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35" windowWidth="9900" windowHeight="7335" tabRatio="768"/>
  </bookViews>
  <sheets>
    <sheet name="NSUARB IR-4 (a) Att 1 Table 1&amp;2" sheetId="1" r:id="rId1"/>
    <sheet name="NSUARB IR-4(a)Att1 Table 3&amp;Grap" sheetId="5" r:id="rId2"/>
  </sheets>
  <definedNames>
    <definedName name="_xlnm.Print_Area" localSheetId="1">'NSUARB IR-4(a)Att1 Table 3&amp;Grap'!$A$2:$G$27</definedName>
  </definedNames>
  <calcPr calcId="145621"/>
</workbook>
</file>

<file path=xl/calcChain.xml><?xml version="1.0" encoding="utf-8"?>
<calcChain xmlns="http://schemas.openxmlformats.org/spreadsheetml/2006/main">
  <c r="F9" i="1" l="1"/>
  <c r="F10" i="1" s="1"/>
  <c r="F26" i="5"/>
  <c r="D26" i="5"/>
  <c r="C26" i="5"/>
  <c r="B26" i="5"/>
  <c r="D23" i="1" l="1"/>
  <c r="E23" i="1"/>
  <c r="G23" i="1" s="1"/>
  <c r="F34" i="1" l="1"/>
  <c r="F33" i="1"/>
  <c r="D8" i="1" l="1"/>
  <c r="D32" i="1"/>
  <c r="D33" i="1" l="1"/>
  <c r="D34" i="1" s="1"/>
  <c r="D9" i="1"/>
  <c r="E32" i="1"/>
  <c r="G32" i="1" s="1"/>
  <c r="C11" i="5" s="1"/>
  <c r="E8" i="1"/>
  <c r="G8" i="1" s="1"/>
  <c r="B11" i="5" s="1"/>
  <c r="E9" i="1"/>
  <c r="G9" i="1" s="1"/>
  <c r="B12" i="5" s="1"/>
  <c r="E12" i="5" l="1"/>
  <c r="E11" i="5"/>
  <c r="D11" i="5"/>
  <c r="F11" i="5"/>
  <c r="E33" i="1"/>
  <c r="G33" i="1" s="1"/>
  <c r="C12" i="5" s="1"/>
  <c r="D12" i="5" s="1"/>
  <c r="D35" i="1"/>
  <c r="E35" i="1" s="1"/>
  <c r="G35" i="1" s="1"/>
  <c r="C14" i="5" s="1"/>
  <c r="D10" i="1"/>
  <c r="E34" i="1"/>
  <c r="G34" i="1" s="1"/>
  <c r="C13" i="5" s="1"/>
  <c r="F12" i="5" l="1"/>
  <c r="G12" i="5" s="1"/>
  <c r="F13" i="5"/>
  <c r="F14" i="5"/>
  <c r="G11" i="5"/>
  <c r="D11" i="1"/>
  <c r="E10" i="1"/>
  <c r="G10" i="1" s="1"/>
  <c r="B13" i="5" s="1"/>
  <c r="E26" i="5" s="1"/>
  <c r="G26" i="5" s="1"/>
  <c r="D36" i="1"/>
  <c r="E13" i="5" l="1"/>
  <c r="G13" i="5" s="1"/>
  <c r="D13" i="5"/>
  <c r="D12" i="1"/>
  <c r="E11" i="1"/>
  <c r="G11" i="1" s="1"/>
  <c r="B14" i="5" s="1"/>
  <c r="D14" i="5" s="1"/>
  <c r="D37" i="1"/>
  <c r="E36" i="1"/>
  <c r="G36" i="1" s="1"/>
  <c r="C15" i="5" s="1"/>
  <c r="E14" i="5" l="1"/>
  <c r="G14" i="5" s="1"/>
  <c r="F15" i="5"/>
  <c r="D38" i="1"/>
  <c r="E37" i="1"/>
  <c r="G37" i="1" s="1"/>
  <c r="C16" i="5" s="1"/>
  <c r="F16" i="5" s="1"/>
  <c r="E12" i="1"/>
  <c r="G12" i="1" s="1"/>
  <c r="B15" i="5" s="1"/>
  <c r="D13" i="1"/>
  <c r="D15" i="5" l="1"/>
  <c r="E15" i="5"/>
  <c r="G15" i="5" s="1"/>
  <c r="D14" i="1"/>
  <c r="E13" i="1"/>
  <c r="G13" i="1" s="1"/>
  <c r="B16" i="5" s="1"/>
  <c r="D39" i="1"/>
  <c r="E38" i="1"/>
  <c r="G38" i="1" s="1"/>
  <c r="C17" i="5" s="1"/>
  <c r="E16" i="5" l="1"/>
  <c r="G16" i="5" s="1"/>
  <c r="D16" i="5"/>
  <c r="F17" i="5"/>
  <c r="D15" i="1"/>
  <c r="E14" i="1"/>
  <c r="G14" i="1" s="1"/>
  <c r="B17" i="5" s="1"/>
  <c r="D40" i="1"/>
  <c r="E39" i="1"/>
  <c r="G39" i="1" s="1"/>
  <c r="C18" i="5" s="1"/>
  <c r="F18" i="5" s="1"/>
  <c r="E17" i="5" l="1"/>
  <c r="G17" i="5" s="1"/>
  <c r="D17" i="5"/>
  <c r="D16" i="1"/>
  <c r="E15" i="1"/>
  <c r="G15" i="1" s="1"/>
  <c r="B18" i="5" s="1"/>
  <c r="D41" i="1"/>
  <c r="E40" i="1"/>
  <c r="G40" i="1" s="1"/>
  <c r="C19" i="5" s="1"/>
  <c r="F19" i="5" l="1"/>
  <c r="E18" i="5"/>
  <c r="G18" i="5" s="1"/>
  <c r="D18" i="5"/>
  <c r="D42" i="1"/>
  <c r="E41" i="1"/>
  <c r="G41" i="1" s="1"/>
  <c r="C20" i="5" s="1"/>
  <c r="D17" i="1"/>
  <c r="E16" i="1"/>
  <c r="G16" i="1" s="1"/>
  <c r="B19" i="5" s="1"/>
  <c r="E19" i="5" s="1"/>
  <c r="G19" i="5" l="1"/>
  <c r="F20" i="5"/>
  <c r="D19" i="5"/>
  <c r="D18" i="1"/>
  <c r="E17" i="1"/>
  <c r="G17" i="1" s="1"/>
  <c r="B20" i="5" s="1"/>
  <c r="E20" i="5" s="1"/>
  <c r="D43" i="1"/>
  <c r="E42" i="1"/>
  <c r="G42" i="1" s="1"/>
  <c r="C21" i="5" s="1"/>
  <c r="F21" i="5" l="1"/>
  <c r="G20" i="5"/>
  <c r="D20" i="5"/>
  <c r="D44" i="1"/>
  <c r="E43" i="1"/>
  <c r="G43" i="1" s="1"/>
  <c r="C22" i="5" s="1"/>
  <c r="E18" i="1"/>
  <c r="G18" i="1" s="1"/>
  <c r="B21" i="5" s="1"/>
  <c r="E21" i="5" s="1"/>
  <c r="D19" i="1"/>
  <c r="F22" i="5" l="1"/>
  <c r="G21" i="5"/>
  <c r="D21" i="5"/>
  <c r="D20" i="1"/>
  <c r="E19" i="1"/>
  <c r="G19" i="1" s="1"/>
  <c r="B22" i="5" s="1"/>
  <c r="E22" i="5" s="1"/>
  <c r="E44" i="1"/>
  <c r="G44" i="1" s="1"/>
  <c r="C23" i="5" s="1"/>
  <c r="D45" i="1"/>
  <c r="F23" i="5" l="1"/>
  <c r="G22" i="5"/>
  <c r="D22" i="5"/>
  <c r="D46" i="1"/>
  <c r="D47" i="1" s="1"/>
  <c r="E47" i="1" s="1"/>
  <c r="G47" i="1" s="1"/>
  <c r="E45" i="1"/>
  <c r="G45" i="1" s="1"/>
  <c r="C24" i="5" s="1"/>
  <c r="D21" i="1"/>
  <c r="E20" i="1"/>
  <c r="G20" i="1" s="1"/>
  <c r="B23" i="5" s="1"/>
  <c r="E23" i="5" s="1"/>
  <c r="F24" i="5" l="1"/>
  <c r="G23" i="5"/>
  <c r="D23" i="5"/>
  <c r="D22" i="1"/>
  <c r="E21" i="1"/>
  <c r="G21" i="1" s="1"/>
  <c r="B24" i="5" s="1"/>
  <c r="E24" i="5" s="1"/>
  <c r="E46" i="1"/>
  <c r="G46" i="1" s="1"/>
  <c r="C25" i="5" s="1"/>
  <c r="F25" i="5" l="1"/>
  <c r="G24" i="5"/>
  <c r="D24" i="5"/>
  <c r="E22" i="1"/>
  <c r="G22" i="1" s="1"/>
  <c r="B25" i="5" s="1"/>
  <c r="E25" i="5" s="1"/>
  <c r="G25" i="5" l="1"/>
  <c r="D25" i="5"/>
</calcChain>
</file>

<file path=xl/sharedStrings.xml><?xml version="1.0" encoding="utf-8"?>
<sst xmlns="http://schemas.openxmlformats.org/spreadsheetml/2006/main" count="119" uniqueCount="43">
  <si>
    <t>$/MWh</t>
  </si>
  <si>
    <t>-</t>
  </si>
  <si>
    <t>GWh</t>
  </si>
  <si>
    <t>k$</t>
  </si>
  <si>
    <t>Low DSM Plan</t>
  </si>
  <si>
    <t>DSM Investment</t>
  </si>
  <si>
    <t>DSM Investment **</t>
  </si>
  <si>
    <t>* Assumes average life of DSM measures is 12.96 years, rounded to 13 years</t>
  </si>
  <si>
    <t>Avoided Cost</t>
  </si>
  <si>
    <t>of Energy</t>
  </si>
  <si>
    <t>Incremental</t>
  </si>
  <si>
    <t>Energy Savings</t>
  </si>
  <si>
    <t>E1 DSM Plan</t>
  </si>
  <si>
    <t xml:space="preserve"> Annual Cumulative </t>
  </si>
  <si>
    <t>Net Cost (-) or</t>
  </si>
  <si>
    <t>Net Savings (+)</t>
  </si>
  <si>
    <t>Energy Savings *</t>
  </si>
  <si>
    <t>Base DSM Plan</t>
  </si>
  <si>
    <t>** Costs for E1 DSM Plan in 2017 and 2018 have been escalated at 2% inflation to express them in nominal dollars</t>
  </si>
  <si>
    <t>Year</t>
  </si>
  <si>
    <t>A</t>
  </si>
  <si>
    <t>B</t>
  </si>
  <si>
    <t>C</t>
  </si>
  <si>
    <t>D</t>
  </si>
  <si>
    <t>F</t>
  </si>
  <si>
    <t>G</t>
  </si>
  <si>
    <t>(B * D)</t>
  </si>
  <si>
    <t>E</t>
  </si>
  <si>
    <t>Cumulative NPV (2015$)</t>
  </si>
  <si>
    <t>(C - B)</t>
  </si>
  <si>
    <t>Difference Cumulative NPV (2015$)</t>
  </si>
  <si>
    <t>(F - E)</t>
  </si>
  <si>
    <t>(E + F)</t>
  </si>
  <si>
    <t>(Table 1, Col G)</t>
  </si>
  <si>
    <t>(Table 2, Col G)</t>
  </si>
  <si>
    <t>Table 2 - Estimated Annual Net Savings (or Costs) with E1 DSM Plan</t>
  </si>
  <si>
    <t xml:space="preserve">Table 3 - Estimated Difference in Cumulative NPV </t>
  </si>
  <si>
    <t>Table 1 - Estimated Annual Net Savings (or Costs) with Scenario D DSM Plan</t>
  </si>
  <si>
    <t>Scenario D DSM Plan</t>
  </si>
  <si>
    <t>Scenario D</t>
  </si>
  <si>
    <t>Difference E1 DSM less Scen. D DSM</t>
  </si>
  <si>
    <t>Decreased Revenue with Scen. D DSM (-)</t>
  </si>
  <si>
    <t>Increased Revenue with Scen. D DSM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</si>
</sst>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164" formatCode="&quot;$&quot;#,##0;[Red]\-&quot;$&quot;#,##0"/>
    <numFmt numFmtId="165" formatCode="_-* #,##0.00_-;\-* #,##0.00_-;_-* &quot;-&quot;??_-;_-@_-"/>
    <numFmt numFmtId="166" formatCode="&quot;$&quot;#,##0"/>
    <numFmt numFmtId="167" formatCode="0.0"/>
    <numFmt numFmtId="168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5" fontId="2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right"/>
    </xf>
    <xf numFmtId="0" fontId="0" fillId="0" borderId="0" xfId="0" applyFill="1"/>
    <xf numFmtId="166" fontId="0" fillId="0" borderId="0" xfId="0" applyNumberForma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8" fontId="0" fillId="0" borderId="0" xfId="0" applyNumberFormat="1"/>
    <xf numFmtId="0" fontId="0" fillId="0" borderId="0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</cellXfs>
  <cellStyles count="4">
    <cellStyle name="Comma 2" xfId="2"/>
    <cellStyle name="Normal" xfId="0" builtinId="0"/>
    <cellStyle name="Normal 10 2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Estimated Difference in Cumulative NPV  </a:t>
            </a:r>
          </a:p>
          <a:p>
            <a:pPr>
              <a:defRPr/>
            </a:pPr>
            <a:r>
              <a:rPr lang="en-US" sz="1600"/>
              <a:t>Scenario</a:t>
            </a:r>
            <a:r>
              <a:rPr lang="en-US" sz="1600" baseline="0"/>
              <a:t> D</a:t>
            </a:r>
            <a:r>
              <a:rPr lang="en-US" sz="1600"/>
              <a:t> DSM Plan &amp; E1 DSM Plan</a:t>
            </a:r>
          </a:p>
        </c:rich>
      </c:tx>
      <c:layout>
        <c:manualLayout>
          <c:xMode val="edge"/>
          <c:yMode val="edge"/>
          <c:x val="0.10893381145664088"/>
          <c:y val="3.739067464420491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8401306881171172E-2"/>
          <c:y val="2.8828716101693182E-2"/>
          <c:w val="0.61848710504821036"/>
          <c:h val="0.94234256779661363"/>
        </c:manualLayout>
      </c:layout>
      <c:lineChart>
        <c:grouping val="standard"/>
        <c:varyColors val="0"/>
        <c:ser>
          <c:idx val="0"/>
          <c:order val="0"/>
          <c:tx>
            <c:strRef>
              <c:f>'NSUARB IR-4(a)Att1 Table 3&amp;Grap'!$E$5:$E$8</c:f>
              <c:strCache>
                <c:ptCount val="1"/>
                <c:pt idx="0">
                  <c:v>Scenario D DSM Plan Cumulative NPV (2015$) Net Cost (-) or Net Savings (+)</c:v>
                </c:pt>
              </c:strCache>
            </c:strRef>
          </c:tx>
          <c:marker>
            <c:symbol val="none"/>
          </c:marker>
          <c:cat>
            <c:numRef>
              <c:f>'NSUARB IR-4(a)Att1 Table 3&amp;Grap'!$A$11:$A$26</c:f>
              <c:numCache>
                <c:formatCode>General</c:formatCode>
                <c:ptCount val="1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</c:numCache>
            </c:numRef>
          </c:cat>
          <c:val>
            <c:numRef>
              <c:f>'NSUARB IR-4(a)Att1 Table 3&amp;Grap'!$E$11:$E$26</c:f>
              <c:numCache>
                <c:formatCode>"$"#,##0</c:formatCode>
                <c:ptCount val="16"/>
                <c:pt idx="0">
                  <c:v>-17586.860578195723</c:v>
                </c:pt>
                <c:pt idx="1">
                  <c:v>-29390.369956140388</c:v>
                </c:pt>
                <c:pt idx="2">
                  <c:v>-36574.026625676946</c:v>
                </c:pt>
                <c:pt idx="3">
                  <c:v>-23448.328284672272</c:v>
                </c:pt>
                <c:pt idx="4">
                  <c:v>-10366.028763696544</c:v>
                </c:pt>
                <c:pt idx="5">
                  <c:v>2258.2863519979901</c:v>
                </c:pt>
                <c:pt idx="6">
                  <c:v>19765.178413110229</c:v>
                </c:pt>
                <c:pt idx="7">
                  <c:v>36103.733464550598</c:v>
                </c:pt>
                <c:pt idx="8">
                  <c:v>51548.115105182093</c:v>
                </c:pt>
                <c:pt idx="9">
                  <c:v>66472.213617610207</c:v>
                </c:pt>
                <c:pt idx="10">
                  <c:v>80757.866029440411</c:v>
                </c:pt>
                <c:pt idx="11">
                  <c:v>94775.397810226321</c:v>
                </c:pt>
                <c:pt idx="12">
                  <c:v>108505.66684308677</c:v>
                </c:pt>
                <c:pt idx="13">
                  <c:v>119467.90059285988</c:v>
                </c:pt>
                <c:pt idx="14">
                  <c:v>125946.48981845824</c:v>
                </c:pt>
                <c:pt idx="15">
                  <c:v>128080.0782483576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'NSUARB IR-4(a)Att1 Table 3&amp;Grap'!$F$5:$F$8</c:f>
              <c:strCache>
                <c:ptCount val="1"/>
                <c:pt idx="0">
                  <c:v>E1 DSM Plan Cumulative NPV (2015$) Net Cost (-) or Net Savings (+)</c:v>
                </c:pt>
              </c:strCache>
            </c:strRef>
          </c:tx>
          <c:marker>
            <c:symbol val="none"/>
          </c:marker>
          <c:cat>
            <c:numRef>
              <c:f>'NSUARB IR-4(a)Att1 Table 3&amp;Grap'!$A$11:$A$26</c:f>
              <c:numCache>
                <c:formatCode>General</c:formatCode>
                <c:ptCount val="1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</c:numCache>
            </c:numRef>
          </c:cat>
          <c:val>
            <c:numRef>
              <c:f>'NSUARB IR-4(a)Att1 Table 3&amp;Grap'!$F$11:$F$26</c:f>
              <c:numCache>
                <c:formatCode>"$"#,##0</c:formatCode>
                <c:ptCount val="16"/>
                <c:pt idx="0">
                  <c:v>-32427.470838165693</c:v>
                </c:pt>
                <c:pt idx="1">
                  <c:v>-58303.233001361346</c:v>
                </c:pt>
                <c:pt idx="2">
                  <c:v>-79632.06162910274</c:v>
                </c:pt>
                <c:pt idx="3">
                  <c:v>-61592.424751073362</c:v>
                </c:pt>
                <c:pt idx="4">
                  <c:v>-43915.575419191671</c:v>
                </c:pt>
                <c:pt idx="5">
                  <c:v>-26623.507802857857</c:v>
                </c:pt>
                <c:pt idx="6">
                  <c:v>-4724.4652058271049</c:v>
                </c:pt>
                <c:pt idx="7">
                  <c:v>16024.10403056957</c:v>
                </c:pt>
                <c:pt idx="8">
                  <c:v>35799.65477246041</c:v>
                </c:pt>
                <c:pt idx="9">
                  <c:v>54581.65139798366</c:v>
                </c:pt>
                <c:pt idx="10">
                  <c:v>72627.064840703111</c:v>
                </c:pt>
                <c:pt idx="11">
                  <c:v>90316.582448794317</c:v>
                </c:pt>
                <c:pt idx="12">
                  <c:v>107967.28015447904</c:v>
                </c:pt>
                <c:pt idx="13">
                  <c:v>122355.9057065786</c:v>
                </c:pt>
                <c:pt idx="14">
                  <c:v>130966.34004350765</c:v>
                </c:pt>
                <c:pt idx="15">
                  <c:v>133774.51101252189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39616"/>
        <c:axId val="116641152"/>
      </c:lineChart>
      <c:catAx>
        <c:axId val="1166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641152"/>
        <c:crosses val="autoZero"/>
        <c:auto val="1"/>
        <c:lblAlgn val="ctr"/>
        <c:lblOffset val="100"/>
        <c:noMultiLvlLbl val="0"/>
      </c:catAx>
      <c:valAx>
        <c:axId val="116641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k $</a:t>
                </a:r>
              </a:p>
            </c:rich>
          </c:tx>
          <c:layout>
            <c:manualLayout>
              <c:xMode val="edge"/>
              <c:yMode val="edge"/>
              <c:x val="0"/>
              <c:y val="0.4535626157250055"/>
            </c:manualLayout>
          </c:layout>
          <c:overlay val="0"/>
        </c:title>
        <c:numFmt formatCode="&quot;$&quot;#,##0" sourceLinked="1"/>
        <c:majorTickMark val="out"/>
        <c:minorTickMark val="none"/>
        <c:tickLblPos val="nextTo"/>
        <c:crossAx val="116639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688841192938146"/>
          <c:y val="0.34117729081791837"/>
          <c:w val="0.27272090096257029"/>
          <c:h val="0.2553272053757227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193037</xdr:colOff>
      <xdr:row>2</xdr:row>
      <xdr:rowOff>164589</xdr:rowOff>
    </xdr:from>
    <xdr:to>
      <xdr:col>15</xdr:col>
      <xdr:colOff>795866</xdr:colOff>
      <xdr:row>30</xdr:row>
      <xdr:rowOff>33865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zoomScaleNormal="100" workbookViewId="0">
      <selection activeCell="F8" sqref="F8"/>
    </sheetView>
  </sheetViews>
  <sheetFormatPr defaultRowHeight="15" x14ac:dyDescent="0.25"/>
  <cols>
    <col min="2" max="2" width="14.42578125" customWidth="1"/>
    <col min="3" max="4" width="19.42578125" customWidth="1"/>
    <col min="5" max="5" width="14.7109375" customWidth="1"/>
    <col min="6" max="6" width="17.5703125" customWidth="1"/>
    <col min="7" max="7" width="16.7109375" customWidth="1"/>
    <col min="9" max="9" width="11.5703125" customWidth="1"/>
    <col min="10" max="10" width="10" customWidth="1"/>
    <col min="11" max="11" width="13.28515625" customWidth="1"/>
    <col min="12" max="12" width="4" customWidth="1"/>
    <col min="13" max="13" width="24.140625" customWidth="1"/>
  </cols>
  <sheetData>
    <row r="1" spans="1:13" x14ac:dyDescent="0.25">
      <c r="A1" s="26" t="s">
        <v>37</v>
      </c>
    </row>
    <row r="2" spans="1:13" x14ac:dyDescent="0.25">
      <c r="A2" s="2" t="s">
        <v>20</v>
      </c>
      <c r="B2" s="2" t="s">
        <v>21</v>
      </c>
      <c r="C2" s="2" t="s">
        <v>22</v>
      </c>
      <c r="D2" s="2" t="s">
        <v>23</v>
      </c>
      <c r="E2" s="2" t="s">
        <v>27</v>
      </c>
      <c r="F2" s="2" t="s">
        <v>24</v>
      </c>
      <c r="G2" s="2" t="s">
        <v>25</v>
      </c>
    </row>
    <row r="3" spans="1:13" x14ac:dyDescent="0.25">
      <c r="A3" s="10"/>
      <c r="B3" s="11" t="s">
        <v>4</v>
      </c>
      <c r="C3" s="21" t="s">
        <v>38</v>
      </c>
      <c r="D3" s="21" t="s">
        <v>38</v>
      </c>
      <c r="E3" s="10"/>
      <c r="F3" s="10"/>
      <c r="G3" s="34" t="s">
        <v>14</v>
      </c>
      <c r="I3" s="2"/>
      <c r="J3" s="2"/>
      <c r="K3" s="2"/>
    </row>
    <row r="4" spans="1:13" x14ac:dyDescent="0.25">
      <c r="A4" s="12"/>
      <c r="B4" s="13" t="s">
        <v>8</v>
      </c>
      <c r="C4" s="13" t="s">
        <v>10</v>
      </c>
      <c r="D4" s="13" t="s">
        <v>13</v>
      </c>
      <c r="E4" s="13" t="s">
        <v>11</v>
      </c>
      <c r="F4" s="19" t="s">
        <v>39</v>
      </c>
      <c r="G4" s="8" t="s">
        <v>15</v>
      </c>
      <c r="I4" s="25"/>
      <c r="J4" s="25"/>
      <c r="K4" s="2"/>
      <c r="M4" s="25"/>
    </row>
    <row r="5" spans="1:13" x14ac:dyDescent="0.25">
      <c r="A5" s="12"/>
      <c r="B5" s="13" t="s">
        <v>9</v>
      </c>
      <c r="C5" s="13" t="s">
        <v>11</v>
      </c>
      <c r="D5" s="13" t="s">
        <v>16</v>
      </c>
      <c r="E5" s="13" t="s">
        <v>26</v>
      </c>
      <c r="F5" s="13" t="s">
        <v>5</v>
      </c>
      <c r="G5" s="8" t="s">
        <v>32</v>
      </c>
      <c r="I5" s="25"/>
      <c r="J5" s="25"/>
      <c r="K5" s="2"/>
      <c r="M5" s="25"/>
    </row>
    <row r="6" spans="1:13" x14ac:dyDescent="0.25">
      <c r="A6" s="14" t="s">
        <v>19</v>
      </c>
      <c r="B6" s="14" t="s">
        <v>0</v>
      </c>
      <c r="C6" s="14" t="s">
        <v>2</v>
      </c>
      <c r="D6" s="14" t="s">
        <v>2</v>
      </c>
      <c r="E6" s="14" t="s">
        <v>3</v>
      </c>
      <c r="F6" s="14" t="s">
        <v>3</v>
      </c>
      <c r="G6" s="9" t="s">
        <v>3</v>
      </c>
      <c r="I6" s="2"/>
      <c r="J6" s="2"/>
      <c r="K6" s="2"/>
    </row>
    <row r="7" spans="1:13" x14ac:dyDescent="0.25">
      <c r="A7" s="15">
        <v>2015</v>
      </c>
      <c r="B7" s="16">
        <v>63.747679792103654</v>
      </c>
      <c r="C7" s="17" t="s">
        <v>1</v>
      </c>
      <c r="D7" s="17" t="s">
        <v>1</v>
      </c>
      <c r="E7" s="17" t="s">
        <v>1</v>
      </c>
      <c r="F7" s="17" t="s">
        <v>1</v>
      </c>
      <c r="G7" s="17" t="s">
        <v>1</v>
      </c>
      <c r="I7" s="1"/>
      <c r="J7" s="1"/>
      <c r="K7" s="1"/>
    </row>
    <row r="8" spans="1:13" x14ac:dyDescent="0.25">
      <c r="A8" s="15">
        <v>2016</v>
      </c>
      <c r="B8" s="16">
        <v>60.095043405587518</v>
      </c>
      <c r="C8" s="18">
        <v>50</v>
      </c>
      <c r="D8" s="18">
        <f>+C8</f>
        <v>50</v>
      </c>
      <c r="E8" s="16">
        <f>+D8*B8</f>
        <v>3004.7521702793761</v>
      </c>
      <c r="F8" s="42">
        <v>-21733</v>
      </c>
      <c r="G8" s="16">
        <f t="shared" ref="G8:G22" si="0">E8+F8</f>
        <v>-18728.247829720625</v>
      </c>
      <c r="H8" s="6"/>
      <c r="I8" s="1"/>
      <c r="J8" s="3"/>
      <c r="K8" s="3"/>
    </row>
    <row r="9" spans="1:13" x14ac:dyDescent="0.25">
      <c r="A9" s="15">
        <v>2017</v>
      </c>
      <c r="B9" s="16">
        <v>58.548924035087488</v>
      </c>
      <c r="C9" s="18">
        <v>100</v>
      </c>
      <c r="D9" s="18">
        <f>+D8+C9</f>
        <v>150</v>
      </c>
      <c r="E9" s="16">
        <f t="shared" ref="E9:E22" si="1">+D9*B9</f>
        <v>8782.3386052631231</v>
      </c>
      <c r="F9" s="42">
        <f>+F8*1.02</f>
        <v>-22167.66</v>
      </c>
      <c r="G9" s="16">
        <f t="shared" si="0"/>
        <v>-13385.321394736877</v>
      </c>
      <c r="H9" s="6"/>
      <c r="I9" s="1"/>
      <c r="J9" s="3"/>
      <c r="K9" s="3"/>
    </row>
    <row r="10" spans="1:13" x14ac:dyDescent="0.25">
      <c r="A10" s="15">
        <v>2018</v>
      </c>
      <c r="B10" s="16">
        <v>55.743847821158887</v>
      </c>
      <c r="C10" s="18">
        <v>100</v>
      </c>
      <c r="D10" s="18">
        <f t="shared" ref="D10:D20" si="2">+D9+C10</f>
        <v>250</v>
      </c>
      <c r="E10" s="16">
        <f t="shared" si="1"/>
        <v>13935.961955289722</v>
      </c>
      <c r="F10" s="42">
        <f>+F9*1.02</f>
        <v>-22611.013200000001</v>
      </c>
      <c r="G10" s="16">
        <f t="shared" si="0"/>
        <v>-8675.0512447102792</v>
      </c>
      <c r="H10" s="6"/>
      <c r="I10" s="1"/>
      <c r="J10" s="3"/>
      <c r="K10" s="3"/>
    </row>
    <row r="11" spans="1:13" x14ac:dyDescent="0.25">
      <c r="A11" s="15">
        <v>2019</v>
      </c>
      <c r="B11" s="16">
        <v>56.264760214650465</v>
      </c>
      <c r="C11" s="17">
        <v>50</v>
      </c>
      <c r="D11" s="18">
        <f t="shared" si="2"/>
        <v>300</v>
      </c>
      <c r="E11" s="16">
        <f t="shared" si="1"/>
        <v>16879.428064395139</v>
      </c>
      <c r="F11" s="16">
        <v>0</v>
      </c>
      <c r="G11" s="16">
        <f t="shared" si="0"/>
        <v>16879.428064395139</v>
      </c>
      <c r="I11" s="1"/>
      <c r="J11" s="3"/>
      <c r="K11" s="29"/>
    </row>
    <row r="12" spans="1:13" x14ac:dyDescent="0.25">
      <c r="A12" s="15">
        <v>2020</v>
      </c>
      <c r="B12" s="16">
        <v>59.718235705212336</v>
      </c>
      <c r="C12" s="17">
        <v>0</v>
      </c>
      <c r="D12" s="18">
        <f t="shared" si="2"/>
        <v>300</v>
      </c>
      <c r="E12" s="16">
        <f t="shared" si="1"/>
        <v>17915.470711563699</v>
      </c>
      <c r="F12" s="16">
        <v>0</v>
      </c>
      <c r="G12" s="16">
        <f t="shared" si="0"/>
        <v>17915.470711563699</v>
      </c>
      <c r="I12" s="1"/>
      <c r="J12" s="3"/>
      <c r="K12" s="29"/>
    </row>
    <row r="13" spans="1:13" x14ac:dyDescent="0.25">
      <c r="A13" s="15">
        <v>2021</v>
      </c>
      <c r="B13" s="16">
        <v>61.367655808243413</v>
      </c>
      <c r="C13" s="17">
        <v>0</v>
      </c>
      <c r="D13" s="18">
        <f t="shared" si="2"/>
        <v>300</v>
      </c>
      <c r="E13" s="16">
        <f t="shared" si="1"/>
        <v>18410.296742473023</v>
      </c>
      <c r="F13" s="16">
        <v>0</v>
      </c>
      <c r="G13" s="16">
        <f t="shared" si="0"/>
        <v>18410.296742473023</v>
      </c>
      <c r="I13" s="1"/>
      <c r="J13" s="3"/>
      <c r="K13" s="29"/>
    </row>
    <row r="14" spans="1:13" x14ac:dyDescent="0.25">
      <c r="A14" s="15">
        <v>2022</v>
      </c>
      <c r="B14" s="16">
        <v>90.625327418479202</v>
      </c>
      <c r="C14" s="17">
        <v>0</v>
      </c>
      <c r="D14" s="18">
        <f t="shared" si="2"/>
        <v>300</v>
      </c>
      <c r="E14" s="16">
        <f t="shared" si="1"/>
        <v>27187.598225543759</v>
      </c>
      <c r="F14" s="16">
        <v>0</v>
      </c>
      <c r="G14" s="16">
        <f t="shared" si="0"/>
        <v>27187.598225543759</v>
      </c>
      <c r="I14" s="1"/>
      <c r="J14" s="3"/>
      <c r="K14" s="29"/>
    </row>
    <row r="15" spans="1:13" x14ac:dyDescent="0.25">
      <c r="A15" s="15">
        <v>2023</v>
      </c>
      <c r="B15" s="16">
        <v>90.066442145051639</v>
      </c>
      <c r="C15" s="17">
        <v>0</v>
      </c>
      <c r="D15" s="18">
        <f t="shared" si="2"/>
        <v>300</v>
      </c>
      <c r="E15" s="16">
        <f t="shared" si="1"/>
        <v>27019.932643515491</v>
      </c>
      <c r="F15" s="16">
        <v>0</v>
      </c>
      <c r="G15" s="16">
        <f t="shared" si="0"/>
        <v>27019.932643515491</v>
      </c>
      <c r="I15" s="1"/>
      <c r="J15" s="3"/>
      <c r="K15" s="29"/>
    </row>
    <row r="16" spans="1:13" x14ac:dyDescent="0.25">
      <c r="A16" s="15">
        <v>2024</v>
      </c>
      <c r="B16" s="16">
        <v>90.662713541398958</v>
      </c>
      <c r="C16" s="17">
        <v>0</v>
      </c>
      <c r="D16" s="18">
        <f t="shared" si="2"/>
        <v>300</v>
      </c>
      <c r="E16" s="16">
        <f t="shared" si="1"/>
        <v>27198.814062419686</v>
      </c>
      <c r="F16" s="16">
        <v>0</v>
      </c>
      <c r="G16" s="16">
        <f t="shared" si="0"/>
        <v>27198.814062419686</v>
      </c>
      <c r="I16" s="1"/>
      <c r="J16" s="3"/>
      <c r="K16" s="29"/>
    </row>
    <row r="17" spans="1:13" x14ac:dyDescent="0.25">
      <c r="A17" s="15">
        <v>2025</v>
      </c>
      <c r="B17" s="16">
        <v>93.2943026360864</v>
      </c>
      <c r="C17" s="17">
        <v>0</v>
      </c>
      <c r="D17" s="18">
        <f t="shared" si="2"/>
        <v>300</v>
      </c>
      <c r="E17" s="16">
        <f t="shared" si="1"/>
        <v>27988.290790825919</v>
      </c>
      <c r="F17" s="16">
        <v>0</v>
      </c>
      <c r="G17" s="16">
        <f t="shared" si="0"/>
        <v>27988.290790825919</v>
      </c>
      <c r="I17" s="1"/>
      <c r="J17" s="3"/>
      <c r="K17" s="29"/>
    </row>
    <row r="18" spans="1:13" x14ac:dyDescent="0.25">
      <c r="A18" s="15">
        <v>2026</v>
      </c>
      <c r="B18" s="16">
        <v>95.098993748164318</v>
      </c>
      <c r="C18" s="17">
        <v>0</v>
      </c>
      <c r="D18" s="18">
        <f t="shared" si="2"/>
        <v>300</v>
      </c>
      <c r="E18" s="16">
        <f t="shared" si="1"/>
        <v>28529.698124449296</v>
      </c>
      <c r="F18" s="16">
        <v>0</v>
      </c>
      <c r="G18" s="16">
        <f t="shared" si="0"/>
        <v>28529.698124449296</v>
      </c>
      <c r="I18" s="1"/>
      <c r="J18" s="3"/>
      <c r="K18" s="29"/>
    </row>
    <row r="19" spans="1:13" x14ac:dyDescent="0.25">
      <c r="A19" s="15">
        <v>2027</v>
      </c>
      <c r="B19" s="16">
        <v>99.370212630991333</v>
      </c>
      <c r="C19" s="17">
        <v>0</v>
      </c>
      <c r="D19" s="18">
        <f t="shared" si="2"/>
        <v>300</v>
      </c>
      <c r="E19" s="16">
        <f t="shared" si="1"/>
        <v>29811.063789297401</v>
      </c>
      <c r="F19" s="16">
        <v>0</v>
      </c>
      <c r="G19" s="16">
        <f t="shared" si="0"/>
        <v>29811.063789297401</v>
      </c>
      <c r="I19" s="1"/>
      <c r="J19" s="3"/>
      <c r="K19" s="29"/>
    </row>
    <row r="20" spans="1:13" x14ac:dyDescent="0.25">
      <c r="A20" s="15">
        <v>2028</v>
      </c>
      <c r="B20" s="16">
        <v>103.65077261713292</v>
      </c>
      <c r="C20" s="17">
        <v>0</v>
      </c>
      <c r="D20" s="18">
        <f t="shared" si="2"/>
        <v>300</v>
      </c>
      <c r="E20" s="16">
        <f t="shared" si="1"/>
        <v>31095.231785139873</v>
      </c>
      <c r="F20" s="16">
        <v>0</v>
      </c>
      <c r="G20" s="16">
        <f t="shared" si="0"/>
        <v>31095.231785139873</v>
      </c>
      <c r="I20" s="1"/>
      <c r="J20" s="3"/>
      <c r="K20" s="29"/>
    </row>
    <row r="21" spans="1:13" x14ac:dyDescent="0.25">
      <c r="A21" s="15">
        <v>2029</v>
      </c>
      <c r="B21" s="16">
        <v>105.75054839784333</v>
      </c>
      <c r="C21" s="17">
        <v>0</v>
      </c>
      <c r="D21" s="17">
        <f>+D20+C21-C8</f>
        <v>250</v>
      </c>
      <c r="E21" s="16">
        <f t="shared" si="1"/>
        <v>26437.637099460833</v>
      </c>
      <c r="F21" s="16">
        <v>0</v>
      </c>
      <c r="G21" s="16">
        <f t="shared" si="0"/>
        <v>26437.637099460833</v>
      </c>
      <c r="I21" s="1"/>
      <c r="J21" s="3"/>
      <c r="K21" s="29"/>
    </row>
    <row r="22" spans="1:13" x14ac:dyDescent="0.25">
      <c r="A22" s="15">
        <v>2030</v>
      </c>
      <c r="B22" s="16">
        <v>110.92299591076834</v>
      </c>
      <c r="C22" s="17">
        <v>0</v>
      </c>
      <c r="D22" s="17">
        <f>+D21+C22-C9</f>
        <v>150</v>
      </c>
      <c r="E22" s="16">
        <f t="shared" si="1"/>
        <v>16638.449386615252</v>
      </c>
      <c r="F22" s="16">
        <v>0</v>
      </c>
      <c r="G22" s="16">
        <f t="shared" si="0"/>
        <v>16638.449386615252</v>
      </c>
      <c r="I22" s="1"/>
      <c r="J22" s="3"/>
      <c r="K22" s="29"/>
    </row>
    <row r="23" spans="1:13" s="35" customFormat="1" x14ac:dyDescent="0.25">
      <c r="A23" s="15">
        <v>2031</v>
      </c>
      <c r="B23" s="16">
        <v>116.70296117786405</v>
      </c>
      <c r="C23" s="17">
        <v>0</v>
      </c>
      <c r="D23" s="17">
        <f>+D22+C23-C10</f>
        <v>50</v>
      </c>
      <c r="E23" s="16">
        <f t="shared" ref="E23" si="3">+D23*B23</f>
        <v>5835.1480588932027</v>
      </c>
      <c r="F23" s="16">
        <v>0</v>
      </c>
      <c r="G23" s="16">
        <f t="shared" ref="G23" si="4">E23+F23</f>
        <v>5835.1480588932027</v>
      </c>
      <c r="I23" s="39"/>
      <c r="J23" s="27"/>
      <c r="K23" s="30"/>
    </row>
    <row r="24" spans="1:13" x14ac:dyDescent="0.25">
      <c r="A24" s="36"/>
      <c r="B24" s="35"/>
      <c r="C24" s="35"/>
      <c r="D24" s="35"/>
      <c r="E24" s="37"/>
      <c r="F24" s="27"/>
      <c r="G24" s="37"/>
      <c r="I24" s="1"/>
      <c r="J24" s="27"/>
      <c r="K24" s="30"/>
    </row>
    <row r="25" spans="1:13" x14ac:dyDescent="0.25">
      <c r="A25" s="26" t="s">
        <v>35</v>
      </c>
      <c r="E25" s="5"/>
      <c r="F25" s="5"/>
      <c r="G25" s="3"/>
      <c r="K25" s="28"/>
    </row>
    <row r="26" spans="1:13" x14ac:dyDescent="0.25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27</v>
      </c>
      <c r="F26" s="2" t="s">
        <v>24</v>
      </c>
      <c r="G26" s="2" t="s">
        <v>25</v>
      </c>
      <c r="K26" s="28"/>
    </row>
    <row r="27" spans="1:13" x14ac:dyDescent="0.25">
      <c r="A27" s="20"/>
      <c r="B27" s="21" t="s">
        <v>17</v>
      </c>
      <c r="C27" s="21" t="s">
        <v>12</v>
      </c>
      <c r="D27" s="21" t="s">
        <v>12</v>
      </c>
      <c r="E27" s="22"/>
      <c r="F27" s="22"/>
      <c r="G27" s="34" t="s">
        <v>14</v>
      </c>
      <c r="I27" s="2"/>
      <c r="J27" s="2"/>
      <c r="K27" s="31"/>
      <c r="M27" s="25"/>
    </row>
    <row r="28" spans="1:13" x14ac:dyDescent="0.25">
      <c r="A28" s="23"/>
      <c r="B28" s="19" t="s">
        <v>8</v>
      </c>
      <c r="C28" s="19" t="s">
        <v>10</v>
      </c>
      <c r="D28" s="19" t="s">
        <v>13</v>
      </c>
      <c r="E28" s="13" t="s">
        <v>11</v>
      </c>
      <c r="F28" s="19" t="s">
        <v>12</v>
      </c>
      <c r="G28" s="8" t="s">
        <v>15</v>
      </c>
      <c r="I28" s="25"/>
      <c r="J28" s="25"/>
      <c r="K28" s="31"/>
      <c r="M28" s="25"/>
    </row>
    <row r="29" spans="1:13" x14ac:dyDescent="0.25">
      <c r="A29" s="23"/>
      <c r="B29" s="19" t="s">
        <v>9</v>
      </c>
      <c r="C29" s="19" t="s">
        <v>11</v>
      </c>
      <c r="D29" s="19" t="s">
        <v>16</v>
      </c>
      <c r="E29" s="13" t="s">
        <v>26</v>
      </c>
      <c r="F29" s="19" t="s">
        <v>6</v>
      </c>
      <c r="G29" s="8" t="s">
        <v>32</v>
      </c>
      <c r="I29" s="25"/>
      <c r="J29" s="25"/>
      <c r="K29" s="31"/>
    </row>
    <row r="30" spans="1:13" x14ac:dyDescent="0.25">
      <c r="A30" s="24" t="s">
        <v>19</v>
      </c>
      <c r="B30" s="24" t="s">
        <v>0</v>
      </c>
      <c r="C30" s="24" t="s">
        <v>2</v>
      </c>
      <c r="D30" s="24" t="s">
        <v>2</v>
      </c>
      <c r="E30" s="24" t="s">
        <v>3</v>
      </c>
      <c r="F30" s="24" t="s">
        <v>3</v>
      </c>
      <c r="G30" s="24" t="s">
        <v>3</v>
      </c>
      <c r="I30" s="26"/>
      <c r="J30" s="2"/>
      <c r="K30" s="31"/>
    </row>
    <row r="31" spans="1:13" x14ac:dyDescent="0.25">
      <c r="A31" s="15">
        <v>2015</v>
      </c>
      <c r="B31" s="16">
        <v>63.634135130577235</v>
      </c>
      <c r="C31" s="17" t="s">
        <v>1</v>
      </c>
      <c r="D31" s="17" t="s">
        <v>1</v>
      </c>
      <c r="E31" s="17" t="s">
        <v>1</v>
      </c>
      <c r="F31" s="17" t="s">
        <v>1</v>
      </c>
      <c r="G31" s="17" t="s">
        <v>1</v>
      </c>
      <c r="I31" s="1"/>
      <c r="J31" s="1"/>
      <c r="K31" s="32"/>
    </row>
    <row r="32" spans="1:13" x14ac:dyDescent="0.25">
      <c r="A32" s="15">
        <v>2016</v>
      </c>
      <c r="B32" s="16">
        <v>59.6689669840204</v>
      </c>
      <c r="C32" s="40">
        <v>66.5</v>
      </c>
      <c r="D32" s="17">
        <f>+C32</f>
        <v>66.5</v>
      </c>
      <c r="E32" s="16">
        <f>+D32*B32</f>
        <v>3967.9863044373565</v>
      </c>
      <c r="F32" s="16">
        <v>-38500</v>
      </c>
      <c r="G32" s="16">
        <f t="shared" ref="G32:G46" si="5">E32+F32</f>
        <v>-34532.013695562644</v>
      </c>
      <c r="H32" s="1"/>
      <c r="I32" s="1"/>
      <c r="J32" s="3"/>
      <c r="K32" s="29"/>
    </row>
    <row r="33" spans="1:11" x14ac:dyDescent="0.25">
      <c r="A33" s="15">
        <v>2017</v>
      </c>
      <c r="B33" s="16">
        <v>58.375061732171481</v>
      </c>
      <c r="C33" s="40">
        <v>135</v>
      </c>
      <c r="D33" s="17">
        <f>+D32+C33</f>
        <v>201.5</v>
      </c>
      <c r="E33" s="16">
        <f t="shared" ref="E33:E46" si="6">+D33*B33</f>
        <v>11762.574939032553</v>
      </c>
      <c r="F33" s="16">
        <f>-40300*1.02</f>
        <v>-41106</v>
      </c>
      <c r="G33" s="16">
        <f t="shared" si="5"/>
        <v>-29343.425060967449</v>
      </c>
      <c r="H33" s="4"/>
      <c r="I33" s="1"/>
      <c r="J33" s="3"/>
      <c r="K33" s="29"/>
    </row>
    <row r="34" spans="1:11" x14ac:dyDescent="0.25">
      <c r="A34" s="15">
        <v>2018</v>
      </c>
      <c r="B34" s="16">
        <v>54.923509713582455</v>
      </c>
      <c r="C34" s="40">
        <v>136.5</v>
      </c>
      <c r="D34" s="17">
        <f t="shared" ref="D34:D44" si="7">+D33+C34</f>
        <v>338</v>
      </c>
      <c r="E34" s="16">
        <f t="shared" si="6"/>
        <v>18564.146283190868</v>
      </c>
      <c r="F34" s="16">
        <f>-42600*1.02^2</f>
        <v>-44321.04</v>
      </c>
      <c r="G34" s="16">
        <f t="shared" si="5"/>
        <v>-25756.893716809132</v>
      </c>
      <c r="H34" s="4"/>
      <c r="I34" s="1"/>
      <c r="J34" s="3"/>
      <c r="K34" s="29"/>
    </row>
    <row r="35" spans="1:11" x14ac:dyDescent="0.25">
      <c r="A35" s="15">
        <v>2019</v>
      </c>
      <c r="B35" s="16">
        <v>57.139582905471514</v>
      </c>
      <c r="C35" s="40">
        <v>68</v>
      </c>
      <c r="D35" s="17">
        <f t="shared" si="7"/>
        <v>406</v>
      </c>
      <c r="E35" s="16">
        <f t="shared" si="6"/>
        <v>23198.670659621435</v>
      </c>
      <c r="F35" s="16">
        <v>0</v>
      </c>
      <c r="G35" s="16">
        <f t="shared" si="5"/>
        <v>23198.670659621435</v>
      </c>
      <c r="I35" s="1"/>
      <c r="J35" s="3"/>
      <c r="K35" s="29"/>
    </row>
    <row r="36" spans="1:11" x14ac:dyDescent="0.25">
      <c r="A36" s="15">
        <v>2020</v>
      </c>
      <c r="B36" s="16">
        <v>59.624254482677593</v>
      </c>
      <c r="C36" s="17">
        <v>0</v>
      </c>
      <c r="D36" s="17">
        <f t="shared" si="7"/>
        <v>406</v>
      </c>
      <c r="E36" s="16">
        <f t="shared" si="6"/>
        <v>24207.447319967101</v>
      </c>
      <c r="F36" s="16">
        <v>0</v>
      </c>
      <c r="G36" s="16">
        <f t="shared" si="5"/>
        <v>24207.447319967101</v>
      </c>
      <c r="I36" s="1"/>
      <c r="J36" s="3"/>
      <c r="K36" s="29"/>
    </row>
    <row r="37" spans="1:11" x14ac:dyDescent="0.25">
      <c r="A37" s="15">
        <v>2021</v>
      </c>
      <c r="B37" s="16">
        <v>62.111762589356672</v>
      </c>
      <c r="C37" s="17">
        <v>0</v>
      </c>
      <c r="D37" s="17">
        <f t="shared" si="7"/>
        <v>406</v>
      </c>
      <c r="E37" s="16">
        <f t="shared" si="6"/>
        <v>25217.375611278811</v>
      </c>
      <c r="F37" s="16">
        <v>0</v>
      </c>
      <c r="G37" s="16">
        <f t="shared" si="5"/>
        <v>25217.375611278811</v>
      </c>
      <c r="I37" s="1"/>
      <c r="J37" s="3"/>
      <c r="K37" s="29"/>
    </row>
    <row r="38" spans="1:11" x14ac:dyDescent="0.25">
      <c r="A38" s="15">
        <v>2022</v>
      </c>
      <c r="B38" s="16">
        <v>83.764670414322097</v>
      </c>
      <c r="C38" s="17">
        <v>0</v>
      </c>
      <c r="D38" s="17">
        <f t="shared" si="7"/>
        <v>406</v>
      </c>
      <c r="E38" s="16">
        <f t="shared" si="6"/>
        <v>34008.456188214768</v>
      </c>
      <c r="F38" s="16">
        <v>0</v>
      </c>
      <c r="G38" s="16">
        <f t="shared" si="5"/>
        <v>34008.456188214768</v>
      </c>
      <c r="I38" s="1"/>
      <c r="J38" s="3"/>
      <c r="K38" s="29"/>
    </row>
    <row r="39" spans="1:11" x14ac:dyDescent="0.25">
      <c r="A39" s="15">
        <v>2023</v>
      </c>
      <c r="B39" s="16">
        <v>84.514793963536022</v>
      </c>
      <c r="C39" s="17">
        <v>0</v>
      </c>
      <c r="D39" s="17">
        <f t="shared" si="7"/>
        <v>406</v>
      </c>
      <c r="E39" s="16">
        <f t="shared" si="6"/>
        <v>34313.006349195624</v>
      </c>
      <c r="F39" s="16">
        <v>0</v>
      </c>
      <c r="G39" s="16">
        <f t="shared" si="5"/>
        <v>34313.006349195624</v>
      </c>
      <c r="I39" s="1"/>
      <c r="J39" s="3"/>
      <c r="K39" s="29"/>
    </row>
    <row r="40" spans="1:11" x14ac:dyDescent="0.25">
      <c r="A40" s="15">
        <v>2024</v>
      </c>
      <c r="B40" s="16">
        <v>85.779201076426233</v>
      </c>
      <c r="C40" s="17">
        <v>0</v>
      </c>
      <c r="D40" s="17">
        <f t="shared" si="7"/>
        <v>406</v>
      </c>
      <c r="E40" s="16">
        <f t="shared" si="6"/>
        <v>34826.355637029053</v>
      </c>
      <c r="F40" s="16">
        <v>0</v>
      </c>
      <c r="G40" s="16">
        <f t="shared" si="5"/>
        <v>34826.355637029053</v>
      </c>
      <c r="I40" s="1"/>
      <c r="J40" s="3"/>
      <c r="K40" s="29"/>
    </row>
    <row r="41" spans="1:11" x14ac:dyDescent="0.25">
      <c r="A41" s="15">
        <v>2025</v>
      </c>
      <c r="B41" s="16">
        <v>86.756893920123389</v>
      </c>
      <c r="C41" s="17">
        <v>0</v>
      </c>
      <c r="D41" s="17">
        <f t="shared" si="7"/>
        <v>406</v>
      </c>
      <c r="E41" s="16">
        <f t="shared" si="6"/>
        <v>35223.298931570098</v>
      </c>
      <c r="F41" s="16">
        <v>0</v>
      </c>
      <c r="G41" s="16">
        <f t="shared" si="5"/>
        <v>35223.298931570098</v>
      </c>
      <c r="I41" s="1"/>
      <c r="J41" s="3"/>
      <c r="K41" s="29"/>
    </row>
    <row r="42" spans="1:11" x14ac:dyDescent="0.25">
      <c r="A42" s="15">
        <v>2026</v>
      </c>
      <c r="B42" s="16">
        <v>88.764211703345254</v>
      </c>
      <c r="C42" s="17">
        <v>0</v>
      </c>
      <c r="D42" s="17">
        <f t="shared" si="7"/>
        <v>406</v>
      </c>
      <c r="E42" s="16">
        <f t="shared" si="6"/>
        <v>36038.26995155817</v>
      </c>
      <c r="F42" s="16">
        <v>0</v>
      </c>
      <c r="G42" s="16">
        <f t="shared" si="5"/>
        <v>36038.26995155817</v>
      </c>
      <c r="I42" s="1"/>
      <c r="J42" s="3"/>
      <c r="K42" s="29"/>
    </row>
    <row r="43" spans="1:11" x14ac:dyDescent="0.25">
      <c r="A43" s="15">
        <v>2027</v>
      </c>
      <c r="B43" s="16">
        <v>92.660764862876917</v>
      </c>
      <c r="C43" s="17">
        <v>0</v>
      </c>
      <c r="D43" s="17">
        <f t="shared" si="7"/>
        <v>406</v>
      </c>
      <c r="E43" s="16">
        <f t="shared" si="6"/>
        <v>37620.270534328025</v>
      </c>
      <c r="F43" s="16">
        <v>0</v>
      </c>
      <c r="G43" s="16">
        <f t="shared" si="5"/>
        <v>37620.270534328025</v>
      </c>
      <c r="I43" s="1"/>
      <c r="J43" s="3"/>
      <c r="K43" s="29"/>
    </row>
    <row r="44" spans="1:11" x14ac:dyDescent="0.25">
      <c r="A44" s="15">
        <v>2028</v>
      </c>
      <c r="B44" s="16">
        <v>98.457905997150732</v>
      </c>
      <c r="C44" s="17">
        <v>0</v>
      </c>
      <c r="D44" s="17">
        <f t="shared" si="7"/>
        <v>406</v>
      </c>
      <c r="E44" s="16">
        <f t="shared" si="6"/>
        <v>39973.909834843194</v>
      </c>
      <c r="F44" s="16">
        <v>0</v>
      </c>
      <c r="G44" s="16">
        <f t="shared" si="5"/>
        <v>39973.909834843194</v>
      </c>
      <c r="I44" s="1"/>
      <c r="J44" s="3"/>
      <c r="K44" s="29"/>
    </row>
    <row r="45" spans="1:11" x14ac:dyDescent="0.25">
      <c r="A45" s="15">
        <v>2029</v>
      </c>
      <c r="B45" s="16">
        <v>102.21228814248185</v>
      </c>
      <c r="C45" s="17">
        <v>0</v>
      </c>
      <c r="D45" s="17">
        <f>+D44+C45-C32</f>
        <v>339.5</v>
      </c>
      <c r="E45" s="16">
        <f t="shared" si="6"/>
        <v>34701.071824372586</v>
      </c>
      <c r="F45" s="16">
        <v>0</v>
      </c>
      <c r="G45" s="16">
        <f t="shared" si="5"/>
        <v>34701.071824372586</v>
      </c>
      <c r="I45" s="1"/>
      <c r="J45" s="3"/>
      <c r="K45" s="29"/>
    </row>
    <row r="46" spans="1:11" x14ac:dyDescent="0.25">
      <c r="A46" s="15">
        <v>2030</v>
      </c>
      <c r="B46" s="16">
        <v>108.13446909806329</v>
      </c>
      <c r="C46" s="17">
        <v>0</v>
      </c>
      <c r="D46" s="17">
        <f>+D45+C46-C33</f>
        <v>204.5</v>
      </c>
      <c r="E46" s="16">
        <f t="shared" si="6"/>
        <v>22113.498930553942</v>
      </c>
      <c r="F46" s="16">
        <v>0</v>
      </c>
      <c r="G46" s="16">
        <f t="shared" si="5"/>
        <v>22113.498930553942</v>
      </c>
      <c r="I46" s="1"/>
      <c r="J46" s="3"/>
      <c r="K46" s="29"/>
    </row>
    <row r="47" spans="1:11" s="35" customFormat="1" x14ac:dyDescent="0.25">
      <c r="A47" s="15">
        <v>2031</v>
      </c>
      <c r="B47" s="16">
        <v>112.94210170868719</v>
      </c>
      <c r="C47" s="17">
        <v>0</v>
      </c>
      <c r="D47" s="17">
        <f>+D46+C47-C34</f>
        <v>68</v>
      </c>
      <c r="E47" s="16">
        <f t="shared" ref="E47" si="8">+D47*B47</f>
        <v>7680.0629161907291</v>
      </c>
      <c r="F47" s="16">
        <v>0</v>
      </c>
      <c r="G47" s="16">
        <f t="shared" ref="G47" si="9">E47+F47</f>
        <v>7680.0629161907291</v>
      </c>
      <c r="I47" s="39"/>
      <c r="J47" s="27"/>
      <c r="K47" s="33"/>
    </row>
    <row r="48" spans="1:11" ht="16.149999999999999" customHeight="1" x14ac:dyDescent="0.25">
      <c r="G48" s="37"/>
      <c r="K48" s="28"/>
    </row>
    <row r="49" spans="1:11" x14ac:dyDescent="0.25">
      <c r="A49" t="s">
        <v>7</v>
      </c>
      <c r="F49" s="7"/>
      <c r="G49" s="37"/>
      <c r="J49" s="7"/>
      <c r="K49" s="29"/>
    </row>
    <row r="50" spans="1:11" x14ac:dyDescent="0.25">
      <c r="A50" t="s">
        <v>18</v>
      </c>
      <c r="K50" s="28"/>
    </row>
  </sheetData>
  <pageMargins left="0.7" right="0.7" top="0.75" bottom="0.75" header="0.3" footer="0.3"/>
  <pageSetup fitToHeight="2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7"/>
  <sheetViews>
    <sheetView zoomScale="90" zoomScaleNormal="90" workbookViewId="0">
      <selection activeCell="H17" sqref="H17"/>
    </sheetView>
  </sheetViews>
  <sheetFormatPr defaultRowHeight="15" x14ac:dyDescent="0.25"/>
  <cols>
    <col min="2" max="2" width="18.28515625" customWidth="1"/>
    <col min="3" max="3" width="17.42578125" customWidth="1"/>
    <col min="4" max="4" width="36.7109375" customWidth="1"/>
    <col min="5" max="5" width="23.42578125" customWidth="1"/>
    <col min="6" max="6" width="23.7109375" customWidth="1"/>
    <col min="7" max="7" width="33.42578125" customWidth="1"/>
    <col min="8" max="9" width="18" customWidth="1"/>
    <col min="10" max="10" width="16.5703125" customWidth="1"/>
    <col min="11" max="11" width="17.5703125" customWidth="1"/>
    <col min="12" max="12" width="16.7109375" customWidth="1"/>
    <col min="14" max="14" width="11.5703125" customWidth="1"/>
    <col min="15" max="15" width="10" customWidth="1"/>
    <col min="16" max="16" width="13.28515625" customWidth="1"/>
    <col min="17" max="17" width="4" customWidth="1"/>
    <col min="18" max="18" width="24.140625" customWidth="1"/>
  </cols>
  <sheetData>
    <row r="2" spans="1:9" x14ac:dyDescent="0.25">
      <c r="C2" s="35"/>
      <c r="E2" s="35"/>
      <c r="I2" s="26"/>
    </row>
    <row r="3" spans="1:9" x14ac:dyDescent="0.25">
      <c r="A3" s="26" t="s">
        <v>36</v>
      </c>
    </row>
    <row r="4" spans="1:9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27</v>
      </c>
      <c r="F4" s="2" t="s">
        <v>24</v>
      </c>
      <c r="G4" s="2" t="s">
        <v>25</v>
      </c>
      <c r="H4" s="2"/>
    </row>
    <row r="5" spans="1:9" x14ac:dyDescent="0.25">
      <c r="A5" s="10"/>
      <c r="B5" s="41" t="s">
        <v>38</v>
      </c>
      <c r="C5" s="21" t="s">
        <v>12</v>
      </c>
      <c r="D5" s="21" t="s">
        <v>40</v>
      </c>
      <c r="E5" s="21" t="s">
        <v>38</v>
      </c>
      <c r="F5" s="21" t="s">
        <v>12</v>
      </c>
      <c r="G5" s="21" t="s">
        <v>30</v>
      </c>
    </row>
    <row r="6" spans="1:9" x14ac:dyDescent="0.25">
      <c r="A6" s="12"/>
      <c r="B6" s="8" t="s">
        <v>14</v>
      </c>
      <c r="C6" s="19" t="s">
        <v>14</v>
      </c>
      <c r="D6" s="19" t="s">
        <v>42</v>
      </c>
      <c r="E6" s="13" t="s">
        <v>28</v>
      </c>
      <c r="F6" s="13" t="s">
        <v>28</v>
      </c>
      <c r="G6" s="13" t="s">
        <v>14</v>
      </c>
    </row>
    <row r="7" spans="1:9" x14ac:dyDescent="0.25">
      <c r="A7" s="12"/>
      <c r="B7" s="8" t="s">
        <v>15</v>
      </c>
      <c r="C7" s="19" t="s">
        <v>15</v>
      </c>
      <c r="D7" s="19" t="s">
        <v>41</v>
      </c>
      <c r="E7" s="13" t="s">
        <v>14</v>
      </c>
      <c r="F7" s="13" t="s">
        <v>14</v>
      </c>
      <c r="G7" s="13" t="s">
        <v>15</v>
      </c>
    </row>
    <row r="8" spans="1:9" x14ac:dyDescent="0.25">
      <c r="A8" s="12"/>
      <c r="B8" s="8" t="s">
        <v>33</v>
      </c>
      <c r="C8" s="8" t="s">
        <v>34</v>
      </c>
      <c r="D8" s="25" t="s">
        <v>29</v>
      </c>
      <c r="E8" s="13" t="s">
        <v>15</v>
      </c>
      <c r="F8" s="13" t="s">
        <v>15</v>
      </c>
      <c r="G8" s="19" t="s">
        <v>31</v>
      </c>
    </row>
    <row r="9" spans="1:9" x14ac:dyDescent="0.25">
      <c r="A9" s="24" t="s">
        <v>19</v>
      </c>
      <c r="B9" s="9" t="s">
        <v>3</v>
      </c>
      <c r="C9" s="24" t="s">
        <v>3</v>
      </c>
      <c r="D9" s="24" t="s">
        <v>3</v>
      </c>
      <c r="E9" s="24" t="s">
        <v>3</v>
      </c>
      <c r="F9" s="24" t="s">
        <v>3</v>
      </c>
      <c r="G9" s="24" t="s">
        <v>3</v>
      </c>
    </row>
    <row r="10" spans="1:9" x14ac:dyDescent="0.25">
      <c r="A10" s="15">
        <v>2015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</row>
    <row r="11" spans="1:9" x14ac:dyDescent="0.25">
      <c r="A11" s="15">
        <v>2016</v>
      </c>
      <c r="B11" s="16">
        <f>+'NSUARB IR-4 (a) Att 1 Table 1&amp;2'!G8</f>
        <v>-18728.247829720625</v>
      </c>
      <c r="C11" s="16">
        <f>+'NSUARB IR-4 (a) Att 1 Table 1&amp;2'!G32</f>
        <v>-34532.013695562644</v>
      </c>
      <c r="D11" s="16">
        <f>C11-B11</f>
        <v>-15803.765865842019</v>
      </c>
      <c r="E11" s="16">
        <f>NPV(6.49%,B11)</f>
        <v>-17586.860578195723</v>
      </c>
      <c r="F11" s="16">
        <f>NPV(6.49%,C11)</f>
        <v>-32427.470838165693</v>
      </c>
      <c r="G11" s="16">
        <f>F11-E11</f>
        <v>-14840.61025996997</v>
      </c>
    </row>
    <row r="12" spans="1:9" x14ac:dyDescent="0.25">
      <c r="A12" s="15">
        <v>2017</v>
      </c>
      <c r="B12" s="16">
        <f>+'NSUARB IR-4 (a) Att 1 Table 1&amp;2'!G9</f>
        <v>-13385.321394736877</v>
      </c>
      <c r="C12" s="16">
        <f>+'NSUARB IR-4 (a) Att 1 Table 1&amp;2'!G33</f>
        <v>-29343.425060967449</v>
      </c>
      <c r="D12" s="16">
        <f t="shared" ref="D12:D26" si="0">C12-B12</f>
        <v>-15958.103666230572</v>
      </c>
      <c r="E12" s="16">
        <f>NPV(6.49%,B$11:B12)</f>
        <v>-29390.369956140388</v>
      </c>
      <c r="F12" s="16">
        <f>NPV(6.49%,C$11:C12)</f>
        <v>-58303.233001361346</v>
      </c>
      <c r="G12" s="16">
        <f t="shared" ref="G12:G26" si="1">F12-E12</f>
        <v>-28912.863045220958</v>
      </c>
    </row>
    <row r="13" spans="1:9" x14ac:dyDescent="0.25">
      <c r="A13" s="15">
        <v>2018</v>
      </c>
      <c r="B13" s="16">
        <f>+'NSUARB IR-4 (a) Att 1 Table 1&amp;2'!G10</f>
        <v>-8675.0512447102792</v>
      </c>
      <c r="C13" s="16">
        <f>+'NSUARB IR-4 (a) Att 1 Table 1&amp;2'!G34</f>
        <v>-25756.893716809132</v>
      </c>
      <c r="D13" s="16">
        <f t="shared" si="0"/>
        <v>-17081.842472098855</v>
      </c>
      <c r="E13" s="16">
        <f>NPV(6.49%,B$11:B13)</f>
        <v>-36574.026625676946</v>
      </c>
      <c r="F13" s="16">
        <f>NPV(6.49%,C$11:C13)</f>
        <v>-79632.06162910274</v>
      </c>
      <c r="G13" s="16">
        <f t="shared" si="1"/>
        <v>-43058.035003425794</v>
      </c>
    </row>
    <row r="14" spans="1:9" x14ac:dyDescent="0.25">
      <c r="A14" s="15">
        <v>2019</v>
      </c>
      <c r="B14" s="16">
        <f>+'NSUARB IR-4 (a) Att 1 Table 1&amp;2'!G11</f>
        <v>16879.428064395139</v>
      </c>
      <c r="C14" s="16">
        <f>+'NSUARB IR-4 (a) Att 1 Table 1&amp;2'!G35</f>
        <v>23198.670659621435</v>
      </c>
      <c r="D14" s="16">
        <f t="shared" si="0"/>
        <v>6319.2425952262965</v>
      </c>
      <c r="E14" s="16">
        <f>NPV(6.49%,B$11:B14)</f>
        <v>-23448.328284672272</v>
      </c>
      <c r="F14" s="16">
        <f>NPV(6.49%,C$11:C14)</f>
        <v>-61592.424751073362</v>
      </c>
      <c r="G14" s="16">
        <f t="shared" si="1"/>
        <v>-38144.09646640109</v>
      </c>
    </row>
    <row r="15" spans="1:9" x14ac:dyDescent="0.25">
      <c r="A15" s="15">
        <v>2020</v>
      </c>
      <c r="B15" s="16">
        <f>+'NSUARB IR-4 (a) Att 1 Table 1&amp;2'!G12</f>
        <v>17915.470711563699</v>
      </c>
      <c r="C15" s="16">
        <f>+'NSUARB IR-4 (a) Att 1 Table 1&amp;2'!G36</f>
        <v>24207.447319967101</v>
      </c>
      <c r="D15" s="16">
        <f t="shared" si="0"/>
        <v>6291.9766084034018</v>
      </c>
      <c r="E15" s="16">
        <f>NPV(6.49%,B$11:B15)</f>
        <v>-10366.028763696544</v>
      </c>
      <c r="F15" s="16">
        <f>NPV(6.49%,C$11:C15)</f>
        <v>-43915.575419191671</v>
      </c>
      <c r="G15" s="16">
        <f t="shared" si="1"/>
        <v>-33549.546655495127</v>
      </c>
    </row>
    <row r="16" spans="1:9" x14ac:dyDescent="0.25">
      <c r="A16" s="15">
        <v>2021</v>
      </c>
      <c r="B16" s="16">
        <f>+'NSUARB IR-4 (a) Att 1 Table 1&amp;2'!G13</f>
        <v>18410.296742473023</v>
      </c>
      <c r="C16" s="16">
        <f>+'NSUARB IR-4 (a) Att 1 Table 1&amp;2'!G37</f>
        <v>25217.375611278811</v>
      </c>
      <c r="D16" s="16">
        <f t="shared" si="0"/>
        <v>6807.0788688057874</v>
      </c>
      <c r="E16" s="16">
        <f>NPV(6.49%,B$11:B16)</f>
        <v>2258.2863519979901</v>
      </c>
      <c r="F16" s="16">
        <f>NPV(6.49%,C$11:C16)</f>
        <v>-26623.507802857857</v>
      </c>
      <c r="G16" s="16">
        <f t="shared" si="1"/>
        <v>-28881.794154855848</v>
      </c>
    </row>
    <row r="17" spans="1:7" x14ac:dyDescent="0.25">
      <c r="A17" s="15">
        <v>2022</v>
      </c>
      <c r="B17" s="16">
        <f>+'NSUARB IR-4 (a) Att 1 Table 1&amp;2'!G14</f>
        <v>27187.598225543759</v>
      </c>
      <c r="C17" s="16">
        <f>+'NSUARB IR-4 (a) Att 1 Table 1&amp;2'!G38</f>
        <v>34008.456188214768</v>
      </c>
      <c r="D17" s="16">
        <f t="shared" si="0"/>
        <v>6820.8579626710089</v>
      </c>
      <c r="E17" s="16">
        <f>NPV(6.49%,B$11:B17)</f>
        <v>19765.178413110229</v>
      </c>
      <c r="F17" s="16">
        <f>NPV(6.49%,C$11:C17)</f>
        <v>-4724.4652058271049</v>
      </c>
      <c r="G17" s="16">
        <f t="shared" si="1"/>
        <v>-24489.643618937334</v>
      </c>
    </row>
    <row r="18" spans="1:7" x14ac:dyDescent="0.25">
      <c r="A18" s="15">
        <v>2023</v>
      </c>
      <c r="B18" s="16">
        <f>+'NSUARB IR-4 (a) Att 1 Table 1&amp;2'!G15</f>
        <v>27019.932643515491</v>
      </c>
      <c r="C18" s="16">
        <f>+'NSUARB IR-4 (a) Att 1 Table 1&amp;2'!G39</f>
        <v>34313.006349195624</v>
      </c>
      <c r="D18" s="16">
        <f t="shared" si="0"/>
        <v>7293.0737056801336</v>
      </c>
      <c r="E18" s="16">
        <f>NPV(6.49%,B$11:B18)</f>
        <v>36103.733464550598</v>
      </c>
      <c r="F18" s="16">
        <f>NPV(6.49%,C$11:C18)</f>
        <v>16024.10403056957</v>
      </c>
      <c r="G18" s="16">
        <f t="shared" si="1"/>
        <v>-20079.629433981027</v>
      </c>
    </row>
    <row r="19" spans="1:7" x14ac:dyDescent="0.25">
      <c r="A19" s="15">
        <v>2024</v>
      </c>
      <c r="B19" s="16">
        <f>+'NSUARB IR-4 (a) Att 1 Table 1&amp;2'!G16</f>
        <v>27198.814062419686</v>
      </c>
      <c r="C19" s="16">
        <f>+'NSUARB IR-4 (a) Att 1 Table 1&amp;2'!G40</f>
        <v>34826.355637029053</v>
      </c>
      <c r="D19" s="16">
        <f t="shared" si="0"/>
        <v>7627.5415746093677</v>
      </c>
      <c r="E19" s="16">
        <f>NPV(6.49%,B$11:B19)</f>
        <v>51548.115105182093</v>
      </c>
      <c r="F19" s="16">
        <f>NPV(6.49%,C$11:C19)</f>
        <v>35799.65477246041</v>
      </c>
      <c r="G19" s="16">
        <f t="shared" si="1"/>
        <v>-15748.460332721683</v>
      </c>
    </row>
    <row r="20" spans="1:7" x14ac:dyDescent="0.25">
      <c r="A20" s="15">
        <v>2025</v>
      </c>
      <c r="B20" s="16">
        <f>+'NSUARB IR-4 (a) Att 1 Table 1&amp;2'!G17</f>
        <v>27988.290790825919</v>
      </c>
      <c r="C20" s="16">
        <f>+'NSUARB IR-4 (a) Att 1 Table 1&amp;2'!G41</f>
        <v>35223.298931570098</v>
      </c>
      <c r="D20" s="16">
        <f t="shared" si="0"/>
        <v>7235.0081407441794</v>
      </c>
      <c r="E20" s="16">
        <f>NPV(6.49%,B$11:B20)</f>
        <v>66472.213617610207</v>
      </c>
      <c r="F20" s="16">
        <f>NPV(6.49%,C$11:C20)</f>
        <v>54581.65139798366</v>
      </c>
      <c r="G20" s="16">
        <f t="shared" si="1"/>
        <v>-11890.562219626547</v>
      </c>
    </row>
    <row r="21" spans="1:7" x14ac:dyDescent="0.25">
      <c r="A21" s="15">
        <v>2026</v>
      </c>
      <c r="B21" s="16">
        <f>+'NSUARB IR-4 (a) Att 1 Table 1&amp;2'!G18</f>
        <v>28529.698124449296</v>
      </c>
      <c r="C21" s="16">
        <f>+'NSUARB IR-4 (a) Att 1 Table 1&amp;2'!G42</f>
        <v>36038.26995155817</v>
      </c>
      <c r="D21" s="16">
        <f t="shared" si="0"/>
        <v>7508.5718271088735</v>
      </c>
      <c r="E21" s="16">
        <f>NPV(6.49%,B$11:B21)</f>
        <v>80757.866029440411</v>
      </c>
      <c r="F21" s="16">
        <f>NPV(6.49%,C$11:C21)</f>
        <v>72627.064840703111</v>
      </c>
      <c r="G21" s="16">
        <f t="shared" si="1"/>
        <v>-8130.8011887372995</v>
      </c>
    </row>
    <row r="22" spans="1:7" x14ac:dyDescent="0.25">
      <c r="A22" s="15">
        <v>2027</v>
      </c>
      <c r="B22" s="16">
        <f>+'NSUARB IR-4 (a) Att 1 Table 1&amp;2'!G19</f>
        <v>29811.063789297401</v>
      </c>
      <c r="C22" s="16">
        <f>+'NSUARB IR-4 (a) Att 1 Table 1&amp;2'!G43</f>
        <v>37620.270534328025</v>
      </c>
      <c r="D22" s="16">
        <f t="shared" si="0"/>
        <v>7809.206745030624</v>
      </c>
      <c r="E22" s="16">
        <f>NPV(6.49%,B$11:B22)</f>
        <v>94775.397810226321</v>
      </c>
      <c r="F22" s="16">
        <f>NPV(6.49%,C$11:C22)</f>
        <v>90316.582448794317</v>
      </c>
      <c r="G22" s="16">
        <f t="shared" si="1"/>
        <v>-4458.8153614320036</v>
      </c>
    </row>
    <row r="23" spans="1:7" x14ac:dyDescent="0.25">
      <c r="A23" s="15">
        <v>2028</v>
      </c>
      <c r="B23" s="16">
        <f>+'NSUARB IR-4 (a) Att 1 Table 1&amp;2'!G20</f>
        <v>31095.231785139873</v>
      </c>
      <c r="C23" s="16">
        <f>+'NSUARB IR-4 (a) Att 1 Table 1&amp;2'!G44</f>
        <v>39973.909834843194</v>
      </c>
      <c r="D23" s="16">
        <f t="shared" si="0"/>
        <v>8878.6780497033214</v>
      </c>
      <c r="E23" s="16">
        <f>NPV(6.49%,B$11:B23)</f>
        <v>108505.66684308677</v>
      </c>
      <c r="F23" s="16">
        <f>NPV(6.49%,C$11:C23)</f>
        <v>107967.28015447904</v>
      </c>
      <c r="G23" s="16">
        <f t="shared" si="1"/>
        <v>-538.38668860773032</v>
      </c>
    </row>
    <row r="24" spans="1:7" x14ac:dyDescent="0.25">
      <c r="A24" s="15">
        <v>2029</v>
      </c>
      <c r="B24" s="16">
        <f>+'NSUARB IR-4 (a) Att 1 Table 1&amp;2'!G21</f>
        <v>26437.637099460833</v>
      </c>
      <c r="C24" s="16">
        <f>+'NSUARB IR-4 (a) Att 1 Table 1&amp;2'!G45</f>
        <v>34701.071824372586</v>
      </c>
      <c r="D24" s="16">
        <f t="shared" si="0"/>
        <v>8263.4347249117527</v>
      </c>
      <c r="E24" s="16">
        <f>NPV(6.49%,B$11:B24)</f>
        <v>119467.90059285988</v>
      </c>
      <c r="F24" s="16">
        <f>NPV(6.49%,C$11:C24)</f>
        <v>122355.9057065786</v>
      </c>
      <c r="G24" s="16">
        <f t="shared" si="1"/>
        <v>2888.0051137187256</v>
      </c>
    </row>
    <row r="25" spans="1:7" x14ac:dyDescent="0.25">
      <c r="A25" s="15">
        <v>2030</v>
      </c>
      <c r="B25" s="16">
        <f>+'NSUARB IR-4 (a) Att 1 Table 1&amp;2'!G22</f>
        <v>16638.449386615252</v>
      </c>
      <c r="C25" s="16">
        <f>+'NSUARB IR-4 (a) Att 1 Table 1&amp;2'!G46</f>
        <v>22113.498930553942</v>
      </c>
      <c r="D25" s="16">
        <f t="shared" si="0"/>
        <v>5475.0495439386905</v>
      </c>
      <c r="E25" s="16">
        <f>NPV(6.49%,B$11:B25)</f>
        <v>125946.48981845824</v>
      </c>
      <c r="F25" s="16">
        <f>NPV(6.49%,C$11:C25)</f>
        <v>130966.34004350765</v>
      </c>
      <c r="G25" s="16">
        <f t="shared" si="1"/>
        <v>5019.8502250494057</v>
      </c>
    </row>
    <row r="26" spans="1:7" s="35" customFormat="1" x14ac:dyDescent="0.25">
      <c r="A26" s="15">
        <v>2031</v>
      </c>
      <c r="B26" s="16">
        <f>+'NSUARB IR-4 (a) Att 1 Table 1&amp;2'!G23</f>
        <v>5835.1480588932027</v>
      </c>
      <c r="C26" s="16">
        <f>+'NSUARB IR-4 (a) Att 1 Table 1&amp;2'!G47</f>
        <v>7680.0629161907291</v>
      </c>
      <c r="D26" s="16">
        <f t="shared" si="0"/>
        <v>1844.9148572975264</v>
      </c>
      <c r="E26" s="16">
        <f>NPV(6.49%,B$11:B26)</f>
        <v>128080.0782483576</v>
      </c>
      <c r="F26" s="16">
        <f>NPV(6.49%,C$11:C26)</f>
        <v>133774.51101252189</v>
      </c>
      <c r="G26" s="16">
        <f t="shared" si="1"/>
        <v>5694.4327641642885</v>
      </c>
    </row>
    <row r="27" spans="1:7" x14ac:dyDescent="0.25">
      <c r="D27" s="38"/>
    </row>
  </sheetData>
  <pageMargins left="0.7" right="0.7" top="0.75" bottom="0.75" header="0.3" footer="0.3"/>
  <pageSetup scale="75" orientation="landscape" r:id="rId1"/>
  <ignoredErrors>
    <ignoredError sqref="E12:F2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>2015-05-05T03:00:00+00:00</IR_Received_Date>
    <Status_ xmlns="d546d85e-e9b2-4775-9324-c7991557311d">15</Status_>
    <IR_Requestor xmlns="d546d85e-e9b2-4775-9324-c7991557311d">19</IR_Requestor>
    <IR_Filing_Date xmlns="f934f4e6-f501-4b9a-b157-4f0c654b00ed">2015-05-19T03:00:00+00:00</IR_Filing_Date>
    <IR_Sorting xmlns="f934f4e6-f501-4b9a-b157-4f0c654b00ed">&lt;select...&gt;</IR_Sorting>
    <IR_Writer xmlns="f934f4e6-f501-4b9a-b157-4f0c654b00ed">&lt;select...&gt;</IR_Writer>
    <IR_Owner xmlns="f934f4e6-f501-4b9a-b157-4f0c654b00ed">Sampson, Mike</IR_Owner>
  </documentManagement>
</p:properti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6D2AC5-81AF-4862-A2AA-151B5898D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677FAA-58B1-4745-ABD4-A3B04B05559E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951CCDE-7FEB-47B7-A315-F37CBF560DE4}">
  <ds:schemaRefs>
    <ds:schemaRef ds:uri="http://schemas.openxmlformats.org/package/2006/metadata/core-properties"/>
    <ds:schemaRef ds:uri="http://schemas.microsoft.com/office/2006/documentManagement/types"/>
    <ds:schemaRef ds:uri="d546d85e-e9b2-4775-9324-c7991557311d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f934f4e6-f501-4b9a-b157-4f0c654b00e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3F4724D-A2E9-4529-BD6B-E9CA072048A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07737B5-9F9F-41C8-BD7E-9DF6FAA024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NSUARB IR-4 (a) Att 1 Table 1&amp;2</vt:lpstr>
      <vt:lpstr>NSUARB IR-4(a)Att1 Table 3&amp;Grap</vt:lpstr>
      <vt:lpstr>'NSUARB IR-4(a)Att1 Table 3&amp;Grap'!Print_Area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RANGASWAMY, KAMALA</dc:creator>
  <cp:lastModifiedBy>MYATT, LANA</cp:lastModifiedBy>
  <cp:lastPrinted>2015-05-18T15:25:16Z</cp:lastPrinted>
  <dcterms:created xsi:type="dcterms:W3CDTF">2015-05-11T15:45:01Z</dcterms:created>
  <dcterms:modified xsi:type="dcterms:W3CDTF">2015-05-18T15:26:00Z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</Properties>
</file>