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24912" windowHeight="10236"/>
  </bookViews>
  <sheets>
    <sheet name="Appendix A" sheetId="1" r:id="rId1"/>
    <sheet name="Appendix B" sheetId="2" r:id="rId2"/>
  </sheets>
  <externalReferences>
    <externalReference r:id="rId3"/>
  </externalReferences>
  <calcPr calcId="145621"/>
</workbook>
</file>

<file path=xl/calcChain.xml><?xml version="1.0" encoding="utf-8"?>
<calcChain xmlns="http://schemas.openxmlformats.org/spreadsheetml/2006/main">
  <c r="E14" i="2" l="1"/>
  <c r="E15" i="2"/>
  <c r="E16" i="2"/>
  <c r="D17" i="2"/>
  <c r="C17" i="2"/>
  <c r="E13" i="2"/>
  <c r="E12" i="2"/>
  <c r="E11" i="2"/>
  <c r="E10" i="2"/>
  <c r="E9" i="2"/>
  <c r="E8" i="2"/>
  <c r="E7" i="2"/>
  <c r="E6" i="2"/>
  <c r="E5" i="2"/>
  <c r="E17" i="2" l="1"/>
  <c r="L7" i="1"/>
  <c r="L8" i="1"/>
  <c r="L9" i="1"/>
  <c r="L10" i="1"/>
  <c r="L11" i="1"/>
  <c r="L12" i="1"/>
  <c r="L13" i="1"/>
  <c r="L14" i="1"/>
  <c r="L15" i="1"/>
  <c r="L16" i="1"/>
  <c r="L17" i="1"/>
  <c r="L6" i="1"/>
  <c r="J18" i="1"/>
  <c r="I18" i="1"/>
  <c r="F13" i="2" l="1"/>
  <c r="I14" i="1" s="1"/>
  <c r="F15" i="2"/>
  <c r="I17" i="1" s="1"/>
  <c r="M17" i="1" s="1"/>
  <c r="F14" i="2"/>
  <c r="F16" i="2"/>
  <c r="M14" i="1"/>
  <c r="J14" i="1"/>
  <c r="F12" i="2"/>
  <c r="I13" i="1" s="1"/>
  <c r="M13" i="1" s="1"/>
  <c r="F10" i="2"/>
  <c r="I11" i="1" s="1"/>
  <c r="J11" i="1" s="1"/>
  <c r="F8" i="2"/>
  <c r="I9" i="1" s="1"/>
  <c r="M9" i="1" s="1"/>
  <c r="F6" i="2"/>
  <c r="I7" i="1" s="1"/>
  <c r="J7" i="1" s="1"/>
  <c r="F9" i="2"/>
  <c r="I10" i="1" s="1"/>
  <c r="F11" i="2"/>
  <c r="I12" i="1" s="1"/>
  <c r="M12" i="1" s="1"/>
  <c r="F5" i="2"/>
  <c r="F7" i="2"/>
  <c r="I8" i="1" s="1"/>
  <c r="M8" i="1" s="1"/>
  <c r="J17" i="1"/>
  <c r="C17" i="1"/>
  <c r="C16" i="1"/>
  <c r="C15" i="1"/>
  <c r="C14" i="1"/>
  <c r="C13" i="1"/>
  <c r="C12" i="1"/>
  <c r="C11" i="1"/>
  <c r="C10" i="1"/>
  <c r="C8" i="1"/>
  <c r="C9" i="1"/>
  <c r="C7" i="1"/>
  <c r="C6" i="1"/>
  <c r="I15" i="1" l="1"/>
  <c r="I16" i="1"/>
  <c r="J8" i="1"/>
  <c r="J13" i="1"/>
  <c r="M7" i="1"/>
  <c r="J9" i="1"/>
  <c r="F17" i="2"/>
  <c r="I6" i="1"/>
  <c r="J12" i="1"/>
  <c r="J10" i="1"/>
  <c r="M10" i="1"/>
  <c r="M11" i="1"/>
  <c r="F7" i="1"/>
  <c r="H7" i="1"/>
  <c r="F11" i="1"/>
  <c r="H11" i="1"/>
  <c r="F15" i="1"/>
  <c r="H15" i="1"/>
  <c r="F9" i="1"/>
  <c r="H9" i="1"/>
  <c r="F12" i="1"/>
  <c r="H12" i="1"/>
  <c r="F16" i="1"/>
  <c r="H16" i="1"/>
  <c r="F8" i="1"/>
  <c r="H8" i="1"/>
  <c r="F13" i="1"/>
  <c r="H13" i="1"/>
  <c r="F17" i="1"/>
  <c r="H17" i="1"/>
  <c r="F6" i="1"/>
  <c r="H6" i="1"/>
  <c r="F10" i="1"/>
  <c r="H10" i="1"/>
  <c r="F14" i="1"/>
  <c r="H14" i="1"/>
  <c r="C18" i="1"/>
  <c r="M16" i="1" l="1"/>
  <c r="J16" i="1"/>
  <c r="J15" i="1"/>
  <c r="M15" i="1"/>
  <c r="J6" i="1"/>
  <c r="M6" i="1"/>
  <c r="F18" i="1"/>
  <c r="H18" i="1"/>
  <c r="P18" i="1"/>
  <c r="N7" i="1"/>
  <c r="N8" i="1"/>
  <c r="N9" i="1"/>
  <c r="N10" i="1"/>
  <c r="N11" i="1"/>
  <c r="N12" i="1"/>
  <c r="N13" i="1"/>
  <c r="N14" i="1"/>
  <c r="N6" i="1"/>
  <c r="K18" i="1"/>
  <c r="L18" i="1" s="1"/>
  <c r="G18" i="1"/>
  <c r="E18" i="1"/>
  <c r="N16" i="1" l="1"/>
  <c r="T16" i="1"/>
  <c r="U16" i="1" s="1"/>
  <c r="N17" i="1"/>
  <c r="T17" i="1"/>
  <c r="U17" i="1" s="1"/>
  <c r="N15" i="1"/>
  <c r="T15" i="1"/>
  <c r="U15" i="1" s="1"/>
  <c r="M18" i="1"/>
  <c r="N18" i="1" l="1"/>
  <c r="Q18" i="1"/>
  <c r="Q10" i="1" l="1"/>
  <c r="Q14" i="1"/>
  <c r="Q7" i="1"/>
  <c r="Q11" i="1"/>
  <c r="Q6" i="1"/>
  <c r="Q9" i="1"/>
  <c r="Q13" i="1"/>
  <c r="Q8" i="1"/>
  <c r="Q12" i="1"/>
  <c r="R18" i="1"/>
  <c r="T13" i="1" l="1"/>
  <c r="U13" i="1" s="1"/>
  <c r="R13" i="1"/>
  <c r="T7" i="1"/>
  <c r="U7" i="1" s="1"/>
  <c r="R7" i="1"/>
  <c r="T9" i="1"/>
  <c r="R9" i="1"/>
  <c r="T14" i="1"/>
  <c r="U14" i="1" s="1"/>
  <c r="R14" i="1"/>
  <c r="T12" i="1"/>
  <c r="U12" i="1" s="1"/>
  <c r="R12" i="1"/>
  <c r="T6" i="1"/>
  <c r="R6" i="1"/>
  <c r="T10" i="1"/>
  <c r="U10" i="1" s="1"/>
  <c r="R10" i="1"/>
  <c r="R8" i="1"/>
  <c r="T8" i="1"/>
  <c r="U8" i="1" s="1"/>
  <c r="T11" i="1"/>
  <c r="U11" i="1" s="1"/>
  <c r="R11" i="1"/>
  <c r="T18" i="1" l="1"/>
  <c r="U18" i="1" s="1"/>
  <c r="U6" i="1"/>
  <c r="U9" i="1"/>
</calcChain>
</file>

<file path=xl/sharedStrings.xml><?xml version="1.0" encoding="utf-8"?>
<sst xmlns="http://schemas.openxmlformats.org/spreadsheetml/2006/main" count="70" uniqueCount="38">
  <si>
    <t>Rate Class</t>
  </si>
  <si>
    <t>Residential</t>
  </si>
  <si>
    <t>Small General</t>
  </si>
  <si>
    <t>General Demand</t>
  </si>
  <si>
    <t>Large General</t>
  </si>
  <si>
    <t>Small Industrial</t>
  </si>
  <si>
    <t>Medium Industrial</t>
  </si>
  <si>
    <t>Large Industrial</t>
  </si>
  <si>
    <t>Municipal</t>
  </si>
  <si>
    <t>Unmetered</t>
  </si>
  <si>
    <t>Gen. Repl. / Load Foll.</t>
  </si>
  <si>
    <t>Shore Power</t>
  </si>
  <si>
    <t>Total</t>
  </si>
  <si>
    <t>2016-2018 DSM Plan</t>
  </si>
  <si>
    <t>2015 DSM Plan Amortized over 8 years</t>
  </si>
  <si>
    <t>1P-RTP</t>
  </si>
  <si>
    <t>Inter-class DSM loan from 2014 repaid over 2016-2018</t>
  </si>
  <si>
    <t>NA</t>
  </si>
  <si>
    <t>2016 Revenues Including FAM Riders</t>
  </si>
  <si>
    <t>Class Relative Shares in utilization of Rate Base</t>
  </si>
  <si>
    <t xml:space="preserve">2016 DSM Costs  apportioned to rate classes using class relative shares in rate base from 2014 COSS      </t>
  </si>
  <si>
    <t>Apportionment of DSM Costs based on Ratebase utilization</t>
  </si>
  <si>
    <t>Apportioned DSM Costs as a percentage of total class revenue</t>
  </si>
  <si>
    <t>Variance</t>
  </si>
  <si>
    <t>% of total Class Revenue</t>
  </si>
  <si>
    <r>
      <rPr>
        <b/>
        <sz val="14"/>
        <color theme="1"/>
        <rFont val="Calibri"/>
        <family val="2"/>
        <scheme val="minor"/>
      </rPr>
      <t>2016 DSM Costs</t>
    </r>
    <r>
      <rPr>
        <b/>
        <sz val="11"/>
        <color theme="1"/>
        <rFont val="Calibri"/>
        <family val="2"/>
        <scheme val="minor"/>
      </rPr>
      <t xml:space="preserve">  </t>
    </r>
    <r>
      <rPr>
        <b/>
        <sz val="14"/>
        <color theme="1"/>
        <rFont val="Calibri"/>
        <family val="2"/>
        <scheme val="minor"/>
      </rPr>
      <t xml:space="preserve">apportioned to rate classes using DSM cost allocation methodology  </t>
    </r>
    <r>
      <rPr>
        <b/>
        <sz val="11"/>
        <color theme="1"/>
        <rFont val="Calibri"/>
        <family val="2"/>
        <scheme val="minor"/>
      </rPr>
      <t xml:space="preserve">                                                                                                                                </t>
    </r>
  </si>
  <si>
    <t>2010 and 2014 Balance Adjustment</t>
  </si>
  <si>
    <t>Amount</t>
  </si>
  <si>
    <t>% of Total Revenue</t>
  </si>
  <si>
    <r>
      <t>Amount</t>
    </r>
    <r>
      <rPr>
        <vertAlign val="superscript"/>
        <sz val="11"/>
        <color theme="1"/>
        <rFont val="Calibri"/>
        <family val="2"/>
        <scheme val="minor"/>
      </rPr>
      <t>(1)</t>
    </r>
  </si>
  <si>
    <t>Footnote</t>
  </si>
  <si>
    <r>
      <t>2014 Rate Class Expenditure in millions of $ (unaudited)</t>
    </r>
    <r>
      <rPr>
        <b/>
        <vertAlign val="superscript"/>
        <sz val="12"/>
        <color theme="1"/>
        <rFont val="Calibri"/>
        <family val="2"/>
        <scheme val="minor"/>
      </rPr>
      <t>1</t>
    </r>
  </si>
  <si>
    <t>(1) Source:  Figure 5.1 - 2014 Rate Class Expenditure (unaudited), page 60,  Evidence of EfficiencyOne as Holder of the Efficiency Nova Scotia Franchise, filed February 27, 2015</t>
  </si>
  <si>
    <t>Variance between two approaches</t>
  </si>
  <si>
    <t>(1) The total of $8,518,030 comes from E1 Nova Scotia's financial statement for the year ending 31, 2014.  Allocation among rate classes is based on class balance adjustments for 2014 reported by  E1 in Figure 5.1 - 2014 Rate Class Expenditures (unaudited) included in its Application of February 27, 2015.  See Appendix B for details</t>
  </si>
  <si>
    <t>2014 Budget Adjusted to UARB Compliance Filing</t>
  </si>
  <si>
    <t>2014 YTD Expenditures</t>
  </si>
  <si>
    <t>Relative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</si>
</sst>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44" formatCode="_-&quot;$&quot;* #,##0.00_-;\-&quot;$&quot;* #,##0.00_-;_-&quot;$&quot;* &quot;-&quot;??_-;_-@_-"/>
    <numFmt numFmtId="164" formatCode="&quot;$&quot;#,##0"/>
    <numFmt numFmtId="165" formatCode="0.0%"/>
    <numFmt numFmtId="166" formatCode="&quot;$&quot;#,##0.0;[Red]\-&quot;$&quot;#,##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name val="Calibri"/>
      <family val="2"/>
      <scheme val="minor"/>
    </font>
    <font>
      <u/>
      <sz val="11"/>
      <color theme="1"/>
      <name val="Calibri"/>
      <family val="2"/>
      <scheme val="minor"/>
    </font>
    <font>
      <sz val="14"/>
      <color theme="1"/>
      <name val="Calibri"/>
      <family val="2"/>
      <scheme val="minor"/>
    </font>
    <font>
      <b/>
      <u/>
      <sz val="11"/>
      <color theme="1"/>
      <name val="Calibri"/>
      <family val="2"/>
      <scheme val="minor"/>
    </font>
    <font>
      <b/>
      <sz val="14"/>
      <color theme="1"/>
      <name val="Calibri"/>
      <family val="2"/>
      <scheme val="minor"/>
    </font>
    <font>
      <b/>
      <sz val="12"/>
      <color theme="1"/>
      <name val="Calibri"/>
      <family val="2"/>
      <scheme val="minor"/>
    </font>
    <font>
      <b/>
      <sz val="11"/>
      <name val="Calibri"/>
      <family val="2"/>
      <scheme val="minor"/>
    </font>
    <font>
      <vertAlign val="superscript"/>
      <sz val="11"/>
      <color theme="1"/>
      <name val="Calibri"/>
      <family val="2"/>
      <scheme val="minor"/>
    </font>
    <font>
      <b/>
      <vertAlign val="superscript"/>
      <sz val="12"/>
      <color theme="1"/>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0" fillId="0" borderId="0" xfId="0" applyBorder="1"/>
    <xf numFmtId="0" fontId="2" fillId="2" borderId="0" xfId="0" applyFont="1" applyFill="1" applyBorder="1"/>
    <xf numFmtId="0" fontId="0" fillId="2" borderId="0" xfId="0" applyFill="1" applyBorder="1" applyAlignment="1">
      <alignment horizontal="left" indent="1"/>
    </xf>
    <xf numFmtId="0" fontId="2" fillId="2" borderId="0" xfId="0" applyFont="1" applyFill="1" applyBorder="1" applyAlignment="1">
      <alignment horizontal="left"/>
    </xf>
    <xf numFmtId="164" fontId="0" fillId="0" borderId="0" xfId="0" applyNumberFormat="1" applyBorder="1"/>
    <xf numFmtId="0" fontId="0" fillId="0" borderId="0" xfId="0" applyBorder="1" applyAlignment="1">
      <alignment horizontal="center" wrapText="1"/>
    </xf>
    <xf numFmtId="165" fontId="0" fillId="0" borderId="0" xfId="2" applyNumberFormat="1" applyFont="1" applyBorder="1"/>
    <xf numFmtId="165" fontId="5" fillId="0" borderId="0" xfId="2" applyNumberFormat="1" applyFont="1" applyBorder="1"/>
    <xf numFmtId="0" fontId="0" fillId="0" borderId="5" xfId="0" applyBorder="1" applyAlignment="1">
      <alignment horizontal="center" wrapText="1"/>
    </xf>
    <xf numFmtId="164" fontId="3" fillId="2" borderId="4" xfId="1" applyNumberFormat="1" applyFont="1" applyFill="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xf numFmtId="165" fontId="2" fillId="0" borderId="5" xfId="2" applyNumberFormat="1" applyFont="1" applyBorder="1"/>
    <xf numFmtId="165" fontId="2" fillId="0" borderId="0" xfId="0" applyNumberFormat="1" applyFont="1" applyBorder="1"/>
    <xf numFmtId="0" fontId="0" fillId="0" borderId="0" xfId="0" applyFill="1" applyBorder="1" applyAlignment="1">
      <alignment horizontal="center" wrapText="1"/>
    </xf>
    <xf numFmtId="165" fontId="0" fillId="0" borderId="5" xfId="2" applyNumberFormat="1" applyFont="1" applyBorder="1"/>
    <xf numFmtId="165" fontId="5" fillId="0" borderId="5" xfId="2" applyNumberFormat="1" applyFont="1" applyBorder="1"/>
    <xf numFmtId="0" fontId="0" fillId="0" borderId="4" xfId="0" applyFill="1" applyBorder="1" applyAlignment="1">
      <alignment horizontal="center" wrapText="1"/>
    </xf>
    <xf numFmtId="0" fontId="0" fillId="0" borderId="4" xfId="0" applyBorder="1"/>
    <xf numFmtId="165" fontId="2" fillId="0" borderId="4" xfId="2" applyNumberFormat="1" applyFont="1" applyBorder="1" applyAlignment="1">
      <alignment horizontal="right"/>
    </xf>
    <xf numFmtId="165" fontId="2" fillId="0" borderId="5" xfId="2" applyNumberFormat="1" applyFont="1" applyBorder="1" applyAlignment="1">
      <alignment horizontal="right"/>
    </xf>
    <xf numFmtId="165" fontId="7" fillId="0" borderId="4" xfId="2" applyNumberFormat="1" applyFont="1" applyBorder="1" applyAlignment="1">
      <alignment horizontal="right"/>
    </xf>
    <xf numFmtId="165" fontId="7" fillId="0" borderId="5" xfId="2" applyNumberFormat="1" applyFont="1" applyBorder="1" applyAlignment="1">
      <alignment horizontal="right"/>
    </xf>
    <xf numFmtId="165" fontId="2" fillId="0" borderId="4" xfId="0" applyNumberFormat="1" applyFont="1" applyBorder="1"/>
    <xf numFmtId="0" fontId="2" fillId="2" borderId="10" xfId="0" applyFont="1" applyFill="1" applyBorder="1"/>
    <xf numFmtId="0" fontId="0" fillId="0" borderId="4" xfId="0" applyBorder="1" applyAlignment="1">
      <alignment horizont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6" fontId="3" fillId="2" borderId="10" xfId="1" applyNumberFormat="1" applyFont="1" applyFill="1" applyBorder="1"/>
    <xf numFmtId="6" fontId="0" fillId="2" borderId="0" xfId="0" applyNumberFormat="1" applyFill="1" applyBorder="1" applyAlignment="1">
      <alignment horizontal="left" indent="1"/>
    </xf>
    <xf numFmtId="6" fontId="3" fillId="2" borderId="4" xfId="1" applyNumberFormat="1" applyFont="1" applyFill="1" applyBorder="1"/>
    <xf numFmtId="6" fontId="3" fillId="2" borderId="0" xfId="1" applyNumberFormat="1" applyFont="1" applyFill="1" applyBorder="1"/>
    <xf numFmtId="6" fontId="0" fillId="0" borderId="0" xfId="0" applyNumberFormat="1" applyBorder="1"/>
    <xf numFmtId="6" fontId="4" fillId="2" borderId="10" xfId="1" applyNumberFormat="1" applyFont="1" applyFill="1" applyBorder="1"/>
    <xf numFmtId="6" fontId="4" fillId="2" borderId="4" xfId="1" applyNumberFormat="1" applyFont="1" applyFill="1" applyBorder="1"/>
    <xf numFmtId="6" fontId="2" fillId="2" borderId="0" xfId="0" applyNumberFormat="1" applyFont="1" applyFill="1" applyBorder="1" applyAlignment="1">
      <alignment horizontal="left"/>
    </xf>
    <xf numFmtId="6" fontId="0" fillId="0" borderId="4" xfId="0" applyNumberFormat="1" applyBorder="1"/>
    <xf numFmtId="6" fontId="2" fillId="0" borderId="0" xfId="0" applyNumberFormat="1" applyFont="1" applyBorder="1" applyAlignment="1">
      <alignment horizontal="right"/>
    </xf>
    <xf numFmtId="6" fontId="7" fillId="0" borderId="0" xfId="0" applyNumberFormat="1" applyFont="1" applyBorder="1" applyAlignment="1">
      <alignment horizontal="right"/>
    </xf>
    <xf numFmtId="6" fontId="5" fillId="0" borderId="4" xfId="0" applyNumberFormat="1" applyFont="1" applyBorder="1"/>
    <xf numFmtId="6" fontId="10" fillId="2" borderId="10" xfId="1" applyNumberFormat="1" applyFont="1" applyFill="1" applyBorder="1"/>
    <xf numFmtId="6" fontId="2" fillId="0" borderId="4" xfId="0" applyNumberFormat="1" applyFont="1" applyBorder="1"/>
    <xf numFmtId="6" fontId="2" fillId="0" borderId="0" xfId="0" applyNumberFormat="1" applyFont="1" applyBorder="1"/>
    <xf numFmtId="164" fontId="2" fillId="0" borderId="0" xfId="0" applyNumberFormat="1" applyFont="1" applyBorder="1"/>
    <xf numFmtId="6" fontId="0" fillId="0" borderId="0" xfId="0" applyNumberFormat="1"/>
    <xf numFmtId="0" fontId="6" fillId="0" borderId="10" xfId="0" applyFont="1" applyBorder="1" applyAlignment="1">
      <alignment horizontal="center"/>
    </xf>
    <xf numFmtId="0" fontId="2" fillId="0" borderId="0" xfId="0" applyFont="1" applyBorder="1"/>
    <xf numFmtId="164" fontId="3" fillId="2" borderId="5" xfId="1" applyNumberFormat="1" applyFont="1" applyFill="1" applyBorder="1"/>
    <xf numFmtId="165" fontId="3" fillId="2" borderId="5" xfId="2" applyNumberFormat="1" applyFont="1" applyFill="1" applyBorder="1"/>
    <xf numFmtId="6" fontId="2" fillId="0" borderId="6" xfId="0" applyNumberFormat="1" applyFont="1" applyBorder="1"/>
    <xf numFmtId="165" fontId="2" fillId="0" borderId="8" xfId="0" applyNumberFormat="1" applyFont="1" applyBorder="1"/>
    <xf numFmtId="165" fontId="10" fillId="2" borderId="8" xfId="2" applyNumberFormat="1" applyFont="1" applyFill="1" applyBorder="1"/>
    <xf numFmtId="165" fontId="4" fillId="2" borderId="5" xfId="2" applyNumberFormat="1" applyFont="1" applyFill="1" applyBorder="1"/>
    <xf numFmtId="6" fontId="2" fillId="0" borderId="0" xfId="0" applyNumberFormat="1" applyFont="1"/>
    <xf numFmtId="166" fontId="0" fillId="0" borderId="0" xfId="0" applyNumberFormat="1" applyBorder="1"/>
    <xf numFmtId="0" fontId="0" fillId="0" borderId="2" xfId="0" applyBorder="1"/>
    <xf numFmtId="0" fontId="0" fillId="0" borderId="3" xfId="0" applyBorder="1"/>
    <xf numFmtId="0" fontId="2" fillId="2" borderId="4" xfId="0" applyFont="1" applyFill="1" applyBorder="1"/>
    <xf numFmtId="0" fontId="0" fillId="2" borderId="4" xfId="0" applyFill="1" applyBorder="1" applyAlignment="1">
      <alignment horizontal="left" indent="1"/>
    </xf>
    <xf numFmtId="0" fontId="2" fillId="2" borderId="6" xfId="0" applyFont="1" applyFill="1" applyBorder="1" applyAlignment="1">
      <alignment horizontal="left"/>
    </xf>
    <xf numFmtId="166" fontId="2" fillId="0" borderId="7" xfId="0" applyNumberFormat="1" applyFont="1" applyBorder="1"/>
    <xf numFmtId="166" fontId="5" fillId="0" borderId="0" xfId="0" applyNumberFormat="1" applyFont="1" applyBorder="1"/>
    <xf numFmtId="0" fontId="2" fillId="2" borderId="0" xfId="0" applyFont="1" applyFill="1" applyBorder="1" applyAlignment="1">
      <alignment horizontal="left" indent="1"/>
    </xf>
    <xf numFmtId="0" fontId="9" fillId="0" borderId="1" xfId="0" applyFont="1" applyBorder="1"/>
    <xf numFmtId="0" fontId="2" fillId="0" borderId="0" xfId="0" applyFont="1" applyBorder="1" applyAlignment="1">
      <alignment horizontal="center" wrapText="1"/>
    </xf>
    <xf numFmtId="0" fontId="2" fillId="0" borderId="5"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9" fillId="0" borderId="1" xfId="0" applyFont="1" applyBorder="1" applyAlignment="1">
      <alignment horizontal="center" wrapText="1"/>
    </xf>
    <xf numFmtId="0" fontId="9" fillId="0" borderId="2" xfId="0" applyFont="1" applyBorder="1" applyAlignment="1"/>
    <xf numFmtId="0" fontId="9" fillId="0" borderId="3" xfId="0" applyFont="1" applyBorder="1" applyAlignment="1"/>
    <xf numFmtId="0" fontId="8" fillId="0" borderId="9" xfId="0" applyFont="1" applyBorder="1" applyAlignment="1">
      <alignment horizontal="center" wrapText="1"/>
    </xf>
    <xf numFmtId="0" fontId="6" fillId="0" borderId="10" xfId="0" applyFont="1" applyBorder="1" applyAlignment="1">
      <alignment horizontal="center"/>
    </xf>
    <xf numFmtId="0" fontId="9" fillId="0" borderId="3" xfId="0" applyFont="1" applyBorder="1" applyAlignment="1">
      <alignment horizontal="center" wrapText="1"/>
    </xf>
    <xf numFmtId="0" fontId="0" fillId="0" borderId="1" xfId="0" applyBorder="1" applyAlignment="1">
      <alignment horizontal="center" wrapText="1"/>
    </xf>
    <xf numFmtId="0" fontId="0" fillId="0" borderId="3" xfId="0" applyBorder="1" applyAlignment="1">
      <alignment horizontal="center" wrapText="1"/>
    </xf>
    <xf numFmtId="0" fontId="0" fillId="2" borderId="0" xfId="0"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gulatory/Costing%20and%20Rates%20-%20working%20files/FAM/2016/Compliance%20Filling/SharePoint/Appendix%20M%20-%20Revenue%20Analysis%20(le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2016 FAM Rebase"/>
      <sheetName val="Percentage Increases"/>
    </sheetNames>
    <sheetDataSet>
      <sheetData sheetId="0">
        <row r="7">
          <cell r="AE7">
            <v>707735493.06944978</v>
          </cell>
        </row>
        <row r="9">
          <cell r="AE9">
            <v>38106818.161996156</v>
          </cell>
        </row>
        <row r="10">
          <cell r="AE10">
            <v>325324921.61519283</v>
          </cell>
        </row>
        <row r="11">
          <cell r="AE11">
            <v>45141052.224808671</v>
          </cell>
        </row>
        <row r="14">
          <cell r="AE14">
            <v>32357753.169755947</v>
          </cell>
        </row>
        <row r="15">
          <cell r="AE15">
            <v>52625291.58100716</v>
          </cell>
        </row>
        <row r="19">
          <cell r="AE19">
            <v>66570928.00881698</v>
          </cell>
        </row>
        <row r="22">
          <cell r="AE22">
            <v>20492071.467071068</v>
          </cell>
        </row>
        <row r="23">
          <cell r="AE23">
            <v>23289886.066251457</v>
          </cell>
        </row>
        <row r="29">
          <cell r="AE29">
            <v>472800.07784969901</v>
          </cell>
        </row>
        <row r="30">
          <cell r="AE30">
            <v>559454.93093859276</v>
          </cell>
        </row>
        <row r="31">
          <cell r="AE31">
            <v>259513.79786085332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tabSelected="1" workbookViewId="0">
      <pane xSplit="4" ySplit="4" topLeftCell="E5" activePane="bottomRight" state="frozen"/>
      <selection pane="topRight" activeCell="E1" sqref="E1"/>
      <selection pane="bottomLeft" activeCell="A5" sqref="A5"/>
      <selection pane="bottomRight" activeCell="E5" sqref="E5"/>
    </sheetView>
  </sheetViews>
  <sheetFormatPr defaultRowHeight="14.4" x14ac:dyDescent="0.3"/>
  <cols>
    <col min="1" max="1" width="1.44140625" customWidth="1"/>
    <col min="2" max="2" width="22" bestFit="1" customWidth="1"/>
    <col min="3" max="3" width="22" customWidth="1"/>
    <col min="4" max="4" width="1.88671875" customWidth="1"/>
    <col min="5" max="5" width="11.109375" bestFit="1" customWidth="1"/>
    <col min="6" max="6" width="9.6640625" bestFit="1" customWidth="1"/>
    <col min="7" max="7" width="10.109375" bestFit="1" customWidth="1"/>
    <col min="8" max="8" width="9.6640625" bestFit="1" customWidth="1"/>
    <col min="9" max="9" width="10.88671875" bestFit="1" customWidth="1"/>
    <col min="10" max="10" width="9.6640625" bestFit="1" customWidth="1"/>
    <col min="11" max="11" width="10.88671875" bestFit="1" customWidth="1"/>
    <col min="12" max="12" width="9.6640625" bestFit="1" customWidth="1"/>
    <col min="13" max="13" width="11.109375" bestFit="1" customWidth="1"/>
    <col min="14" max="14" width="9.6640625" bestFit="1" customWidth="1"/>
    <col min="15" max="15" width="1.5546875" customWidth="1"/>
    <col min="16" max="16" width="16" customWidth="1"/>
    <col min="17" max="17" width="17.33203125" bestFit="1" customWidth="1"/>
    <col min="18" max="18" width="17.88671875" bestFit="1" customWidth="1"/>
    <col min="19" max="19" width="1.44140625" customWidth="1"/>
    <col min="20" max="20" width="10.88671875" customWidth="1"/>
    <col min="22" max="22" width="1.109375" customWidth="1"/>
  </cols>
  <sheetData>
    <row r="1" spans="1:22" ht="9" customHeight="1" thickTop="1" x14ac:dyDescent="0.25">
      <c r="A1" s="30"/>
      <c r="B1" s="31"/>
      <c r="C1" s="31"/>
      <c r="D1" s="31"/>
      <c r="E1" s="31"/>
      <c r="F1" s="31"/>
      <c r="G1" s="31"/>
      <c r="H1" s="31"/>
      <c r="I1" s="31"/>
      <c r="J1" s="31"/>
      <c r="K1" s="31"/>
      <c r="L1" s="31"/>
      <c r="M1" s="31"/>
      <c r="N1" s="31"/>
      <c r="O1" s="31"/>
      <c r="P1" s="31"/>
      <c r="Q1" s="31"/>
      <c r="R1" s="31"/>
      <c r="S1" s="31"/>
      <c r="T1" s="31"/>
      <c r="U1" s="31"/>
      <c r="V1" s="32"/>
    </row>
    <row r="2" spans="1:22" ht="45" customHeight="1" x14ac:dyDescent="0.35">
      <c r="A2" s="33"/>
      <c r="B2" s="1"/>
      <c r="C2" s="84" t="s">
        <v>18</v>
      </c>
      <c r="D2" s="1"/>
      <c r="E2" s="78" t="s">
        <v>25</v>
      </c>
      <c r="F2" s="79"/>
      <c r="G2" s="79"/>
      <c r="H2" s="79"/>
      <c r="I2" s="79"/>
      <c r="J2" s="79"/>
      <c r="K2" s="79"/>
      <c r="L2" s="79"/>
      <c r="M2" s="79"/>
      <c r="N2" s="80"/>
      <c r="O2" s="1"/>
      <c r="P2" s="81" t="s">
        <v>20</v>
      </c>
      <c r="Q2" s="82"/>
      <c r="R2" s="83"/>
      <c r="S2" s="1"/>
      <c r="T2" s="81" t="s">
        <v>33</v>
      </c>
      <c r="U2" s="86"/>
      <c r="V2" s="34"/>
    </row>
    <row r="3" spans="1:22" ht="62.25" customHeight="1" x14ac:dyDescent="0.3">
      <c r="A3" s="33"/>
      <c r="B3" s="1"/>
      <c r="C3" s="85"/>
      <c r="D3" s="1"/>
      <c r="E3" s="87" t="s">
        <v>13</v>
      </c>
      <c r="F3" s="88"/>
      <c r="G3" s="87" t="s">
        <v>14</v>
      </c>
      <c r="H3" s="88"/>
      <c r="I3" s="87" t="s">
        <v>26</v>
      </c>
      <c r="J3" s="88"/>
      <c r="K3" s="87" t="s">
        <v>16</v>
      </c>
      <c r="L3" s="88"/>
      <c r="M3" s="87" t="s">
        <v>12</v>
      </c>
      <c r="N3" s="88"/>
      <c r="O3" s="6"/>
      <c r="P3" s="21" t="s">
        <v>19</v>
      </c>
      <c r="Q3" s="18" t="s">
        <v>21</v>
      </c>
      <c r="R3" s="9" t="s">
        <v>22</v>
      </c>
      <c r="S3" s="18"/>
      <c r="T3" s="29" t="s">
        <v>27</v>
      </c>
      <c r="U3" s="9" t="s">
        <v>24</v>
      </c>
      <c r="V3" s="34"/>
    </row>
    <row r="4" spans="1:22" ht="62.25" customHeight="1" x14ac:dyDescent="0.3">
      <c r="A4" s="33"/>
      <c r="B4" s="1"/>
      <c r="C4" s="55"/>
      <c r="D4" s="1"/>
      <c r="E4" s="29" t="s">
        <v>27</v>
      </c>
      <c r="F4" s="9" t="s">
        <v>28</v>
      </c>
      <c r="G4" s="29" t="s">
        <v>27</v>
      </c>
      <c r="H4" s="9" t="s">
        <v>28</v>
      </c>
      <c r="I4" s="29" t="s">
        <v>29</v>
      </c>
      <c r="J4" s="9" t="s">
        <v>28</v>
      </c>
      <c r="K4" s="29" t="s">
        <v>27</v>
      </c>
      <c r="L4" s="9" t="s">
        <v>28</v>
      </c>
      <c r="M4" s="29" t="s">
        <v>27</v>
      </c>
      <c r="N4" s="9" t="s">
        <v>28</v>
      </c>
      <c r="O4" s="6"/>
      <c r="P4" s="21"/>
      <c r="Q4" s="18"/>
      <c r="R4" s="9"/>
      <c r="S4" s="18"/>
      <c r="T4" s="29"/>
      <c r="U4" s="9"/>
      <c r="V4" s="34"/>
    </row>
    <row r="5" spans="1:22" ht="15" x14ac:dyDescent="0.25">
      <c r="A5" s="33"/>
      <c r="B5" s="2" t="s">
        <v>0</v>
      </c>
      <c r="C5" s="28"/>
      <c r="D5" s="2"/>
      <c r="E5" s="10"/>
      <c r="F5" s="57"/>
      <c r="G5" s="22"/>
      <c r="H5" s="11"/>
      <c r="I5" s="22"/>
      <c r="J5" s="11"/>
      <c r="K5" s="22"/>
      <c r="L5" s="11"/>
      <c r="M5" s="22"/>
      <c r="N5" s="11"/>
      <c r="O5" s="1"/>
      <c r="P5" s="22"/>
      <c r="Q5" s="1"/>
      <c r="R5" s="11"/>
      <c r="S5" s="1"/>
      <c r="T5" s="22"/>
      <c r="U5" s="11"/>
      <c r="V5" s="34"/>
    </row>
    <row r="6" spans="1:22" ht="15" x14ac:dyDescent="0.25">
      <c r="A6" s="33"/>
      <c r="B6" s="3" t="s">
        <v>1</v>
      </c>
      <c r="C6" s="38">
        <f>'[1]Summary 2016 FAM Rebase'!$AE$7</f>
        <v>707735493.06944978</v>
      </c>
      <c r="D6" s="39"/>
      <c r="E6" s="40">
        <v>17620067.213508531</v>
      </c>
      <c r="F6" s="58">
        <f>E6/C6</f>
        <v>2.4896401814031223E-2</v>
      </c>
      <c r="G6" s="40">
        <v>3976113.0536511857</v>
      </c>
      <c r="H6" s="58">
        <f>G6/C6</f>
        <v>5.6180777883652238E-3</v>
      </c>
      <c r="I6" s="40">
        <f>'Appendix B'!F5*$I$18</f>
        <v>-5482869.8850574689</v>
      </c>
      <c r="J6" s="58">
        <f>I6/C6</f>
        <v>-7.7470607857721739E-3</v>
      </c>
      <c r="K6" s="40"/>
      <c r="L6" s="58">
        <f>K6/C6</f>
        <v>0</v>
      </c>
      <c r="M6" s="40">
        <f>E6+G6+I6+K6</f>
        <v>16113310.382102247</v>
      </c>
      <c r="N6" s="58">
        <f>M6/C6</f>
        <v>2.2767418816624273E-2</v>
      </c>
      <c r="O6" s="7"/>
      <c r="P6" s="23">
        <v>0.54305772626844528</v>
      </c>
      <c r="Q6" s="42">
        <f>P6*$Q$18</f>
        <v>16746138.100051809</v>
      </c>
      <c r="R6" s="19">
        <f>Q6/C6</f>
        <v>2.3661577332265458E-2</v>
      </c>
      <c r="S6" s="5"/>
      <c r="T6" s="46">
        <f>Q6-M6</f>
        <v>632827.71794956177</v>
      </c>
      <c r="U6" s="19">
        <f>T6/C6</f>
        <v>8.941585156411855E-4</v>
      </c>
      <c r="V6" s="34"/>
    </row>
    <row r="7" spans="1:22" ht="15" x14ac:dyDescent="0.25">
      <c r="A7" s="33"/>
      <c r="B7" s="3" t="s">
        <v>2</v>
      </c>
      <c r="C7" s="38">
        <f>'[1]Summary 2016 FAM Rebase'!AE9</f>
        <v>38106818.161996156</v>
      </c>
      <c r="D7" s="39"/>
      <c r="E7" s="40">
        <v>1516676.8898064676</v>
      </c>
      <c r="F7" s="58">
        <f t="shared" ref="F7:F18" si="0">E7/C7</f>
        <v>3.9800669879046631E-2</v>
      </c>
      <c r="G7" s="40">
        <v>229154.99903546605</v>
      </c>
      <c r="H7" s="58">
        <f t="shared" ref="H7:H18" si="1">G7/C7</f>
        <v>6.0134907632881773E-3</v>
      </c>
      <c r="I7" s="40">
        <f>'Appendix B'!F6*$I$18</f>
        <v>-587450.34482758632</v>
      </c>
      <c r="J7" s="58">
        <f t="shared" ref="J7:J18" si="2">I7/C7</f>
        <v>-1.5415885480920294E-2</v>
      </c>
      <c r="K7" s="40">
        <v>233088.36290256234</v>
      </c>
      <c r="L7" s="58">
        <f t="shared" ref="L7:L18" si="3">K7/C7</f>
        <v>6.116710188493797E-3</v>
      </c>
      <c r="M7" s="40">
        <f t="shared" ref="M7:M17" si="4">E7+G7+I7+K7</f>
        <v>1391469.9069169096</v>
      </c>
      <c r="N7" s="58">
        <f t="shared" ref="N7:N18" si="5">M7/C7</f>
        <v>3.651498534990831E-2</v>
      </c>
      <c r="O7" s="7"/>
      <c r="P7" s="23">
        <v>2.7108942371873869E-2</v>
      </c>
      <c r="Q7" s="42">
        <f t="shared" ref="Q7:Q14" si="6">P7*$Q$18</f>
        <v>835951.81643974723</v>
      </c>
      <c r="R7" s="19">
        <f t="shared" ref="R7:R18" si="7">Q7/C7</f>
        <v>2.1937066823213284E-2</v>
      </c>
      <c r="S7" s="5"/>
      <c r="T7" s="46">
        <f t="shared" ref="T7:T14" si="8">Q7-M7</f>
        <v>-555518.09047716239</v>
      </c>
      <c r="U7" s="19">
        <f t="shared" ref="U7:U18" si="9">T7/C7</f>
        <v>-1.457791852669503E-2</v>
      </c>
      <c r="V7" s="34"/>
    </row>
    <row r="8" spans="1:22" ht="15" x14ac:dyDescent="0.25">
      <c r="A8" s="33"/>
      <c r="B8" s="3" t="s">
        <v>3</v>
      </c>
      <c r="C8" s="38">
        <f>'[1]Summary 2016 FAM Rebase'!AE10</f>
        <v>325324921.61519283</v>
      </c>
      <c r="D8" s="39"/>
      <c r="E8" s="40">
        <v>8327463.4174550194</v>
      </c>
      <c r="F8" s="58">
        <f t="shared" si="0"/>
        <v>2.5597373161915557E-2</v>
      </c>
      <c r="G8" s="40">
        <v>786695.01893366431</v>
      </c>
      <c r="H8" s="58">
        <f t="shared" si="1"/>
        <v>2.4181824590253746E-3</v>
      </c>
      <c r="I8" s="40">
        <f>'Appendix B'!F7*$I$18</f>
        <v>-1272809.080459771</v>
      </c>
      <c r="J8" s="58">
        <f t="shared" si="2"/>
        <v>-3.912424151646457E-3</v>
      </c>
      <c r="K8" s="40">
        <v>-1198959.8302826134</v>
      </c>
      <c r="L8" s="58">
        <f t="shared" si="3"/>
        <v>-3.6854226363290743E-3</v>
      </c>
      <c r="M8" s="40">
        <f t="shared" si="4"/>
        <v>6642389.5256463001</v>
      </c>
      <c r="N8" s="58">
        <f t="shared" si="5"/>
        <v>2.0417708832965405E-2</v>
      </c>
      <c r="O8" s="7"/>
      <c r="P8" s="23">
        <v>0.24101009410427421</v>
      </c>
      <c r="Q8" s="42">
        <f t="shared" si="6"/>
        <v>7431969.2440607706</v>
      </c>
      <c r="R8" s="19">
        <f t="shared" si="7"/>
        <v>2.2844758425398463E-2</v>
      </c>
      <c r="S8" s="5"/>
      <c r="T8" s="46">
        <f t="shared" si="8"/>
        <v>789579.71841447055</v>
      </c>
      <c r="U8" s="19">
        <f t="shared" si="9"/>
        <v>2.4270495924330589E-3</v>
      </c>
      <c r="V8" s="34"/>
    </row>
    <row r="9" spans="1:22" ht="15" x14ac:dyDescent="0.25">
      <c r="A9" s="33"/>
      <c r="B9" s="3" t="s">
        <v>4</v>
      </c>
      <c r="C9" s="38">
        <f>'[1]Summary 2016 FAM Rebase'!AE11</f>
        <v>45141052.224808671</v>
      </c>
      <c r="D9" s="39"/>
      <c r="E9" s="40">
        <v>1697500.8990181736</v>
      </c>
      <c r="F9" s="58">
        <f t="shared" si="0"/>
        <v>3.7604371527814304E-2</v>
      </c>
      <c r="G9" s="40">
        <v>442708.21407526714</v>
      </c>
      <c r="H9" s="58">
        <f t="shared" si="1"/>
        <v>9.8072196427881012E-3</v>
      </c>
      <c r="I9" s="40">
        <f>'Appendix B'!F8*$I$18</f>
        <v>-783267.12643678149</v>
      </c>
      <c r="J9" s="58">
        <f t="shared" si="2"/>
        <v>-1.7351547822500972E-2</v>
      </c>
      <c r="K9" s="40">
        <v>1291856.0917450807</v>
      </c>
      <c r="L9" s="58">
        <f t="shared" si="3"/>
        <v>2.8618209547076109E-2</v>
      </c>
      <c r="M9" s="40">
        <f t="shared" si="4"/>
        <v>2648798.0784017397</v>
      </c>
      <c r="N9" s="58">
        <f t="shared" si="5"/>
        <v>5.8678252895177536E-2</v>
      </c>
      <c r="O9" s="7"/>
      <c r="P9" s="23">
        <v>3.0844022362877459E-2</v>
      </c>
      <c r="Q9" s="42">
        <f t="shared" si="6"/>
        <v>951129.56333210517</v>
      </c>
      <c r="R9" s="19">
        <f t="shared" si="7"/>
        <v>2.1070168205104052E-2</v>
      </c>
      <c r="S9" s="5"/>
      <c r="T9" s="46">
        <f t="shared" si="8"/>
        <v>-1697668.5150696347</v>
      </c>
      <c r="U9" s="19">
        <f t="shared" si="9"/>
        <v>-3.7608084690073484E-2</v>
      </c>
      <c r="V9" s="34"/>
    </row>
    <row r="10" spans="1:22" ht="15" x14ac:dyDescent="0.25">
      <c r="A10" s="33"/>
      <c r="B10" s="3" t="s">
        <v>5</v>
      </c>
      <c r="C10" s="38">
        <f>'[1]Summary 2016 FAM Rebase'!AE14</f>
        <v>32357753.169755947</v>
      </c>
      <c r="D10" s="39"/>
      <c r="E10" s="40">
        <v>724373.62174673169</v>
      </c>
      <c r="F10" s="58">
        <f t="shared" si="0"/>
        <v>2.2386400500260542E-2</v>
      </c>
      <c r="G10" s="40">
        <v>137762.91347969268</v>
      </c>
      <c r="H10" s="58">
        <f t="shared" si="1"/>
        <v>4.2574931812155775E-3</v>
      </c>
      <c r="I10" s="40">
        <f>'Appendix B'!F9*$I$18</f>
        <v>-293725.17241379316</v>
      </c>
      <c r="J10" s="58">
        <f t="shared" si="2"/>
        <v>-9.0774279311930522E-3</v>
      </c>
      <c r="K10" s="40">
        <v>-199206.21085853636</v>
      </c>
      <c r="L10" s="58">
        <f t="shared" si="3"/>
        <v>-6.1563672178799444E-3</v>
      </c>
      <c r="M10" s="40">
        <f t="shared" si="4"/>
        <v>369205.15195409482</v>
      </c>
      <c r="N10" s="58">
        <f t="shared" si="5"/>
        <v>1.1410098532403122E-2</v>
      </c>
      <c r="O10" s="7"/>
      <c r="P10" s="23">
        <v>2.4154341461654735E-2</v>
      </c>
      <c r="Q10" s="42">
        <f t="shared" si="6"/>
        <v>744841.51180776733</v>
      </c>
      <c r="R10" s="19">
        <f t="shared" si="7"/>
        <v>2.3018950292999753E-2</v>
      </c>
      <c r="S10" s="5"/>
      <c r="T10" s="46">
        <f t="shared" si="8"/>
        <v>375636.3598536725</v>
      </c>
      <c r="U10" s="19">
        <f t="shared" si="9"/>
        <v>1.1608851760596631E-2</v>
      </c>
      <c r="V10" s="34"/>
    </row>
    <row r="11" spans="1:22" ht="15" x14ac:dyDescent="0.25">
      <c r="A11" s="33"/>
      <c r="B11" s="3" t="s">
        <v>6</v>
      </c>
      <c r="C11" s="38">
        <f>'[1]Summary 2016 FAM Rebase'!AE15</f>
        <v>52625291.58100716</v>
      </c>
      <c r="D11" s="39"/>
      <c r="E11" s="40">
        <v>978345.42313641962</v>
      </c>
      <c r="F11" s="58">
        <f t="shared" si="0"/>
        <v>1.8590783893908371E-2</v>
      </c>
      <c r="G11" s="40">
        <v>185073.5423368013</v>
      </c>
      <c r="H11" s="58">
        <f t="shared" si="1"/>
        <v>3.5168174232709745E-3</v>
      </c>
      <c r="I11" s="40">
        <f>'Appendix B'!F10*$I$18</f>
        <v>-293725.17241379304</v>
      </c>
      <c r="J11" s="58">
        <f t="shared" si="2"/>
        <v>-5.5814450350675209E-3</v>
      </c>
      <c r="K11" s="40">
        <v>-106373.30910778414</v>
      </c>
      <c r="L11" s="58">
        <f t="shared" si="3"/>
        <v>-2.0213343415692356E-3</v>
      </c>
      <c r="M11" s="40">
        <f t="shared" si="4"/>
        <v>763320.48395164369</v>
      </c>
      <c r="N11" s="58">
        <f t="shared" si="5"/>
        <v>1.4504821940542586E-2</v>
      </c>
      <c r="O11" s="7"/>
      <c r="P11" s="23">
        <v>4.2681870032919893E-2</v>
      </c>
      <c r="Q11" s="42">
        <f t="shared" si="6"/>
        <v>1316170.3726252108</v>
      </c>
      <c r="R11" s="19">
        <f t="shared" si="7"/>
        <v>2.5010224800354853E-2</v>
      </c>
      <c r="S11" s="5"/>
      <c r="T11" s="46">
        <f t="shared" si="8"/>
        <v>552849.8886735671</v>
      </c>
      <c r="U11" s="19">
        <f t="shared" si="9"/>
        <v>1.0505402859812269E-2</v>
      </c>
      <c r="V11" s="34"/>
    </row>
    <row r="12" spans="1:22" ht="15" x14ac:dyDescent="0.25">
      <c r="A12" s="33"/>
      <c r="B12" s="3" t="s">
        <v>7</v>
      </c>
      <c r="C12" s="38">
        <f>'[1]Summary 2016 FAM Rebase'!AE19</f>
        <v>66570928.00881698</v>
      </c>
      <c r="D12" s="39"/>
      <c r="E12" s="40">
        <v>1612368.3703483811</v>
      </c>
      <c r="F12" s="58">
        <f t="shared" si="0"/>
        <v>2.4220307851722168E-2</v>
      </c>
      <c r="G12" s="40">
        <v>256254.55308802676</v>
      </c>
      <c r="H12" s="58">
        <f t="shared" si="1"/>
        <v>3.849346264995542E-3</v>
      </c>
      <c r="I12" s="40">
        <f>'Appendix B'!F11*$I$18</f>
        <v>587450.34482758632</v>
      </c>
      <c r="J12" s="58">
        <f t="shared" si="2"/>
        <v>8.8244277554577807E-3</v>
      </c>
      <c r="K12" s="40"/>
      <c r="L12" s="58">
        <f t="shared" si="3"/>
        <v>0</v>
      </c>
      <c r="M12" s="40">
        <f t="shared" si="4"/>
        <v>2456073.2682639943</v>
      </c>
      <c r="N12" s="58">
        <f t="shared" si="5"/>
        <v>3.6894081872175494E-2</v>
      </c>
      <c r="O12" s="7"/>
      <c r="P12" s="23">
        <v>5.9104213659932833E-2</v>
      </c>
      <c r="Q12" s="42">
        <f t="shared" si="6"/>
        <v>1822582.1609155049</v>
      </c>
      <c r="R12" s="19">
        <f t="shared" si="7"/>
        <v>2.7378049479408088E-2</v>
      </c>
      <c r="S12" s="5"/>
      <c r="T12" s="46">
        <f t="shared" si="8"/>
        <v>-633491.10734848934</v>
      </c>
      <c r="U12" s="19">
        <f t="shared" si="9"/>
        <v>-9.5160323927674061E-3</v>
      </c>
      <c r="V12" s="34"/>
    </row>
    <row r="13" spans="1:22" ht="15" x14ac:dyDescent="0.25">
      <c r="A13" s="33"/>
      <c r="B13" s="3" t="s">
        <v>8</v>
      </c>
      <c r="C13" s="38">
        <f>'[1]Summary 2016 FAM Rebase'!AE22</f>
        <v>20492071.467071068</v>
      </c>
      <c r="D13" s="39"/>
      <c r="E13" s="40">
        <v>589693.32112494647</v>
      </c>
      <c r="F13" s="58">
        <f t="shared" si="0"/>
        <v>2.8776657453714775E-2</v>
      </c>
      <c r="G13" s="40">
        <v>71606.58098512252</v>
      </c>
      <c r="H13" s="58">
        <f t="shared" si="1"/>
        <v>3.4943554193722151E-3</v>
      </c>
      <c r="I13" s="40">
        <f>'Appendix B'!F12*$I$18</f>
        <v>293725.17241379316</v>
      </c>
      <c r="J13" s="58">
        <f t="shared" si="2"/>
        <v>1.4333600821458355E-2</v>
      </c>
      <c r="K13" s="40"/>
      <c r="L13" s="58">
        <f t="shared" si="3"/>
        <v>0</v>
      </c>
      <c r="M13" s="40">
        <f t="shared" si="4"/>
        <v>955025.0745238621</v>
      </c>
      <c r="N13" s="58">
        <f t="shared" si="5"/>
        <v>4.6604613694545341E-2</v>
      </c>
      <c r="O13" s="7"/>
      <c r="P13" s="23">
        <v>1.7020269313920994E-2</v>
      </c>
      <c r="Q13" s="42">
        <f t="shared" si="6"/>
        <v>524849.87625441048</v>
      </c>
      <c r="R13" s="19">
        <f t="shared" si="7"/>
        <v>2.5612338757348054E-2</v>
      </c>
      <c r="S13" s="5"/>
      <c r="T13" s="46">
        <f t="shared" si="8"/>
        <v>-430175.19826945162</v>
      </c>
      <c r="U13" s="19">
        <f t="shared" si="9"/>
        <v>-2.0992274937197287E-2</v>
      </c>
      <c r="V13" s="34"/>
    </row>
    <row r="14" spans="1:22" ht="15" x14ac:dyDescent="0.25">
      <c r="A14" s="33"/>
      <c r="B14" s="3" t="s">
        <v>9</v>
      </c>
      <c r="C14" s="38">
        <f>'[1]Summary 2016 FAM Rebase'!AE23</f>
        <v>23289886.066251457</v>
      </c>
      <c r="D14" s="39"/>
      <c r="E14" s="40">
        <v>111546.51582538645</v>
      </c>
      <c r="F14" s="58">
        <f t="shared" si="0"/>
        <v>4.7894831047295043E-3</v>
      </c>
      <c r="G14" s="40">
        <v>55369.601813616224</v>
      </c>
      <c r="H14" s="58">
        <f t="shared" si="1"/>
        <v>2.3774097329677512E-3</v>
      </c>
      <c r="I14" s="40">
        <f>'Appendix B'!F13*$I$18</f>
        <v>-685358.73563218385</v>
      </c>
      <c r="J14" s="58">
        <f t="shared" si="2"/>
        <v>-2.9427311652902962E-2</v>
      </c>
      <c r="K14" s="40">
        <v>-20405.104398709111</v>
      </c>
      <c r="L14" s="58">
        <f t="shared" si="3"/>
        <v>-8.7613586174976703E-4</v>
      </c>
      <c r="M14" s="40">
        <f t="shared" si="4"/>
        <v>-538847.72239189025</v>
      </c>
      <c r="N14" s="58">
        <f t="shared" si="5"/>
        <v>-2.3136554676955474E-2</v>
      </c>
      <c r="O14" s="7"/>
      <c r="P14" s="23">
        <v>1.5018520424100528E-2</v>
      </c>
      <c r="Q14" s="42">
        <f t="shared" si="6"/>
        <v>463122.43600436882</v>
      </c>
      <c r="R14" s="19">
        <f t="shared" si="7"/>
        <v>1.9885131025843147E-2</v>
      </c>
      <c r="S14" s="5"/>
      <c r="T14" s="46">
        <f t="shared" si="8"/>
        <v>1001970.1583962591</v>
      </c>
      <c r="U14" s="19">
        <f t="shared" si="9"/>
        <v>4.3021685702798622E-2</v>
      </c>
      <c r="V14" s="34"/>
    </row>
    <row r="15" spans="1:22" ht="15" x14ac:dyDescent="0.25">
      <c r="A15" s="33"/>
      <c r="B15" s="3" t="s">
        <v>10</v>
      </c>
      <c r="C15" s="38">
        <f>'[1]Summary 2016 FAM Rebase'!$AE$29</f>
        <v>472800.07784969901</v>
      </c>
      <c r="D15" s="39"/>
      <c r="E15" s="40">
        <v>23986.676339376761</v>
      </c>
      <c r="F15" s="58">
        <f t="shared" si="0"/>
        <v>5.0733232634961656E-2</v>
      </c>
      <c r="G15" s="40">
        <v>3592.4167186471368</v>
      </c>
      <c r="H15" s="58">
        <f t="shared" si="1"/>
        <v>7.5981728577234914E-3</v>
      </c>
      <c r="I15" s="40">
        <f>'Appendix B'!F14*$I$18</f>
        <v>0</v>
      </c>
      <c r="J15" s="58">
        <f t="shared" si="2"/>
        <v>0</v>
      </c>
      <c r="K15" s="40"/>
      <c r="L15" s="58">
        <f t="shared" si="3"/>
        <v>0</v>
      </c>
      <c r="M15" s="40">
        <f t="shared" si="4"/>
        <v>27579.0930580239</v>
      </c>
      <c r="N15" s="58">
        <f t="shared" si="5"/>
        <v>5.8331405492685152E-2</v>
      </c>
      <c r="O15" s="7"/>
      <c r="P15" s="23" t="s">
        <v>17</v>
      </c>
      <c r="Q15" s="47" t="s">
        <v>17</v>
      </c>
      <c r="R15" s="24" t="s">
        <v>17</v>
      </c>
      <c r="S15" s="5"/>
      <c r="T15" s="46">
        <f>-M15</f>
        <v>-27579.0930580239</v>
      </c>
      <c r="U15" s="19">
        <f t="shared" si="9"/>
        <v>-5.8331405492685152E-2</v>
      </c>
      <c r="V15" s="34"/>
    </row>
    <row r="16" spans="1:22" ht="15" x14ac:dyDescent="0.25">
      <c r="A16" s="33"/>
      <c r="B16" s="3" t="s">
        <v>15</v>
      </c>
      <c r="C16" s="38">
        <f>'[1]Summary 2016 FAM Rebase'!$AE$30</f>
        <v>559454.93093859276</v>
      </c>
      <c r="D16" s="39"/>
      <c r="E16" s="40">
        <v>6384.753898109635</v>
      </c>
      <c r="F16" s="58">
        <f t="shared" si="0"/>
        <v>1.1412454417727605E-2</v>
      </c>
      <c r="G16" s="40"/>
      <c r="H16" s="58">
        <f t="shared" si="1"/>
        <v>0</v>
      </c>
      <c r="I16" s="40">
        <f>'Appendix B'!F14*$I$18</f>
        <v>0</v>
      </c>
      <c r="J16" s="58">
        <f t="shared" si="2"/>
        <v>0</v>
      </c>
      <c r="K16" s="40"/>
      <c r="L16" s="58">
        <f t="shared" si="3"/>
        <v>0</v>
      </c>
      <c r="M16" s="40">
        <f t="shared" si="4"/>
        <v>6384.753898109635</v>
      </c>
      <c r="N16" s="58">
        <f t="shared" si="5"/>
        <v>1.1412454417727605E-2</v>
      </c>
      <c r="O16" s="7"/>
      <c r="P16" s="23" t="s">
        <v>17</v>
      </c>
      <c r="Q16" s="47" t="s">
        <v>17</v>
      </c>
      <c r="R16" s="24" t="s">
        <v>17</v>
      </c>
      <c r="S16" s="5"/>
      <c r="T16" s="46">
        <f t="shared" ref="T16:T17" si="10">-M16</f>
        <v>-6384.753898109635</v>
      </c>
      <c r="U16" s="19">
        <f t="shared" si="9"/>
        <v>-1.1412454417727605E-2</v>
      </c>
      <c r="V16" s="34"/>
    </row>
    <row r="17" spans="1:22" ht="15" x14ac:dyDescent="0.25">
      <c r="A17" s="33"/>
      <c r="B17" s="3" t="s">
        <v>11</v>
      </c>
      <c r="C17" s="43">
        <f>'[1]Summary 2016 FAM Rebase'!$AE$31</f>
        <v>259513.79786085332</v>
      </c>
      <c r="D17" s="39"/>
      <c r="E17" s="44">
        <v>1592.8977924514213</v>
      </c>
      <c r="F17" s="62">
        <f t="shared" si="0"/>
        <v>6.1380080966080457E-3</v>
      </c>
      <c r="G17" s="44">
        <v>454.18737421269384</v>
      </c>
      <c r="H17" s="62">
        <f t="shared" si="1"/>
        <v>1.7501473060643235E-3</v>
      </c>
      <c r="I17" s="44">
        <f>'Appendix B'!F15*$I$18</f>
        <v>0</v>
      </c>
      <c r="J17" s="62">
        <f t="shared" si="2"/>
        <v>0</v>
      </c>
      <c r="K17" s="44"/>
      <c r="L17" s="62">
        <f t="shared" si="3"/>
        <v>0</v>
      </c>
      <c r="M17" s="44">
        <f t="shared" si="4"/>
        <v>2047.0851666641151</v>
      </c>
      <c r="N17" s="62">
        <f t="shared" si="5"/>
        <v>7.8881554026723685E-3</v>
      </c>
      <c r="O17" s="8"/>
      <c r="P17" s="25" t="s">
        <v>17</v>
      </c>
      <c r="Q17" s="48" t="s">
        <v>17</v>
      </c>
      <c r="R17" s="26" t="s">
        <v>17</v>
      </c>
      <c r="S17" s="5"/>
      <c r="T17" s="49">
        <f t="shared" si="10"/>
        <v>-2047.0851666641151</v>
      </c>
      <c r="U17" s="20">
        <f t="shared" si="9"/>
        <v>-7.8881554026723685E-3</v>
      </c>
      <c r="V17" s="34"/>
    </row>
    <row r="18" spans="1:22" ht="15" x14ac:dyDescent="0.25">
      <c r="A18" s="33"/>
      <c r="B18" s="4" t="s">
        <v>12</v>
      </c>
      <c r="C18" s="50">
        <f>SUM(C6:C17)</f>
        <v>1312935984.1709991</v>
      </c>
      <c r="D18" s="45"/>
      <c r="E18" s="59">
        <f>SUM(E6:E17)</f>
        <v>33209999.999999996</v>
      </c>
      <c r="F18" s="60">
        <f t="shared" si="0"/>
        <v>2.5294454870904558E-2</v>
      </c>
      <c r="G18" s="59">
        <f>SUM(G6:G17)</f>
        <v>6144785.0814917022</v>
      </c>
      <c r="H18" s="61">
        <f t="shared" si="1"/>
        <v>4.6801863575790265E-3</v>
      </c>
      <c r="I18" s="59">
        <f>-8518030</f>
        <v>-8518030</v>
      </c>
      <c r="J18" s="61">
        <f t="shared" si="2"/>
        <v>-6.4877725210482134E-3</v>
      </c>
      <c r="K18" s="59">
        <f>SUM(K6:K17)</f>
        <v>0</v>
      </c>
      <c r="L18" s="61">
        <f t="shared" si="3"/>
        <v>0</v>
      </c>
      <c r="M18" s="59">
        <f>SUM(M6:M17)</f>
        <v>30836755.081491701</v>
      </c>
      <c r="N18" s="61">
        <f t="shared" si="5"/>
        <v>2.3486868707435372E-2</v>
      </c>
      <c r="O18" s="17"/>
      <c r="P18" s="27">
        <f>SUM(P6:P14)</f>
        <v>0.99999999999999978</v>
      </c>
      <c r="Q18" s="52">
        <f>M18</f>
        <v>30836755.081491701</v>
      </c>
      <c r="R18" s="16">
        <f t="shared" si="7"/>
        <v>2.3486868707435372E-2</v>
      </c>
      <c r="S18" s="53"/>
      <c r="T18" s="51">
        <f>SUM(T6:T17)</f>
        <v>-4.6015884436201304E-9</v>
      </c>
      <c r="U18" s="16">
        <f t="shared" si="9"/>
        <v>-3.5048079259748673E-18</v>
      </c>
      <c r="V18" s="34"/>
    </row>
    <row r="19" spans="1:22" ht="8.25" customHeight="1" x14ac:dyDescent="0.25">
      <c r="A19" s="33"/>
      <c r="B19" s="1"/>
      <c r="C19" s="15"/>
      <c r="D19" s="1"/>
      <c r="E19" s="12"/>
      <c r="F19" s="13"/>
      <c r="G19" s="13"/>
      <c r="H19" s="13"/>
      <c r="I19" s="13"/>
      <c r="J19" s="13"/>
      <c r="K19" s="13"/>
      <c r="L19" s="13"/>
      <c r="M19" s="13"/>
      <c r="N19" s="14"/>
      <c r="O19" s="1"/>
      <c r="P19" s="12"/>
      <c r="Q19" s="13"/>
      <c r="R19" s="14"/>
      <c r="S19" s="1"/>
      <c r="T19" s="12"/>
      <c r="U19" s="14"/>
      <c r="V19" s="34"/>
    </row>
    <row r="20" spans="1:22" ht="6.75" customHeight="1" thickBot="1" x14ac:dyDescent="0.3">
      <c r="A20" s="35"/>
      <c r="B20" s="36"/>
      <c r="C20" s="36"/>
      <c r="D20" s="36"/>
      <c r="E20" s="36"/>
      <c r="F20" s="36"/>
      <c r="G20" s="36"/>
      <c r="H20" s="36"/>
      <c r="I20" s="36"/>
      <c r="J20" s="36"/>
      <c r="K20" s="36"/>
      <c r="L20" s="36"/>
      <c r="M20" s="36"/>
      <c r="N20" s="36"/>
      <c r="O20" s="36"/>
      <c r="P20" s="36"/>
      <c r="Q20" s="36"/>
      <c r="R20" s="36"/>
      <c r="S20" s="36"/>
      <c r="T20" s="36"/>
      <c r="U20" s="36"/>
      <c r="V20" s="37"/>
    </row>
    <row r="21" spans="1:22" ht="15.75" thickTop="1" x14ac:dyDescent="0.25">
      <c r="B21" s="1"/>
      <c r="C21" s="1"/>
      <c r="D21" s="1"/>
      <c r="E21" s="1"/>
      <c r="F21" s="1"/>
      <c r="G21" s="1"/>
      <c r="H21" s="1"/>
      <c r="I21" s="1"/>
      <c r="J21" s="1"/>
      <c r="K21" s="1"/>
      <c r="L21" s="1"/>
      <c r="M21" s="1"/>
      <c r="N21" s="1"/>
      <c r="O21" s="1"/>
      <c r="P21" s="1"/>
      <c r="Q21" s="5"/>
      <c r="R21" s="1"/>
      <c r="S21" s="1"/>
    </row>
    <row r="22" spans="1:22" ht="15" x14ac:dyDescent="0.25">
      <c r="B22" s="56" t="s">
        <v>30</v>
      </c>
      <c r="C22" s="1"/>
      <c r="D22" s="1"/>
      <c r="E22" s="1"/>
      <c r="F22" s="1"/>
      <c r="G22" s="1"/>
      <c r="H22" s="1"/>
      <c r="I22" s="1"/>
      <c r="J22" s="1"/>
      <c r="K22" s="1"/>
      <c r="L22" s="1"/>
      <c r="M22" s="1"/>
      <c r="N22" s="1"/>
      <c r="O22" s="1"/>
      <c r="P22" s="5"/>
      <c r="Q22" s="1"/>
      <c r="R22" s="1"/>
      <c r="S22" s="1"/>
      <c r="T22" s="63"/>
    </row>
    <row r="23" spans="1:22" ht="33.75" customHeight="1" x14ac:dyDescent="0.25">
      <c r="B23" s="76" t="s">
        <v>34</v>
      </c>
      <c r="C23" s="77"/>
      <c r="D23" s="77"/>
      <c r="E23" s="77"/>
      <c r="F23" s="77"/>
      <c r="G23" s="77"/>
      <c r="H23" s="77"/>
      <c r="I23" s="77"/>
      <c r="J23" s="77"/>
      <c r="K23" s="77"/>
      <c r="L23" s="77"/>
      <c r="M23" s="77"/>
      <c r="N23" s="77"/>
      <c r="O23" s="77"/>
      <c r="P23" s="77"/>
      <c r="Q23" s="77"/>
      <c r="R23" s="77"/>
      <c r="S23" s="77"/>
      <c r="T23" s="77"/>
      <c r="U23" s="77"/>
    </row>
    <row r="24" spans="1:22" ht="15" x14ac:dyDescent="0.25">
      <c r="D24" s="1"/>
      <c r="E24" s="1"/>
      <c r="F24" s="1"/>
      <c r="G24" s="1"/>
      <c r="H24" s="1"/>
      <c r="I24" s="1"/>
      <c r="J24" s="1"/>
      <c r="K24" s="1"/>
      <c r="L24" s="1"/>
      <c r="M24" s="1"/>
      <c r="N24" s="1"/>
      <c r="O24" s="1"/>
      <c r="P24" s="5"/>
      <c r="Q24" s="1"/>
      <c r="R24" s="1"/>
      <c r="S24" s="1"/>
    </row>
    <row r="25" spans="1:22" ht="15" x14ac:dyDescent="0.25">
      <c r="C25" s="41"/>
      <c r="E25" s="54"/>
      <c r="F25" s="54"/>
    </row>
    <row r="26" spans="1:22" ht="15" x14ac:dyDescent="0.25">
      <c r="C26" s="41"/>
    </row>
    <row r="27" spans="1:22" ht="15" x14ac:dyDescent="0.25">
      <c r="C27" s="41"/>
      <c r="E27" s="41"/>
      <c r="F27" s="41"/>
    </row>
    <row r="28" spans="1:22" ht="15" x14ac:dyDescent="0.25">
      <c r="C28" s="41"/>
      <c r="E28" s="54"/>
      <c r="F28" s="54"/>
    </row>
    <row r="29" spans="1:22" ht="15" x14ac:dyDescent="0.25">
      <c r="C29" s="41"/>
    </row>
    <row r="30" spans="1:22" ht="15" x14ac:dyDescent="0.25">
      <c r="C30" s="41"/>
    </row>
    <row r="31" spans="1:22" ht="15" x14ac:dyDescent="0.25">
      <c r="C31" s="54"/>
      <c r="E31" s="54"/>
      <c r="F31" s="54"/>
    </row>
  </sheetData>
  <mergeCells count="10">
    <mergeCell ref="B23:U23"/>
    <mergeCell ref="E2:N2"/>
    <mergeCell ref="P2:R2"/>
    <mergeCell ref="C2:C3"/>
    <mergeCell ref="T2:U2"/>
    <mergeCell ref="E3:F3"/>
    <mergeCell ref="G3:H3"/>
    <mergeCell ref="I3:J3"/>
    <mergeCell ref="K3:L3"/>
    <mergeCell ref="M3:N3"/>
  </mergeCells>
  <pageMargins left="0.7" right="0.7" top="0.75" bottom="0.75" header="0.3" footer="0.3"/>
  <pageSetup paperSize="17"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0"/>
  <sheetViews>
    <sheetView workbookViewId="0"/>
  </sheetViews>
  <sheetFormatPr defaultRowHeight="14.4" x14ac:dyDescent="0.3"/>
  <cols>
    <col min="1" max="1" width="2.6640625" customWidth="1"/>
    <col min="2" max="2" width="22" bestFit="1" customWidth="1"/>
    <col min="3" max="3" width="14.109375" customWidth="1"/>
    <col min="4" max="4" width="14" customWidth="1"/>
  </cols>
  <sheetData>
    <row r="2" spans="2:6" ht="18" x14ac:dyDescent="0.25">
      <c r="B2" s="73" t="s">
        <v>31</v>
      </c>
      <c r="C2" s="65"/>
      <c r="D2" s="65"/>
      <c r="E2" s="65"/>
      <c r="F2" s="66"/>
    </row>
    <row r="3" spans="2:6" ht="15" x14ac:dyDescent="0.25">
      <c r="B3" s="22"/>
      <c r="C3" s="1"/>
      <c r="D3" s="1"/>
      <c r="E3" s="1"/>
      <c r="F3" s="11"/>
    </row>
    <row r="4" spans="2:6" ht="75" x14ac:dyDescent="0.25">
      <c r="B4" s="67" t="s">
        <v>0</v>
      </c>
      <c r="C4" s="74" t="s">
        <v>35</v>
      </c>
      <c r="D4" s="74" t="s">
        <v>36</v>
      </c>
      <c r="E4" s="74" t="s">
        <v>23</v>
      </c>
      <c r="F4" s="75" t="s">
        <v>37</v>
      </c>
    </row>
    <row r="5" spans="2:6" ht="15" x14ac:dyDescent="0.25">
      <c r="B5" s="68" t="s">
        <v>1</v>
      </c>
      <c r="C5" s="64">
        <v>26.2</v>
      </c>
      <c r="D5" s="64">
        <v>20.6</v>
      </c>
      <c r="E5" s="64">
        <f t="shared" ref="E5:E13" si="0">D5-C5</f>
        <v>-5.5999999999999979</v>
      </c>
      <c r="F5" s="19">
        <f t="shared" ref="F5:F13" si="1">E5/$E$17</f>
        <v>0.64367816091954</v>
      </c>
    </row>
    <row r="6" spans="2:6" ht="15" x14ac:dyDescent="0.25">
      <c r="B6" s="68" t="s">
        <v>2</v>
      </c>
      <c r="C6" s="64">
        <v>2.5</v>
      </c>
      <c r="D6" s="64">
        <v>1.9</v>
      </c>
      <c r="E6" s="64">
        <f t="shared" si="0"/>
        <v>-0.60000000000000009</v>
      </c>
      <c r="F6" s="19">
        <f t="shared" si="1"/>
        <v>6.8965517241379323E-2</v>
      </c>
    </row>
    <row r="7" spans="2:6" ht="15" x14ac:dyDescent="0.25">
      <c r="B7" s="68" t="s">
        <v>3</v>
      </c>
      <c r="C7" s="64">
        <v>11.8</v>
      </c>
      <c r="D7" s="64">
        <v>10.5</v>
      </c>
      <c r="E7" s="64">
        <f t="shared" si="0"/>
        <v>-1.3000000000000007</v>
      </c>
      <c r="F7" s="19">
        <f t="shared" si="1"/>
        <v>0.14942528735632193</v>
      </c>
    </row>
    <row r="8" spans="2:6" ht="15" x14ac:dyDescent="0.25">
      <c r="B8" s="68" t="s">
        <v>4</v>
      </c>
      <c r="C8" s="64">
        <v>2.4</v>
      </c>
      <c r="D8" s="64">
        <v>1.6</v>
      </c>
      <c r="E8" s="64">
        <f t="shared" si="0"/>
        <v>-0.79999999999999982</v>
      </c>
      <c r="F8" s="19">
        <f t="shared" si="1"/>
        <v>9.1954022988505732E-2</v>
      </c>
    </row>
    <row r="9" spans="2:6" ht="15" x14ac:dyDescent="0.25">
      <c r="B9" s="68" t="s">
        <v>5</v>
      </c>
      <c r="C9" s="64">
        <v>0.9</v>
      </c>
      <c r="D9" s="64">
        <v>0.6</v>
      </c>
      <c r="E9" s="64">
        <f t="shared" si="0"/>
        <v>-0.30000000000000004</v>
      </c>
      <c r="F9" s="19">
        <f t="shared" si="1"/>
        <v>3.4482758620689662E-2</v>
      </c>
    </row>
    <row r="10" spans="2:6" ht="15" x14ac:dyDescent="0.25">
      <c r="B10" s="68" t="s">
        <v>6</v>
      </c>
      <c r="C10" s="64">
        <v>1.2</v>
      </c>
      <c r="D10" s="64">
        <v>0.9</v>
      </c>
      <c r="E10" s="64">
        <f t="shared" si="0"/>
        <v>-0.29999999999999993</v>
      </c>
      <c r="F10" s="19">
        <f t="shared" si="1"/>
        <v>3.4482758620689648E-2</v>
      </c>
    </row>
    <row r="11" spans="2:6" ht="15" x14ac:dyDescent="0.25">
      <c r="B11" s="68" t="s">
        <v>7</v>
      </c>
      <c r="C11" s="64">
        <v>1</v>
      </c>
      <c r="D11" s="64">
        <v>1.6</v>
      </c>
      <c r="E11" s="64">
        <f t="shared" si="0"/>
        <v>0.60000000000000009</v>
      </c>
      <c r="F11" s="19">
        <f t="shared" si="1"/>
        <v>-6.8965517241379323E-2</v>
      </c>
    </row>
    <row r="12" spans="2:6" ht="15" x14ac:dyDescent="0.25">
      <c r="B12" s="68" t="s">
        <v>8</v>
      </c>
      <c r="C12" s="64">
        <v>0.8</v>
      </c>
      <c r="D12" s="64">
        <v>1.1000000000000001</v>
      </c>
      <c r="E12" s="64">
        <f t="shared" si="0"/>
        <v>0.30000000000000004</v>
      </c>
      <c r="F12" s="19">
        <f t="shared" si="1"/>
        <v>-3.4482758620689662E-2</v>
      </c>
    </row>
    <row r="13" spans="2:6" ht="15" x14ac:dyDescent="0.25">
      <c r="B13" s="68" t="s">
        <v>9</v>
      </c>
      <c r="C13" s="64">
        <v>0.7</v>
      </c>
      <c r="D13" s="64">
        <v>0</v>
      </c>
      <c r="E13" s="64">
        <f t="shared" si="0"/>
        <v>-0.7</v>
      </c>
      <c r="F13" s="19">
        <f t="shared" si="1"/>
        <v>8.0459770114942528E-2</v>
      </c>
    </row>
    <row r="14" spans="2:6" ht="15" x14ac:dyDescent="0.25">
      <c r="B14" s="68" t="s">
        <v>10</v>
      </c>
      <c r="C14" s="64">
        <v>0</v>
      </c>
      <c r="D14" s="64">
        <v>0</v>
      </c>
      <c r="E14" s="64">
        <f t="shared" ref="E14:E16" si="2">D14-C14</f>
        <v>0</v>
      </c>
      <c r="F14" s="19">
        <f t="shared" ref="F14:F16" si="3">E14/$E$17</f>
        <v>0</v>
      </c>
    </row>
    <row r="15" spans="2:6" ht="15" x14ac:dyDescent="0.25">
      <c r="B15" s="68" t="s">
        <v>15</v>
      </c>
      <c r="C15" s="64">
        <v>0</v>
      </c>
      <c r="D15" s="64">
        <v>0</v>
      </c>
      <c r="E15" s="64">
        <f t="shared" si="2"/>
        <v>0</v>
      </c>
      <c r="F15" s="19">
        <f t="shared" si="3"/>
        <v>0</v>
      </c>
    </row>
    <row r="16" spans="2:6" ht="15" x14ac:dyDescent="0.25">
      <c r="B16" s="68" t="s">
        <v>11</v>
      </c>
      <c r="C16" s="71">
        <v>0</v>
      </c>
      <c r="D16" s="71">
        <v>0</v>
      </c>
      <c r="E16" s="71">
        <f t="shared" si="2"/>
        <v>0</v>
      </c>
      <c r="F16" s="20">
        <f t="shared" si="3"/>
        <v>0</v>
      </c>
    </row>
    <row r="17" spans="2:6" ht="15" x14ac:dyDescent="0.25">
      <c r="B17" s="69" t="s">
        <v>12</v>
      </c>
      <c r="C17" s="70">
        <f>SUM(C5:C15)</f>
        <v>47.5</v>
      </c>
      <c r="D17" s="70">
        <f>SUM(D5:D15)</f>
        <v>38.800000000000004</v>
      </c>
      <c r="E17" s="70">
        <f>SUM(E5:E15)</f>
        <v>-8.6999999999999993</v>
      </c>
      <c r="F17" s="60">
        <f>SUM(F5:F15)</f>
        <v>1</v>
      </c>
    </row>
    <row r="19" spans="2:6" ht="15" x14ac:dyDescent="0.25">
      <c r="B19" s="72" t="s">
        <v>30</v>
      </c>
    </row>
    <row r="20" spans="2:6" ht="48" customHeight="1" x14ac:dyDescent="0.25">
      <c r="B20" s="89" t="s">
        <v>32</v>
      </c>
      <c r="C20" s="77"/>
      <c r="D20" s="77"/>
      <c r="E20" s="77"/>
      <c r="F20" s="77"/>
    </row>
  </sheetData>
  <mergeCells count="1">
    <mergeCell ref="B20:F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 A</vt:lpstr>
      <vt:lpstr>Appendix B</vt:lpstr>
    </vt:vector>
  </TitlesOfParts>
  <Company>Emera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GRUS, VOYTEK</dc:creator>
  <cp:lastModifiedBy>Carly Currie</cp:lastModifiedBy>
  <cp:lastPrinted>2015-12-18T19:07:39Z</cp:lastPrinted>
  <dcterms:created xsi:type="dcterms:W3CDTF">2015-12-07T17:59:42Z</dcterms:created>
  <dcterms:modified xsi:type="dcterms:W3CDTF">2015-12-18T19:08:43Z</dcterms:modified>
</cp:coreProperties>
</file>