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xl/charts/style1.xml" ContentType="application/vnd.ms-office.chartstyle+xml"/>
  <Override PartName="/xl/charts/colors1.xml" ContentType="application/vnd.ms-office.chartcolorstyle+xml"/>
  <Override PartName="/xl/charts/chart3.xml" ContentType="application/vnd.openxmlformats-officedocument.drawingml.chart+xml"/>
  <Override PartName="/xl/charts/style2.xml" ContentType="application/vnd.ms-office.chartstyle+xml"/>
  <Override PartName="/xl/charts/colors2.xml" ContentType="application/vnd.ms-office.chartcolorstyle+xml"/>
  <Override PartName="/xl/charts/chart4.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xml"/>
  <Override PartName="/xl/charts/chart5.xml" ContentType="application/vnd.openxmlformats-officedocument.drawingml.chart+xml"/>
  <Override PartName="/xl/charts/style4.xml" ContentType="application/vnd.ms-office.chartstyle+xml"/>
  <Override PartName="/xl/charts/colors4.xml" ContentType="application/vnd.ms-office.chartcolorstyle+xml"/>
  <Override PartName="/xl/charts/chart6.xml" ContentType="application/vnd.openxmlformats-officedocument.drawingml.chart+xml"/>
  <Override PartName="/xl/charts/style5.xml" ContentType="application/vnd.ms-office.chartstyle+xml"/>
  <Override PartName="/xl/charts/colors5.xml" ContentType="application/vnd.ms-office.chartcolorstyle+xml"/>
  <Override PartName="/xl/charts/chart7.xml" ContentType="application/vnd.openxmlformats-officedocument.drawingml.chart+xml"/>
  <Override PartName="/xl/charts/style6.xml" ContentType="application/vnd.ms-office.chartstyle+xml"/>
  <Override PartName="/xl/charts/colors6.xml" ContentType="application/vnd.ms-office.chartcolorstyle+xml"/>
  <Override PartName="/xl/charts/chart8.xml" ContentType="application/vnd.openxmlformats-officedocument.drawingml.chart+xml"/>
  <Override PartName="/xl/charts/style7.xml" ContentType="application/vnd.ms-office.chartstyle+xml"/>
  <Override PartName="/xl/charts/colors7.xml" ContentType="application/vnd.ms-office.chartcolorstyle+xml"/>
  <Override PartName="/xl/charts/chart9.xml" ContentType="application/vnd.openxmlformats-officedocument.drawingml.chart+xml"/>
  <Override PartName="/xl/charts/style8.xml" ContentType="application/vnd.ms-office.chartstyle+xml"/>
  <Override PartName="/xl/charts/colors8.xml" ContentType="application/vnd.ms-office.chartcolorstyle+xml"/>
  <Override PartName="/xl/drawings/drawing5.xml" ContentType="application/vnd.openxmlformats-officedocument.drawing+xml"/>
  <Override PartName="/xl/charts/chart10.xml" ContentType="application/vnd.openxmlformats-officedocument.drawingml.chart+xml"/>
  <Override PartName="/xl/charts/style9.xml" ContentType="application/vnd.ms-office.chartstyle+xml"/>
  <Override PartName="/xl/charts/colors9.xml" ContentType="application/vnd.ms-office.chartcolorstyle+xml"/>
  <Override PartName="/xl/charts/chart11.xml" ContentType="application/vnd.openxmlformats-officedocument.drawingml.chart+xml"/>
  <Override PartName="/xl/charts/style10.xml" ContentType="application/vnd.ms-office.chartstyle+xml"/>
  <Override PartName="/xl/charts/colors10.xml" ContentType="application/vnd.ms-office.chartcolorstyle+xml"/>
  <Override PartName="/xl/charts/chart12.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6.xml" ContentType="application/vnd.openxmlformats-officedocument.drawing+xml"/>
  <Override PartName="/xl/charts/chart13.xml" ContentType="application/vnd.openxmlformats-officedocument.drawingml.chart+xml"/>
  <Override PartName="/xl/charts/style12.xml" ContentType="application/vnd.ms-office.chartstyle+xml"/>
  <Override PartName="/xl/charts/colors12.xml" ContentType="application/vnd.ms-office.chartcolorstyle+xml"/>
  <Override PartName="/xl/charts/chart14.xml" ContentType="application/vnd.openxmlformats-officedocument.drawingml.chart+xml"/>
  <Override PartName="/xl/charts/style13.xml" ContentType="application/vnd.ms-office.chartstyle+xml"/>
  <Override PartName="/xl/charts/colors13.xml" ContentType="application/vnd.ms-office.chartcolorstyle+xml"/>
  <Override PartName="/xl/charts/chart15.xml" ContentType="application/vnd.openxmlformats-officedocument.drawingml.chart+xml"/>
  <Override PartName="/xl/charts/style14.xml" ContentType="application/vnd.ms-office.chartstyle+xml"/>
  <Override PartName="/xl/charts/colors14.xml" ContentType="application/vnd.ms-office.chartcolorstyle+xml"/>
  <Override PartName="/xl/drawings/drawing7.xml" ContentType="application/vnd.openxmlformats-officedocument.drawing+xml"/>
  <Override PartName="/xl/charts/chart16.xml" ContentType="application/vnd.openxmlformats-officedocument.drawingml.chart+xml"/>
  <Override PartName="/xl/charts/style15.xml" ContentType="application/vnd.ms-office.chartstyle+xml"/>
  <Override PartName="/xl/charts/colors15.xml" ContentType="application/vnd.ms-office.chartcolorstyle+xml"/>
  <Override PartName="/xl/charts/chart17.xml" ContentType="application/vnd.openxmlformats-officedocument.drawingml.chart+xml"/>
  <Override PartName="/xl/charts/style16.xml" ContentType="application/vnd.ms-office.chartstyle+xml"/>
  <Override PartName="/xl/charts/colors16.xml" ContentType="application/vnd.ms-office.chartcolorstyle+xml"/>
  <Override PartName="/xl/charts/chart18.xml" ContentType="application/vnd.openxmlformats-officedocument.drawingml.chart+xml"/>
  <Override PartName="/xl/charts/style17.xml" ContentType="application/vnd.ms-office.chartstyle+xml"/>
  <Override PartName="/xl/charts/colors17.xml" ContentType="application/vnd.ms-office.chartcolorstyle+xml"/>
  <Override PartName="/xl/charts/chart19.xml" ContentType="application/vnd.openxmlformats-officedocument.drawingml.chart+xml"/>
  <Override PartName="/xl/charts/style18.xml" ContentType="application/vnd.ms-office.chartstyle+xml"/>
  <Override PartName="/xl/charts/colors18.xml" ContentType="application/vnd.ms-office.chartcolorstyle+xml"/>
  <Override PartName="/xl/charts/chart20.xml" ContentType="application/vnd.openxmlformats-officedocument.drawingml.chart+xml"/>
  <Override PartName="/xl/charts/style19.xml" ContentType="application/vnd.ms-office.chartstyle+xml"/>
  <Override PartName="/xl/charts/colors19.xml" ContentType="application/vnd.ms-office.chartcolorstyle+xml"/>
  <Override PartName="/xl/drawings/drawing8.xml" ContentType="application/vnd.openxmlformats-officedocument.drawing+xml"/>
  <Override PartName="/xl/charts/chart21.xml" ContentType="application/vnd.openxmlformats-officedocument.drawingml.chart+xml"/>
  <Override PartName="/xl/charts/style20.xml" ContentType="application/vnd.ms-office.chartstyle+xml"/>
  <Override PartName="/xl/charts/colors20.xml" ContentType="application/vnd.ms-office.chartcolorstyle+xml"/>
  <Override PartName="/xl/theme/themeOverride1.xml" ContentType="application/vnd.openxmlformats-officedocument.themeOverride+xml"/>
  <Override PartName="/xl/charts/chart22.xml" ContentType="application/vnd.openxmlformats-officedocument.drawingml.chart+xml"/>
  <Override PartName="/xl/charts/style21.xml" ContentType="application/vnd.ms-office.chartstyle+xml"/>
  <Override PartName="/xl/charts/colors21.xml" ContentType="application/vnd.ms-office.chartcolorstyle+xml"/>
  <Override PartName="/xl/theme/themeOverride2.xml" ContentType="application/vnd.openxmlformats-officedocument.themeOverride+xml"/>
  <Override PartName="/xl/charts/chart23.xml" ContentType="application/vnd.openxmlformats-officedocument.drawingml.chart+xml"/>
  <Override PartName="/xl/charts/style22.xml" ContentType="application/vnd.ms-office.chartstyle+xml"/>
  <Override PartName="/xl/charts/colors22.xml" ContentType="application/vnd.ms-office.chartcolorstyle+xml"/>
  <Override PartName="/xl/theme/themeOverride3.xml" ContentType="application/vnd.openxmlformats-officedocument.themeOverride+xml"/>
  <Override PartName="/xl/charts/chart24.xml" ContentType="application/vnd.openxmlformats-officedocument.drawingml.chart+xml"/>
  <Override PartName="/xl/charts/style23.xml" ContentType="application/vnd.ms-office.chartstyle+xml"/>
  <Override PartName="/xl/charts/colors23.xml" ContentType="application/vnd.ms-office.chartcolorstyle+xml"/>
  <Override PartName="/xl/theme/themeOverride4.xml" ContentType="application/vnd.openxmlformats-officedocument.themeOverride+xml"/>
  <Override PartName="/xl/charts/chart25.xml" ContentType="application/vnd.openxmlformats-officedocument.drawingml.chart+xml"/>
  <Override PartName="/xl/charts/style24.xml" ContentType="application/vnd.ms-office.chartstyle+xml"/>
  <Override PartName="/xl/charts/colors24.xml" ContentType="application/vnd.ms-office.chartcolorstyle+xml"/>
  <Override PartName="/xl/theme/themeOverride5.xml" ContentType="application/vnd.openxmlformats-officedocument.themeOverride+xml"/>
  <Override PartName="/xl/charts/chart26.xml" ContentType="application/vnd.openxmlformats-officedocument.drawingml.chart+xml"/>
  <Override PartName="/xl/charts/style25.xml" ContentType="application/vnd.ms-office.chartstyle+xml"/>
  <Override PartName="/xl/charts/colors25.xml" ContentType="application/vnd.ms-office.chartcolorstyle+xml"/>
  <Override PartName="/xl/theme/themeOverride6.xml" ContentType="application/vnd.openxmlformats-officedocument.themeOverride+xml"/>
  <Override PartName="/xl/charts/chart27.xml" ContentType="application/vnd.openxmlformats-officedocument.drawingml.chart+xml"/>
  <Override PartName="/xl/charts/style26.xml" ContentType="application/vnd.ms-office.chartstyle+xml"/>
  <Override PartName="/xl/charts/colors26.xml" ContentType="application/vnd.ms-office.chartcolorstyle+xml"/>
  <Override PartName="/xl/theme/themeOverride7.xml" ContentType="application/vnd.openxmlformats-officedocument.themeOverride+xml"/>
  <Override PartName="/xl/charts/chart28.xml" ContentType="application/vnd.openxmlformats-officedocument.drawingml.chart+xml"/>
  <Override PartName="/xl/charts/style27.xml" ContentType="application/vnd.ms-office.chartstyle+xml"/>
  <Override PartName="/xl/charts/colors27.xml" ContentType="application/vnd.ms-office.chartcolorstyle+xml"/>
  <Override PartName="/xl/theme/themeOverride8.xml" ContentType="application/vnd.openxmlformats-officedocument.themeOverride+xml"/>
  <Override PartName="/xl/charts/chart29.xml" ContentType="application/vnd.openxmlformats-officedocument.drawingml.chart+xml"/>
  <Override PartName="/xl/charts/style28.xml" ContentType="application/vnd.ms-office.chartstyle+xml"/>
  <Override PartName="/xl/charts/colors28.xml" ContentType="application/vnd.ms-office.chartcolorstyle+xml"/>
  <Override PartName="/xl/theme/themeOverride9.xml" ContentType="application/vnd.openxmlformats-officedocument.themeOverride+xml"/>
  <Override PartName="/xl/drawings/drawing9.xml" ContentType="application/vnd.openxmlformats-officedocument.drawing+xml"/>
  <Override PartName="/xl/charts/chart30.xml" ContentType="application/vnd.openxmlformats-officedocument.drawingml.chart+xml"/>
  <Override PartName="/xl/charts/style29.xml" ContentType="application/vnd.ms-office.chartstyle+xml"/>
  <Override PartName="/xl/charts/colors29.xml" ContentType="application/vnd.ms-office.chartcolorstyle+xml"/>
  <Override PartName="/xl/theme/themeOverride10.xml" ContentType="application/vnd.openxmlformats-officedocument.themeOverride+xml"/>
  <Override PartName="/xl/charts/chart31.xml" ContentType="application/vnd.openxmlformats-officedocument.drawingml.chart+xml"/>
  <Override PartName="/xl/charts/style30.xml" ContentType="application/vnd.ms-office.chartstyle+xml"/>
  <Override PartName="/xl/charts/colors30.xml" ContentType="application/vnd.ms-office.chartcolorstyle+xml"/>
  <Override PartName="/xl/theme/themeOverride11.xml" ContentType="application/vnd.openxmlformats-officedocument.themeOverride+xml"/>
  <Override PartName="/xl/charts/chart32.xml" ContentType="application/vnd.openxmlformats-officedocument.drawingml.chart+xml"/>
  <Override PartName="/xl/charts/style31.xml" ContentType="application/vnd.ms-office.chartstyle+xml"/>
  <Override PartName="/xl/charts/colors31.xml" ContentType="application/vnd.ms-office.chartcolorstyle+xml"/>
  <Override PartName="/xl/theme/themeOverride12.xml" ContentType="application/vnd.openxmlformats-officedocument.themeOverride+xml"/>
  <Override PartName="/xl/drawings/drawing10.xml" ContentType="application/vnd.openxmlformats-officedocument.drawing+xml"/>
  <Override PartName="/xl/charts/chart33.xml" ContentType="application/vnd.openxmlformats-officedocument.drawingml.chart+xml"/>
  <Override PartName="/xl/charts/style32.xml" ContentType="application/vnd.ms-office.chartstyle+xml"/>
  <Override PartName="/xl/charts/colors32.xml" ContentType="application/vnd.ms-office.chartcolorstyle+xml"/>
  <Override PartName="/xl/drawings/drawing11.xml" ContentType="application/vnd.openxmlformats-officedocument.drawing+xml"/>
  <Override PartName="/xl/charts/chart34.xml" ContentType="application/vnd.openxmlformats-officedocument.drawingml.chart+xml"/>
  <Override PartName="/xl/charts/style33.xml" ContentType="application/vnd.ms-office.chartstyle+xml"/>
  <Override PartName="/xl/charts/colors33.xml" ContentType="application/vnd.ms-office.chartcolorstyle+xml"/>
  <Override PartName="/xl/charts/chart35.xml" ContentType="application/vnd.openxmlformats-officedocument.drawingml.chart+xml"/>
  <Override PartName="/xl/charts/style34.xml" ContentType="application/vnd.ms-office.chartstyle+xml"/>
  <Override PartName="/xl/charts/colors34.xml" ContentType="application/vnd.ms-office.chartcolorstyle+xml"/>
  <Override PartName="/xl/drawings/drawing12.xml" ContentType="application/vnd.openxmlformats-officedocument.drawing+xml"/>
  <Override PartName="/xl/charts/chart36.xml" ContentType="application/vnd.openxmlformats-officedocument.drawingml.chart+xml"/>
  <Override PartName="/xl/charts/style35.xml" ContentType="application/vnd.ms-office.chartstyle+xml"/>
  <Override PartName="/xl/charts/colors35.xml" ContentType="application/vnd.ms-office.chartcolorstyle+xml"/>
  <Override PartName="/xl/charts/chart37.xml" ContentType="application/vnd.openxmlformats-officedocument.drawingml.chart+xml"/>
  <Override PartName="/xl/charts/style36.xml" ContentType="application/vnd.ms-office.chartstyle+xml"/>
  <Override PartName="/xl/charts/colors36.xml" ContentType="application/vnd.ms-office.chartcolorstyle+xml"/>
  <Override PartName="/xl/charts/chart38.xml" ContentType="application/vnd.openxmlformats-officedocument.drawingml.chart+xml"/>
  <Override PartName="/xl/charts/style37.xml" ContentType="application/vnd.ms-office.chartstyle+xml"/>
  <Override PartName="/xl/charts/colors37.xml" ContentType="application/vnd.ms-office.chartcolorstyle+xml"/>
  <Override PartName="/xl/drawings/drawing13.xml" ContentType="application/vnd.openxmlformats-officedocument.drawing+xml"/>
  <Override PartName="/xl/charts/chart39.xml" ContentType="application/vnd.openxmlformats-officedocument.drawingml.chart+xml"/>
  <Override PartName="/xl/charts/style38.xml" ContentType="application/vnd.ms-office.chartstyle+xml"/>
  <Override PartName="/xl/charts/colors38.xml" ContentType="application/vnd.ms-office.chartcolorstyle+xml"/>
  <Override PartName="/xl/charts/chart40.xml" ContentType="application/vnd.openxmlformats-officedocument.drawingml.chart+xml"/>
  <Override PartName="/xl/charts/style39.xml" ContentType="application/vnd.ms-office.chartstyle+xml"/>
  <Override PartName="/xl/charts/colors39.xml" ContentType="application/vnd.ms-office.chartcolorstyle+xml"/>
  <Override PartName="/xl/charts/chart41.xml" ContentType="application/vnd.openxmlformats-officedocument.drawingml.chart+xml"/>
  <Override PartName="/xl/charts/style40.xml" ContentType="application/vnd.ms-office.chartstyle+xml"/>
  <Override PartName="/xl/charts/colors40.xml" ContentType="application/vnd.ms-office.chartcolorstyle+xml"/>
  <Override PartName="/xl/charts/chart42.xml" ContentType="application/vnd.openxmlformats-officedocument.drawingml.chart+xml"/>
  <Override PartName="/xl/charts/style41.xml" ContentType="application/vnd.ms-office.chartstyle+xml"/>
  <Override PartName="/xl/charts/colors41.xml" ContentType="application/vnd.ms-office.chartcolorstyle+xml"/>
  <Override PartName="/xl/charts/chart43.xml" ContentType="application/vnd.openxmlformats-officedocument.drawingml.chart+xml"/>
  <Override PartName="/xl/charts/style42.xml" ContentType="application/vnd.ms-office.chartstyle+xml"/>
  <Override PartName="/xl/charts/colors42.xml" ContentType="application/vnd.ms-office.chartcolorstyle+xml"/>
  <Override PartName="/xl/drawings/drawing14.xml" ContentType="application/vnd.openxmlformats-officedocument.drawing+xml"/>
  <Override PartName="/xl/charts/chart44.xml" ContentType="application/vnd.openxmlformats-officedocument.drawingml.chart+xml"/>
  <Override PartName="/xl/charts/style43.xml" ContentType="application/vnd.ms-office.chartstyle+xml"/>
  <Override PartName="/xl/charts/colors43.xml" ContentType="application/vnd.ms-office.chartcolorstyle+xml"/>
  <Override PartName="/xl/charts/chart45.xml" ContentType="application/vnd.openxmlformats-officedocument.drawingml.chart+xml"/>
  <Override PartName="/xl/charts/style44.xml" ContentType="application/vnd.ms-office.chartstyle+xml"/>
  <Override PartName="/xl/charts/colors44.xml" ContentType="application/vnd.ms-office.chartcolorstyle+xml"/>
  <Override PartName="/xl/charts/chart46.xml" ContentType="application/vnd.openxmlformats-officedocument.drawingml.chart+xml"/>
  <Override PartName="/xl/charts/style45.xml" ContentType="application/vnd.ms-office.chartstyle+xml"/>
  <Override PartName="/xl/charts/colors45.xml" ContentType="application/vnd.ms-office.chartcolorstyle+xml"/>
  <Override PartName="/xl/drawings/drawing15.xml" ContentType="application/vnd.openxmlformats-officedocument.drawing+xml"/>
  <Override PartName="/xl/charts/chart47.xml" ContentType="application/vnd.openxmlformats-officedocument.drawingml.chart+xml"/>
  <Override PartName="/xl/charts/style46.xml" ContentType="application/vnd.ms-office.chartstyle+xml"/>
  <Override PartName="/xl/charts/colors46.xml" ContentType="application/vnd.ms-office.chartcolorstyle+xml"/>
  <Override PartName="/xl/charts/chart48.xml" ContentType="application/vnd.openxmlformats-officedocument.drawingml.chart+xml"/>
  <Override PartName="/xl/charts/style47.xml" ContentType="application/vnd.ms-office.chartstyle+xml"/>
  <Override PartName="/xl/charts/colors47.xml" ContentType="application/vnd.ms-office.chartcolorstyle+xml"/>
  <Override PartName="/xl/charts/chart49.xml" ContentType="application/vnd.openxmlformats-officedocument.drawingml.chart+xml"/>
  <Override PartName="/xl/charts/style48.xml" ContentType="application/vnd.ms-office.chartstyle+xml"/>
  <Override PartName="/xl/charts/colors48.xml" ContentType="application/vnd.ms-office.chartcolorstyle+xml"/>
  <Override PartName="/xl/drawings/drawing16.xml" ContentType="application/vnd.openxmlformats-officedocument.drawing+xml"/>
  <Override PartName="/xl/charts/chart50.xml" ContentType="application/vnd.openxmlformats-officedocument.drawingml.chart+xml"/>
  <Override PartName="/xl/charts/style49.xml" ContentType="application/vnd.ms-office.chartstyle+xml"/>
  <Override PartName="/xl/charts/colors49.xml" ContentType="application/vnd.ms-office.chartcolorstyle+xml"/>
  <Override PartName="/xl/charts/chart51.xml" ContentType="application/vnd.openxmlformats-officedocument.drawingml.chart+xml"/>
  <Override PartName="/xl/charts/style50.xml" ContentType="application/vnd.ms-office.chartstyle+xml"/>
  <Override PartName="/xl/charts/colors50.xml" ContentType="application/vnd.ms-office.chartcolorstyle+xml"/>
  <Override PartName="/xl/charts/chart52.xml" ContentType="application/vnd.openxmlformats-officedocument.drawingml.chart+xml"/>
  <Override PartName="/xl/charts/style51.xml" ContentType="application/vnd.ms-office.chartstyle+xml"/>
  <Override PartName="/xl/charts/colors51.xml" ContentType="application/vnd.ms-office.chartcolorstyle+xml"/>
  <Override PartName="/xl/charts/chart53.xml" ContentType="application/vnd.openxmlformats-officedocument.drawingml.chart+xml"/>
  <Override PartName="/xl/charts/style52.xml" ContentType="application/vnd.ms-office.chartstyle+xml"/>
  <Override PartName="/xl/charts/colors52.xml" ContentType="application/vnd.ms-office.chartcolorstyle+xml"/>
  <Override PartName="/xl/charts/chart54.xml" ContentType="application/vnd.openxmlformats-officedocument.drawingml.chart+xml"/>
  <Override PartName="/xl/charts/style53.xml" ContentType="application/vnd.ms-office.chartstyle+xml"/>
  <Override PartName="/xl/charts/colors53.xml" ContentType="application/vnd.ms-office.chartcolorstyle+xml"/>
  <Override PartName="/xl/drawings/drawing17.xml" ContentType="application/vnd.openxmlformats-officedocument.drawing+xml"/>
  <Override PartName="/xl/charts/chart55.xml" ContentType="application/vnd.openxmlformats-officedocument.drawingml.chart+xml"/>
  <Override PartName="/xl/charts/style54.xml" ContentType="application/vnd.ms-office.chartstyle+xml"/>
  <Override PartName="/xl/charts/colors54.xml" ContentType="application/vnd.ms-office.chartcolorstyle+xml"/>
  <Override PartName="/xl/theme/themeOverride13.xml" ContentType="application/vnd.openxmlformats-officedocument.themeOverride+xml"/>
  <Override PartName="/xl/charts/chart56.xml" ContentType="application/vnd.openxmlformats-officedocument.drawingml.chart+xml"/>
  <Override PartName="/xl/charts/style55.xml" ContentType="application/vnd.ms-office.chartstyle+xml"/>
  <Override PartName="/xl/charts/colors55.xml" ContentType="application/vnd.ms-office.chartcolorstyle+xml"/>
  <Override PartName="/xl/theme/themeOverride14.xml" ContentType="application/vnd.openxmlformats-officedocument.themeOverride+xml"/>
  <Override PartName="/xl/charts/chart57.xml" ContentType="application/vnd.openxmlformats-officedocument.drawingml.chart+xml"/>
  <Override PartName="/xl/charts/style56.xml" ContentType="application/vnd.ms-office.chartstyle+xml"/>
  <Override PartName="/xl/charts/colors56.xml" ContentType="application/vnd.ms-office.chartcolorstyle+xml"/>
  <Override PartName="/xl/theme/themeOverride15.xml" ContentType="application/vnd.openxmlformats-officedocument.themeOverride+xml"/>
  <Override PartName="/xl/charts/chart58.xml" ContentType="application/vnd.openxmlformats-officedocument.drawingml.chart+xml"/>
  <Override PartName="/xl/charts/style57.xml" ContentType="application/vnd.ms-office.chartstyle+xml"/>
  <Override PartName="/xl/charts/colors57.xml" ContentType="application/vnd.ms-office.chartcolorstyle+xml"/>
  <Override PartName="/xl/theme/themeOverride16.xml" ContentType="application/vnd.openxmlformats-officedocument.themeOverride+xml"/>
  <Override PartName="/xl/charts/chart59.xml" ContentType="application/vnd.openxmlformats-officedocument.drawingml.chart+xml"/>
  <Override PartName="/xl/charts/style58.xml" ContentType="application/vnd.ms-office.chartstyle+xml"/>
  <Override PartName="/xl/charts/colors58.xml" ContentType="application/vnd.ms-office.chartcolorstyle+xml"/>
  <Override PartName="/xl/theme/themeOverride17.xml" ContentType="application/vnd.openxmlformats-officedocument.themeOverride+xml"/>
  <Override PartName="/xl/charts/chart60.xml" ContentType="application/vnd.openxmlformats-officedocument.drawingml.chart+xml"/>
  <Override PartName="/xl/charts/style59.xml" ContentType="application/vnd.ms-office.chartstyle+xml"/>
  <Override PartName="/xl/charts/colors59.xml" ContentType="application/vnd.ms-office.chartcolorstyle+xml"/>
  <Override PartName="/xl/theme/themeOverride18.xml" ContentType="application/vnd.openxmlformats-officedocument.themeOverride+xml"/>
  <Override PartName="/xl/charts/chart61.xml" ContentType="application/vnd.openxmlformats-officedocument.drawingml.chart+xml"/>
  <Override PartName="/xl/charts/style60.xml" ContentType="application/vnd.ms-office.chartstyle+xml"/>
  <Override PartName="/xl/charts/colors60.xml" ContentType="application/vnd.ms-office.chartcolorstyle+xml"/>
  <Override PartName="/xl/theme/themeOverride19.xml" ContentType="application/vnd.openxmlformats-officedocument.themeOverride+xml"/>
  <Override PartName="/xl/charts/chart62.xml" ContentType="application/vnd.openxmlformats-officedocument.drawingml.chart+xml"/>
  <Override PartName="/xl/charts/style61.xml" ContentType="application/vnd.ms-office.chartstyle+xml"/>
  <Override PartName="/xl/charts/colors61.xml" ContentType="application/vnd.ms-office.chartcolorstyle+xml"/>
  <Override PartName="/xl/theme/themeOverride20.xml" ContentType="application/vnd.openxmlformats-officedocument.themeOverride+xml"/>
  <Override PartName="/xl/charts/chart63.xml" ContentType="application/vnd.openxmlformats-officedocument.drawingml.chart+xml"/>
  <Override PartName="/xl/charts/style62.xml" ContentType="application/vnd.ms-office.chartstyle+xml"/>
  <Override PartName="/xl/charts/colors62.xml" ContentType="application/vnd.ms-office.chartcolorstyle+xml"/>
  <Override PartName="/xl/theme/themeOverride21.xml" ContentType="application/vnd.openxmlformats-officedocument.themeOverride+xml"/>
  <Override PartName="/xl/drawings/drawing18.xml" ContentType="application/vnd.openxmlformats-officedocument.drawing+xml"/>
  <Override PartName="/xl/charts/chart64.xml" ContentType="application/vnd.openxmlformats-officedocument.drawingml.chart+xml"/>
  <Override PartName="/xl/charts/style63.xml" ContentType="application/vnd.ms-office.chartstyle+xml"/>
  <Override PartName="/xl/charts/colors63.xml" ContentType="application/vnd.ms-office.chartcolorstyle+xml"/>
  <Override PartName="/xl/theme/themeOverride22.xml" ContentType="application/vnd.openxmlformats-officedocument.themeOverride+xml"/>
  <Override PartName="/xl/charts/chart65.xml" ContentType="application/vnd.openxmlformats-officedocument.drawingml.chart+xml"/>
  <Override PartName="/xl/charts/style64.xml" ContentType="application/vnd.ms-office.chartstyle+xml"/>
  <Override PartName="/xl/charts/colors64.xml" ContentType="application/vnd.ms-office.chartcolorstyle+xml"/>
  <Override PartName="/xl/theme/themeOverride23.xml" ContentType="application/vnd.openxmlformats-officedocument.themeOverride+xml"/>
  <Override PartName="/xl/charts/chart66.xml" ContentType="application/vnd.openxmlformats-officedocument.drawingml.chart+xml"/>
  <Override PartName="/xl/charts/style65.xml" ContentType="application/vnd.ms-office.chartstyle+xml"/>
  <Override PartName="/xl/charts/colors65.xml" ContentType="application/vnd.ms-office.chartcolorstyle+xml"/>
  <Override PartName="/xl/theme/themeOverride24.xml" ContentType="application/vnd.openxmlformats-officedocument.themeOverride+xml"/>
  <Override PartName="/xl/drawings/drawing19.xml" ContentType="application/vnd.openxmlformats-officedocument.drawing+xml"/>
  <Override PartName="/xl/charts/chart67.xml" ContentType="application/vnd.openxmlformats-officedocument.drawingml.chart+xml"/>
  <Override PartName="/xl/charts/style66.xml" ContentType="application/vnd.ms-office.chartstyle+xml"/>
  <Override PartName="/xl/charts/colors66.xml" ContentType="application/vnd.ms-office.chartcolorstyle+xml"/>
  <Override PartName="/xl/charts/chart68.xml" ContentType="application/vnd.openxmlformats-officedocument.drawingml.chart+xml"/>
  <Override PartName="/xl/charts/style67.xml" ContentType="application/vnd.ms-office.chartstyle+xml"/>
  <Override PartName="/xl/charts/colors67.xml" ContentType="application/vnd.ms-office.chartcolorstyle+xml"/>
  <Override PartName="/xl/drawings/drawing20.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01"/>
  <workbookPr codeName="ThisWorkbook"/>
  <mc:AlternateContent xmlns:mc="http://schemas.openxmlformats.org/markup-compatibility/2006">
    <mc:Choice Requires="x15">
      <x15ac:absPath xmlns:x15ac="http://schemas.microsoft.com/office/spreadsheetml/2010/11/ac" url="R:\DSM Potential Studies\2019 DSM Potential Study (full)\7 - EE and DR Potential Study Report\Final Versions\"/>
    </mc:Choice>
  </mc:AlternateContent>
  <xr:revisionPtr revIDLastSave="0" documentId="13_ncr:1_{443F4136-A648-4E5D-9628-2486755B6E0E}" xr6:coauthVersionLast="43" xr6:coauthVersionMax="43" xr10:uidLastSave="{00000000-0000-0000-0000-000000000000}"/>
  <bookViews>
    <workbookView xWindow="-120" yWindow="-120" windowWidth="29040" windowHeight="15840" tabRatio="788" xr2:uid="{BB1FDA22-33CD-4A1F-BB0C-E18400446557}"/>
  </bookViews>
  <sheets>
    <sheet name="Table of Contents" sheetId="78" r:id="rId1"/>
    <sheet name="Investment" sheetId="58" r:id="rId2"/>
    <sheet name="AcquisitionCosts" sheetId="72" r:id="rId3"/>
    <sheet name="CostTests" sheetId="57" r:id="rId4"/>
    <sheet name="MeasureUnitIncentives" sheetId="77" r:id="rId5"/>
    <sheet name="ElecEnergy_AnnualMkt" sheetId="61" r:id="rId6"/>
    <sheet name="ElecEnergy_Sector" sheetId="1" r:id="rId7"/>
    <sheet name="ElecEnergy_CustSeg" sheetId="76" r:id="rId8"/>
    <sheet name="ElecEnergy_EndUse" sheetId="2" r:id="rId9"/>
    <sheet name="ElecEnergy_Pct" sheetId="34" r:id="rId10"/>
    <sheet name="ElecEnergy_Top40" sheetId="35" r:id="rId11"/>
    <sheet name="ElecEnergy_Top40 LI" sheetId="80" r:id="rId12"/>
    <sheet name="ElecEnergy_NonProg" sheetId="73" r:id="rId13"/>
    <sheet name="ElecEnergy_FSA" sheetId="74" r:id="rId14"/>
    <sheet name="ElecEnergy_Sensitivity" sheetId="65" r:id="rId15"/>
    <sheet name="ElecDemand_AnnualMkt" sheetId="66" r:id="rId16"/>
    <sheet name="ElecDemand_Sector" sheetId="67" r:id="rId17"/>
    <sheet name="ElecDemand_CustSeg" sheetId="79" r:id="rId18"/>
    <sheet name="ElecDemand_EndUse" sheetId="68" r:id="rId19"/>
    <sheet name="ElecDemand_Pct" sheetId="69" r:id="rId20"/>
    <sheet name="ElecDemand_Top40" sheetId="70" r:id="rId21"/>
    <sheet name="ElecDemand_Top40 Low Income" sheetId="81" r:id="rId22"/>
    <sheet name="PAC_Econ_Scenario_Sect" sheetId="75" r:id="rId23"/>
    <sheet name="Export_Guide_Base" sheetId="71" state="hidden" r:id="rId24"/>
    <sheet name="Mappings" sheetId="33" state="hidden" r:id="rId25"/>
  </sheets>
  <definedNames>
    <definedName name="_Ref14692973" localSheetId="9">ElecEnergy_Pct!$Y$6</definedName>
    <definedName name="_Ref14693611" localSheetId="0">'Table of Contents'!$K$60</definedName>
    <definedName name="_Toc15901811" localSheetId="0">'Table of Contents'!#REF!</definedName>
  </definedNames>
  <calcPr calcId="191029" calcMode="autoNoTable"/>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AH5" i="58" l="1"/>
  <c r="AH6" i="58"/>
  <c r="AH7" i="58"/>
  <c r="AH8" i="58"/>
  <c r="AH9" i="58"/>
  <c r="AH10" i="58"/>
  <c r="AH11" i="58"/>
  <c r="AH12" i="58"/>
  <c r="AH13" i="58"/>
  <c r="AH14" i="58"/>
  <c r="AH15" i="58"/>
  <c r="AH16" i="58"/>
  <c r="AH17" i="58"/>
  <c r="AH18" i="58"/>
  <c r="AH19" i="58"/>
  <c r="AH20" i="58"/>
  <c r="AH21" i="58"/>
  <c r="AH22" i="58"/>
  <c r="AH23" i="58"/>
  <c r="AH24" i="58"/>
  <c r="AH25" i="58"/>
  <c r="AH26" i="58"/>
  <c r="AH27" i="58"/>
  <c r="AH28" i="58"/>
  <c r="AH4" i="58"/>
  <c r="AG29" i="58"/>
  <c r="AF29" i="58"/>
  <c r="AE29" i="58"/>
  <c r="AH29" i="58" l="1"/>
  <c r="X32" i="57"/>
  <c r="Y32" i="57"/>
  <c r="Z32" i="57"/>
  <c r="X33" i="57"/>
  <c r="Y33" i="57"/>
  <c r="Z33" i="57"/>
  <c r="X34" i="57"/>
  <c r="Y34" i="57"/>
  <c r="Z34" i="57"/>
  <c r="X35" i="57"/>
  <c r="Y35" i="57"/>
  <c r="Z35" i="57"/>
  <c r="X36" i="57"/>
  <c r="Y36" i="57"/>
  <c r="Z36" i="57"/>
  <c r="X37" i="57"/>
  <c r="Y37" i="57"/>
  <c r="Z37" i="57"/>
  <c r="X38" i="57"/>
  <c r="Y38" i="57"/>
  <c r="Z38" i="57"/>
  <c r="X39" i="57"/>
  <c r="Y39" i="57"/>
  <c r="Z39" i="57"/>
  <c r="X40" i="57"/>
  <c r="Y40" i="57"/>
  <c r="Z40" i="57"/>
  <c r="X41" i="57"/>
  <c r="Y41" i="57"/>
  <c r="Z41" i="57"/>
  <c r="X42" i="57"/>
  <c r="Y42" i="57"/>
  <c r="Z42" i="57"/>
  <c r="X43" i="57"/>
  <c r="Y43" i="57"/>
  <c r="Z43" i="57"/>
  <c r="X44" i="57"/>
  <c r="Y44" i="57"/>
  <c r="Z44" i="57"/>
  <c r="X45" i="57"/>
  <c r="Y45" i="57"/>
  <c r="Z45" i="57"/>
  <c r="X46" i="57"/>
  <c r="Y46" i="57"/>
  <c r="Z46" i="57"/>
  <c r="X47" i="57"/>
  <c r="Y47" i="57"/>
  <c r="Z47" i="57"/>
  <c r="X48" i="57"/>
  <c r="Y48" i="57"/>
  <c r="Z48" i="57"/>
  <c r="X49" i="57"/>
  <c r="Y49" i="57"/>
  <c r="Z49" i="57"/>
  <c r="W49" i="57"/>
  <c r="W48" i="57"/>
  <c r="W47" i="57"/>
  <c r="W46" i="57"/>
  <c r="W45" i="57"/>
  <c r="W44" i="57"/>
  <c r="W43" i="57"/>
  <c r="W42" i="57"/>
  <c r="W41" i="57"/>
  <c r="W40" i="57"/>
  <c r="W39" i="57"/>
  <c r="W38" i="57"/>
  <c r="W37" i="57"/>
  <c r="W36" i="57"/>
  <c r="W35" i="57"/>
  <c r="W34" i="57"/>
  <c r="W33" i="57"/>
  <c r="W32" i="57"/>
  <c r="X3" i="57" l="1"/>
  <c r="Y3" i="57"/>
  <c r="Z3" i="57"/>
  <c r="X4" i="57"/>
  <c r="Y4" i="57"/>
  <c r="Z4" i="57"/>
  <c r="X5" i="57"/>
  <c r="Y5" i="57"/>
  <c r="Z5" i="57"/>
  <c r="X6" i="57"/>
  <c r="Y6" i="57"/>
  <c r="Z6" i="57"/>
  <c r="X7" i="57"/>
  <c r="Y7" i="57"/>
  <c r="Z7" i="57"/>
  <c r="X8" i="57"/>
  <c r="Y8" i="57"/>
  <c r="Z8" i="57"/>
  <c r="X9" i="57"/>
  <c r="Y9" i="57"/>
  <c r="Z9" i="57"/>
  <c r="X10" i="57"/>
  <c r="Y10" i="57"/>
  <c r="Z10" i="57"/>
  <c r="X11" i="57"/>
  <c r="Y11" i="57"/>
  <c r="Z11" i="57"/>
  <c r="X12" i="57"/>
  <c r="Y12" i="57"/>
  <c r="Z12" i="57"/>
  <c r="X13" i="57"/>
  <c r="Y13" i="57"/>
  <c r="Z13" i="57"/>
  <c r="X14" i="57"/>
  <c r="Y14" i="57"/>
  <c r="Z14" i="57"/>
  <c r="X15" i="57"/>
  <c r="Y15" i="57"/>
  <c r="Z15" i="57"/>
  <c r="X16" i="57"/>
  <c r="Y16" i="57"/>
  <c r="Z16" i="57"/>
  <c r="X17" i="57"/>
  <c r="Y17" i="57"/>
  <c r="Z17" i="57"/>
  <c r="X18" i="57"/>
  <c r="Y18" i="57"/>
  <c r="Z18" i="57"/>
  <c r="X19" i="57"/>
  <c r="Y19" i="57"/>
  <c r="Z19" i="57"/>
  <c r="X20" i="57"/>
  <c r="Y20" i="57"/>
  <c r="Z20" i="57"/>
  <c r="W20" i="57"/>
  <c r="W19" i="57"/>
  <c r="W18" i="57"/>
  <c r="W17" i="57"/>
  <c r="W16" i="57"/>
  <c r="W15" i="57"/>
  <c r="W14" i="57"/>
  <c r="W13" i="57"/>
  <c r="W12" i="57"/>
  <c r="W11" i="57"/>
  <c r="W10" i="57"/>
  <c r="W9" i="57"/>
  <c r="W8" i="57"/>
  <c r="W7" i="57"/>
  <c r="W6" i="57"/>
  <c r="W5" i="57"/>
  <c r="W4" i="57"/>
  <c r="W3" i="57"/>
  <c r="S57" i="57"/>
  <c r="R57" i="57"/>
  <c r="Q57" i="57"/>
  <c r="P57" i="57"/>
  <c r="L57" i="57"/>
  <c r="K57" i="57"/>
  <c r="J57" i="57"/>
  <c r="I57" i="57"/>
  <c r="E57" i="57"/>
  <c r="D57" i="57"/>
  <c r="C57" i="57"/>
  <c r="B57" i="57"/>
  <c r="A32" i="79" l="1"/>
  <c r="A1" i="79"/>
  <c r="R11" i="65" l="1"/>
  <c r="R10" i="65"/>
  <c r="R9" i="65"/>
  <c r="H11" i="65"/>
  <c r="H10" i="65"/>
  <c r="H9" i="65"/>
  <c r="D93" i="61" l="1"/>
  <c r="C93" i="61"/>
  <c r="B93" i="61"/>
  <c r="S10" i="65" l="1"/>
  <c r="I10" i="65"/>
  <c r="A32" i="76" l="1"/>
  <c r="A1" i="76" l="1"/>
  <c r="H53" i="58" l="1"/>
  <c r="G53" i="58"/>
  <c r="F53" i="58"/>
  <c r="E53" i="58"/>
  <c r="H50" i="58"/>
  <c r="G50" i="58"/>
  <c r="F50" i="58"/>
  <c r="E50" i="58"/>
  <c r="E49" i="58"/>
  <c r="E46" i="58"/>
  <c r="H49" i="58"/>
  <c r="G49" i="58"/>
  <c r="F49" i="58"/>
  <c r="H47" i="58"/>
  <c r="G47" i="58"/>
  <c r="F47" i="58"/>
  <c r="E47" i="58"/>
  <c r="F46" i="58"/>
  <c r="E51" i="58"/>
  <c r="E48" i="58"/>
  <c r="AB16" i="58" l="1"/>
  <c r="AB15" i="58"/>
  <c r="AB14" i="58"/>
  <c r="AB13" i="58"/>
  <c r="O83" i="74" l="1"/>
  <c r="N83" i="74"/>
  <c r="M83" i="74"/>
  <c r="L83" i="74"/>
  <c r="I83" i="74"/>
  <c r="H83" i="74"/>
  <c r="G83" i="74"/>
  <c r="F83" i="74"/>
  <c r="O82" i="74"/>
  <c r="N82" i="74"/>
  <c r="M82" i="74"/>
  <c r="L82" i="74"/>
  <c r="I82" i="74"/>
  <c r="H82" i="74"/>
  <c r="G82" i="74"/>
  <c r="F82" i="74"/>
  <c r="O81" i="74"/>
  <c r="N81" i="74"/>
  <c r="M81" i="74"/>
  <c r="L81" i="74"/>
  <c r="I81" i="74"/>
  <c r="H81" i="74"/>
  <c r="G81" i="74"/>
  <c r="F81" i="74"/>
  <c r="O80" i="74"/>
  <c r="N80" i="74"/>
  <c r="M80" i="74"/>
  <c r="L80" i="74"/>
  <c r="I80" i="74"/>
  <c r="H80" i="74"/>
  <c r="G80" i="74"/>
  <c r="F80" i="74"/>
  <c r="O79" i="74"/>
  <c r="N79" i="74"/>
  <c r="M79" i="74"/>
  <c r="L79" i="74"/>
  <c r="I79" i="74"/>
  <c r="H79" i="74"/>
  <c r="G79" i="74"/>
  <c r="F79" i="74"/>
  <c r="O78" i="74"/>
  <c r="N78" i="74"/>
  <c r="M78" i="74"/>
  <c r="L78" i="74"/>
  <c r="I78" i="74"/>
  <c r="H78" i="74"/>
  <c r="G78" i="74"/>
  <c r="F78" i="74"/>
  <c r="O77" i="74"/>
  <c r="N77" i="74"/>
  <c r="M77" i="74"/>
  <c r="L77" i="74"/>
  <c r="I77" i="74"/>
  <c r="H77" i="74"/>
  <c r="G77" i="74"/>
  <c r="F77" i="74"/>
  <c r="O76" i="74"/>
  <c r="N76" i="74"/>
  <c r="M76" i="74"/>
  <c r="L76" i="74"/>
  <c r="I76" i="74"/>
  <c r="H76" i="74"/>
  <c r="G76" i="74"/>
  <c r="F76" i="74"/>
  <c r="O75" i="74"/>
  <c r="N75" i="74"/>
  <c r="M75" i="74"/>
  <c r="L75" i="74"/>
  <c r="I75" i="74"/>
  <c r="H75" i="74"/>
  <c r="G75" i="74"/>
  <c r="F75" i="74"/>
  <c r="O74" i="74"/>
  <c r="N74" i="74"/>
  <c r="M74" i="74"/>
  <c r="L74" i="74"/>
  <c r="I74" i="74"/>
  <c r="H74" i="74"/>
  <c r="G74" i="74"/>
  <c r="F74" i="74"/>
  <c r="O73" i="74"/>
  <c r="N73" i="74"/>
  <c r="M73" i="74"/>
  <c r="L73" i="74"/>
  <c r="I73" i="74"/>
  <c r="H73" i="74"/>
  <c r="G73" i="74"/>
  <c r="F73" i="74"/>
  <c r="O72" i="74"/>
  <c r="N72" i="74"/>
  <c r="M72" i="74"/>
  <c r="L72" i="74"/>
  <c r="I72" i="74"/>
  <c r="H72" i="74"/>
  <c r="G72" i="74"/>
  <c r="F72" i="74"/>
  <c r="O71" i="74"/>
  <c r="N71" i="74"/>
  <c r="M71" i="74"/>
  <c r="L71" i="74"/>
  <c r="I71" i="74"/>
  <c r="H71" i="74"/>
  <c r="G71" i="74"/>
  <c r="F71" i="74"/>
  <c r="O70" i="74"/>
  <c r="N70" i="74"/>
  <c r="M70" i="74"/>
  <c r="L70" i="74"/>
  <c r="I70" i="74"/>
  <c r="H70" i="74"/>
  <c r="G70" i="74"/>
  <c r="F70" i="74"/>
  <c r="O69" i="74"/>
  <c r="N69" i="74"/>
  <c r="M69" i="74"/>
  <c r="L69" i="74"/>
  <c r="I69" i="74"/>
  <c r="H69" i="74"/>
  <c r="G69" i="74"/>
  <c r="F69" i="74"/>
  <c r="O68" i="74"/>
  <c r="N68" i="74"/>
  <c r="M68" i="74"/>
  <c r="L68" i="74"/>
  <c r="I68" i="74"/>
  <c r="H68" i="74"/>
  <c r="G68" i="74"/>
  <c r="F68" i="74"/>
  <c r="O67" i="74"/>
  <c r="N67" i="74"/>
  <c r="M67" i="74"/>
  <c r="L67" i="74"/>
  <c r="I67" i="74"/>
  <c r="H67" i="74"/>
  <c r="G67" i="74"/>
  <c r="F67" i="74"/>
  <c r="O66" i="74"/>
  <c r="N66" i="74"/>
  <c r="M66" i="74"/>
  <c r="L66" i="74"/>
  <c r="I66" i="74"/>
  <c r="H66" i="74"/>
  <c r="G66" i="74"/>
  <c r="F66" i="74"/>
  <c r="O65" i="74"/>
  <c r="N65" i="74"/>
  <c r="M65" i="74"/>
  <c r="L65" i="74"/>
  <c r="I65" i="74"/>
  <c r="H65" i="74"/>
  <c r="G65" i="74"/>
  <c r="F65" i="74"/>
  <c r="O64" i="74"/>
  <c r="N64" i="74"/>
  <c r="M64" i="74"/>
  <c r="L64" i="74"/>
  <c r="I64" i="74"/>
  <c r="H64" i="74"/>
  <c r="G64" i="74"/>
  <c r="F64" i="74"/>
  <c r="O63" i="74"/>
  <c r="N63" i="74"/>
  <c r="M63" i="74"/>
  <c r="L63" i="74"/>
  <c r="I63" i="74"/>
  <c r="H63" i="74"/>
  <c r="G63" i="74"/>
  <c r="F63" i="74"/>
  <c r="O62" i="74"/>
  <c r="N62" i="74"/>
  <c r="M62" i="74"/>
  <c r="L62" i="74"/>
  <c r="I62" i="74"/>
  <c r="H62" i="74"/>
  <c r="G62" i="74"/>
  <c r="F62" i="74"/>
  <c r="O61" i="74"/>
  <c r="N61" i="74"/>
  <c r="M61" i="74"/>
  <c r="L61" i="74"/>
  <c r="I61" i="74"/>
  <c r="H61" i="74"/>
  <c r="G61" i="74"/>
  <c r="F61" i="74"/>
  <c r="O60" i="74"/>
  <c r="N60" i="74"/>
  <c r="M60" i="74"/>
  <c r="L60" i="74"/>
  <c r="I60" i="74"/>
  <c r="H60" i="74"/>
  <c r="G60" i="74"/>
  <c r="F60" i="74"/>
  <c r="O59" i="74"/>
  <c r="N59" i="74"/>
  <c r="M59" i="74"/>
  <c r="L59" i="74"/>
  <c r="I59" i="74"/>
  <c r="H59" i="74"/>
  <c r="G59" i="74"/>
  <c r="F59" i="74"/>
  <c r="O58" i="74"/>
  <c r="N58" i="74"/>
  <c r="M58" i="74"/>
  <c r="L58" i="74"/>
  <c r="I58" i="74"/>
  <c r="H58" i="74"/>
  <c r="G58" i="74"/>
  <c r="F58" i="74"/>
  <c r="O57" i="74"/>
  <c r="N57" i="74"/>
  <c r="M57" i="74"/>
  <c r="L57" i="74"/>
  <c r="I57" i="74"/>
  <c r="H57" i="74"/>
  <c r="G57" i="74"/>
  <c r="F57" i="74"/>
  <c r="O56" i="74"/>
  <c r="N56" i="74"/>
  <c r="M56" i="74"/>
  <c r="L56" i="74"/>
  <c r="I56" i="74"/>
  <c r="H56" i="74"/>
  <c r="G56" i="74"/>
  <c r="F56" i="74"/>
  <c r="O55" i="74"/>
  <c r="N55" i="74"/>
  <c r="M55" i="74"/>
  <c r="L55" i="74"/>
  <c r="I55" i="74"/>
  <c r="H55" i="74"/>
  <c r="G55" i="74"/>
  <c r="F55" i="74"/>
  <c r="O54" i="74"/>
  <c r="N54" i="74"/>
  <c r="M54" i="74"/>
  <c r="L54" i="74"/>
  <c r="I54" i="74"/>
  <c r="H54" i="74"/>
  <c r="G54" i="74"/>
  <c r="F54" i="74"/>
  <c r="O53" i="74"/>
  <c r="N53" i="74"/>
  <c r="M53" i="74"/>
  <c r="L53" i="74"/>
  <c r="I53" i="74"/>
  <c r="H53" i="74"/>
  <c r="G53" i="74"/>
  <c r="F53" i="74"/>
  <c r="O52" i="74"/>
  <c r="N52" i="74"/>
  <c r="M52" i="74"/>
  <c r="L52" i="74"/>
  <c r="I52" i="74"/>
  <c r="H52" i="74"/>
  <c r="G52" i="74"/>
  <c r="F52" i="74"/>
  <c r="O51" i="74"/>
  <c r="N51" i="74"/>
  <c r="M51" i="74"/>
  <c r="L51" i="74"/>
  <c r="I51" i="74"/>
  <c r="H51" i="74"/>
  <c r="G51" i="74"/>
  <c r="F51" i="74"/>
  <c r="O50" i="74"/>
  <c r="N50" i="74"/>
  <c r="M50" i="74"/>
  <c r="L50" i="74"/>
  <c r="I50" i="74"/>
  <c r="H50" i="74"/>
  <c r="G50" i="74"/>
  <c r="F50" i="74"/>
  <c r="O49" i="74"/>
  <c r="N49" i="74"/>
  <c r="M49" i="74"/>
  <c r="L49" i="74"/>
  <c r="I49" i="74"/>
  <c r="H49" i="74"/>
  <c r="G49" i="74"/>
  <c r="F49" i="74"/>
  <c r="O48" i="74"/>
  <c r="N48" i="74"/>
  <c r="M48" i="74"/>
  <c r="L48" i="74"/>
  <c r="I48" i="74"/>
  <c r="H48" i="74"/>
  <c r="G48" i="74"/>
  <c r="F48" i="74"/>
  <c r="O47" i="74"/>
  <c r="N47" i="74"/>
  <c r="M47" i="74"/>
  <c r="L47" i="74"/>
  <c r="I47" i="74"/>
  <c r="H47" i="74"/>
  <c r="G47" i="74"/>
  <c r="F47" i="74"/>
  <c r="O46" i="74"/>
  <c r="N46" i="74"/>
  <c r="M46" i="74"/>
  <c r="L46" i="74"/>
  <c r="I46" i="74"/>
  <c r="H46" i="74"/>
  <c r="G46" i="74"/>
  <c r="F46" i="74"/>
  <c r="O45" i="74"/>
  <c r="N45" i="74"/>
  <c r="M45" i="74"/>
  <c r="L45" i="74"/>
  <c r="I45" i="74"/>
  <c r="H45" i="74"/>
  <c r="G45" i="74"/>
  <c r="F45" i="74"/>
  <c r="O44" i="74"/>
  <c r="N44" i="74"/>
  <c r="M44" i="74"/>
  <c r="L44" i="74"/>
  <c r="I44" i="74"/>
  <c r="H44" i="74"/>
  <c r="G44" i="74"/>
  <c r="F44" i="74"/>
  <c r="O43" i="74"/>
  <c r="N43" i="74"/>
  <c r="M43" i="74"/>
  <c r="L43" i="74"/>
  <c r="I43" i="74"/>
  <c r="H43" i="74"/>
  <c r="G43" i="74"/>
  <c r="F43" i="74"/>
  <c r="O42" i="74"/>
  <c r="N42" i="74"/>
  <c r="M42" i="74"/>
  <c r="L42" i="74"/>
  <c r="I42" i="74"/>
  <c r="H42" i="74"/>
  <c r="G42" i="74"/>
  <c r="F42" i="74"/>
  <c r="O41" i="74"/>
  <c r="N41" i="74"/>
  <c r="M41" i="74"/>
  <c r="L41" i="74"/>
  <c r="I41" i="74"/>
  <c r="H41" i="74"/>
  <c r="G41" i="74"/>
  <c r="F41" i="74"/>
  <c r="O40" i="74"/>
  <c r="N40" i="74"/>
  <c r="M40" i="74"/>
  <c r="L40" i="74"/>
  <c r="I40" i="74"/>
  <c r="H40" i="74"/>
  <c r="G40" i="74"/>
  <c r="F40" i="74"/>
  <c r="O39" i="74"/>
  <c r="N39" i="74"/>
  <c r="M39" i="74"/>
  <c r="L39" i="74"/>
  <c r="I39" i="74"/>
  <c r="H39" i="74"/>
  <c r="G39" i="74"/>
  <c r="F39" i="74"/>
  <c r="O38" i="74"/>
  <c r="N38" i="74"/>
  <c r="M38" i="74"/>
  <c r="L38" i="74"/>
  <c r="I38" i="74"/>
  <c r="H38" i="74"/>
  <c r="G38" i="74"/>
  <c r="F38" i="74"/>
  <c r="O37" i="74"/>
  <c r="N37" i="74"/>
  <c r="M37" i="74"/>
  <c r="L37" i="74"/>
  <c r="I37" i="74"/>
  <c r="H37" i="74"/>
  <c r="G37" i="74"/>
  <c r="F37" i="74"/>
  <c r="O36" i="74"/>
  <c r="N36" i="74"/>
  <c r="M36" i="74"/>
  <c r="L36" i="74"/>
  <c r="I36" i="74"/>
  <c r="H36" i="74"/>
  <c r="G36" i="74"/>
  <c r="F36" i="74"/>
  <c r="O35" i="74"/>
  <c r="N35" i="74"/>
  <c r="M35" i="74"/>
  <c r="L35" i="74"/>
  <c r="I35" i="74"/>
  <c r="H35" i="74"/>
  <c r="G35" i="74"/>
  <c r="F35" i="74"/>
  <c r="O34" i="74"/>
  <c r="N34" i="74"/>
  <c r="M34" i="74"/>
  <c r="L34" i="74"/>
  <c r="I34" i="74"/>
  <c r="H34" i="74"/>
  <c r="G34" i="74"/>
  <c r="F34" i="74"/>
  <c r="O33" i="74"/>
  <c r="N33" i="74"/>
  <c r="M33" i="74"/>
  <c r="L33" i="74"/>
  <c r="I33" i="74"/>
  <c r="H33" i="74"/>
  <c r="G33" i="74"/>
  <c r="F33" i="74"/>
  <c r="O32" i="74"/>
  <c r="N32" i="74"/>
  <c r="M32" i="74"/>
  <c r="L32" i="74"/>
  <c r="I32" i="74"/>
  <c r="H32" i="74"/>
  <c r="G32" i="74"/>
  <c r="F32" i="74"/>
  <c r="O31" i="74"/>
  <c r="N31" i="74"/>
  <c r="M31" i="74"/>
  <c r="L31" i="74"/>
  <c r="I31" i="74"/>
  <c r="H31" i="74"/>
  <c r="G31" i="74"/>
  <c r="F31" i="74"/>
  <c r="O30" i="74"/>
  <c r="N30" i="74"/>
  <c r="M30" i="74"/>
  <c r="L30" i="74"/>
  <c r="I30" i="74"/>
  <c r="H30" i="74"/>
  <c r="G30" i="74"/>
  <c r="F30" i="74"/>
  <c r="O29" i="74"/>
  <c r="N29" i="74"/>
  <c r="M29" i="74"/>
  <c r="L29" i="74"/>
  <c r="I29" i="74"/>
  <c r="H29" i="74"/>
  <c r="G29" i="74"/>
  <c r="F29" i="74"/>
  <c r="O28" i="74"/>
  <c r="N28" i="74"/>
  <c r="M28" i="74"/>
  <c r="L28" i="74"/>
  <c r="I28" i="74"/>
  <c r="H28" i="74"/>
  <c r="G28" i="74"/>
  <c r="F28" i="74"/>
  <c r="O27" i="74"/>
  <c r="N27" i="74"/>
  <c r="M27" i="74"/>
  <c r="L27" i="74"/>
  <c r="I27" i="74"/>
  <c r="H27" i="74"/>
  <c r="G27" i="74"/>
  <c r="F27" i="74"/>
  <c r="O26" i="74"/>
  <c r="N26" i="74"/>
  <c r="M26" i="74"/>
  <c r="L26" i="74"/>
  <c r="I26" i="74"/>
  <c r="H26" i="74"/>
  <c r="G26" i="74"/>
  <c r="F26" i="74"/>
  <c r="O25" i="74"/>
  <c r="N25" i="74"/>
  <c r="M25" i="74"/>
  <c r="L25" i="74"/>
  <c r="I25" i="74"/>
  <c r="H25" i="74"/>
  <c r="G25" i="74"/>
  <c r="F25" i="74"/>
  <c r="O24" i="74"/>
  <c r="N24" i="74"/>
  <c r="M24" i="74"/>
  <c r="L24" i="74"/>
  <c r="I24" i="74"/>
  <c r="H24" i="74"/>
  <c r="G24" i="74"/>
  <c r="F24" i="74"/>
  <c r="O23" i="74"/>
  <c r="N23" i="74"/>
  <c r="M23" i="74"/>
  <c r="L23" i="74"/>
  <c r="I23" i="74"/>
  <c r="H23" i="74"/>
  <c r="G23" i="74"/>
  <c r="F23" i="74"/>
  <c r="O22" i="74"/>
  <c r="N22" i="74"/>
  <c r="M22" i="74"/>
  <c r="L22" i="74"/>
  <c r="I22" i="74"/>
  <c r="H22" i="74"/>
  <c r="G22" i="74"/>
  <c r="F22" i="74"/>
  <c r="O21" i="74"/>
  <c r="N21" i="74"/>
  <c r="M21" i="74"/>
  <c r="L21" i="74"/>
  <c r="I21" i="74"/>
  <c r="H21" i="74"/>
  <c r="G21" i="74"/>
  <c r="F21" i="74"/>
  <c r="O20" i="74"/>
  <c r="N20" i="74"/>
  <c r="M20" i="74"/>
  <c r="L20" i="74"/>
  <c r="I20" i="74"/>
  <c r="H20" i="74"/>
  <c r="G20" i="74"/>
  <c r="F20" i="74"/>
  <c r="O19" i="74"/>
  <c r="N19" i="74"/>
  <c r="M19" i="74"/>
  <c r="L19" i="74"/>
  <c r="I19" i="74"/>
  <c r="H19" i="74"/>
  <c r="G19" i="74"/>
  <c r="F19" i="74"/>
  <c r="O18" i="74"/>
  <c r="N18" i="74"/>
  <c r="M18" i="74"/>
  <c r="L18" i="74"/>
  <c r="I18" i="74"/>
  <c r="H18" i="74"/>
  <c r="G18" i="74"/>
  <c r="F18" i="74"/>
  <c r="O17" i="74"/>
  <c r="N17" i="74"/>
  <c r="M17" i="74"/>
  <c r="L17" i="74"/>
  <c r="I17" i="74"/>
  <c r="H17" i="74"/>
  <c r="G17" i="74"/>
  <c r="F17" i="74"/>
  <c r="O16" i="74"/>
  <c r="N16" i="74"/>
  <c r="M16" i="74"/>
  <c r="L16" i="74"/>
  <c r="I16" i="74"/>
  <c r="H16" i="74"/>
  <c r="G16" i="74"/>
  <c r="F16" i="74"/>
  <c r="O15" i="74"/>
  <c r="N15" i="74"/>
  <c r="M15" i="74"/>
  <c r="L15" i="74"/>
  <c r="I15" i="74"/>
  <c r="H15" i="74"/>
  <c r="G15" i="74"/>
  <c r="F15" i="74"/>
  <c r="O14" i="74"/>
  <c r="N14" i="74"/>
  <c r="M14" i="74"/>
  <c r="L14" i="74"/>
  <c r="I14" i="74"/>
  <c r="H14" i="74"/>
  <c r="G14" i="74"/>
  <c r="F14" i="74"/>
  <c r="O13" i="74"/>
  <c r="N13" i="74"/>
  <c r="M13" i="74"/>
  <c r="L13" i="74"/>
  <c r="I13" i="74"/>
  <c r="H13" i="74"/>
  <c r="G13" i="74"/>
  <c r="F13" i="74"/>
  <c r="O12" i="74"/>
  <c r="N12" i="74"/>
  <c r="M12" i="74"/>
  <c r="L12" i="74"/>
  <c r="I12" i="74"/>
  <c r="H12" i="74"/>
  <c r="G12" i="74"/>
  <c r="F12" i="74"/>
  <c r="O11" i="74"/>
  <c r="N11" i="74"/>
  <c r="M11" i="74"/>
  <c r="L11" i="74"/>
  <c r="I11" i="74"/>
  <c r="H11" i="74"/>
  <c r="G11" i="74"/>
  <c r="F11" i="74"/>
  <c r="O10" i="74"/>
  <c r="N10" i="74"/>
  <c r="M10" i="74"/>
  <c r="L10" i="74"/>
  <c r="I10" i="74"/>
  <c r="H10" i="74"/>
  <c r="G10" i="74"/>
  <c r="F10" i="74"/>
  <c r="O9" i="74"/>
  <c r="N9" i="74"/>
  <c r="M9" i="74"/>
  <c r="L9" i="74"/>
  <c r="I9" i="74"/>
  <c r="H9" i="74"/>
  <c r="G9" i="74"/>
  <c r="F9" i="74"/>
  <c r="O8" i="74"/>
  <c r="N8" i="74"/>
  <c r="M8" i="74"/>
  <c r="L8" i="74"/>
  <c r="I8" i="74"/>
  <c r="H8" i="74"/>
  <c r="G8" i="74"/>
  <c r="F8" i="74"/>
  <c r="O7" i="74"/>
  <c r="N7" i="74"/>
  <c r="M7" i="74"/>
  <c r="L7" i="74"/>
  <c r="I7" i="74"/>
  <c r="H7" i="74"/>
  <c r="G7" i="74"/>
  <c r="F7" i="74"/>
  <c r="O6" i="74"/>
  <c r="N6" i="74"/>
  <c r="M6" i="74"/>
  <c r="L6" i="74"/>
  <c r="I6" i="74"/>
  <c r="H6" i="74"/>
  <c r="G6" i="74"/>
  <c r="F6" i="74"/>
  <c r="O5" i="74"/>
  <c r="N5" i="74"/>
  <c r="M5" i="74"/>
  <c r="L5" i="74"/>
  <c r="I5" i="74"/>
  <c r="H5" i="74"/>
  <c r="G5" i="74"/>
  <c r="F5" i="74"/>
  <c r="O4" i="74"/>
  <c r="N4" i="74"/>
  <c r="M4" i="74"/>
  <c r="L4" i="74"/>
  <c r="I4" i="74"/>
  <c r="H4" i="74"/>
  <c r="G4" i="74"/>
  <c r="F4" i="74"/>
  <c r="S11" i="65"/>
  <c r="Q11" i="65"/>
  <c r="P11" i="65"/>
  <c r="O11" i="65"/>
  <c r="N11" i="65"/>
  <c r="M11" i="65"/>
  <c r="L11" i="65"/>
  <c r="Q10" i="65"/>
  <c r="O10" i="65"/>
  <c r="N10" i="65"/>
  <c r="M10" i="65"/>
  <c r="L10" i="65"/>
  <c r="S9" i="65"/>
  <c r="Q9" i="65"/>
  <c r="P9" i="65"/>
  <c r="O9" i="65"/>
  <c r="N9" i="65"/>
  <c r="M9" i="65"/>
  <c r="L9" i="65"/>
  <c r="I11" i="65"/>
  <c r="G11" i="65"/>
  <c r="F11" i="65"/>
  <c r="E11" i="65"/>
  <c r="D11" i="65"/>
  <c r="C11" i="65"/>
  <c r="B11" i="65"/>
  <c r="G10" i="65"/>
  <c r="E10" i="65"/>
  <c r="D10" i="65"/>
  <c r="C10" i="65"/>
  <c r="B10" i="65"/>
  <c r="I9" i="65"/>
  <c r="G9" i="65"/>
  <c r="F9" i="65"/>
  <c r="E9" i="65"/>
  <c r="D9" i="65"/>
  <c r="C9" i="65"/>
  <c r="B9" i="65"/>
  <c r="AH90" i="70" l="1"/>
  <c r="S90" i="70"/>
  <c r="C90" i="70"/>
  <c r="L6" i="73"/>
  <c r="M6" i="73"/>
  <c r="L7" i="73"/>
  <c r="M7" i="73"/>
  <c r="L8" i="73"/>
  <c r="M8" i="73"/>
  <c r="L9" i="73"/>
  <c r="M9" i="73"/>
  <c r="L10" i="73"/>
  <c r="M10" i="73"/>
  <c r="L11" i="73"/>
  <c r="M11" i="73"/>
  <c r="L12" i="73"/>
  <c r="M12" i="73"/>
  <c r="L13" i="73"/>
  <c r="M13" i="73"/>
  <c r="L14" i="73"/>
  <c r="M14" i="73"/>
  <c r="L15" i="73"/>
  <c r="M15" i="73"/>
  <c r="L16" i="73"/>
  <c r="M16" i="73"/>
  <c r="L17" i="73"/>
  <c r="M17" i="73"/>
  <c r="L18" i="73"/>
  <c r="M18" i="73"/>
  <c r="L19" i="73"/>
  <c r="M19" i="73"/>
  <c r="L20" i="73"/>
  <c r="M20" i="73"/>
  <c r="L21" i="73"/>
  <c r="M21" i="73"/>
  <c r="L22" i="73"/>
  <c r="M22" i="73"/>
  <c r="L23" i="73"/>
  <c r="M23" i="73"/>
  <c r="L24" i="73"/>
  <c r="M24" i="73"/>
  <c r="L25" i="73"/>
  <c r="M25" i="73"/>
  <c r="L26" i="73"/>
  <c r="M26" i="73"/>
  <c r="L27" i="73"/>
  <c r="M27" i="73"/>
  <c r="L28" i="73"/>
  <c r="M28" i="73"/>
  <c r="L29" i="73"/>
  <c r="M29" i="73"/>
  <c r="M5" i="73"/>
  <c r="L5" i="73"/>
  <c r="AH90" i="35" l="1"/>
  <c r="AG90" i="35"/>
  <c r="AF90" i="35"/>
  <c r="S90" i="35"/>
  <c r="R90" i="35"/>
  <c r="Q90" i="35"/>
  <c r="AG46" i="35"/>
  <c r="AH46" i="35"/>
  <c r="AF46" i="35"/>
  <c r="S46" i="35"/>
  <c r="R46" i="35"/>
  <c r="Q46" i="35"/>
  <c r="AF89" i="35"/>
  <c r="Q89" i="35"/>
  <c r="AF45" i="35"/>
  <c r="Q45" i="35"/>
  <c r="W31" i="69" l="1"/>
  <c r="V31" i="69"/>
  <c r="U31" i="69"/>
  <c r="T31" i="69"/>
  <c r="V31" i="67"/>
  <c r="U31" i="67"/>
  <c r="T31" i="67"/>
  <c r="S31" i="67"/>
  <c r="W31" i="34"/>
  <c r="V31" i="34"/>
  <c r="U31" i="34"/>
  <c r="T31" i="34"/>
  <c r="V31" i="1"/>
  <c r="U31" i="1"/>
  <c r="T31" i="1"/>
  <c r="S31" i="1"/>
  <c r="E30" i="66" l="1"/>
  <c r="W30" i="66"/>
  <c r="V30" i="66"/>
  <c r="U30" i="66"/>
  <c r="C63" i="66" s="1"/>
  <c r="T30" i="66"/>
  <c r="N30" i="66"/>
  <c r="M30" i="66"/>
  <c r="L30" i="66"/>
  <c r="K30" i="66"/>
  <c r="W28" i="61"/>
  <c r="V28" i="61"/>
  <c r="U28" i="61"/>
  <c r="T28" i="61"/>
  <c r="L28" i="61"/>
  <c r="M28" i="61"/>
  <c r="N28" i="61"/>
  <c r="K28" i="61"/>
  <c r="E28" i="61" l="1"/>
  <c r="AG90" i="70" l="1"/>
  <c r="AF90" i="70"/>
  <c r="AH46" i="70"/>
  <c r="AG46" i="70"/>
  <c r="AF46" i="70"/>
  <c r="R90" i="70"/>
  <c r="Q90" i="70"/>
  <c r="S46" i="70"/>
  <c r="R46" i="70"/>
  <c r="Q46" i="70"/>
  <c r="A89" i="70"/>
  <c r="B90" i="70"/>
  <c r="A90" i="70"/>
  <c r="C46" i="70"/>
  <c r="A45" i="70"/>
  <c r="B46" i="70"/>
  <c r="A46" i="70"/>
  <c r="A1" i="70" l="1"/>
  <c r="AH2" i="70"/>
  <c r="AG2" i="70"/>
  <c r="AF2" i="70"/>
  <c r="S2" i="70"/>
  <c r="R2" i="70"/>
  <c r="Q2" i="70"/>
  <c r="C2" i="70"/>
  <c r="B2" i="70"/>
  <c r="A2" i="70"/>
  <c r="A32" i="69" l="1"/>
  <c r="A1" i="69"/>
  <c r="A61" i="69"/>
  <c r="A92" i="69" s="1"/>
  <c r="A123" i="69" s="1"/>
  <c r="Q30" i="69"/>
  <c r="CC39" i="68" l="1"/>
  <c r="CC19" i="68"/>
  <c r="CC1" i="68"/>
  <c r="AO39" i="68"/>
  <c r="AO1" i="68"/>
  <c r="AO19" i="68"/>
  <c r="D76" i="33"/>
  <c r="AF89" i="70" s="1"/>
  <c r="D75" i="33"/>
  <c r="AF45" i="70" s="1"/>
  <c r="D74" i="33"/>
  <c r="AF1" i="70" s="1"/>
  <c r="D210" i="33"/>
  <c r="A39" i="68"/>
  <c r="A19" i="68"/>
  <c r="A1" i="68"/>
  <c r="P1" i="67" l="1"/>
  <c r="A32" i="67"/>
  <c r="A1" i="67"/>
  <c r="C30" i="66"/>
  <c r="B30" i="66"/>
  <c r="B41" i="66" l="1"/>
  <c r="C41" i="66"/>
  <c r="E41" i="66"/>
  <c r="D41" i="66"/>
  <c r="C49" i="66"/>
  <c r="E49" i="66"/>
  <c r="D49" i="66"/>
  <c r="B49" i="66"/>
  <c r="B57" i="66"/>
  <c r="C57" i="66"/>
  <c r="E57" i="66"/>
  <c r="D57" i="66"/>
  <c r="D42" i="66"/>
  <c r="E42" i="66"/>
  <c r="C42" i="66"/>
  <c r="B42" i="66"/>
  <c r="D50" i="66"/>
  <c r="B50" i="66"/>
  <c r="C50" i="66"/>
  <c r="E50" i="66"/>
  <c r="D58" i="66"/>
  <c r="B58" i="66"/>
  <c r="E58" i="66"/>
  <c r="C58" i="66"/>
  <c r="E55" i="66"/>
  <c r="B55" i="66"/>
  <c r="D55" i="66"/>
  <c r="C55" i="66"/>
  <c r="B43" i="66"/>
  <c r="E43" i="66"/>
  <c r="D43" i="66"/>
  <c r="C43" i="66"/>
  <c r="B51" i="66"/>
  <c r="D51" i="66"/>
  <c r="C51" i="66"/>
  <c r="E51" i="66"/>
  <c r="B59" i="66"/>
  <c r="C59" i="66"/>
  <c r="D59" i="66"/>
  <c r="E59" i="66"/>
  <c r="E44" i="66"/>
  <c r="C44" i="66"/>
  <c r="B44" i="66"/>
  <c r="D44" i="66"/>
  <c r="E52" i="66"/>
  <c r="D52" i="66"/>
  <c r="B52" i="66"/>
  <c r="C52" i="66"/>
  <c r="E60" i="66"/>
  <c r="C60" i="66"/>
  <c r="B60" i="66"/>
  <c r="D60" i="66"/>
  <c r="D45" i="66"/>
  <c r="E45" i="66"/>
  <c r="B45" i="66"/>
  <c r="C45" i="66"/>
  <c r="B53" i="66"/>
  <c r="E53" i="66"/>
  <c r="D53" i="66"/>
  <c r="C53" i="66"/>
  <c r="D61" i="66"/>
  <c r="C61" i="66"/>
  <c r="E61" i="66"/>
  <c r="B61" i="66"/>
  <c r="C38" i="66"/>
  <c r="B38" i="66"/>
  <c r="E38" i="66"/>
  <c r="D38" i="66"/>
  <c r="C46" i="66"/>
  <c r="E46" i="66"/>
  <c r="B46" i="66"/>
  <c r="D46" i="66"/>
  <c r="C54" i="66"/>
  <c r="B54" i="66"/>
  <c r="E54" i="66"/>
  <c r="D54" i="66"/>
  <c r="C62" i="66"/>
  <c r="E62" i="66"/>
  <c r="B62" i="66"/>
  <c r="D62" i="66"/>
  <c r="D39" i="66"/>
  <c r="C39" i="66"/>
  <c r="E39" i="66"/>
  <c r="B39" i="66"/>
  <c r="C47" i="66"/>
  <c r="E47" i="66"/>
  <c r="D47" i="66"/>
  <c r="B47" i="66"/>
  <c r="C40" i="66"/>
  <c r="B40" i="66"/>
  <c r="D40" i="66"/>
  <c r="E40" i="66"/>
  <c r="C48" i="66"/>
  <c r="D48" i="66"/>
  <c r="E48" i="66"/>
  <c r="B48" i="66"/>
  <c r="B56" i="66"/>
  <c r="C56" i="66"/>
  <c r="E56" i="66"/>
  <c r="D56" i="66"/>
  <c r="D30" i="66"/>
  <c r="D73" i="33"/>
  <c r="Q89" i="70" s="1"/>
  <c r="D72" i="33"/>
  <c r="Q45" i="70" s="1"/>
  <c r="D71" i="33"/>
  <c r="Q1" i="70" s="1"/>
  <c r="D30" i="33"/>
  <c r="A1" i="35"/>
  <c r="A39" i="2"/>
  <c r="A19" i="2"/>
  <c r="H52" i="58"/>
  <c r="G52" i="58"/>
  <c r="F52" i="58"/>
  <c r="E52" i="58"/>
  <c r="H51" i="58"/>
  <c r="G51" i="58"/>
  <c r="F51" i="58"/>
  <c r="H48" i="58"/>
  <c r="G48" i="58"/>
  <c r="F48" i="58"/>
  <c r="D53" i="58"/>
  <c r="D52" i="58"/>
  <c r="D51" i="58"/>
  <c r="D50" i="58"/>
  <c r="D49" i="58"/>
  <c r="D48" i="58"/>
  <c r="D47" i="58"/>
  <c r="D46" i="58"/>
  <c r="C53" i="58"/>
  <c r="C52" i="58"/>
  <c r="C51" i="58"/>
  <c r="C50" i="58"/>
  <c r="C49" i="58"/>
  <c r="C48" i="58"/>
  <c r="C47" i="58"/>
  <c r="C46" i="58"/>
  <c r="A52" i="58"/>
  <c r="A50" i="58"/>
  <c r="A48" i="58"/>
  <c r="A46" i="58"/>
  <c r="AB4" i="58"/>
  <c r="AB5" i="58"/>
  <c r="AB6" i="58"/>
  <c r="AB8" i="58"/>
  <c r="AB9" i="58"/>
  <c r="AB10" i="58"/>
  <c r="AB11" i="58"/>
  <c r="AB3" i="58"/>
  <c r="C18" i="58"/>
  <c r="D18" i="58"/>
  <c r="E18" i="58"/>
  <c r="F18" i="58"/>
  <c r="G18" i="58"/>
  <c r="H18" i="58"/>
  <c r="I18" i="58"/>
  <c r="J18" i="58"/>
  <c r="K18" i="58"/>
  <c r="L18" i="58"/>
  <c r="M18" i="58"/>
  <c r="N18" i="58"/>
  <c r="O18" i="58"/>
  <c r="P18" i="58"/>
  <c r="Q18" i="58"/>
  <c r="R18" i="58"/>
  <c r="S18" i="58"/>
  <c r="T18" i="58"/>
  <c r="U18" i="58"/>
  <c r="V18" i="58"/>
  <c r="W18" i="58"/>
  <c r="X18" i="58"/>
  <c r="Y18" i="58"/>
  <c r="Z18" i="58"/>
  <c r="AA18" i="58"/>
  <c r="C19" i="58"/>
  <c r="D19" i="58"/>
  <c r="E19" i="58"/>
  <c r="F19" i="58"/>
  <c r="G19" i="58"/>
  <c r="H19" i="58"/>
  <c r="I19" i="58"/>
  <c r="J19" i="58"/>
  <c r="K19" i="58"/>
  <c r="L19" i="58"/>
  <c r="M19" i="58"/>
  <c r="N19" i="58"/>
  <c r="O19" i="58"/>
  <c r="P19" i="58"/>
  <c r="Q19" i="58"/>
  <c r="R19" i="58"/>
  <c r="S19" i="58"/>
  <c r="T19" i="58"/>
  <c r="U19" i="58"/>
  <c r="V19" i="58"/>
  <c r="W19" i="58"/>
  <c r="X19" i="58"/>
  <c r="Y19" i="58"/>
  <c r="Z19" i="58"/>
  <c r="AA19" i="58"/>
  <c r="C20" i="58"/>
  <c r="D20" i="58"/>
  <c r="E20" i="58"/>
  <c r="F20" i="58"/>
  <c r="G20" i="58"/>
  <c r="H20" i="58"/>
  <c r="I20" i="58"/>
  <c r="J20" i="58"/>
  <c r="K20" i="58"/>
  <c r="L20" i="58"/>
  <c r="M20" i="58"/>
  <c r="N20" i="58"/>
  <c r="O20" i="58"/>
  <c r="P20" i="58"/>
  <c r="Q20" i="58"/>
  <c r="R20" i="58"/>
  <c r="S20" i="58"/>
  <c r="T20" i="58"/>
  <c r="U20" i="58"/>
  <c r="V20" i="58"/>
  <c r="W20" i="58"/>
  <c r="X20" i="58"/>
  <c r="Y20" i="58"/>
  <c r="Z20" i="58"/>
  <c r="AA20" i="58"/>
  <c r="C21" i="58"/>
  <c r="D21" i="58"/>
  <c r="E21" i="58"/>
  <c r="F21" i="58"/>
  <c r="G21" i="58"/>
  <c r="H21" i="58"/>
  <c r="I21" i="58"/>
  <c r="J21" i="58"/>
  <c r="K21" i="58"/>
  <c r="L21" i="58"/>
  <c r="M21" i="58"/>
  <c r="N21" i="58"/>
  <c r="O21" i="58"/>
  <c r="P21" i="58"/>
  <c r="Q21" i="58"/>
  <c r="R21" i="58"/>
  <c r="S21" i="58"/>
  <c r="T21" i="58"/>
  <c r="U21" i="58"/>
  <c r="V21" i="58"/>
  <c r="W21" i="58"/>
  <c r="X21" i="58"/>
  <c r="Y21" i="58"/>
  <c r="Z21" i="58"/>
  <c r="AA21" i="58"/>
  <c r="H46" i="58"/>
  <c r="G46" i="58"/>
  <c r="C56" i="61" l="1"/>
  <c r="D56" i="61"/>
  <c r="E56" i="61"/>
  <c r="B56" i="61"/>
  <c r="C52" i="61"/>
  <c r="D52" i="61"/>
  <c r="E52" i="61"/>
  <c r="B52" i="61"/>
  <c r="C53" i="61"/>
  <c r="D53" i="61"/>
  <c r="E53" i="61"/>
  <c r="B53" i="61"/>
  <c r="C55" i="61"/>
  <c r="D55" i="61"/>
  <c r="E55" i="61"/>
  <c r="B55" i="61"/>
  <c r="C51" i="61"/>
  <c r="D51" i="61"/>
  <c r="E51" i="61"/>
  <c r="B51" i="61"/>
  <c r="C54" i="61"/>
  <c r="D54" i="61"/>
  <c r="E54" i="61"/>
  <c r="B54" i="61"/>
  <c r="D63" i="66"/>
  <c r="B63" i="66"/>
  <c r="E63" i="66"/>
  <c r="AB20" i="58"/>
  <c r="AB21" i="58"/>
  <c r="AB18" i="58"/>
  <c r="AB19" i="58"/>
  <c r="P1" i="1"/>
  <c r="A32" i="1"/>
  <c r="A1" i="1"/>
  <c r="D209" i="33" l="1"/>
  <c r="D208" i="33"/>
  <c r="D33" i="33"/>
  <c r="D32" i="33"/>
  <c r="D31" i="33"/>
  <c r="C38" i="61" l="1"/>
  <c r="D38" i="61"/>
  <c r="E38" i="61"/>
  <c r="B38" i="61"/>
  <c r="C46" i="61"/>
  <c r="D46" i="61"/>
  <c r="E46" i="61"/>
  <c r="B46" i="61"/>
  <c r="C39" i="61"/>
  <c r="D39" i="61"/>
  <c r="E39" i="61"/>
  <c r="B39" i="61"/>
  <c r="C43" i="61"/>
  <c r="D43" i="61"/>
  <c r="E43" i="61"/>
  <c r="B43" i="61"/>
  <c r="C57" i="61"/>
  <c r="D57" i="61"/>
  <c r="E57" i="61"/>
  <c r="B57" i="61"/>
  <c r="C36" i="61"/>
  <c r="D36" i="61"/>
  <c r="B36" i="61"/>
  <c r="E36" i="61"/>
  <c r="C40" i="61"/>
  <c r="D40" i="61"/>
  <c r="E40" i="61"/>
  <c r="B40" i="61"/>
  <c r="C44" i="61"/>
  <c r="D44" i="61"/>
  <c r="E44" i="61"/>
  <c r="B44" i="61"/>
  <c r="C48" i="61"/>
  <c r="D48" i="61"/>
  <c r="E48" i="61"/>
  <c r="B48" i="61"/>
  <c r="C58" i="61"/>
  <c r="D58" i="61"/>
  <c r="E58" i="61"/>
  <c r="B58" i="61"/>
  <c r="C42" i="61"/>
  <c r="D42" i="61"/>
  <c r="E42" i="61"/>
  <c r="B42" i="61"/>
  <c r="C50" i="61"/>
  <c r="D50" i="61"/>
  <c r="E50" i="61"/>
  <c r="B50" i="61"/>
  <c r="C60" i="61"/>
  <c r="D60" i="61"/>
  <c r="E60" i="61"/>
  <c r="B60" i="61"/>
  <c r="C47" i="61"/>
  <c r="D47" i="61"/>
  <c r="E47" i="61"/>
  <c r="B47" i="61"/>
  <c r="B37" i="61"/>
  <c r="C37" i="61"/>
  <c r="D37" i="61"/>
  <c r="E37" i="61"/>
  <c r="C41" i="61"/>
  <c r="D41" i="61"/>
  <c r="E41" i="61"/>
  <c r="B41" i="61"/>
  <c r="C45" i="61"/>
  <c r="D45" i="61"/>
  <c r="E45" i="61"/>
  <c r="B45" i="61"/>
  <c r="C49" i="61"/>
  <c r="D49" i="61"/>
  <c r="E49" i="61"/>
  <c r="B49" i="61"/>
  <c r="C59" i="61"/>
  <c r="D59" i="61"/>
  <c r="E59" i="61"/>
  <c r="B59" i="61"/>
  <c r="C61" i="61" l="1"/>
  <c r="D61" i="61"/>
  <c r="E61" i="61"/>
  <c r="B61" i="61"/>
  <c r="C28" i="61"/>
  <c r="B28" i="61"/>
  <c r="D28" i="61" l="1"/>
  <c r="D207" i="33" l="1"/>
  <c r="C90" i="35"/>
  <c r="A90" i="35"/>
  <c r="CC1" i="2"/>
  <c r="AO39" i="2"/>
  <c r="AO19" i="2"/>
  <c r="A87" i="35" l="1"/>
  <c r="A131" i="35" s="1"/>
  <c r="B90" i="35"/>
  <c r="A89" i="35"/>
  <c r="C46" i="35"/>
  <c r="B46" i="35"/>
  <c r="A46" i="35"/>
  <c r="A45" i="35"/>
  <c r="D85" i="33" l="1"/>
  <c r="D82" i="33"/>
  <c r="D149" i="33" l="1"/>
  <c r="D148" i="33"/>
  <c r="D147" i="33"/>
  <c r="D146" i="33"/>
  <c r="D117" i="33"/>
  <c r="D116" i="33"/>
  <c r="D115" i="33"/>
  <c r="D114" i="33"/>
  <c r="D84" i="33"/>
  <c r="D83" i="33"/>
  <c r="D81" i="33"/>
  <c r="D80" i="33"/>
  <c r="AH2" i="35"/>
  <c r="AG2" i="35"/>
  <c r="AF2" i="35"/>
  <c r="S2" i="35"/>
  <c r="R2" i="35"/>
  <c r="Q2" i="35"/>
  <c r="C2" i="35"/>
  <c r="B2" i="35"/>
  <c r="A2" i="35"/>
  <c r="AF1" i="35"/>
  <c r="Q1" i="35"/>
  <c r="A61" i="34"/>
  <c r="A92" i="34" s="1"/>
  <c r="A123" i="34" s="1"/>
  <c r="A32" i="34"/>
  <c r="Q30" i="34"/>
  <c r="Q1" i="34"/>
  <c r="A1" i="34"/>
  <c r="CC19" i="2"/>
  <c r="AO1" i="2"/>
  <c r="A1" i="2"/>
</calcChain>
</file>

<file path=xl/sharedStrings.xml><?xml version="1.0" encoding="utf-8"?>
<sst xmlns="http://schemas.openxmlformats.org/spreadsheetml/2006/main" count="9777" uniqueCount="1534">
  <si>
    <t>Residential</t>
  </si>
  <si>
    <t>Technical</t>
  </si>
  <si>
    <t>Economic</t>
  </si>
  <si>
    <t>All</t>
  </si>
  <si>
    <t>Measure</t>
  </si>
  <si>
    <t>Sheet</t>
  </si>
  <si>
    <t>Table Row</t>
  </si>
  <si>
    <t>Table Column</t>
  </si>
  <si>
    <t>Table Title</t>
  </si>
  <si>
    <t>Units</t>
  </si>
  <si>
    <t>ElecEnergy_Sector</t>
  </si>
  <si>
    <t>ElecEnergy_EndUse</t>
  </si>
  <si>
    <t>ElecEnergy_CustSeg</t>
  </si>
  <si>
    <t>ElecEnergy_Pct</t>
  </si>
  <si>
    <t>ElecEnergy_Top40</t>
  </si>
  <si>
    <t>ElecEnergy_LCOE</t>
  </si>
  <si>
    <t>ElecEnergy_BC</t>
  </si>
  <si>
    <t>ElecEnergy_NatChange</t>
  </si>
  <si>
    <t>ElecDemand_Sector</t>
  </si>
  <si>
    <t>Electric Demand Technical Potential by Sector</t>
  </si>
  <si>
    <t>MW</t>
  </si>
  <si>
    <t>Electric Demand Economic Potential by Sector</t>
  </si>
  <si>
    <t>Total Electric Demand Potential by Potential Type</t>
  </si>
  <si>
    <t>ElecDemand_EndUse</t>
  </si>
  <si>
    <t>Electric Demand Technical Potential by End Use</t>
  </si>
  <si>
    <t>Residential Electric Demand Technical Potential by End Use</t>
  </si>
  <si>
    <t>Industrial Electric Demand Technical Potential by End Use</t>
  </si>
  <si>
    <t>Electric Demand Economic Potential by End Use</t>
  </si>
  <si>
    <t>Residential Electric Demand Economic Potential by End Use</t>
  </si>
  <si>
    <t>Industrial Electric Demand Economic Potential by End Use</t>
  </si>
  <si>
    <t>ElecDemand_CustSeg</t>
  </si>
  <si>
    <t>Electric Demand Technical Potential by Customer Segment</t>
  </si>
  <si>
    <t>Electric Demand Economic Potential by Customer Segment</t>
  </si>
  <si>
    <t>ElecDemand_Pct</t>
  </si>
  <si>
    <t>ElecDemand_Top40</t>
  </si>
  <si>
    <t>ElecDemand_LCOE</t>
  </si>
  <si>
    <t>ElecDemand_BC</t>
  </si>
  <si>
    <t>ElecDemand_NatChange</t>
  </si>
  <si>
    <t>GasEnergy_Sector</t>
  </si>
  <si>
    <t>Gas Energy Technical Potential by Sector</t>
  </si>
  <si>
    <t>Gas Energy Economic Potential by Sector</t>
  </si>
  <si>
    <t>Total Gas Energy Potential by Potential Type</t>
  </si>
  <si>
    <t>GasEnergy_EndUse</t>
  </si>
  <si>
    <t>Gas Energy Technical Potential by End Use</t>
  </si>
  <si>
    <t>Residential Gas Energy Technical Potential by End Use</t>
  </si>
  <si>
    <t>Commercial Gas Energy Technical Potential by End Use</t>
  </si>
  <si>
    <t>Industrial Gas Energy Technical Potential by End Use</t>
  </si>
  <si>
    <t>Gas Energy Economic Potential by End Use</t>
  </si>
  <si>
    <t>Residential Gas Energy Economic Potential by End Use</t>
  </si>
  <si>
    <t>Commercial Gas Energy Economic Potential by End Use</t>
  </si>
  <si>
    <t>Industrial Gas Energy Economic Potential by End Use</t>
  </si>
  <si>
    <t>GasEnergy_CustSeg</t>
  </si>
  <si>
    <t>Gas Energy Technical Potential by Customer Segment</t>
  </si>
  <si>
    <t>Gas Energy Economic Potential by Customer Segment</t>
  </si>
  <si>
    <t>GasEnergy_Pct</t>
  </si>
  <si>
    <t>GasEnergy_Top40</t>
  </si>
  <si>
    <t>GasEnergy_LCOE</t>
  </si>
  <si>
    <t>GasEnergy_BC</t>
  </si>
  <si>
    <t>GasEnergy_NatChange</t>
  </si>
  <si>
    <t>GasDemand_Sector</t>
  </si>
  <si>
    <t>Gas Demand Technical Potential by Sector</t>
  </si>
  <si>
    <t>GJ/day</t>
  </si>
  <si>
    <t>Gas Demand Economic Potential by Sector</t>
  </si>
  <si>
    <t>Total Gas Demand Potential by Potential Type</t>
  </si>
  <si>
    <t>GasDemand_EndUse</t>
  </si>
  <si>
    <t>Gas Demand Technical Potential by End Use</t>
  </si>
  <si>
    <t>Residential Gas Demand Technical Potential by End Use</t>
  </si>
  <si>
    <t>Commercial Gas Demand Technical Potential by End Use</t>
  </si>
  <si>
    <t>Industrial Gas Demand Technical Potential by End Use</t>
  </si>
  <si>
    <t>Gas Demand Economic Potential by End Use</t>
  </si>
  <si>
    <t>Residential Gas Demand Economic Potential by End Use</t>
  </si>
  <si>
    <t>Commercial Gas Demand Economic Potential by End Use</t>
  </si>
  <si>
    <t>Industrial Gas Demand Economic Potential by End Use</t>
  </si>
  <si>
    <t>GasDemand_CustSeg</t>
  </si>
  <si>
    <t>Gas Demand Technical Potential by Customer Segment</t>
  </si>
  <si>
    <t>Gas Demand Economic Potential by Customer Segment</t>
  </si>
  <si>
    <t>GasDemand_Pct</t>
  </si>
  <si>
    <t>GasDemand_Top40</t>
  </si>
  <si>
    <t>GasDemand_LCOE</t>
  </si>
  <si>
    <t>GasDemand_BC</t>
  </si>
  <si>
    <t>GasDemand_NatChange</t>
  </si>
  <si>
    <t>Col Header 1</t>
  </si>
  <si>
    <t>Col Header 2</t>
  </si>
  <si>
    <t>Col Header 3</t>
  </si>
  <si>
    <t>Col Header 4</t>
  </si>
  <si>
    <t>Rank</t>
  </si>
  <si>
    <t>Technical Potential</t>
  </si>
  <si>
    <t>Economic Potential</t>
  </si>
  <si>
    <t>Cumulative Potential (GWh/year)</t>
  </si>
  <si>
    <t>Cumulative Potential (MW)</t>
  </si>
  <si>
    <t>Cumulative Potential (GJ/day)</t>
  </si>
  <si>
    <t>Potential as % of Sales</t>
  </si>
  <si>
    <t>Measure Names</t>
  </si>
  <si>
    <t>Savings Potential (GWh/year)</t>
  </si>
  <si>
    <t>%</t>
  </si>
  <si>
    <t>Levelized Cost ($/kWh)</t>
  </si>
  <si>
    <t>Year for Export</t>
  </si>
  <si>
    <t>Savings Potential (MW)</t>
  </si>
  <si>
    <t>Top Measures Ranked by Gas Energy Technical Potential in 2025</t>
  </si>
  <si>
    <t>Top Measures Ranked by Gas Energy Economic Potential in 2025</t>
  </si>
  <si>
    <t>Top Residential Measures Ranked by Gas Energy Technical Potential in 2025</t>
  </si>
  <si>
    <t>Top Residential Measures Ranked by Gas Energy Economic Potential in 2025</t>
  </si>
  <si>
    <t>Top Commercial Measures Ranked by Gas Energy Technical Potential in 2025</t>
  </si>
  <si>
    <t>Top Commercial Measures Ranked by Gas Energy Economic Potential in 2025</t>
  </si>
  <si>
    <t>Top Industrial Measures Ranked by Gas Energy Technical Potential in 2025</t>
  </si>
  <si>
    <t>Top Industrial Measures Ranked by Gas Energy Economic Potential in 2025</t>
  </si>
  <si>
    <t>Top Measures Ranked by Gas Demand Technical Potential in 2025</t>
  </si>
  <si>
    <t>Top Measures Ranked by Gas Demand Economic Potential in 2025</t>
  </si>
  <si>
    <t>Top Residential Measures Ranked by Gas Demand Technical Potential in 2025</t>
  </si>
  <si>
    <t>Top Residential Measures Ranked by Gas Demand Economic Potential in 2025</t>
  </si>
  <si>
    <t>Top Commercial Measures Ranked by Gas Demand Technical Potential in 2025</t>
  </si>
  <si>
    <t>Top Commercial Measures Ranked by Gas Demand Economic Potential in 2025</t>
  </si>
  <si>
    <t>Top Industrial Measures Ranked by Gas Demand Technical Potential in 2025</t>
  </si>
  <si>
    <t>Top Industrial Measures Ranked by Gas Demand Economic Potential in 2025</t>
  </si>
  <si>
    <t>Levelized Cost ($/MJ/day)</t>
  </si>
  <si>
    <t>Cumulative Potential (TJ/year)</t>
  </si>
  <si>
    <t>Levelized Cost ($/GJ)</t>
  </si>
  <si>
    <t>TJ/year</t>
  </si>
  <si>
    <t>Levelized Cost ($/kW)</t>
  </si>
  <si>
    <t>TRC Ratio</t>
  </si>
  <si>
    <t>Total Gas Demand Technical Potential with Natural Change</t>
  </si>
  <si>
    <t>Total Gas Energy Technical Potential with Natural Change</t>
  </si>
  <si>
    <t>Total Electric Demand Technical Potential with Natural Change</t>
  </si>
  <si>
    <t>Residential Gas Energy Technical Potential with Natural Change</t>
  </si>
  <si>
    <t>Commercial Gas Energy Technical Potential with Natural Change</t>
  </si>
  <si>
    <t>Industrial Gas Energy Technical Potential with Natural Change</t>
  </si>
  <si>
    <t>Residential Electric Demand Technical Potential with Natural Change</t>
  </si>
  <si>
    <t>Industrial Electric Demand Technical Potential with Natural Change</t>
  </si>
  <si>
    <t>Potential as % of Load</t>
  </si>
  <si>
    <t>Electric Demand Technical Potential by Sector as a Percent of Total Load</t>
  </si>
  <si>
    <t>Electric Demand Economic Potential by Sector as a Percent of Total Load</t>
  </si>
  <si>
    <t>Electric Demand Potential by Potential Type as a Percent of Total Load</t>
  </si>
  <si>
    <t>Gas Energy Technical Potential by Sector as a Percent of Total Consumption</t>
  </si>
  <si>
    <t>Gas Energy Economic Potential by Sector as a Percent of Total Consumption</t>
  </si>
  <si>
    <t>Gas Energy Potential by Potential Type as a Percent of Total Consumption</t>
  </si>
  <si>
    <t>Gas Demand Technical Potential by Sector as a Percent of Total Load</t>
  </si>
  <si>
    <t>Gas Demand Economic Potential by Sector as a Percent of Total Load</t>
  </si>
  <si>
    <t>Gas Demand Potential by Potential Type as a Percent of Total Load</t>
  </si>
  <si>
    <t>GaEnergy_LCOE</t>
  </si>
  <si>
    <t>Total Gas Energy Economic Potential with Natural Change</t>
  </si>
  <si>
    <t>Residential Gas Energy Economic Potential with Natural Change</t>
  </si>
  <si>
    <t>Commercial Gas Energy Economic Potential with Natural Change</t>
  </si>
  <si>
    <t>Industrial Gas Energy Economic Potential with Natural Change</t>
  </si>
  <si>
    <t xml:space="preserve"> </t>
  </si>
  <si>
    <t>Total Resource Cost Test</t>
  </si>
  <si>
    <t>Utility Cost Test</t>
  </si>
  <si>
    <t>Participant Cost Test</t>
  </si>
  <si>
    <t>Rate Impact Measure Test</t>
  </si>
  <si>
    <t>Portfolio Total</t>
  </si>
  <si>
    <t>Total</t>
  </si>
  <si>
    <t>Totals</t>
  </si>
  <si>
    <t>Incentives</t>
  </si>
  <si>
    <t>Spending ($)</t>
  </si>
  <si>
    <t>Achievable Potential</t>
  </si>
  <si>
    <t>Gas Energy Achievable Potential by Sector</t>
  </si>
  <si>
    <t>Gas Energy Achievable Potential by End Use</t>
  </si>
  <si>
    <t>Residential Gas Energy Achievable Potential by End Use</t>
  </si>
  <si>
    <t>Commercial Gas Energy Achievable Potential by End Use</t>
  </si>
  <si>
    <t>Industrial Gas Energy Achievable Potential by End Use</t>
  </si>
  <si>
    <t>Gas Energy Achievable Potential by Customer Segment</t>
  </si>
  <si>
    <t>Gas Energy Achievable Potential by Sector as a Percent of Total Consumption</t>
  </si>
  <si>
    <t>Top Measures Ranked by Gas Energy Achievable Potential in 2025</t>
  </si>
  <si>
    <t>Top Residential Measures Ranked by Gas Energy Achievable Potential in 2025</t>
  </si>
  <si>
    <t>Top Commercial Measures Ranked by Gas Energy Achievable Potential in 2025</t>
  </si>
  <si>
    <t>Top Industrial Measures Ranked by Gas Energy Achievable Potential in 2025</t>
  </si>
  <si>
    <t>Gas Energy Achievable Potential LCOE Supply Curve in 2025</t>
  </si>
  <si>
    <t>Gas Energy Achievable Potential TRC Supply Curve in 2025</t>
  </si>
  <si>
    <t>Total Gas Energy Achievable Potential with Natural Change</t>
  </si>
  <si>
    <t>Residential Gas Energy Achievable Potential with Natural Change</t>
  </si>
  <si>
    <t>Commercial Gas Energy Achievable Potential with Natural Change</t>
  </si>
  <si>
    <t>Industrial Gas Energy Achievable Potential with Natural Change</t>
  </si>
  <si>
    <t>Electric Demand Achievable Potential by Sector</t>
  </si>
  <si>
    <t>Electric Demand Achievable Potential by End Use</t>
  </si>
  <si>
    <t>Residential Electric Demand Achievable Potential by End Use</t>
  </si>
  <si>
    <t>Industrial Electric Demand Achievable Potential by End Use</t>
  </si>
  <si>
    <t>Electric Demand Achievable Potential by Customer Segment</t>
  </si>
  <si>
    <t>Portfolio Benefit-Cost Ratios for Achievable Potential (ratio)</t>
  </si>
  <si>
    <t>Portfolio Net Benefits for Achievable Potential ($)</t>
  </si>
  <si>
    <t>Residential Benefit-Cost Ratios for Achievable Potential (ratio)</t>
  </si>
  <si>
    <t>Residential Net Benefits for Achievable Potential ($)</t>
  </si>
  <si>
    <t>Max Achievable</t>
  </si>
  <si>
    <t>Electric Demand Max Acheivable Potential by Sector</t>
  </si>
  <si>
    <t>Electric Demand Max Achievable Potential by End Use</t>
  </si>
  <si>
    <t>Electric Demand Max Achievable Potential by Customer Segment</t>
  </si>
  <si>
    <t>Electric Demand Max Achievable Potential by Sector as a Percent of Total Consumption</t>
  </si>
  <si>
    <t>Max Achievable Potential</t>
  </si>
  <si>
    <t>Electricity Technical Potential by Sector</t>
  </si>
  <si>
    <t>Electricity Economic Potential by Sector</t>
  </si>
  <si>
    <t>Total Electricity Potential by Potential Type</t>
  </si>
  <si>
    <t>Electricity Technical Potential by End Use</t>
  </si>
  <si>
    <t>Residential Electricity Technical Potential by End Use</t>
  </si>
  <si>
    <t>Industrial Electricity Technical Potential by End Use</t>
  </si>
  <si>
    <t>Electricity Economic Potential by End Use</t>
  </si>
  <si>
    <t>Residential Electricity Economic Potential by End Use</t>
  </si>
  <si>
    <t>Industrial Electricity Economic Potential by End Use</t>
  </si>
  <si>
    <t>Electricity Technical Potential by Customer Segment</t>
  </si>
  <si>
    <t>Electricity Economic Potential by Customer Segment</t>
  </si>
  <si>
    <t>Electricity Technical Potential by Sector as a Percent of Total Consumption</t>
  </si>
  <si>
    <t>Electricity Economic Potential by Sector as a Percent of Total Consumption</t>
  </si>
  <si>
    <t>Electricity Potential by Potential Type as a Percent of Total Consumption</t>
  </si>
  <si>
    <t>Total Electricity Technical Potential with Natural Change</t>
  </si>
  <si>
    <t>Residential Electricity Technical Potential with Natural Change</t>
  </si>
  <si>
    <t>Commercial Electricity Technical Potential with Natural Change</t>
  </si>
  <si>
    <t>Industrial Electricity Technical Potential with Natural Change</t>
  </si>
  <si>
    <t>Total Electricity Economic Potential with Natural Change</t>
  </si>
  <si>
    <t>Residential Electricity Economic Potential with Natural Change</t>
  </si>
  <si>
    <t>Commercial Electricity Economic Potential with Natural Change</t>
  </si>
  <si>
    <t>Industrial Electricity Economic Potential with Natural Change</t>
  </si>
  <si>
    <t>Total Electricity Achievable Potential with Natural Change</t>
  </si>
  <si>
    <t>Residential Electricity Achievable Potential with Natural Change</t>
  </si>
  <si>
    <t>Commercial Electricity Achievable Potential with Natural Change</t>
  </si>
  <si>
    <t>Industrial Electricity Achievable Potential with Natural Change</t>
  </si>
  <si>
    <t>Electricity Achievable Potential by Sector</t>
  </si>
  <si>
    <t>Electricity Achievable Potential by End Use</t>
  </si>
  <si>
    <t>Residential Electricity Achievable Potential by End Use</t>
  </si>
  <si>
    <t>Industrial Electricity Achievable Potential by End Use</t>
  </si>
  <si>
    <t>Electricity Achievable Potential by Customer Segment</t>
  </si>
  <si>
    <t>Electricity Achievable Potential by Sector as a Percent of Total Consumption</t>
  </si>
  <si>
    <t>Electricity Max Acheivable Potential by Sector</t>
  </si>
  <si>
    <t>Electricity Max Achievable Potential by End Use</t>
  </si>
  <si>
    <t>Residential Electricity Max Achievable Potential by End Use</t>
  </si>
  <si>
    <t>Commercial Electricity Max Achievable Potential by End Use</t>
  </si>
  <si>
    <t>Industrial Electricity Max Achievable Potential by End Use</t>
  </si>
  <si>
    <t>Electricity Max Achievable Potential by Customer Segment</t>
  </si>
  <si>
    <t>Electricity Max Achievable Potential by Sector as a Percent of Total Consumption</t>
  </si>
  <si>
    <t>GWh</t>
  </si>
  <si>
    <t>Incremental Annual Achievable Electricity Potential as Percent of Sales</t>
  </si>
  <si>
    <t>BNI</t>
  </si>
  <si>
    <t>Mid</t>
  </si>
  <si>
    <t>Base</t>
  </si>
  <si>
    <t>Low</t>
  </si>
  <si>
    <t>Minimal</t>
  </si>
  <si>
    <t>BNI Electricity Achievable Potential by Scenario as a Percent of Total Consumption (%)</t>
  </si>
  <si>
    <t>Res Electricity Achievable Potential by Scenario as a Percent of Total Consumption (%)</t>
  </si>
  <si>
    <t>Res Total Electricity Potential by Potential Type (GWh)</t>
  </si>
  <si>
    <t>BNI Total Electricity Potential by Potential Type (GWh)</t>
  </si>
  <si>
    <t>BNI Benefit-Cost Ratios for Achievable Potential (ratio)</t>
  </si>
  <si>
    <t>BNI Net Benefits for Achievable Potential ($)</t>
  </si>
  <si>
    <t>Top Industrial Measures Ranked by Electricity Achievable Potential in 2020</t>
  </si>
  <si>
    <t>Electricity Achievable Potential LCOE Supply Curve 2020</t>
  </si>
  <si>
    <t>Electricity Achievable Potential TRC Supply Curve in 2020</t>
  </si>
  <si>
    <t>Top Measures Ranked by Electricity Max Achievable Potential in 2020</t>
  </si>
  <si>
    <t>Top Residential Measures Ranked by Electricity Max Achievable Potential in 2020</t>
  </si>
  <si>
    <t>Top Commercial Measures Ranked by Electricity Max Achievable Potential in 2020</t>
  </si>
  <si>
    <t>Top Industrial Measures Ranked by Electricity Max Achievable Potential in 2020</t>
  </si>
  <si>
    <t>Top Measures Ranked by Electric Demand Max Achievable Potential in 2020</t>
  </si>
  <si>
    <t>Top Residential Measures Ranked by Electric Demand Max Achievable Potential in 2020</t>
  </si>
  <si>
    <t>Top Commercial Measures Ranked by Electric Demand Max Achievable Potential in 2020</t>
  </si>
  <si>
    <t>Top Industrial Measures Ranked by Electric Demand Max Achievable Potential in 2020</t>
  </si>
  <si>
    <t>Scenario</t>
  </si>
  <si>
    <t>Admin</t>
  </si>
  <si>
    <t>BNI Cooking and Laundry</t>
  </si>
  <si>
    <t>BNI Domestic Hot Water (DHW)</t>
  </si>
  <si>
    <t>BNI Electronics and Information Technology (IT)</t>
  </si>
  <si>
    <t>BNI Energy Management</t>
  </si>
  <si>
    <t>BNI HVAC</t>
  </si>
  <si>
    <t>BNI Lighting</t>
  </si>
  <si>
    <t>BNI Other</t>
  </si>
  <si>
    <t>BNI Process</t>
  </si>
  <si>
    <t>BNI Refrigeration</t>
  </si>
  <si>
    <t xml:space="preserve">Res Domestic Hot Water (DHW) </t>
  </si>
  <si>
    <t xml:space="preserve">Res Heating, Ventilation and Air-Conditioning </t>
  </si>
  <si>
    <t>Res Lighting</t>
  </si>
  <si>
    <t>Res Other</t>
  </si>
  <si>
    <t>Res Refrigeration</t>
  </si>
  <si>
    <t>Top Measures Ranked by Electricity Technical Potential in 2021</t>
  </si>
  <si>
    <t>Top Measures Ranked by Electricity Economic Potential in 2021</t>
  </si>
  <si>
    <t>Top Residential Measures Ranked by Electricity Technical Potential in 2021</t>
  </si>
  <si>
    <t>Top Residential Measures Ranked by Electricity Economic Potential in 2021</t>
  </si>
  <si>
    <t>Top Industrial Measures Ranked by Electricity Technical Potential in 2021</t>
  </si>
  <si>
    <t>Top Industrial Measures Ranked by Electricity Economic Potential in 2021</t>
  </si>
  <si>
    <t>Electric Demand Achievable Potential Incremental Percent of Sales by Sector</t>
  </si>
  <si>
    <t>Res Total Electric Demand Potential by Potential Type (MW)</t>
  </si>
  <si>
    <t>BNI Total Electric Demand Potential by Potential Type (MW)</t>
  </si>
  <si>
    <t>BNI Electricity Technical Potential by End Use</t>
  </si>
  <si>
    <t>BNI Electricity Economic Potential by End Use</t>
  </si>
  <si>
    <t>Top BNI Measures Ranked by Electricity Technical Potential in 2021</t>
  </si>
  <si>
    <t>Top BNI Measures Ranked by Electricity Economic Potential in 2021</t>
  </si>
  <si>
    <t>BNI Electric Demand Technical Potential by End Use</t>
  </si>
  <si>
    <t>BNI Electric Demand Achievable Potential by End Use</t>
  </si>
  <si>
    <t>BNI Electric Demand Economic Potential by End Use</t>
  </si>
  <si>
    <t>BNI Electric Demand Technical Potential with Natural Change</t>
  </si>
  <si>
    <t>BNI Electricity Achievable Potential by End Use</t>
  </si>
  <si>
    <t>BNI Electricity Max Achievable Potential by End Use</t>
  </si>
  <si>
    <t>Res Electric Demand Achievable Potential by Scenario as a Percent of Total Consumption (%)</t>
  </si>
  <si>
    <t>BNI Electric Demand Achievable Potential by Scenario as a Percent of Total Consumption (%)</t>
  </si>
  <si>
    <t>Measures</t>
  </si>
  <si>
    <t>Export?</t>
  </si>
  <si>
    <t>Description</t>
  </si>
  <si>
    <t>Data</t>
  </si>
  <si>
    <t>Row Index</t>
  </si>
  <si>
    <t>(Value) Column Index</t>
  </si>
  <si>
    <t>Workbook</t>
  </si>
  <si>
    <t>Start Cell</t>
  </si>
  <si>
    <t>Is Start Cell Named Range?</t>
  </si>
  <si>
    <t>Start Cell Based on Last Entry?</t>
  </si>
  <si>
    <t>Export Row Headers?</t>
  </si>
  <si>
    <t>Export Column Headers?</t>
  </si>
  <si>
    <t>Export Title?</t>
  </si>
  <si>
    <t>Export Units?</t>
  </si>
  <si>
    <t>Clear Tab?</t>
  </si>
  <si>
    <t>Handle to Variable</t>
  </si>
  <si>
    <t>Save After Writing?</t>
  </si>
  <si>
    <t>'EE Tech Pot by Sector'</t>
  </si>
  <si>
    <t>Handle(EE_Tech_Pot_by_Secto)</t>
  </si>
  <si>
    <t>Handle(Annual_Time)</t>
  </si>
  <si>
    <t>Handle(Sectors_no_St_Light)</t>
  </si>
  <si>
    <t>TableChart_File_Name</t>
  </si>
  <si>
    <t>'ElecEnergy_Sector'</t>
  </si>
  <si>
    <t>'A2'</t>
  </si>
  <si>
    <t>No</t>
  </si>
  <si>
    <t>Yes</t>
  </si>
  <si>
    <t>'EE Econ Pot by Sector'</t>
  </si>
  <si>
    <t>Handle(EE_Econ_Pot_by_Secto)</t>
  </si>
  <si>
    <t>'A33'</t>
  </si>
  <si>
    <t>'EE Res Achiev Pot by Sector'</t>
  </si>
  <si>
    <t>Handle(EE_Ahiev_Pot_Res)</t>
  </si>
  <si>
    <t>'A64'</t>
  </si>
  <si>
    <t>'ED Tech Pot by Sector'</t>
  </si>
  <si>
    <t>Handle(ED_Tech_Pot_by_Secto)</t>
  </si>
  <si>
    <t>'ElecDemand_Sector'</t>
  </si>
  <si>
    <t>'ED Econ Pot by Sector'</t>
  </si>
  <si>
    <t>Handle(ED_Econ_Pot_by_Secto)</t>
  </si>
  <si>
    <t>'ED Achiev Pot by Sector'</t>
  </si>
  <si>
    <t>Handle(ED_Ahiev_Pot_by_Sect)</t>
  </si>
  <si>
    <t>'GE Tech Pot by Sector'</t>
  </si>
  <si>
    <t>Handle(GE_Tech_Pot_by_Secto)</t>
  </si>
  <si>
    <t>'GasEnergy_Sector'</t>
  </si>
  <si>
    <t>'GE Econ Pot by Sector'</t>
  </si>
  <si>
    <t>Handle(GE_Econ_Pot_by_Secto)</t>
  </si>
  <si>
    <t>'A26'</t>
  </si>
  <si>
    <t>'GE Achiev Pot by Sector'</t>
  </si>
  <si>
    <t>Handle(GE_Ahiev_Pot_by_Sect)</t>
  </si>
  <si>
    <t>'A50'</t>
  </si>
  <si>
    <t>'GD Tech Pot by Sector'</t>
  </si>
  <si>
    <t>Handle(GD_Tech_Pot_by_Secto)</t>
  </si>
  <si>
    <t>'GasDemand_Sector'</t>
  </si>
  <si>
    <t>'GD Econ Pot by Sector'</t>
  </si>
  <si>
    <t>Handle(GD_Econ_Pot_by_Secto)</t>
  </si>
  <si>
    <t>'EE Pot by Pot Type'</t>
  </si>
  <si>
    <t>Handle(EE_Pot_by_Pot_Type)</t>
  </si>
  <si>
    <t>Handle(Selected_Pot_Type)</t>
  </si>
  <si>
    <t>'P3'</t>
  </si>
  <si>
    <t>'ED Pot by Pot Type'</t>
  </si>
  <si>
    <t>Handle(ED_Pot_by_Pot_Type)</t>
  </si>
  <si>
    <t>'GE Pot by Pot Type'</t>
  </si>
  <si>
    <t>Handle(GE_Pot_by_Pot_Type)</t>
  </si>
  <si>
    <t>Handle(Potential_Type)</t>
  </si>
  <si>
    <t>'Q3'</t>
  </si>
  <si>
    <t>'GD Pot by Pot Type'</t>
  </si>
  <si>
    <t>Handle(GD_Pot_by_Pot_Type)</t>
  </si>
  <si>
    <t>'EE Tot Tech Pot by EU'</t>
  </si>
  <si>
    <t>Handle(EETotTechPotByEU)</t>
  </si>
  <si>
    <t>Handle(Selected_End_Use)</t>
  </si>
  <si>
    <t>'ElecEnergy_EndUse'</t>
  </si>
  <si>
    <t>'EE Tot Econ Pot by EU'</t>
  </si>
  <si>
    <t>Handle(EETotEconPotByEU)</t>
  </si>
  <si>
    <t>'AO2'</t>
  </si>
  <si>
    <t>'EE Tot Achiev Pot by EU'</t>
  </si>
  <si>
    <t>Handle(EETotAchievPotByEU)</t>
  </si>
  <si>
    <t>'CC2'</t>
  </si>
  <si>
    <t>'EE Res Tech Pot by EU'</t>
  </si>
  <si>
    <t>Handle(EEResTechPotByEU)</t>
  </si>
  <si>
    <t>'A20'</t>
  </si>
  <si>
    <t>'EE Res Econ Pot by EU'</t>
  </si>
  <si>
    <t>Handle(EEResEconPotByEU)</t>
  </si>
  <si>
    <t>'AO20'</t>
  </si>
  <si>
    <t>'EE Res Achiev Pot by EU'</t>
  </si>
  <si>
    <t>Handle(EEResAchievPotByEU)</t>
  </si>
  <si>
    <t>'CC20'</t>
  </si>
  <si>
    <t>'EE Com Tech Pot by EU'</t>
  </si>
  <si>
    <t>Handle(EEComTechPotByEU)</t>
  </si>
  <si>
    <t>'A40'</t>
  </si>
  <si>
    <t>'EE Com Econ Pot by EU'</t>
  </si>
  <si>
    <t>Handle(EEComEconPotByEU)</t>
  </si>
  <si>
    <t>'AO40'</t>
  </si>
  <si>
    <t>'EE Com Achiev Pot by EU'</t>
  </si>
  <si>
    <t>Handle(EEComAchievPotByEU)</t>
  </si>
  <si>
    <t>'CC40'</t>
  </si>
  <si>
    <t>'EE Ind Tech Pot by EU'</t>
  </si>
  <si>
    <t>Handle(EEIndTechPotByEU)</t>
  </si>
  <si>
    <t>'A90'</t>
  </si>
  <si>
    <t>'EE Ind Econ Pot by EU'</t>
  </si>
  <si>
    <t>Handle(EEIndEconPotByEU)</t>
  </si>
  <si>
    <t>'AJ90'</t>
  </si>
  <si>
    <t>'EE Ind Achiev Pot by EU'</t>
  </si>
  <si>
    <t>Handle(EEIndAchievPotByEU)</t>
  </si>
  <si>
    <t>'BS90'</t>
  </si>
  <si>
    <t>'ED Tot Tech Pot by EU'</t>
  </si>
  <si>
    <t>Handle(EDTotTechPotByEU)</t>
  </si>
  <si>
    <t>'ElecDemand_EndUse'</t>
  </si>
  <si>
    <t>'ED Tot Econ Pot by EU'</t>
  </si>
  <si>
    <t>Handle(EDTotEconPotByEU)</t>
  </si>
  <si>
    <t>'ED Tot Achiev Pot by EU'</t>
  </si>
  <si>
    <t>Handle(EDTotAchievPotByEU)</t>
  </si>
  <si>
    <t>'ED Res Tech Pot by EU'</t>
  </si>
  <si>
    <t>Handle(EDResTechPotByEU)</t>
  </si>
  <si>
    <t>'ED Res Econ Pot by EU'</t>
  </si>
  <si>
    <t>Handle(EDResEconPotByEU)</t>
  </si>
  <si>
    <t>'ED Res Achiev Pot by EU'</t>
  </si>
  <si>
    <t>Handle(EDResAchievPotByEU)</t>
  </si>
  <si>
    <t>'ED Com Tech Pot by EU'</t>
  </si>
  <si>
    <t>Handle(EDComTechPotByEU)</t>
  </si>
  <si>
    <t>'ED Com Econ Pot by EU'</t>
  </si>
  <si>
    <t>Handle(EDComEconPotByEU)</t>
  </si>
  <si>
    <t>'ED Com Achiev Pot by EU'</t>
  </si>
  <si>
    <t>Handle(EDComAchievPotByEU)</t>
  </si>
  <si>
    <t>'ED Ind Tech Pot by EU'</t>
  </si>
  <si>
    <t>Handle(EDIndTechPotByEU)</t>
  </si>
  <si>
    <t>'ED Ind Econ Pot by EU'</t>
  </si>
  <si>
    <t>Handle(EDIndEconPotByEU)</t>
  </si>
  <si>
    <t>'ED Ind Achiev Pot by EU'</t>
  </si>
  <si>
    <t>Handle(EDIndAchievPotByEU)</t>
  </si>
  <si>
    <t>'GE Tot Tech Pot by EU'</t>
  </si>
  <si>
    <t>Handle(GETotTechPotByEU)</t>
  </si>
  <si>
    <t>Handle(End_Use_Friendly_Na1)</t>
  </si>
  <si>
    <t>'GasEnergy_EndUse'</t>
  </si>
  <si>
    <t>'GE Tot Econ Pot by EU'</t>
  </si>
  <si>
    <t>Handle(GETotEconPotByEU)</t>
  </si>
  <si>
    <t>'AH2'</t>
  </si>
  <si>
    <t>'GE Tot Achiev Pot by EU'</t>
  </si>
  <si>
    <t>Handle(GETotAchievPotByEU)</t>
  </si>
  <si>
    <t>'BO2'</t>
  </si>
  <si>
    <t>'GE Res Tech Pot by EU'</t>
  </si>
  <si>
    <t>Handle(GEResTechPotByEU)</t>
  </si>
  <si>
    <t>'A29'</t>
  </si>
  <si>
    <t>'GE Res Econ Pot by EU'</t>
  </si>
  <si>
    <t>Handle(GEResEconPotByEU)</t>
  </si>
  <si>
    <t>'AH29'</t>
  </si>
  <si>
    <t>'GE Res Achiev Pot by EU'</t>
  </si>
  <si>
    <t>Handle(GEResAchievPotByEU)</t>
  </si>
  <si>
    <t>'BO29'</t>
  </si>
  <si>
    <t>'GE Com Tech Pot by EU'</t>
  </si>
  <si>
    <t>Handle(GEComTechPotByEU)</t>
  </si>
  <si>
    <t>'A56'</t>
  </si>
  <si>
    <t>'GE Com Econ Pot by EU'</t>
  </si>
  <si>
    <t>Handle(GEComEconPotByEU)</t>
  </si>
  <si>
    <t>'AH56'</t>
  </si>
  <si>
    <t>'GE Com Achiev Pot by EU'</t>
  </si>
  <si>
    <t>Handle(GEComAchievPotByEU)</t>
  </si>
  <si>
    <t>'BO56'</t>
  </si>
  <si>
    <t>'GE Ind Tech Pot by EU'</t>
  </si>
  <si>
    <t>Handle(GEIndTechPotByEU)</t>
  </si>
  <si>
    <t>'A83'</t>
  </si>
  <si>
    <t>'GE Ind Econ Pot by EU'</t>
  </si>
  <si>
    <t>Handle(GEIndEconPotByEU)</t>
  </si>
  <si>
    <t>'AH83'</t>
  </si>
  <si>
    <t>'GE Ind Achiev Pot by EU'</t>
  </si>
  <si>
    <t>Handle(GEIndAchievPotByEU)</t>
  </si>
  <si>
    <t>'BO83'</t>
  </si>
  <si>
    <t>'GD Tot Tech Pot by EU'</t>
  </si>
  <si>
    <t>Handle(GDTotTechPotByEU)</t>
  </si>
  <si>
    <t>'GasDemand_EndUse'</t>
  </si>
  <si>
    <t>'GD Tot Econ Pot by EU'</t>
  </si>
  <si>
    <t>Handle(GDTotEconPotByEU)</t>
  </si>
  <si>
    <t>'GD Res Tech Pot by EU'</t>
  </si>
  <si>
    <t>Handle(GDResTechPotByEU)</t>
  </si>
  <si>
    <t>'GD Res Econ Pot by EU'</t>
  </si>
  <si>
    <t>Handle(GDResEconPotByEU)</t>
  </si>
  <si>
    <t>'GD Com Tech Pot by EU'</t>
  </si>
  <si>
    <t>Handle(GDComTechPotByEU)</t>
  </si>
  <si>
    <t>'GD Com Econ Pot by EU'</t>
  </si>
  <si>
    <t>Handle(GDComEconPotByEU)</t>
  </si>
  <si>
    <t>'GD Ind Tech Pot by EU'</t>
  </si>
  <si>
    <t>Handle(GDIndTechPotByEU)</t>
  </si>
  <si>
    <t>'GD Ind Econ Pot by EU'</t>
  </si>
  <si>
    <t>Handle(GDIndEconPotByEU)</t>
  </si>
  <si>
    <t>'EE Tot Tech Pot by Cust Seg'</t>
  </si>
  <si>
    <t>Handle(EETotTechPotByCustSe)</t>
  </si>
  <si>
    <t>Handle(Cust_Seg_Frndly_Name)</t>
  </si>
  <si>
    <t>'ElecEnergy_CustSeg'</t>
  </si>
  <si>
    <t>'EE Tot Econ Pot by Cust Seg'</t>
  </si>
  <si>
    <t>Handle(EETotEconPotByCustSe)</t>
  </si>
  <si>
    <t>'AJ2'</t>
  </si>
  <si>
    <t>'EE Tot Achiev Pot by Cust Seg'</t>
  </si>
  <si>
    <t>Handle(EETotAchievPotByCust)</t>
  </si>
  <si>
    <t>'BS2'</t>
  </si>
  <si>
    <t>'ED Tot Tech Pot by Cust Seg'</t>
  </si>
  <si>
    <t>Handle(EDTotTechPotByCustSe)</t>
  </si>
  <si>
    <t>'ElecDemand_CustSeg'</t>
  </si>
  <si>
    <t>'ED Tot Econ Pot by Cust Seg'</t>
  </si>
  <si>
    <t>Handle(EDTotEconPotByCustSe)</t>
  </si>
  <si>
    <t>'ED Tot Achiev Pot by Cust Seg'</t>
  </si>
  <si>
    <t>Handle(EDTotAchievPotByCust)</t>
  </si>
  <si>
    <t>'GE Tot Tech Pot by Cust Seg'</t>
  </si>
  <si>
    <t>Handle(GETotTechPotByCustSe)</t>
  </si>
  <si>
    <t>'GasEnergy_CustSeg'</t>
  </si>
  <si>
    <t>'GE Tot Econ Pot by Cust Seg'</t>
  </si>
  <si>
    <t>Handle(GETotEconPotByCustSe)</t>
  </si>
  <si>
    <t>'GE Tot Achiev Pot by Cust Seg'</t>
  </si>
  <si>
    <t>Handle(GETotAchievPotByCust)</t>
  </si>
  <si>
    <t>'GD Tot Tech Pot by Cust Seg'</t>
  </si>
  <si>
    <t>Handle(GDTotTechPotByCustSe)</t>
  </si>
  <si>
    <t>'GasDemand_CustSeg'</t>
  </si>
  <si>
    <t>'GD Tot Econ Pot by Cust Seg'</t>
  </si>
  <si>
    <t>Handle(GDTotEconPotByCustSe)</t>
  </si>
  <si>
    <t>'EE Tot Tech Pot as Pct of Sales'</t>
  </si>
  <si>
    <t>Handle(EETotTechPotPctSales)</t>
  </si>
  <si>
    <t>Handle(Sectors_Plus_All_No_)</t>
  </si>
  <si>
    <t>'ElecEnergy_Pct'</t>
  </si>
  <si>
    <t>'EE Tot Econ Pot as Pct of Sales'</t>
  </si>
  <si>
    <t>Handle(EETotEconPotPctSales)</t>
  </si>
  <si>
    <t>'EE Tot Achiev Pot as Pct of Sales'</t>
  </si>
  <si>
    <t>Handle(EETotAchievPotPctRes)</t>
  </si>
  <si>
    <t>'EE Tot Pot as Pct of Sales'</t>
  </si>
  <si>
    <t>Handle(EETotPotPctSales)</t>
  </si>
  <si>
    <t>'Q2'</t>
  </si>
  <si>
    <t>'ED Tot Tech Pot as Pct of Sales'</t>
  </si>
  <si>
    <t>Handle(EDTotTechPotPctSales)</t>
  </si>
  <si>
    <t>'ElecDemand_Pct'</t>
  </si>
  <si>
    <t>'ED Tot Econ Pot as Pct of Sales'</t>
  </si>
  <si>
    <t>Handle(EDTotEconPotPctSales)</t>
  </si>
  <si>
    <t>'ED Tot Achiev Pot as Pct of Sales'</t>
  </si>
  <si>
    <t>'ED Tot Pot as Pct of Sales'</t>
  </si>
  <si>
    <t>Handle(EDTotPotPctSales)</t>
  </si>
  <si>
    <t>'GE Tot Tech Pot as Pct of Sales'</t>
  </si>
  <si>
    <t>Handle(GETotTechPotPctSales)</t>
  </si>
  <si>
    <t>'GasEnergy_Pct'</t>
  </si>
  <si>
    <t>'GE Tot Econ Pot as Pct of Sales'</t>
  </si>
  <si>
    <t>Handle(GETotEconPotPctSales)</t>
  </si>
  <si>
    <t>'GE Tot Achiev Pot as Pct of Sales'</t>
  </si>
  <si>
    <t>Handle(GETotAchievPotPctSal)</t>
  </si>
  <si>
    <t>'GE Tot Pot as Pct of Sales'</t>
  </si>
  <si>
    <t>Handle(GETotPotPctSales)</t>
  </si>
  <si>
    <t>'R2'</t>
  </si>
  <si>
    <t>'GD Tot Tech Pot as Pct of Sales'</t>
  </si>
  <si>
    <t>Handle(GDTotTechPotPctSales)</t>
  </si>
  <si>
    <t>'GasDemand_Pct'</t>
  </si>
  <si>
    <t>'GD Tot Econ Pot as Pct of Sales'</t>
  </si>
  <si>
    <t>Handle(GDTotEconPotPctSales)</t>
  </si>
  <si>
    <t>'GD Tot Pot as Pct of Sales'</t>
  </si>
  <si>
    <t>Handle(GDTotPotPctSales)</t>
  </si>
  <si>
    <t>'EE Tech Pot Top Measures'</t>
  </si>
  <si>
    <t>Handle(EETechPotTopMeas)</t>
  </si>
  <si>
    <t>Handle(Rank_in_Measures)</t>
  </si>
  <si>
    <t>Handle(Histogram_Fields)</t>
  </si>
  <si>
    <t>'ElecEnergy_Top40'</t>
  </si>
  <si>
    <t>'A3'</t>
  </si>
  <si>
    <t>'EE Econ Pot Top Measures'</t>
  </si>
  <si>
    <t>Handle(EEEconPotTopMeas)</t>
  </si>
  <si>
    <t>'A47'</t>
  </si>
  <si>
    <t>'EE Achiev Pot Top Measures'</t>
  </si>
  <si>
    <t>Handle(EEAchievPotTopMeas)</t>
  </si>
  <si>
    <t>'A91'</t>
  </si>
  <si>
    <t>'EE Tech Pot Top Res Measures'</t>
  </si>
  <si>
    <t>Handle(EETechPotTopResMeas)</t>
  </si>
  <si>
    <t>'EE Econ Pot Top Res Measures'</t>
  </si>
  <si>
    <t>Handle(EEEconPotTopResMeas)</t>
  </si>
  <si>
    <t>'Q47'</t>
  </si>
  <si>
    <t>'EE Achiev Pot Top Res Measures'</t>
  </si>
  <si>
    <t>Handle(EEAchievPotTopResMea)</t>
  </si>
  <si>
    <t>'Q91'</t>
  </si>
  <si>
    <t>'EE Tech Pot Top Com Measures'</t>
  </si>
  <si>
    <t>Handle(EETechPotTopComMeas)</t>
  </si>
  <si>
    <t>'AF3'</t>
  </si>
  <si>
    <t>'EE Econ Pot Top Com Measures'</t>
  </si>
  <si>
    <t>Handle(EEEconPotTopComMeas)</t>
  </si>
  <si>
    <t>'AF47'</t>
  </si>
  <si>
    <t>'EE Achiev Pot Top Com Measures'</t>
  </si>
  <si>
    <t>Handle(EEAchievPotTopComMea)</t>
  </si>
  <si>
    <t>'AF91'</t>
  </si>
  <si>
    <t>'EE Tech Pot Top Ind Measures'</t>
  </si>
  <si>
    <t>Handle(EETechPotTopIndMeas)</t>
  </si>
  <si>
    <t>'AU3'</t>
  </si>
  <si>
    <t>'EE Econ Pot Top Ind Measures'</t>
  </si>
  <si>
    <t>Handle(EEEconPotTopIndMeas)</t>
  </si>
  <si>
    <t>'AU47'</t>
  </si>
  <si>
    <t>'EE Achiev Pot Top Ind Measures'</t>
  </si>
  <si>
    <t>Handle(EEAchievPotTopIndMea)</t>
  </si>
  <si>
    <t>'AU91'</t>
  </si>
  <si>
    <t>'ED Tech Pot Top Measures'</t>
  </si>
  <si>
    <t>Handle(EDTechPotTopMeas)</t>
  </si>
  <si>
    <t>'ElecDemand_Top40'</t>
  </si>
  <si>
    <t>'ED Econ Pot Top Measures'</t>
  </si>
  <si>
    <t>Handle(EDEconPotTopMeas)</t>
  </si>
  <si>
    <t>'ED Achiev Pot Top Measures'</t>
  </si>
  <si>
    <t>Handle(EDAchievPotTopMeas)</t>
  </si>
  <si>
    <t>'ED Tech Pot Top Res Measures'</t>
  </si>
  <si>
    <t>Handle(EDTechPotTopResMeas)</t>
  </si>
  <si>
    <t>'ED Econ Pot Top Res Measures'</t>
  </si>
  <si>
    <t>Handle(EDEconPotTopResMeas)</t>
  </si>
  <si>
    <t>'ED Achiev Pot Top Res Measures'</t>
  </si>
  <si>
    <t>Handle(EDAchievPotTopResMea)</t>
  </si>
  <si>
    <t>'ED Tech Pot Top Com Measures'</t>
  </si>
  <si>
    <t>Handle(EDTechPotTopComMeas)</t>
  </si>
  <si>
    <t>'ED Econ Pot Top Com Measures'</t>
  </si>
  <si>
    <t>Handle(EDEconPotTopComMeas)</t>
  </si>
  <si>
    <t>'ED Achiev Pot Top Com Measures'</t>
  </si>
  <si>
    <t>Handle(EDAchievPotTopComMea)</t>
  </si>
  <si>
    <t>'ED Tech Pot Top Ind Measures'</t>
  </si>
  <si>
    <t>Handle(EDTechPotTopIndMeas)</t>
  </si>
  <si>
    <t>'ED Econ Pot Top Ind Measures'</t>
  </si>
  <si>
    <t>Handle(EDEconPotTopIndMeas)</t>
  </si>
  <si>
    <t>'ED Achiev Pot Top Ind Measures'</t>
  </si>
  <si>
    <t>Handle(EDAchievPotTopIndMea)</t>
  </si>
  <si>
    <t>'GE Tech Pot Top Measures'</t>
  </si>
  <si>
    <t>Handle(GETechPotTopMeas)</t>
  </si>
  <si>
    <t>'GasEnergy_Top40'</t>
  </si>
  <si>
    <t>'GE Econ Pot Top Measures'</t>
  </si>
  <si>
    <t>Handle(GEEconPotTopMeas)</t>
  </si>
  <si>
    <t>'GE Achiev Pot Top Measures'</t>
  </si>
  <si>
    <t>Handle(GEAchievPotTopMeas)</t>
  </si>
  <si>
    <t>'GE Tech Pot Top Res Measures'</t>
  </si>
  <si>
    <t>Handle(GETechPotTopResMeas)</t>
  </si>
  <si>
    <t>'GE Econ Pot Top Res Measures'</t>
  </si>
  <si>
    <t>Handle(GEEconPotTopResMeas)</t>
  </si>
  <si>
    <t>'GE Achiev Pot Top Res Measures'</t>
  </si>
  <si>
    <t>Handle(GEAchievPotTopResMea)</t>
  </si>
  <si>
    <t>'GE Tech Pot Top Com Measures'</t>
  </si>
  <si>
    <t>Handle(GETechPotTopComMeas)</t>
  </si>
  <si>
    <t>'GE Econ Pot Top Com Measures'</t>
  </si>
  <si>
    <t>Handle(GEEconPotTopComMeas)</t>
  </si>
  <si>
    <t>'GE Achiev Pot Top Com Measures'</t>
  </si>
  <si>
    <t>Handle(GEAchievPotTopComMea)</t>
  </si>
  <si>
    <t>'GE Tech Pot Top Ind Measures'</t>
  </si>
  <si>
    <t>Handle(GETechPotTopIndMeas)</t>
  </si>
  <si>
    <t>'GE Econ Pot Top Ind Measures'</t>
  </si>
  <si>
    <t>Handle(GEEconPotTopIndMeas)</t>
  </si>
  <si>
    <t>'GE Achiev Pot Top Ind Measures'</t>
  </si>
  <si>
    <t>Handle(GEAchievPotTopIndMea)</t>
  </si>
  <si>
    <t>'GD Tech Pot Top Measures'</t>
  </si>
  <si>
    <t>Handle(GDTechPotTopMeas)</t>
  </si>
  <si>
    <t>'GasDemand_Top40'</t>
  </si>
  <si>
    <t>'GD Econ Pot Top Measures'</t>
  </si>
  <si>
    <t>Handle(GDEconPotTopMeas)</t>
  </si>
  <si>
    <t>'GD Tech Pot Top Res Measures'</t>
  </si>
  <si>
    <t>Handle(GDTechPotTopResMeas)</t>
  </si>
  <si>
    <t>'GD Econ Pot Top Res Measures'</t>
  </si>
  <si>
    <t>Handle(GDEconPotTopResMeas)</t>
  </si>
  <si>
    <t>'GD Tech Pot Top Com Measures'</t>
  </si>
  <si>
    <t>Handle(GDTechPotTopComMeas)</t>
  </si>
  <si>
    <t>'GD Econ Pot Top Com Measures'</t>
  </si>
  <si>
    <t>Handle(GDEconPotTopComMeas)</t>
  </si>
  <si>
    <t>'GD Tech Pot Top Ind Measures'</t>
  </si>
  <si>
    <t>Handle(GDTechPotTopIndMeas)</t>
  </si>
  <si>
    <t>'GD Econ Pot Top Ind Measures'</t>
  </si>
  <si>
    <t>Handle(GDEconPotTopIndMeas)</t>
  </si>
  <si>
    <t>'EE LCOE Tech Pot Supply Curve'</t>
  </si>
  <si>
    <t>Handle(EELCOETechSuppCurve)</t>
  </si>
  <si>
    <t>Handle(Supply_Curve_Steps)</t>
  </si>
  <si>
    <t>Handle(Supply_Curve_Fields)</t>
  </si>
  <si>
    <t>'ElecEnergy_LCOE'</t>
  </si>
  <si>
    <t>'ED LCOE Tech Pot Supply Curve'</t>
  </si>
  <si>
    <t>Handle(EDLCOETechSuppCurve)</t>
  </si>
  <si>
    <t>'ElecDemand_LCOE'</t>
  </si>
  <si>
    <t>'GE LCOE Tech Pot Supply Curve'</t>
  </si>
  <si>
    <t>Handle(GELCOETechSuppCurve)</t>
  </si>
  <si>
    <t>'GasEnergy_LCOE'</t>
  </si>
  <si>
    <t>'GD LCOE Tech Pot Supply Curve'</t>
  </si>
  <si>
    <t>Handle(GDLCOETechSuppCurve)</t>
  </si>
  <si>
    <t>'GasDemand_LCOE'</t>
  </si>
  <si>
    <t>'EE LCOE Econ Pot Supply Curve'</t>
  </si>
  <si>
    <t>Handle(EELCOEEconSuppCurve)</t>
  </si>
  <si>
    <t>'ED LCOE Econ Pot Supply Curve'</t>
  </si>
  <si>
    <t>Handle(EDLCOEEconSuppCurve)</t>
  </si>
  <si>
    <t>'GE LCOE Econ Pot Supply Curve'</t>
  </si>
  <si>
    <t>Handle(GELCOEEconSuppCurve)</t>
  </si>
  <si>
    <t>'GD LCOE Econ Pot Supply Curve'</t>
  </si>
  <si>
    <t>Handle(GDLCOEEconSuppCurve)</t>
  </si>
  <si>
    <t>'EE LCOE Achiev Pot Supply Curve'</t>
  </si>
  <si>
    <t>Handle(EELCOEAchievSuppCurv)</t>
  </si>
  <si>
    <t>'AG3'</t>
  </si>
  <si>
    <t>'ED LCOE Achiev Pot Supply Curve'</t>
  </si>
  <si>
    <t>Handle(EDLCOEAchievSuppCurv)</t>
  </si>
  <si>
    <t>'GE LCOE Achiev Pot Supply Curve'</t>
  </si>
  <si>
    <t>Handle(GELCOEAchievSuppCurv)</t>
  </si>
  <si>
    <t>'EE BC Ratio Tech Pot Supply Curve'</t>
  </si>
  <si>
    <t>Handle(EEBCRatioTechSuppCur)</t>
  </si>
  <si>
    <t>Handle(BC_Sup_Curve_Fields)</t>
  </si>
  <si>
    <t>'ElecEnergy_BC'</t>
  </si>
  <si>
    <t>'ED BC Ratio Tech Pot Supply Curve'</t>
  </si>
  <si>
    <t>Handle(EDBCRatioTechSuppCur)</t>
  </si>
  <si>
    <t>'ElecDemand_BC'</t>
  </si>
  <si>
    <t>'GE BC Ratio Tech Pot Supply Curve'</t>
  </si>
  <si>
    <t>Handle(GEBCRatioTechSuppCur)</t>
  </si>
  <si>
    <t>'GasEnergy_BC'</t>
  </si>
  <si>
    <t>'GD BC Ratio Tech Pot Supply Curve'</t>
  </si>
  <si>
    <t>Handle(GDBCRatioTechSuppCur)</t>
  </si>
  <si>
    <t>'GasDemand_BC'</t>
  </si>
  <si>
    <t>'EE BC Ratio Econ Pot Supply Curve'</t>
  </si>
  <si>
    <t>Handle(EEBCRatioEconSuppCur)</t>
  </si>
  <si>
    <t>'ED BC Ratio Econ Pot Supply Curve'</t>
  </si>
  <si>
    <t>Handle(EDBCRatioEconSuppCur)</t>
  </si>
  <si>
    <t>'GE BC Ratio Econ Pot Supply Curve'</t>
  </si>
  <si>
    <t>Handle(GEBCRatioEconSuppCur)</t>
  </si>
  <si>
    <t>'GD BC Ratio Econ Pot Supply Curve'</t>
  </si>
  <si>
    <t>Handle(GDBCRatioEconSuppCur)</t>
  </si>
  <si>
    <t>'EE BC Ratio Achiev Pot Supply Curve'</t>
  </si>
  <si>
    <t>Handle(EEBCRatioAchievSuppC)</t>
  </si>
  <si>
    <t>'ED BC Ratio Achiev Pot Supply Curve'</t>
  </si>
  <si>
    <t>Handle(EDBCRatioAchievSuppC)</t>
  </si>
  <si>
    <t>'GE BC Ratio Achiev Pot Supply Curve'</t>
  </si>
  <si>
    <t>Handle(GEBCRatioAchievSuppC)</t>
  </si>
  <si>
    <t>'EE Tot Tech Natural Change'</t>
  </si>
  <si>
    <t>Handle(EETotNatChange_Plot)</t>
  </si>
  <si>
    <t>Handle(Comp_Nat_Change_Plot)</t>
  </si>
  <si>
    <t>'ElecEnergy_NatChange'</t>
  </si>
  <si>
    <t>'EE Res Tech Natural Change'</t>
  </si>
  <si>
    <t>Handle(EETotNC_Res_Plot)</t>
  </si>
  <si>
    <t>'EE Com Tech Natural Change'</t>
  </si>
  <si>
    <t>Handle(EETotNC_Com_Plot)</t>
  </si>
  <si>
    <t>'EE Ind Tech Natural Change'</t>
  </si>
  <si>
    <t>Handle(EETotNC_Ind_Plot)</t>
  </si>
  <si>
    <t>'A74'</t>
  </si>
  <si>
    <t>'EE Tot Econ Natural Change'</t>
  </si>
  <si>
    <t>Handle(EETotNatChange_Plot1)</t>
  </si>
  <si>
    <t>'EE Res Econ Natural Change'</t>
  </si>
  <si>
    <t>Handle(EETotNC_Res_Plot1)</t>
  </si>
  <si>
    <t>'Q26'</t>
  </si>
  <si>
    <t>'EE Com Econ Natural Change'</t>
  </si>
  <si>
    <t>Handle(EETotNC_Com_Plot1)</t>
  </si>
  <si>
    <t>'Q50'</t>
  </si>
  <si>
    <t>'EE Ind Econ Natural Change'</t>
  </si>
  <si>
    <t>Handle(EETotNC_Ind_Plot1)</t>
  </si>
  <si>
    <t>'Q74'</t>
  </si>
  <si>
    <t>'EE Tot Achiev Natural Change'</t>
  </si>
  <si>
    <t>Handle(EETotNatChange_Plot2)</t>
  </si>
  <si>
    <t>'AG2'</t>
  </si>
  <si>
    <t>'EE Res Achiev Natural Change'</t>
  </si>
  <si>
    <t>Handle(EETotNC_Res_Plot2)</t>
  </si>
  <si>
    <t>'AG26'</t>
  </si>
  <si>
    <t>'EE Com Achiev Natural Change'</t>
  </si>
  <si>
    <t>Handle(EETotNC_Com_Plot2)</t>
  </si>
  <si>
    <t>'AG50'</t>
  </si>
  <si>
    <t>'EE Ind Achiev Natural Change'</t>
  </si>
  <si>
    <t>Handle(EETotNC_Ind_Plot2)</t>
  </si>
  <si>
    <t>'AG74'</t>
  </si>
  <si>
    <t>'ED Tot Tech Natural Change'</t>
  </si>
  <si>
    <t>Handle(EDTotNatChange_Plot)</t>
  </si>
  <si>
    <t>'ElecDemand_NatChange'</t>
  </si>
  <si>
    <t>'ED Res Tech Natural Change'</t>
  </si>
  <si>
    <t>Handle(EDTotNC_Res_Plot)</t>
  </si>
  <si>
    <t>'ED Com Tech Natural Change'</t>
  </si>
  <si>
    <t>Handle(EDTotNC_Com_Plot)</t>
  </si>
  <si>
    <t>'ED Ind Tech Natural Change'</t>
  </si>
  <si>
    <t>Handle(EDTotNC_Ind_Plot)</t>
  </si>
  <si>
    <t>'ED Tot Econ Natural Change'</t>
  </si>
  <si>
    <t>Handle(EDTotNatChange_Plot1)</t>
  </si>
  <si>
    <t>'ED Res Econ Natural Change'</t>
  </si>
  <si>
    <t>Handle(EDTotNC_Res_Plot1)</t>
  </si>
  <si>
    <t>'ED Com Econ Natural Change'</t>
  </si>
  <si>
    <t>Handle(EDTotNC_Com_Plot1)</t>
  </si>
  <si>
    <t>'ED Ind Econ Natural Change'</t>
  </si>
  <si>
    <t>Handle(EDTotNC_Ind_Plot1)</t>
  </si>
  <si>
    <t>'ED Tot Achiev Natural Change'</t>
  </si>
  <si>
    <t>Handle(EDTotNatChange_Plot2)</t>
  </si>
  <si>
    <t>'ED Res Achiev Natural Change'</t>
  </si>
  <si>
    <t>Handle(EDTotNC_Res_Plot2)</t>
  </si>
  <si>
    <t>'ED Com Achiev Natural Change'</t>
  </si>
  <si>
    <t>Handle(EDTotNC_Com_Plot2)</t>
  </si>
  <si>
    <t>'ED Ind Achiev Natural Change'</t>
  </si>
  <si>
    <t>Handle(EDTotNC_Ind_Plot2)</t>
  </si>
  <si>
    <t>'GE Tot Tech Natural Change'</t>
  </si>
  <si>
    <t>Handle(GETotNatChange_Plot)</t>
  </si>
  <si>
    <t>'GasEnergy_NatChange'</t>
  </si>
  <si>
    <t>'GE Res Tech Natural Change'</t>
  </si>
  <si>
    <t>Handle(GETotNC_Res_Plot)</t>
  </si>
  <si>
    <t>'GE Com Tech Natural Change'</t>
  </si>
  <si>
    <t>Handle(GETotNC_Com_Plot)</t>
  </si>
  <si>
    <t>'GE Ind Tech Natural Change'</t>
  </si>
  <si>
    <t>Handle(GETotNC_Ind_Plot)</t>
  </si>
  <si>
    <t>'GE Tot Econ Natural Change'</t>
  </si>
  <si>
    <t>Handle(GETotEconNatChange)</t>
  </si>
  <si>
    <t>'GE Res Econ Natural Change'</t>
  </si>
  <si>
    <t>Handle(GEResEconNatChange)</t>
  </si>
  <si>
    <t>'GE Com Econ Natural Change'</t>
  </si>
  <si>
    <t>Handle(GEComEconNatChange)</t>
  </si>
  <si>
    <t>'GE Ind Econ Natural Change'</t>
  </si>
  <si>
    <t>Handle(GEIndEconNatChange)</t>
  </si>
  <si>
    <t>'GE Tot Achiev Natural Change'</t>
  </si>
  <si>
    <t>Handle(GETotAchievNatChange)</t>
  </si>
  <si>
    <t>'GE Res Achiev Natural Change'</t>
  </si>
  <si>
    <t>Handle(GEResAchievNatChange)</t>
  </si>
  <si>
    <t>'GE Com Achiev Natural Change'</t>
  </si>
  <si>
    <t>Handle(GEComAchievNatChange)</t>
  </si>
  <si>
    <t>'GE Ind Achiev Natural Change'</t>
  </si>
  <si>
    <t>Handle(GEIndAchievNatChange)</t>
  </si>
  <si>
    <t>'GD Tot Natural Change'</t>
  </si>
  <si>
    <t>Handle(GDTotNatChange_Plot)</t>
  </si>
  <si>
    <t>'GasDemand_NatChange'</t>
  </si>
  <si>
    <t>'GD Res Natural Change'</t>
  </si>
  <si>
    <t>Handle(GDTotNC_Res_Plot)</t>
  </si>
  <si>
    <t>'GD Com Natural Change'</t>
  </si>
  <si>
    <t>Handle(GDTotNC_Com_Plot)</t>
  </si>
  <si>
    <t>'GD Ind Natural Change'</t>
  </si>
  <si>
    <t>Handle(GDTotNC_Ind_Plot)</t>
  </si>
  <si>
    <t>'Flat Potential Before CG'</t>
  </si>
  <si>
    <t>Handle(Flat_Pot_Before_CG_f)</t>
  </si>
  <si>
    <t>Handle(Flat_Pot_Bef_CG_Rows)</t>
  </si>
  <si>
    <t>Handle(Flat_Potential_Cols)</t>
  </si>
  <si>
    <t>Flat_Table_File_Name</t>
  </si>
  <si>
    <t>'Potential Before CG'</t>
  </si>
  <si>
    <t>'Flat Potential After CG'</t>
  </si>
  <si>
    <t>Handle(Flat_Potent_Export)</t>
  </si>
  <si>
    <t>Handle(Flat_Potential_Rows)</t>
  </si>
  <si>
    <t>'Potential After CG'</t>
  </si>
  <si>
    <t>'Flat Gross B/C Ratio'</t>
  </si>
  <si>
    <t>Handle(Flat_B_C_Ratio_for_E)</t>
  </si>
  <si>
    <t>Handle(Flat_BC_Ratio_Rows)</t>
  </si>
  <si>
    <t>Handle(Flat_Final_BC_Ratio_)</t>
  </si>
  <si>
    <t>'Gross Benefit-Cost Ratios'</t>
  </si>
  <si>
    <t>Budget Incentives by Scenario</t>
  </si>
  <si>
    <t>Handle(Achievable_Incentive)</t>
  </si>
  <si>
    <t>Handle(Time)</t>
  </si>
  <si>
    <t>'Spending'</t>
  </si>
  <si>
    <t>'B3'</t>
  </si>
  <si>
    <t>Handle(Achievable_Var_Admin)</t>
  </si>
  <si>
    <t>'B8'</t>
  </si>
  <si>
    <t>Handle(Selected_Sectors)</t>
  </si>
  <si>
    <t>'Spending_M_Achievable'</t>
  </si>
  <si>
    <t>Max Budget Admin</t>
  </si>
  <si>
    <t>Handle(Max_Achiev_Var_Admin)</t>
  </si>
  <si>
    <t>'C6'</t>
  </si>
  <si>
    <t>'Port BC Ratio'</t>
  </si>
  <si>
    <t>Handle(Port_BC_Ratio)</t>
  </si>
  <si>
    <t>Handle(Ann_Time_and_Total)</t>
  </si>
  <si>
    <t>Handle(Cost_Tests)</t>
  </si>
  <si>
    <t>'CostTests'</t>
  </si>
  <si>
    <t>'Res BC Ratio'</t>
  </si>
  <si>
    <t>Handle(Res_BC_Ratio)</t>
  </si>
  <si>
    <t>'J3'</t>
  </si>
  <si>
    <t>'Com BC Ratio'</t>
  </si>
  <si>
    <t>Handle(Com_BC_Ratio)</t>
  </si>
  <si>
    <t>'R3'</t>
  </si>
  <si>
    <t>'Ind BC Ratio'</t>
  </si>
  <si>
    <t>Handle(Ind_BC_Ratio)</t>
  </si>
  <si>
    <t>'Z3'</t>
  </si>
  <si>
    <t>'Port Net Benefits'</t>
  </si>
  <si>
    <t>Handle(Port_Net_Benefits)</t>
  </si>
  <si>
    <t>'Res Net Benefits'</t>
  </si>
  <si>
    <t>Handle(Res_Net_Benefits)</t>
  </si>
  <si>
    <t>'Com Net Benefits'</t>
  </si>
  <si>
    <t>Handle(Com_Net_Benefits)</t>
  </si>
  <si>
    <t>'Ind Net Benefits'</t>
  </si>
  <si>
    <t>Handle(Ind_Net_Benefits)</t>
  </si>
  <si>
    <t>'Z35'</t>
  </si>
  <si>
    <t>'Flat FS Potential Before CG'</t>
  </si>
  <si>
    <t>Handle(Flat_Pot_FS_Bef_CG)</t>
  </si>
  <si>
    <t>Handle(FlatFS_Pot_BefCG_Row)</t>
  </si>
  <si>
    <t>Handle(Flat_FS_Potent_Cols)</t>
  </si>
  <si>
    <t>'FS Potential Before CG'</t>
  </si>
  <si>
    <t>'Flat FS Potential After CG'</t>
  </si>
  <si>
    <t>Handle(Flat_FS_Pot_Export)</t>
  </si>
  <si>
    <t>Handle(Flat_FS_Potent_Rows)</t>
  </si>
  <si>
    <t>'FS Potential After CG'</t>
  </si>
  <si>
    <t>'Flat FS Sector Potential'</t>
  </si>
  <si>
    <t>Handle(Flat_FS_Sect_Export)</t>
  </si>
  <si>
    <t>Handle(Flat_FS_Row_Number)</t>
  </si>
  <si>
    <t>Handle(Flat_FS_Indices)</t>
  </si>
  <si>
    <t>'FS Breakdown'</t>
  </si>
  <si>
    <t>'D228'</t>
  </si>
  <si>
    <t>'Flat NPV'</t>
  </si>
  <si>
    <t>Handle(Flat_NPV_for_Export)</t>
  </si>
  <si>
    <t>Handle(Flat_NPV_Rows)</t>
  </si>
  <si>
    <t>Handle(Flat_Final_NPV_Cols)</t>
  </si>
  <si>
    <t>'Gross Cost Test NPV'</t>
  </si>
  <si>
    <t>'Flat Measure CO2'</t>
  </si>
  <si>
    <t>Handle(Flat_CO2_Sav_Export)</t>
  </si>
  <si>
    <t>Handle(Flat_CO2_Rows)</t>
  </si>
  <si>
    <t>'CO2 Savings'</t>
  </si>
  <si>
    <t>'Flat Sector CO2'</t>
  </si>
  <si>
    <t>Handle(Flat_Sect_CO2_Export)</t>
  </si>
  <si>
    <t>Handle(Flat_CO2_Row_Number)</t>
  </si>
  <si>
    <t>Handle(Flat_CO2_Indices)</t>
  </si>
  <si>
    <t>'CO2 Breakdown'</t>
  </si>
  <si>
    <t>'Other Fuels Potential'</t>
  </si>
  <si>
    <t>Handle(Null)</t>
  </si>
  <si>
    <t>'OtherFuels'</t>
  </si>
  <si>
    <t>'C131'</t>
  </si>
  <si>
    <t>'Other Fuels Electric Consumption'</t>
  </si>
  <si>
    <t>'D231'</t>
  </si>
  <si>
    <t>'Tech Port FS Potent Breakdown'</t>
  </si>
  <si>
    <t>'C4'</t>
  </si>
  <si>
    <t>'Tech Res FS Potent Breakdown'</t>
  </si>
  <si>
    <t>'C28'</t>
  </si>
  <si>
    <t>'Tech Com FS Potent Breakdown'</t>
  </si>
  <si>
    <t>'C54'</t>
  </si>
  <si>
    <t>'Econ Port FS Potent Breakdown'</t>
  </si>
  <si>
    <t>'U4'</t>
  </si>
  <si>
    <t>'Econ Res FS Potent Breakdown'</t>
  </si>
  <si>
    <t>'U28'</t>
  </si>
  <si>
    <t>'Econ Com FS Potent Breakdown'</t>
  </si>
  <si>
    <t>'U54'</t>
  </si>
  <si>
    <t>'Achiev Port FS Potent Breakdown'</t>
  </si>
  <si>
    <t>'AM4'</t>
  </si>
  <si>
    <t>'Achiev Res FS Potent Breakdown'</t>
  </si>
  <si>
    <t>'AM28'</t>
  </si>
  <si>
    <t>'Achiev Com FS Potent Breakdown'</t>
  </si>
  <si>
    <t>'AM54'</t>
  </si>
  <si>
    <t>'Tech Port FS Potent Totals'</t>
  </si>
  <si>
    <t>'BE3'</t>
  </si>
  <si>
    <t>'Tech Res FS Potent Totals'</t>
  </si>
  <si>
    <t>'BE27'</t>
  </si>
  <si>
    <t>'Tech Com FS Potent Totals'</t>
  </si>
  <si>
    <t>'BE52'</t>
  </si>
  <si>
    <t>'Econ Port FS Potent Totals'</t>
  </si>
  <si>
    <t>'BQ3'</t>
  </si>
  <si>
    <t>'Econ Res FS Potent Totals'</t>
  </si>
  <si>
    <t>'BQ27'</t>
  </si>
  <si>
    <t>'Econ Com FS Potent Totals'</t>
  </si>
  <si>
    <t>'BQ52'</t>
  </si>
  <si>
    <t>'Achiev Port FS Potent Totals'</t>
  </si>
  <si>
    <t>'CC3'</t>
  </si>
  <si>
    <t>'Achiev Res FS Potent Totals'</t>
  </si>
  <si>
    <t>'CC27'</t>
  </si>
  <si>
    <t>'Achiev Com FS Potent Totals'</t>
  </si>
  <si>
    <t>'CC52'</t>
  </si>
  <si>
    <t>'Tech Port FS Pct Breakdown'</t>
  </si>
  <si>
    <t>'FS Pct Breakdown'</t>
  </si>
  <si>
    <t>'Tech Res FS Pct Breakdown'</t>
  </si>
  <si>
    <t>'C21'</t>
  </si>
  <si>
    <t>'Tech Com FS Pct Breakdown'</t>
  </si>
  <si>
    <t>'C40'</t>
  </si>
  <si>
    <t>'Econ Port FS Pct Breakdown'</t>
  </si>
  <si>
    <t>'Econ Res FS Pct Breakdown'</t>
  </si>
  <si>
    <t>'U21'</t>
  </si>
  <si>
    <t>'Econ Com FS Pct Breakdown'</t>
  </si>
  <si>
    <t>'U40'</t>
  </si>
  <si>
    <t>'Achiev Port FS Pct Breakdown'</t>
  </si>
  <si>
    <t>'Achiev Res FS Pct Breakdown'</t>
  </si>
  <si>
    <t>'AM21'</t>
  </si>
  <si>
    <t>'Achiev Com FS Pct Breakdown'</t>
  </si>
  <si>
    <t>'AM40'</t>
  </si>
  <si>
    <t>'Tech Port FS Pct Totals'</t>
  </si>
  <si>
    <t>'Tech Res FS Pct Totals'</t>
  </si>
  <si>
    <t>'Tech Com FS Pct Totals'</t>
  </si>
  <si>
    <t>'Econ Port FS Pct Totals'</t>
  </si>
  <si>
    <t>'Econ Res FS Pct Totals'</t>
  </si>
  <si>
    <t>'Econ Com FS Pct Totals'</t>
  </si>
  <si>
    <t>'Achiev Port FS Pct Totals'</t>
  </si>
  <si>
    <t>'Achiev Res FS Pct Totals'</t>
  </si>
  <si>
    <t>'Achiev Com FS Pct Totals'</t>
  </si>
  <si>
    <t>'Tech Port FS CO2 Breakdown'</t>
  </si>
  <si>
    <t>'Tech Res FS CO2 Breakdown'</t>
  </si>
  <si>
    <t>'C19'</t>
  </si>
  <si>
    <t>'Tech Com FS CO2 Breakdown'</t>
  </si>
  <si>
    <t>'C34'</t>
  </si>
  <si>
    <t>'Econ Port FS CO2 Breakdown'</t>
  </si>
  <si>
    <t>'Econ Res FS CO2 Breakdown'</t>
  </si>
  <si>
    <t>'U19'</t>
  </si>
  <si>
    <t>'Econ Com FS CO2 Breakdown'</t>
  </si>
  <si>
    <t>'U34'</t>
  </si>
  <si>
    <t>'Achiev Port FS CO2 Breakdown'</t>
  </si>
  <si>
    <t>'Achiev Res FS CO2 Breakdown'</t>
  </si>
  <si>
    <t>'AM19'</t>
  </si>
  <si>
    <t>'Achiev Com FS CO2 Breakdown'</t>
  </si>
  <si>
    <t>'AM34'</t>
  </si>
  <si>
    <t>'Tech Port FS CO2 Totals'</t>
  </si>
  <si>
    <t>'Max Achiev. Port BC Ratio'</t>
  </si>
  <si>
    <t>Handle(M_Achiev_Port_BC_Rat)</t>
  </si>
  <si>
    <t>'CostTests_M_Achievable'</t>
  </si>
  <si>
    <t>'Max Achiev. Res BC Ratio'</t>
  </si>
  <si>
    <t>Handle(M_Achiev_Res_BC_Rat)</t>
  </si>
  <si>
    <t>'Max Achiev. Com BC Ratio'</t>
  </si>
  <si>
    <t>Handle(M_Achiev_Com_BC_Rat)</t>
  </si>
  <si>
    <t>'Max Achiev. Ind BC Ratio'</t>
  </si>
  <si>
    <t>Handle(M_Achiev_Ind_BC_Rat)</t>
  </si>
  <si>
    <t>'Max Achiev. Port Net Benefits'</t>
  </si>
  <si>
    <t>Handle(Max_Achiev_Port_Net)</t>
  </si>
  <si>
    <t>'B30'</t>
  </si>
  <si>
    <t>'Max Achiev. Res Net Benefits'</t>
  </si>
  <si>
    <t>Handle(Max_Achiev_Res_Net)</t>
  </si>
  <si>
    <t>'J30'</t>
  </si>
  <si>
    <t>'Max Achiev. Com Net Benefits'</t>
  </si>
  <si>
    <t>Handle(Max_Achiev_Com_Net)</t>
  </si>
  <si>
    <t>'R30'</t>
  </si>
  <si>
    <t>'Max Achiev. Ind Net Benefits'</t>
  </si>
  <si>
    <t>Handle(Max_Achiev_Ind_Net)</t>
  </si>
  <si>
    <t>'Z30'</t>
  </si>
  <si>
    <t>'EE BNI Achiev Pot by Sector'</t>
  </si>
  <si>
    <t>Handle(EE_Ahiev_Pot_BNI)</t>
  </si>
  <si>
    <t>'A95'</t>
  </si>
  <si>
    <t>'ED BNI Achiev Pot by Sector'</t>
  </si>
  <si>
    <t>Handle(ED_Ahiev_Pot_BNI)</t>
  </si>
  <si>
    <t>'EE Tot Max Achiev Pot by EU'</t>
  </si>
  <si>
    <t>Handle(EETotMAchievPotByEU)</t>
  </si>
  <si>
    <t>'DB2'</t>
  </si>
  <si>
    <t>'EE Res Max Achiev Pot by EU'</t>
  </si>
  <si>
    <t>Handle(EEResMAchievPotByEU)</t>
  </si>
  <si>
    <t>'DB31'</t>
  </si>
  <si>
    <t>'EE Com Max Achiev Pot by EU'</t>
  </si>
  <si>
    <t>Handle(EEComMAchievPotByEU)</t>
  </si>
  <si>
    <t>'DB60'</t>
  </si>
  <si>
    <t>'EE Ind Max Achiev Pot by EU'</t>
  </si>
  <si>
    <t>Handle(EEIndMAchievPotByEU)</t>
  </si>
  <si>
    <t>'DB90'</t>
  </si>
  <si>
    <t>'ED Tot Max Achiev Pot by EU'</t>
  </si>
  <si>
    <t>Handle(EDTotMAchievPotByEU)</t>
  </si>
  <si>
    <t>'ED Res Max Achiev Pot by EU'</t>
  </si>
  <si>
    <t>Handle(EDResMAchievPotByEU)</t>
  </si>
  <si>
    <t>'ED Com Max Achiev Pot by EU'</t>
  </si>
  <si>
    <t>Handle(EDComMAchievPotByEU)</t>
  </si>
  <si>
    <t>'ED Ind Max Achiev Pot by EU'</t>
  </si>
  <si>
    <t>Handle(EDIndMAchievPotByEU)</t>
  </si>
  <si>
    <t>'EE Tot Max Achiev Pot by Cust Seg'</t>
  </si>
  <si>
    <t>Handle(EETotMAchievPotByCust)</t>
  </si>
  <si>
    <t>'ED Tot Max Achiev Pot by Cust Seg'</t>
  </si>
  <si>
    <t>Handle(EDTotMAchievPotByCust)</t>
  </si>
  <si>
    <t>'EE Tot BNI Achiev Pot as Pct of Sales'</t>
  </si>
  <si>
    <t>Handle(EETotAchievPotPctBNI)</t>
  </si>
  <si>
    <t>Handle(EDTotAchievPotPctBNI)</t>
  </si>
  <si>
    <t>'EE Max Achiev Pot Top Measures'</t>
  </si>
  <si>
    <t>Handle(EEMAchievPotTopMeas)</t>
  </si>
  <si>
    <t>'A135'</t>
  </si>
  <si>
    <t>'EE Max Achiev Pot Top Res Measures'</t>
  </si>
  <si>
    <t>Handle(EEMAchievPotTopResMea)</t>
  </si>
  <si>
    <t>'Q135'</t>
  </si>
  <si>
    <t>'EE Max Achiev Pot Top Com Measures'</t>
  </si>
  <si>
    <t>Handle(EEMAchievPotTopComMea)</t>
  </si>
  <si>
    <t>'AF135'</t>
  </si>
  <si>
    <t>'EE Max Achiev Pot Top Ind Measures'</t>
  </si>
  <si>
    <t>Handle(EEMAchievPotTopIndMea)</t>
  </si>
  <si>
    <t>'AU135'</t>
  </si>
  <si>
    <t>'ED Max Achiev Pot Top Measures'</t>
  </si>
  <si>
    <t>Handle(EDMAchievPotTopMeas)</t>
  </si>
  <si>
    <t>'ED Max Achiev Pot Top Res Measures'</t>
  </si>
  <si>
    <t>Handle(EDMAchievPotTopResMea)</t>
  </si>
  <si>
    <t>'ED Max Achiev Pot Top Com Measures'</t>
  </si>
  <si>
    <t>Handle(EDMAchievPotTopComMea)</t>
  </si>
  <si>
    <t>'ED Max Achiev Pot Top Ind Measures'</t>
  </si>
  <si>
    <t>Handle(EDMAchievPotTopIndMea)</t>
  </si>
  <si>
    <t>'EE LCOE Max Achiev Pot Supply Curve'</t>
  </si>
  <si>
    <t>Handle(EELCOEMAchievSuppCur)</t>
  </si>
  <si>
    <t>'AW3'</t>
  </si>
  <si>
    <t>'ED LCOE Max Achiev Pot Supply Curve'</t>
  </si>
  <si>
    <t>Handle(EDLCOEMAchievSuppCur)</t>
  </si>
  <si>
    <t>'EE BC Ratio Max Achiev Pot Supply Curve'</t>
  </si>
  <si>
    <t>Handle(EEBCRatioMAchievSupp)</t>
  </si>
  <si>
    <t>'ED BC Ratio Max Achiev Pot Supply Curve'</t>
  </si>
  <si>
    <t>Handle(EDBCRatioMAchievSupp)</t>
  </si>
  <si>
    <t>'ElecEnergy_AnnualMkt'</t>
  </si>
  <si>
    <t>'ElecDemand_AnnualMkt'</t>
  </si>
  <si>
    <t>Null</t>
  </si>
  <si>
    <t>Residential Electricity Annual Incremental Achievable Potential by Scenario (GWh/year)</t>
  </si>
  <si>
    <t>Total Electricity Annual Incremental Achievable Potential by Scenario (GWh/year)</t>
  </si>
  <si>
    <t>'I2'</t>
  </si>
  <si>
    <t>'A34'</t>
  </si>
  <si>
    <t>'I34'</t>
  </si>
  <si>
    <t>'Q34'</t>
  </si>
  <si>
    <t>'EE Incremental Achiev Pot Res'</t>
  </si>
  <si>
    <t>Handle(EE_Incr_Ach_Res)</t>
  </si>
  <si>
    <t>'EE Incremental Achiev Pot Com'</t>
  </si>
  <si>
    <t>Handle(EE_Incr_Ach_Com)</t>
  </si>
  <si>
    <t>'J2'</t>
  </si>
  <si>
    <t>'EE Incremental Achiev Pot Total'</t>
  </si>
  <si>
    <t>Handle(EE_Incr_Ach_Tot)</t>
  </si>
  <si>
    <t>'S2'</t>
  </si>
  <si>
    <t>'ED Incremental Achiev Pot Res'</t>
  </si>
  <si>
    <t>Handle(ED_Incr_Ach_Res)</t>
  </si>
  <si>
    <t>'ED Incremental Achiev Pot Com'</t>
  </si>
  <si>
    <t>Handle(ED_Incr_Ach_Com)</t>
  </si>
  <si>
    <t>'ED Incremental Achiev Pot Total'</t>
  </si>
  <si>
    <t>Handle(ED_Incr_Ach_Tot)</t>
  </si>
  <si>
    <t>'Flat Achievable Spending'</t>
  </si>
  <si>
    <t>Handle(Flat_Spend_for_Exprt)</t>
  </si>
  <si>
    <t>Handle(Flat_Spending_Rows)</t>
  </si>
  <si>
    <t>Handle(Flat_Spending_Cols)</t>
  </si>
  <si>
    <t>Residential Acquisition Cost for Achievable Potential ($/kWh/year)</t>
  </si>
  <si>
    <t>BNI Electricity Annual Incremental Achievable Potential by Scenario (GWh/year)</t>
  </si>
  <si>
    <t>Electricity Achievable Potential Incremental Percent of Sales by Scenario</t>
  </si>
  <si>
    <t>$ per first year incremental kWh</t>
  </si>
  <si>
    <t>BNI Acquisition Cost for Achievable Potential ($/kWh/year)</t>
  </si>
  <si>
    <t>Total Acquisition Cost for Achievable Potential ($/kWh/year)</t>
  </si>
  <si>
    <t>'Residential Acquisition Cost'</t>
  </si>
  <si>
    <t>Handle(Res_Acq_Export)</t>
  </si>
  <si>
    <t>'AcquisitionCosts'</t>
  </si>
  <si>
    <t>'Commercial Acquisition Cost'</t>
  </si>
  <si>
    <t>Handle(Com_Acq_Export)</t>
  </si>
  <si>
    <t>'H2'</t>
  </si>
  <si>
    <t>'Portfolio Acquisition Cost'</t>
  </si>
  <si>
    <t>Handle(Port_Acq_Export)</t>
  </si>
  <si>
    <t>'O2'</t>
  </si>
  <si>
    <t>Residential 2045 Cumulative Achievable Potential (GWh) Sensitivity</t>
  </si>
  <si>
    <t xml:space="preserve">Incentive % Increm. Cost </t>
  </si>
  <si>
    <t xml:space="preserve">Marketing Effect </t>
  </si>
  <si>
    <t xml:space="preserve">Discount Rate </t>
  </si>
  <si>
    <t xml:space="preserve">Avoided Costs </t>
  </si>
  <si>
    <t xml:space="preserve">Achievable B/C Threshold </t>
  </si>
  <si>
    <t>Low (-25%)</t>
  </si>
  <si>
    <t>High (25%)</t>
  </si>
  <si>
    <t>Default</t>
  </si>
  <si>
    <t>BNI 2045 Cumulative Achievable Potential (GWh) Sensitivity</t>
  </si>
  <si>
    <t>25-year average</t>
  </si>
  <si>
    <t>Incremental Annual Achievable Winter Peak Demand Potential as Percent of Sales</t>
  </si>
  <si>
    <t>Residential Non-Programmatic Cumulative Achievable Electricity Savings (GWh)</t>
  </si>
  <si>
    <t>BNI Non-Programmatic Cumulative Achievable Electricity Savings (GWh)</t>
  </si>
  <si>
    <t>Electricity Annual Demand Forecast at Generator (MW/year)</t>
  </si>
  <si>
    <t>Electricity Annual Sales Forecast at Generator (GWh/year)</t>
  </si>
  <si>
    <t>Top Measures Ranked by Electricity Achievable Potential in 2021</t>
  </si>
  <si>
    <t>Achievable Potential (Base)</t>
  </si>
  <si>
    <t>Top Residential Measures Ranked by Electricity Achievable Potential in 2021</t>
  </si>
  <si>
    <t>Top BNI Measures Ranked by Electricity Achievable Potential in 2021</t>
  </si>
  <si>
    <t>Year</t>
  </si>
  <si>
    <t>All Sector Non-Programmatic Cumulative Achievable Electricity Savings (GWh)</t>
  </si>
  <si>
    <t>Cumulative Achievable Potential (Base)</t>
  </si>
  <si>
    <t>Non-Programmatic
(1-NTG + C&amp;S)</t>
  </si>
  <si>
    <t>Top Measures Ranked by Electric Demand Technical Potential in 2021</t>
  </si>
  <si>
    <t>Top Measures Ranked by Electric Demand Economic Potential in 2021</t>
  </si>
  <si>
    <t>Top Measures Ranked by Electric Demand Achievable Potential in 2021</t>
  </si>
  <si>
    <t>Top Industrial Measures Ranked by Electric Demand Technical Potential in 2021</t>
  </si>
  <si>
    <t>Top Industrial Measures Ranked by Electric Demand Economic Potential in 2021</t>
  </si>
  <si>
    <t>Top Industrial Measures Ranked by Electric Demand Achievable Potential in 2021</t>
  </si>
  <si>
    <t>Incremental Costs</t>
  </si>
  <si>
    <t>NA</t>
  </si>
  <si>
    <t>Percent BNI Sales</t>
  </si>
  <si>
    <t>Percent Residential</t>
  </si>
  <si>
    <t>Blank</t>
  </si>
  <si>
    <t>B0A</t>
  </si>
  <si>
    <t>B0C</t>
  </si>
  <si>
    <t>B0E</t>
  </si>
  <si>
    <t>B0H</t>
  </si>
  <si>
    <t>B0J</t>
  </si>
  <si>
    <t>B0K</t>
  </si>
  <si>
    <t>B0L</t>
  </si>
  <si>
    <t>B0M</t>
  </si>
  <si>
    <t>B0N</t>
  </si>
  <si>
    <t>B0P</t>
  </si>
  <si>
    <t>B0R</t>
  </si>
  <si>
    <t>B0S</t>
  </si>
  <si>
    <t>B0T</t>
  </si>
  <si>
    <t>B0V</t>
  </si>
  <si>
    <t>B0W</t>
  </si>
  <si>
    <t>B1A</t>
  </si>
  <si>
    <t>B1B</t>
  </si>
  <si>
    <t>B1C</t>
  </si>
  <si>
    <t>B1E</t>
  </si>
  <si>
    <t>B1G</t>
  </si>
  <si>
    <t>B1H</t>
  </si>
  <si>
    <t>B1J</t>
  </si>
  <si>
    <t>B1K</t>
  </si>
  <si>
    <t>B1L</t>
  </si>
  <si>
    <t>B1M</t>
  </si>
  <si>
    <t>B1N</t>
  </si>
  <si>
    <t>B1P</t>
  </si>
  <si>
    <t>B1R</t>
  </si>
  <si>
    <t>B1S</t>
  </si>
  <si>
    <t>B1T</t>
  </si>
  <si>
    <t>B1V</t>
  </si>
  <si>
    <t>B1W</t>
  </si>
  <si>
    <t>B1X</t>
  </si>
  <si>
    <t>B1Y</t>
  </si>
  <si>
    <t>B2A</t>
  </si>
  <si>
    <t>B2C</t>
  </si>
  <si>
    <t>B2G</t>
  </si>
  <si>
    <t>B2H</t>
  </si>
  <si>
    <t>B2J</t>
  </si>
  <si>
    <t>B2N</t>
  </si>
  <si>
    <t>B2R</t>
  </si>
  <si>
    <t>B2S</t>
  </si>
  <si>
    <t>B2T</t>
  </si>
  <si>
    <t>B2V</t>
  </si>
  <si>
    <t>B2W</t>
  </si>
  <si>
    <t>B2X</t>
  </si>
  <si>
    <t>B2Y</t>
  </si>
  <si>
    <t>B2Z</t>
  </si>
  <si>
    <t>B3A</t>
  </si>
  <si>
    <t>B3B</t>
  </si>
  <si>
    <t>B3E</t>
  </si>
  <si>
    <t>B3G</t>
  </si>
  <si>
    <t>B3H</t>
  </si>
  <si>
    <t>B3J</t>
  </si>
  <si>
    <t>B3K</t>
  </si>
  <si>
    <t>B3L</t>
  </si>
  <si>
    <t>B3M</t>
  </si>
  <si>
    <t>B3N</t>
  </si>
  <si>
    <t>B3P</t>
  </si>
  <si>
    <t>B3R</t>
  </si>
  <si>
    <t>B3S</t>
  </si>
  <si>
    <t>B3T</t>
  </si>
  <si>
    <t>B3V</t>
  </si>
  <si>
    <t>B3X</t>
  </si>
  <si>
    <t>B3Z</t>
  </si>
  <si>
    <t>B4A</t>
  </si>
  <si>
    <t>B4B</t>
  </si>
  <si>
    <t>B4C</t>
  </si>
  <si>
    <t>B4E</t>
  </si>
  <si>
    <t>B4G</t>
  </si>
  <si>
    <t>B4H</t>
  </si>
  <si>
    <t>B4N</t>
  </si>
  <si>
    <t>B4P</t>
  </si>
  <si>
    <t>B4R</t>
  </si>
  <si>
    <t>B4V</t>
  </si>
  <si>
    <t>B4W</t>
  </si>
  <si>
    <t>B5A</t>
  </si>
  <si>
    <t>B6L</t>
  </si>
  <si>
    <t>B9A</t>
  </si>
  <si>
    <t>Air Source Heat Pump</t>
  </si>
  <si>
    <t>Wood Boiler/Furnace</t>
  </si>
  <si>
    <t>Custom Energy Efficiency</t>
  </si>
  <si>
    <t>Wi-Fi Thermostat</t>
  </si>
  <si>
    <t>Packaged Terminal Heat Pump (12kBTU/hr)</t>
  </si>
  <si>
    <t xml:space="preserve">Strategic Energy Management </t>
  </si>
  <si>
    <t>BNI VFD (~20hp avg)</t>
  </si>
  <si>
    <t>Networked/ Connected - Indoor LED Lamp</t>
  </si>
  <si>
    <t>Smart Power Controllers</t>
  </si>
  <si>
    <t>Networked / Connected Plug</t>
  </si>
  <si>
    <t>Networked/Connected - High Impact Application</t>
  </si>
  <si>
    <t>Dual Enthalpy Economizer Controls</t>
  </si>
  <si>
    <t>Networked/Connected - Low Impact Application</t>
  </si>
  <si>
    <t>Freezer retirement</t>
  </si>
  <si>
    <t>Heat Pump Dryer (ventless)</t>
  </si>
  <si>
    <t xml:space="preserve">Server Virtualization and Decommissioning </t>
  </si>
  <si>
    <t xml:space="preserve">Electric Fryer Replacement with Gas </t>
  </si>
  <si>
    <t>Solar Domestic Hot Water</t>
  </si>
  <si>
    <t>Clothes Dryer replacement</t>
  </si>
  <si>
    <t>Surface Mounted Exterior LED</t>
  </si>
  <si>
    <t>Whole Home</t>
  </si>
  <si>
    <t>Behavioral</t>
  </si>
  <si>
    <t xml:space="preserve">Electric Griddle Replacement with Gas </t>
  </si>
  <si>
    <t>Combined Heat and Power (CHP)</t>
  </si>
  <si>
    <t>Flood Luminaire</t>
  </si>
  <si>
    <t>Heat Pump Water Heater</t>
  </si>
  <si>
    <t>Pole/Arm-Mounted Area Luminaire</t>
  </si>
  <si>
    <t xml:space="preserve">Variable Speed Kitchen Exhaust Fan </t>
  </si>
  <si>
    <t>Efficient clothes washer</t>
  </si>
  <si>
    <t>LED Troffer</t>
  </si>
  <si>
    <t>Clothes-line</t>
  </si>
  <si>
    <t>LED - ENERGY STAR Fixture with Motion Sensor</t>
  </si>
  <si>
    <t>Clothes Washer replacement</t>
  </si>
  <si>
    <t>Whole Home First Nations Retrofit</t>
  </si>
  <si>
    <t>Advanced Smart (Tier 2) Power Strip</t>
  </si>
  <si>
    <t>High Volume Low Speed Fan (Agriculture)</t>
  </si>
  <si>
    <t>Dairy Scroll Compressor</t>
  </si>
  <si>
    <t>Outdoor motion sensor</t>
  </si>
  <si>
    <t>Strip-Curtains for Display Cases</t>
  </si>
  <si>
    <t>General Use Lamp (A,G Types)</t>
  </si>
  <si>
    <t>Screw-in LED Bulb</t>
  </si>
  <si>
    <t>Energy Star Dryer</t>
  </si>
  <si>
    <t>Drain Water Heat Recovery</t>
  </si>
  <si>
    <t>Faucet Aerators</t>
  </si>
  <si>
    <t>Server-based Power Management Software</t>
  </si>
  <si>
    <t>Whole home - tier 3 (70% better than code target)</t>
  </si>
  <si>
    <t>Ductless Heat Pump Controller</t>
  </si>
  <si>
    <t>Door Heater Controls</t>
  </si>
  <si>
    <t>Low-flow showerhead</t>
  </si>
  <si>
    <t>Refrigerator retirement</t>
  </si>
  <si>
    <t>Linear Replacement Lamp (Low)</t>
  </si>
  <si>
    <t>Linear Replacement Lamp (High)</t>
  </si>
  <si>
    <t xml:space="preserve">Energy Management Information Systems </t>
  </si>
  <si>
    <t>GSHP</t>
  </si>
  <si>
    <t>Holiday Lights Exchange</t>
  </si>
  <si>
    <t>Pellet Boiler/Furnace</t>
  </si>
  <si>
    <t>Pellet Stove</t>
  </si>
  <si>
    <t>Pole/Arm-Mounted Decorative Luminaire</t>
  </si>
  <si>
    <t>Downlight Luminaire</t>
  </si>
  <si>
    <t>Track/Mono-point Direction Luminaire</t>
  </si>
  <si>
    <t>Efficient refrigerator</t>
  </si>
  <si>
    <t>Dimmer Switch</t>
  </si>
  <si>
    <t>Range / Stove replacement</t>
  </si>
  <si>
    <t>Room air purifier</t>
  </si>
  <si>
    <t>Dishwasher replacement</t>
  </si>
  <si>
    <t>Dehumidifier replacement (Low income only)</t>
  </si>
  <si>
    <t>Dehumidifier</t>
  </si>
  <si>
    <t>Hot Water Tank Wrap</t>
  </si>
  <si>
    <t>Mini freezer retirement</t>
  </si>
  <si>
    <t>Unconverted D</t>
  </si>
  <si>
    <t>Low-flow showerhead - MURB</t>
  </si>
  <si>
    <t>Induction Cooktop Stove</t>
  </si>
  <si>
    <t>Faucet Aerators - MURB</t>
  </si>
  <si>
    <t>LED Night Lights</t>
  </si>
  <si>
    <t>Mini fridge retirement</t>
  </si>
  <si>
    <t>Pipe Insulation</t>
  </si>
  <si>
    <t>Heavy duty timer</t>
  </si>
  <si>
    <t>Hot Water Tank Wrap - MURB</t>
  </si>
  <si>
    <t>Air Conditioner retirement</t>
  </si>
  <si>
    <t>Pipe Insulation - MURB</t>
  </si>
  <si>
    <t xml:space="preserve">ASHP and AWHP - Electrical </t>
  </si>
  <si>
    <t>Clothes Dryers</t>
  </si>
  <si>
    <t>Wood Stove</t>
  </si>
  <si>
    <t>Whole home - tier 2 (60% better than code target)</t>
  </si>
  <si>
    <t>MSHP - Fully Electrical</t>
  </si>
  <si>
    <t>Whole home - tier 1 (45% better than code target)</t>
  </si>
  <si>
    <t>Whole Home - tier 0 (22% better than code on average)</t>
  </si>
  <si>
    <t>Occupancy Sensor (Exterior)</t>
  </si>
  <si>
    <t>Electric Convection Oven</t>
  </si>
  <si>
    <t>Premium High Bay Luminaire</t>
  </si>
  <si>
    <t>Natural Barn Ventiliation - Year-Round</t>
  </si>
  <si>
    <t>Outside Air Economizer</t>
  </si>
  <si>
    <t xml:space="preserve">Standard Capacity Electric Fryer </t>
  </si>
  <si>
    <t>Open to Closed Cooler Conversion</t>
  </si>
  <si>
    <t>Cycling Refrigerated Air Dryer</t>
  </si>
  <si>
    <t>Daylight Controls</t>
  </si>
  <si>
    <t>Refrigerated Case Luminaire</t>
  </si>
  <si>
    <t>High Bay Luminaire</t>
  </si>
  <si>
    <t>Refrigerated Vending Machine Controls</t>
  </si>
  <si>
    <t>Air-Entraining Air Nozzle</t>
  </si>
  <si>
    <t>No-Loss Drain</t>
  </si>
  <si>
    <t>Zero-Energy Doors for Reach-In Coolers</t>
  </si>
  <si>
    <t>Case Lighting for Sign Retrofits</t>
  </si>
  <si>
    <t>Reflector Lamp</t>
  </si>
  <si>
    <t>Full Size Hot Food Holding Cabinet</t>
  </si>
  <si>
    <t>Low-bay Luminaire</t>
  </si>
  <si>
    <t>Interior Occupancy Sensor</t>
  </si>
  <si>
    <t>EC Motor for Refrigeration Applications</t>
  </si>
  <si>
    <t>Ground Source Heat Pump</t>
  </si>
  <si>
    <t>Self-Contained Ice Maker</t>
  </si>
  <si>
    <t>Residential DHW Timer</t>
  </si>
  <si>
    <t>Intelligent Freezer Defrost Controls</t>
  </si>
  <si>
    <t>ECM Circulator Pump</t>
  </si>
  <si>
    <t>Clothes Washers</t>
  </si>
  <si>
    <t>MSHP - Mainly Electrical</t>
  </si>
  <si>
    <t>ENERGY STAR Manufactured Home</t>
  </si>
  <si>
    <t xml:space="preserve">Heat Pump Clothes Dryer </t>
  </si>
  <si>
    <t>Ventilation Fan (Agriculture)</t>
  </si>
  <si>
    <t>Low/Zero Energy Livestock Waterer</t>
  </si>
  <si>
    <t>Engine Block Heater Timer (Agriculture)</t>
  </si>
  <si>
    <t xml:space="preserve">Electric to Natural Gas - Water Heater </t>
  </si>
  <si>
    <t>Cumulative Electricity by FSA Code as a % of Achievable (Base) Potential</t>
  </si>
  <si>
    <t>Electricity Economic Potential by Sector (GWh) PAC Screen</t>
  </si>
  <si>
    <t>Electric Demand Economic Potential by Sector (MW) PAC Screen</t>
  </si>
  <si>
    <t>Fixed Program Admin</t>
  </si>
  <si>
    <t>Variable Program Admin</t>
  </si>
  <si>
    <t>Handle(Scen_Friendly_Name)</t>
  </si>
  <si>
    <t>Handle(EDTotAchievPotPctRes)</t>
  </si>
  <si>
    <t>Budget Fixed Admin by Scenario</t>
  </si>
  <si>
    <t>Budget  Variable Admin by Scenario</t>
  </si>
  <si>
    <t>Handle(Achievable_Fixed_Adm)</t>
  </si>
  <si>
    <t>'B13'</t>
  </si>
  <si>
    <t>'ED Tot BNI Achiev Pot as Pct of Sales'</t>
  </si>
  <si>
    <t>'EE Res Non Programmatic Savings - NTG + C&amp;S'</t>
  </si>
  <si>
    <t>Handle(Stack_Pot_Non_Pro_R)</t>
  </si>
  <si>
    <t>Handle(Prog_or_Non_Prog)</t>
  </si>
  <si>
    <t>'ElecEnergy_NonProg'</t>
  </si>
  <si>
    <t>Handle(Stack_Pot_Non_Pro_C)</t>
  </si>
  <si>
    <t>'F3'</t>
  </si>
  <si>
    <t>End Use Non-Programmatic Cumulative Achievable Electricity Savings (GWh)</t>
  </si>
  <si>
    <t>End Use</t>
  </si>
  <si>
    <t>Industrial</t>
  </si>
  <si>
    <t>Institutional</t>
  </si>
  <si>
    <t>Large Commercial</t>
  </si>
  <si>
    <t>MF Low Income</t>
  </si>
  <si>
    <t>MF Market Rate</t>
  </si>
  <si>
    <t>SF Low Income</t>
  </si>
  <si>
    <t>SF Market Rate</t>
  </si>
  <si>
    <t>Small Commercial</t>
  </si>
  <si>
    <t>Electricity Achievable Potential by Customer Segment and Potential Type (GWh)</t>
  </si>
  <si>
    <t>NTG</t>
  </si>
  <si>
    <t>1/2 Size Hot Food Holding Cabinet</t>
  </si>
  <si>
    <t>Advanced Lighting Design (Performance Lighting)</t>
  </si>
  <si>
    <t>BNI ETS System</t>
  </si>
  <si>
    <t>CEE Tier 2 Commercial Washing Machine</t>
  </si>
  <si>
    <t>CEE Tier 3 Commercial Washing Machine</t>
  </si>
  <si>
    <t>Circulation Fan (Agriculture)</t>
  </si>
  <si>
    <t>Cold Climate Air-Source Heat Pump</t>
  </si>
  <si>
    <t>Cooler Night Covers for Display Cases</t>
  </si>
  <si>
    <t>Decorative Lamp</t>
  </si>
  <si>
    <t>Double Heat Pad (Agriculture)</t>
  </si>
  <si>
    <t>Electric Combination Oven</t>
  </si>
  <si>
    <t>Electric Combination Oven with Gas</t>
  </si>
  <si>
    <t>Electric Convection Oven with Gas</t>
  </si>
  <si>
    <t>Electric Griddle</t>
  </si>
  <si>
    <t xml:space="preserve">Electric Steam Cooker </t>
  </si>
  <si>
    <t xml:space="preserve">Electric Steam Cooker Replacement with Gas </t>
  </si>
  <si>
    <t>ENERGY STAR Pool Pump</t>
  </si>
  <si>
    <t>ENERGY STAR Washing Machine</t>
  </si>
  <si>
    <t>EV: Level 1/2 Energy Star Electric Vehicle Charging</t>
  </si>
  <si>
    <t>Evaporator Fan Motor Controls</t>
  </si>
  <si>
    <t>Freezer replacement</t>
  </si>
  <si>
    <t>Freezer replacement (Low income only)</t>
  </si>
  <si>
    <t>Glass Door Freezer</t>
  </si>
  <si>
    <t xml:space="preserve">Glass Door Refrigerator </t>
  </si>
  <si>
    <t>Heat Reclaimer Unit (Agriculture)</t>
  </si>
  <si>
    <t>High Efficiency Circulator Pump</t>
  </si>
  <si>
    <t>Horticulture Interior LED Grow Lighting</t>
  </si>
  <si>
    <t>HVAC Hotel Occupancy Sensor</t>
  </si>
  <si>
    <t>Hybrid Heat Pump Dryer</t>
  </si>
  <si>
    <t>Indoor motion sensor</t>
  </si>
  <si>
    <t>LED - ENERGY STAR Fixture without Motion Sensor</t>
  </si>
  <si>
    <t>Linear Ambient Luminaire</t>
  </si>
  <si>
    <t>Luminaire Level Lighting Control (LLLC) - High Impact Application</t>
  </si>
  <si>
    <t>Luminaire Level Lighting Control (LLLC) - Low Impact Application</t>
  </si>
  <si>
    <t>Milk Pre-cooler</t>
  </si>
  <si>
    <t>Motion sensor with dimmer switch</t>
  </si>
  <si>
    <t xml:space="preserve">Multi-Tank Conveyor Dishwasher - High Temp </t>
  </si>
  <si>
    <t xml:space="preserve">Multi-Tank Conveyor Dishwasher - Low Temp </t>
  </si>
  <si>
    <t>Natural Barn Ventiliation - Summer Only</t>
  </si>
  <si>
    <t>Ozonated Laundry | BNI</t>
  </si>
  <si>
    <t>Power bar with timer</t>
  </si>
  <si>
    <t>Programmable thermostat</t>
  </si>
  <si>
    <t>Refrigerator replacement</t>
  </si>
  <si>
    <t>Refrigerator replacement (Low income only)</t>
  </si>
  <si>
    <t>Residential ETS System (Central)</t>
  </si>
  <si>
    <t>Residential ETS System (Room)</t>
  </si>
  <si>
    <t xml:space="preserve">Single -Tank Conveyor Dishwasher - High Temp </t>
  </si>
  <si>
    <t xml:space="preserve">Single -Tank Conveyor Dishwasher - Low Temp </t>
  </si>
  <si>
    <t>Single Heat Pad (Agriculture)</t>
  </si>
  <si>
    <t xml:space="preserve">Single-Tank Door type Dishwasher - High Temp </t>
  </si>
  <si>
    <t xml:space="preserve">Single-Tank Door type Dishwasher - Low Temp </t>
  </si>
  <si>
    <t>Smart power bar</t>
  </si>
  <si>
    <t>Solar air heating</t>
  </si>
  <si>
    <t>Solar DHW System</t>
  </si>
  <si>
    <t>Solid Door Freezer</t>
  </si>
  <si>
    <t xml:space="preserve">Solid Door Refrigerator </t>
  </si>
  <si>
    <t xml:space="preserve">Under-Counter Dishwasher - HighTemp </t>
  </si>
  <si>
    <t xml:space="preserve">Under-Counter Dishwasher - Low Temp </t>
  </si>
  <si>
    <t>VFD Milk Transfer Pump</t>
  </si>
  <si>
    <t>VFD Milk Vacuum Pump</t>
  </si>
  <si>
    <t>Common Measure Name</t>
  </si>
  <si>
    <t>$ per unit</t>
  </si>
  <si>
    <t>Per Unit Incentives by Measure (2021)</t>
  </si>
  <si>
    <t>Figure ES-4. EE Market Potential Electricity Cumulative Savings (GWh, net at generator)</t>
  </si>
  <si>
    <t>Figure ES-5. EE Technical and Economic Potential Electricity Savings as a Percent of Total Sales (%)</t>
  </si>
  <si>
    <t>Figure ES-6. EE Market Potential Electricity Cumulative Savings as a Percent of Total Sales (%)</t>
  </si>
  <si>
    <t>Figure ES-7. EE Technical and Economic Potential Winter Peak Demand Savings (MW, gross at generator)</t>
  </si>
  <si>
    <t>Figure ES-8. EE Market Potential Winter Peak Demand Cumulative Savings (MW, net at generator)</t>
  </si>
  <si>
    <t>Figure ES-9. EE Technical and Economic Potential Winter Peak Demand Savings as a Percent of Total Load (%)</t>
  </si>
  <si>
    <t>Figure ES-10. EE Market Potential Winter Peak Demand Savings as a Percent of Total Load (%)</t>
  </si>
  <si>
    <t>Figure 4‑1. EE Technical Potential, Electricity Savings by Sector (GWh, gross at generator)</t>
  </si>
  <si>
    <t>Figure 4‑2. EE Technical Potential, Winter Peak Demand Savings by Sector (MW, gross at generator)</t>
  </si>
  <si>
    <t>Figure 4‑3. EE Technical Potential, Electricity Savings by Sector as a Percent of Sector Sales (%)</t>
  </si>
  <si>
    <t>Figure 4‑4. EE Technical Potential, Winter Peak Demand Savings by Sector as a Percent of Sector Load (%)</t>
  </si>
  <si>
    <t>Figure 4‑5. EE Technical Potential, Electricity Savings by End Use (GWh, gross at generator)</t>
  </si>
  <si>
    <t>Figure 4‑6. EE Technical Potential, Winter Peak Demand Savings by End Use (MW, gross at generator)</t>
  </si>
  <si>
    <t>Figure 4‑7. EE Technical Potential, 2021 Top 40 Residential Measures for Electricity Savings (GWh, gross at generator)</t>
  </si>
  <si>
    <t>Figure 4‑8. EE Technical Potential, 2021 Top 40 BNI Measures for Electricity Savings (GWh, gross at generator)</t>
  </si>
  <si>
    <t>Figure 4‑9. EE Technical Potential, 2021 Top 40 Residential Measures for Winter Peak Demand Savings (MW, gross at generator)</t>
  </si>
  <si>
    <t>Figure 4‑10. EE Technical Potential, 2021 Top 40 BNI Measures for Winter Peak Demand Savings (MW, gross at generator)</t>
  </si>
  <si>
    <t>Figure 5‑1. EE Economic Potential, Electricity Savings by Sector (GWh, gross at generator)</t>
  </si>
  <si>
    <t>Figure 5‑2. EE Economic Potential, Winter Peak Demand Savings by Sector (MW, gross at generator)</t>
  </si>
  <si>
    <t>Figure 5‑5. EE Economic Potential, Electricity Savings by Sector as a Percent of Sector Sales (%)</t>
  </si>
  <si>
    <t>Figure 5‑6. EE Economic Potential, Winter Peak Demand Savings by Sector as a Percent of Load (%)</t>
  </si>
  <si>
    <t>Figure 5‑7. EE Economic Potential, Electricity Savings by End Use (GWh, gross at generator)</t>
  </si>
  <si>
    <t>Figure 5‑8. EE Economic Potential, Winter Peak Demand Savings by End Use (MW, gross at generator)</t>
  </si>
  <si>
    <t>Figure 5‑9. EE Economic Potential, 2021 Top 40 Residential Measures for Electricity Savings (GWh, gross at generator)</t>
  </si>
  <si>
    <t>Figure 5‑10. EE Economic Potential, 2021 Top 40 BNI Measures for Electricity Savings (GWh, gross at generator)</t>
  </si>
  <si>
    <t>Figure 5‑11. EE Economic Potential, 2021 Top Residential 40 Measures for Winter Peak Demand Savings (MW, gross at generator)</t>
  </si>
  <si>
    <t>Figure 5‑12. EE Economic Potential, 2021 Top BNI 40 Measures for Winter Peak Demand Savings (MW, gross at generator)</t>
  </si>
  <si>
    <t>Figure 8‑1. EE Market Potential, Cumulative Electricity Savings, by Scenario (GWh, net at generator)</t>
  </si>
  <si>
    <t>Figure 8‑2. EE Market Potential, Cumulative Electricity Savings, by Scenario, as a Percent of Sales (%)</t>
  </si>
  <si>
    <t>Figure 8‑3. EE Market Potential, Incremental Electricity Savings by Scenario, as a Percent of Sales (%)</t>
  </si>
  <si>
    <t>Figure 8‑4. EE Market Potential, Cumulative Winter Peak Demand Savings (MW, net at generator)</t>
  </si>
  <si>
    <t>Figure 8‑5. EE Market Potential, Cumulative Winter Peak Demand Savings, by Scenario, as a Percent of Load (%)</t>
  </si>
  <si>
    <t>Figure 8‑6. EE Market Potential, Incremental Winter Peak Demand Savings by Scenario, as a Percent of Load (%)</t>
  </si>
  <si>
    <t>Figure 8‑7. EE Residential Market Potential, Cumulative Electricity Savings (GWh, net at generator)</t>
  </si>
  <si>
    <t>Figure 8‑8. EE BNI Market Potential, Cumulative Electricity Savings (GWh, net at generator)</t>
  </si>
  <si>
    <t>Figure 8‑9. EE Residential Market Potential, Cumulative Winter Peak Demand Savings (MW, net at generator)</t>
  </si>
  <si>
    <t>Figure 8‑10. EE BNI Market Potential, Cumulative Winter Peak Demand Savings (MW, net at generator)</t>
  </si>
  <si>
    <t>Figure 8‑11. EE Base Case Market Potential, Cumulative Electricity Savings by End Use (GWh, net at generator)</t>
  </si>
  <si>
    <t>Figure 8‑12. EE Base Case Market Potential, Cumulative Winter Peak Demand Savings by End Use (MW, net at generator)</t>
  </si>
  <si>
    <t>Figure 8‑15. EE Base Case Market Potential, 2021 Top 40 Residential Measures for Electricity Savings (GWh, net at generator)</t>
  </si>
  <si>
    <t>Figure 8‑16. EE Market Potential, 2021 Top 40 BNI Measures for Electricity Savings (GWh, net at generator)</t>
  </si>
  <si>
    <t>Figure 8‑17. EE Base Case Market Potential, 2021 Top 40 Residential Measures for Winter Peak Demand Savings (MW, net at generator)</t>
  </si>
  <si>
    <t>Figure 8‑18. EE Market Potential, 2021 Top 40 BNI Measures for Winter Peak Demand Savings (MW, net at generator)</t>
  </si>
  <si>
    <t>Figure 8‑13. EE Base Case Market Potential, Cumulative Electricity Savings by Customer Segment (GWh, net at generator)</t>
  </si>
  <si>
    <t>Figure 5‑3. EE Economic Potential, Electricity Savings by Sector, PAC Test Screen (GWh, gross at generator)</t>
  </si>
  <si>
    <t>Figure 5‑4. EE Economic Potential, PAC Screen, Winter Peak Demand Savings by Sector (MW, gross at generator)</t>
  </si>
  <si>
    <t>Figure 9‑1.  EE Residential 2045 Cumulative Achievable Potential Sensitivity (GWh, net at generator)</t>
  </si>
  <si>
    <t>Figure 9‑2.  EE BNI 2045 Cumulative Achievable Potential Sensitivity (GWh, net at generator)</t>
  </si>
  <si>
    <t>Figure 8‑14. EE Base Case Market Potential, Cumulative Winter Peak Demand Savings by Customer Segment (MW, net at generator)</t>
  </si>
  <si>
    <t>Figure ES-11. EE Total Portfolio Annual Investment, by Achievable Potential Scenario (Nominal$)</t>
  </si>
  <si>
    <t>*Sector level Results do not contain portoflio admin spending</t>
  </si>
  <si>
    <t>Electric Demand Achievable Potential by Customer Segment and Potential Type (MW)</t>
  </si>
  <si>
    <t>Savings Potential (MW/year)</t>
  </si>
  <si>
    <t>2021 - 2045</t>
  </si>
  <si>
    <t>Portfolio</t>
  </si>
  <si>
    <t>Sector</t>
  </si>
  <si>
    <t>Mi'kmaw</t>
  </si>
  <si>
    <t>Report Figures</t>
  </si>
  <si>
    <t>Tab</t>
  </si>
  <si>
    <t>AcquisitionCosts</t>
  </si>
  <si>
    <t>CostTests</t>
  </si>
  <si>
    <t>MeasureUnitIncentives</t>
  </si>
  <si>
    <t>ElecEnergy_AnnualMkt</t>
  </si>
  <si>
    <t>ElecEnergy_NonProg</t>
  </si>
  <si>
    <t>ElecEnergy_FSA</t>
  </si>
  <si>
    <t>ElecEnergy_Sensitivity</t>
  </si>
  <si>
    <t>ElecDemand_AnnualMkt</t>
  </si>
  <si>
    <t>PAC_Econ_Scenario_Sect</t>
  </si>
  <si>
    <t>Investment</t>
  </si>
  <si>
    <t>Investment Type</t>
  </si>
  <si>
    <t>Investment Breakdown for Achievable Potential ($/year)</t>
  </si>
  <si>
    <t>Investment Breakdown for Achievable Potential (Million $/year)</t>
  </si>
  <si>
    <t>Incremental annual investment by achievable scenario and investment type</t>
  </si>
  <si>
    <t>Acquisition cost ($/kWh) by achievable potential and sector</t>
  </si>
  <si>
    <t>Figure 8‑19. EE Base Case Market Potential, Benefit-Cost Test Ratios for the Portfolio and by Sector</t>
  </si>
  <si>
    <t>Figure 8‑20. EE Base Case Market Potential, Cost Test Net Benefits for the Portfolio and by Sector (Million $)</t>
  </si>
  <si>
    <t>Figure 8‑19. EE Base Case Market Potential, Benefit-Cost Test Ratios for the Portfolio and by Sector</t>
  </si>
  <si>
    <t>Figure 8‑20. EE Base Case Market Potential, Cost Test Net Benefits for the Portfolio and by Sector (Million $)</t>
  </si>
  <si>
    <t>Incremental annual cost test results and net benefits by test and sector</t>
  </si>
  <si>
    <t>Modeled per unit measure incentive by achievable scenario in 2021</t>
  </si>
  <si>
    <t>Incremental electricity achievable potential by scenario and sector and as % of sales</t>
  </si>
  <si>
    <t>Incremental winter peak demand achievable potential by scenario and sector and as % of load</t>
  </si>
  <si>
    <t>Electricity potential by potential type and sector (cumulative achievable)</t>
  </si>
  <si>
    <t>Winter peak demand potential by potential type and sector (cumulative achievable)</t>
  </si>
  <si>
    <t>Electricity potential by potential type and customer segment (cumulative achievable)</t>
  </si>
  <si>
    <t>Winter peak demand potential by potential type and customer segment (cumulative achievable)</t>
  </si>
  <si>
    <t>Electricity potential by potential type and end-use (cumulative achievable)</t>
  </si>
  <si>
    <t>Winter peak demand potential by potential type and end-use (cumulative achievable)</t>
  </si>
  <si>
    <t>Electricity potential by potential type and sector as % of sales (cumulative achievable)</t>
  </si>
  <si>
    <t>Winter peak demand potential by potential type and sector as % of sales (cumulative achievable)</t>
  </si>
  <si>
    <t>Electricity top 40 measures by potential type and sector (base case achievable only)</t>
  </si>
  <si>
    <t>Winter peak demand top 40 measures by potential type and sector (base case achievable only)</t>
  </si>
  <si>
    <t>Electricity non-programmatic savings by sector and end-use for base case</t>
  </si>
  <si>
    <t>Cumulative base case electricity potential by FSA code and sector</t>
  </si>
  <si>
    <t>Model sensitivity analysis results by sector</t>
  </si>
  <si>
    <t>Electricity economic potential by sector for PAC screen scenario</t>
  </si>
  <si>
    <t>Electric Demand Potential by Potential Type as a Percent of Total Consumption (%)</t>
  </si>
  <si>
    <t>Figure 8‑22. Cumulative Achievable Potential (Base Case) and Non-Programmatic Electricity Savings (GWh, net at generator)</t>
  </si>
  <si>
    <t>Variable Program Administrative Costs</t>
  </si>
  <si>
    <t>Fixed Program Administrative Costs</t>
  </si>
  <si>
    <t>Figure 8‑21. EE Base Case Investment, by Investment Type for the Portfolio (nominal million $)</t>
  </si>
  <si>
    <t>Top Low Income Residential Measures Ranked by Electricity Technical Potential in 2021 (GWh)</t>
  </si>
  <si>
    <t>Top Low Income Residential Measures Ranked by Electricity Economic Potential in 2021 (GWh)</t>
  </si>
  <si>
    <t>Top Low Income Residential Measures Ranked by Electricity Achievable Potential in 2021 (GWh)</t>
  </si>
  <si>
    <t>ElecEnergy_Top40 LI</t>
  </si>
  <si>
    <t>Electricity top 40 Low Income measures by potential type and sector (base case achievable only)</t>
  </si>
  <si>
    <t>ElecDemand_Top40 LI</t>
  </si>
  <si>
    <t>Winter peak demand top 40 Low Income measures by potential type and sector (base case achievable only)</t>
  </si>
  <si>
    <t>Top Low Income Residential Measures Ranked by Electric Demand Technical Potential in 2021 (MW)</t>
  </si>
  <si>
    <t>Top Low Income Residential Measures Ranked by Electric Demand Economic Potential in 2021 (MW)</t>
  </si>
  <si>
    <t>Top Low Income Residential Measures Ranked by Electric Demand Achievable Potential in 2021 (MW)</t>
  </si>
  <si>
    <t>Figure ES-3. EE Technical and Economic Potential Electricity Savings (GWh, gross at generator)</t>
  </si>
  <si>
    <t xml:space="preserve">Appendix F - EE Model Outputs </t>
  </si>
  <si>
    <t>This Appendix is provided to supplement the Nova Scotia Energy Efficiency and Demand Response Potential Study Report for 2021-2045. This Appendix contains the tabular data behind the figures and tables provided in the potential study report, as well as additional details not included in the report. The table of contents below provides an brief overview of this file's tabs and the report figure table provides links to the figures and data provided in the report.</t>
  </si>
  <si>
    <t>Electricity Technical Potential by Customer Segment (GWh)</t>
  </si>
  <si>
    <t>Electricity Economic Potential by Customer Segment (GWh)</t>
  </si>
  <si>
    <t>Top Measures Ranked by Electricity Technical Potential in 2021 (GWh)</t>
  </si>
  <si>
    <t>Top Measures Ranked by Electricity Economic Potential in 2021 (GWh)</t>
  </si>
  <si>
    <t>Top Measures Ranked by Electricity Achievable Potential in 2021 (GWh)</t>
  </si>
  <si>
    <t>Incremental Annual Winter Peak Demand Potential (MW/year)</t>
  </si>
  <si>
    <t>Electric Demand Technical Potential by Customer Segment (MW)</t>
  </si>
  <si>
    <t>Electric Demand Economic Potential by Customer Segment (MW)</t>
  </si>
  <si>
    <t>Top Measures Ranked by Electric Demand Technical Potential in 2021 (MW)</t>
  </si>
  <si>
    <t>Top Measures Ranked by Electric Demand Economic Potential in 2021 (MW)</t>
  </si>
  <si>
    <t>Top Measures Ranked by Electric Demand Achievable Potential in 2021 (MW)</t>
  </si>
  <si>
    <t>Incremental Annual Electricity Savings Potential (GWh/year)</t>
  </si>
  <si>
    <t>Service Postal Code FSA</t>
  </si>
  <si>
    <t>Residential 2045 Cumulative Achievable (Base) Electricity Potential by FSA Code (GWh)</t>
  </si>
  <si>
    <t>BNI 2045 Cumulative Achievable (Base) Electricity Potential by FSA Code (GWh)</t>
  </si>
  <si>
    <t>Cost of Carbon*</t>
  </si>
  <si>
    <t>*The Cost of Carbon was varied from $0 to $100/metric tonne</t>
  </si>
  <si>
    <t>Residential Electric Demand Annual Incremental Achievable Potential by Scenario (MW/year)</t>
  </si>
  <si>
    <t>BNI Electric Demand Annual Incremental Achievable Potential by Scenario (MW/year)</t>
  </si>
  <si>
    <t>Total Electric Demand Annual Incremental Achievable Potential by Scenario (MW/year)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</si>
</sst>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
    <numFmt numFmtId="165" formatCode="&quot;$&quot;#,##0.00"/>
    <numFmt numFmtId="166" formatCode="&quot;$&quot;#,##0"/>
    <numFmt numFmtId="167" formatCode="#,##0.0"/>
    <numFmt numFmtId="168" formatCode="0.0"/>
  </numFmts>
  <fonts count="19" x14ac:knownFonts="1">
    <font>
      <sz val="11"/>
      <color theme="1"/>
      <name val="Calibri"/>
      <family val="2"/>
      <scheme val="minor"/>
    </font>
    <font>
      <sz val="10"/>
      <color theme="1"/>
      <name val="Arial"/>
      <family val="2"/>
    </font>
    <font>
      <b/>
      <sz val="10"/>
      <color theme="0"/>
      <name val="Arial"/>
      <family val="2"/>
    </font>
    <font>
      <b/>
      <sz val="10"/>
      <color theme="3"/>
      <name val="Arial"/>
      <family val="2"/>
    </font>
    <font>
      <sz val="10"/>
      <color theme="3"/>
      <name val="Arial"/>
      <family val="2"/>
    </font>
    <font>
      <sz val="11"/>
      <color theme="1"/>
      <name val="Calibri"/>
      <family val="2"/>
      <scheme val="minor"/>
    </font>
    <font>
      <b/>
      <sz val="10"/>
      <color theme="1"/>
      <name val="Arial"/>
      <family val="2"/>
    </font>
    <font>
      <b/>
      <sz val="10"/>
      <color rgb="FFFFFFFF"/>
      <name val="Arial"/>
      <family val="2"/>
    </font>
    <font>
      <sz val="10"/>
      <color theme="3" tint="0.59999389629810485"/>
      <name val="Arial"/>
      <family val="2"/>
    </font>
    <font>
      <sz val="10"/>
      <color indexed="22"/>
      <name val="Arial"/>
      <family val="2"/>
    </font>
    <font>
      <sz val="11"/>
      <color indexed="8"/>
      <name val="Calibri"/>
      <family val="2"/>
    </font>
    <font>
      <u/>
      <sz val="11"/>
      <color theme="10"/>
      <name val="Calibri"/>
      <family val="2"/>
      <scheme val="minor"/>
    </font>
    <font>
      <sz val="10"/>
      <name val="Arial"/>
      <family val="2"/>
    </font>
    <font>
      <u/>
      <sz val="10"/>
      <color theme="10"/>
      <name val="Arial"/>
      <family val="2"/>
    </font>
    <font>
      <i/>
      <sz val="11"/>
      <color theme="1"/>
      <name val="Calibri"/>
      <family val="2"/>
      <scheme val="minor"/>
    </font>
    <font>
      <sz val="10"/>
      <color theme="1"/>
      <name val="Arial Narrow"/>
      <family val="2"/>
    </font>
    <font>
      <sz val="11"/>
      <color theme="1"/>
      <name val="Arial"/>
      <family val="2"/>
    </font>
    <font>
      <b/>
      <sz val="12"/>
      <color theme="0"/>
      <name val="Arial"/>
      <family val="2"/>
    </font>
    <font>
      <b/>
      <sz val="14"/>
      <color theme="1"/>
      <name val="Calibri"/>
      <family val="2"/>
      <scheme val="minor"/>
    </font>
  </fonts>
  <fills count="6">
    <fill>
      <patternFill patternType="none"/>
    </fill>
    <fill>
      <patternFill patternType="gray125"/>
    </fill>
    <fill>
      <patternFill patternType="solid">
        <fgColor theme="4"/>
        <bgColor indexed="64"/>
      </patternFill>
    </fill>
    <fill>
      <patternFill patternType="solid">
        <fgColor theme="3"/>
        <bgColor indexed="64"/>
      </patternFill>
    </fill>
    <fill>
      <patternFill patternType="solid">
        <fgColor rgb="FF555759"/>
        <bgColor indexed="64"/>
      </patternFill>
    </fill>
    <fill>
      <patternFill patternType="solid">
        <fgColor rgb="FF95D600"/>
        <bgColor indexed="64"/>
      </patternFill>
    </fill>
  </fills>
  <borders count="23">
    <border>
      <left/>
      <right/>
      <top/>
      <bottom/>
      <diagonal/>
    </border>
    <border>
      <left/>
      <right/>
      <top/>
      <bottom style="thin">
        <color indexed="64"/>
      </bottom>
      <diagonal/>
    </border>
    <border>
      <left/>
      <right/>
      <top/>
      <bottom style="thick">
        <color theme="4"/>
      </bottom>
      <diagonal/>
    </border>
    <border>
      <left/>
      <right/>
      <top style="thin">
        <color theme="0" tint="-0.14996795556505021"/>
      </top>
      <bottom style="thin">
        <color theme="0" tint="-0.14996795556505021"/>
      </bottom>
      <diagonal/>
    </border>
    <border>
      <left/>
      <right/>
      <top/>
      <bottom style="thin">
        <color theme="0" tint="-0.14996795556505021"/>
      </bottom>
      <diagonal/>
    </border>
    <border>
      <left/>
      <right/>
      <top style="thin">
        <color theme="0" tint="-0.14996795556505021"/>
      </top>
      <bottom/>
      <diagonal/>
    </border>
    <border>
      <left/>
      <right/>
      <top style="thin">
        <color theme="0" tint="-0.14996795556505021"/>
      </top>
      <bottom style="medium">
        <color theme="3"/>
      </bottom>
      <diagonal/>
    </border>
    <border>
      <left/>
      <right/>
      <top/>
      <bottom style="thick">
        <color rgb="FF95D600"/>
      </bottom>
      <diagonal/>
    </border>
    <border>
      <left/>
      <right/>
      <top/>
      <bottom style="medium">
        <color theme="1"/>
      </bottom>
      <diagonal/>
    </border>
    <border>
      <left/>
      <right/>
      <top style="thin">
        <color theme="0" tint="-0.14993743705557422"/>
      </top>
      <bottom style="thin">
        <color theme="0" tint="-0.14993743705557422"/>
      </bottom>
      <diagonal/>
    </border>
    <border>
      <left/>
      <right/>
      <top style="thin">
        <color theme="0" tint="-0.14993743705557422"/>
      </top>
      <bottom style="medium">
        <color theme="3"/>
      </bottom>
      <diagonal/>
    </border>
    <border>
      <left/>
      <right/>
      <top style="thick">
        <color rgb="FF95D600"/>
      </top>
      <bottom/>
      <diagonal/>
    </border>
    <border>
      <left/>
      <right/>
      <top style="medium">
        <color theme="3"/>
      </top>
      <bottom/>
      <diagonal/>
    </border>
    <border>
      <left/>
      <right/>
      <top/>
      <bottom style="medium">
        <color theme="3"/>
      </bottom>
      <diagonal/>
    </border>
    <border>
      <left/>
      <right/>
      <top style="thin">
        <color theme="0" tint="-0.14993743705557422"/>
      </top>
      <bottom/>
      <diagonal/>
    </border>
    <border>
      <left/>
      <right/>
      <top/>
      <bottom style="medium">
        <color rgb="FF555759"/>
      </bottom>
      <diagonal/>
    </border>
    <border>
      <left/>
      <right/>
      <top/>
      <bottom style="thick">
        <color rgb="FF555759"/>
      </bottom>
      <diagonal/>
    </border>
    <border>
      <left/>
      <right/>
      <top style="medium">
        <color rgb="FF555759"/>
      </top>
      <bottom/>
      <diagonal/>
    </border>
    <border>
      <left/>
      <right/>
      <top style="medium">
        <color theme="4"/>
      </top>
      <bottom/>
      <diagonal/>
    </border>
    <border>
      <left/>
      <right/>
      <top style="thin">
        <color theme="0" tint="-0.14999847407452621"/>
      </top>
      <bottom/>
      <diagonal/>
    </border>
    <border>
      <left/>
      <right/>
      <top style="thin">
        <color theme="0" tint="-0.14999847407452621"/>
      </top>
      <bottom style="thin">
        <color theme="0" tint="-0.14999847407452621"/>
      </bottom>
      <diagonal/>
    </border>
    <border>
      <left/>
      <right/>
      <top/>
      <bottom style="medium">
        <color theme="4"/>
      </bottom>
      <diagonal/>
    </border>
    <border>
      <left/>
      <right/>
      <top style="medium">
        <color theme="4"/>
      </top>
      <bottom style="thin">
        <color theme="0" tint="-0.14999847407452621"/>
      </bottom>
      <diagonal/>
    </border>
  </borders>
  <cellStyleXfs count="3">
    <xf numFmtId="0" fontId="0" fillId="0" borderId="0"/>
    <xf numFmtId="9" fontId="5" fillId="0" borderId="0" applyFont="0" applyFill="0" applyBorder="0" applyAlignment="0" applyProtection="0"/>
    <xf numFmtId="0" fontId="11" fillId="0" borderId="0" applyNumberFormat="0" applyFill="0" applyBorder="0" applyAlignment="0" applyProtection="0"/>
  </cellStyleXfs>
  <cellXfs count="176">
    <xf numFmtId="0" fontId="0" fillId="0" borderId="0" xfId="0"/>
    <xf numFmtId="0" fontId="1" fillId="0" borderId="0" xfId="0" applyFont="1"/>
    <xf numFmtId="0" fontId="4" fillId="0" borderId="0" xfId="0" applyFont="1"/>
    <xf numFmtId="0" fontId="4" fillId="0" borderId="4" xfId="0" applyFont="1" applyBorder="1"/>
    <xf numFmtId="0" fontId="4" fillId="0" borderId="3" xfId="0" applyFont="1" applyBorder="1"/>
    <xf numFmtId="0" fontId="4" fillId="0" borderId="6" xfId="0" applyFont="1" applyBorder="1"/>
    <xf numFmtId="0" fontId="3" fillId="2" borderId="5" xfId="0" applyFont="1" applyFill="1" applyBorder="1"/>
    <xf numFmtId="0" fontId="2" fillId="3" borderId="2" xfId="0" applyFont="1" applyFill="1" applyBorder="1"/>
    <xf numFmtId="0" fontId="2" fillId="3" borderId="2" xfId="0" applyFont="1" applyFill="1" applyBorder="1" applyAlignment="1">
      <alignment horizontal="center"/>
    </xf>
    <xf numFmtId="0" fontId="3" fillId="2" borderId="0" xfId="0" applyFont="1" applyFill="1"/>
    <xf numFmtId="37" fontId="4" fillId="0" borderId="3" xfId="0" applyNumberFormat="1" applyFont="1" applyBorder="1" applyAlignment="1">
      <alignment horizontal="center"/>
    </xf>
    <xf numFmtId="37" fontId="4" fillId="0" borderId="4" xfId="0" applyNumberFormat="1" applyFont="1" applyBorder="1" applyAlignment="1">
      <alignment horizontal="center"/>
    </xf>
    <xf numFmtId="37" fontId="4" fillId="0" borderId="6" xfId="0" applyNumberFormat="1" applyFont="1" applyBorder="1" applyAlignment="1">
      <alignment horizontal="center"/>
    </xf>
    <xf numFmtId="0" fontId="1" fillId="2" borderId="0" xfId="0" applyFont="1" applyFill="1"/>
    <xf numFmtId="0" fontId="6" fillId="2" borderId="0" xfId="0" applyFont="1" applyFill="1"/>
    <xf numFmtId="0" fontId="1" fillId="4" borderId="7" xfId="0" applyFont="1" applyFill="1" applyBorder="1" applyAlignment="1">
      <alignment horizontal="center" vertical="center"/>
    </xf>
    <xf numFmtId="0" fontId="7" fillId="4" borderId="7" xfId="0" applyFont="1" applyFill="1" applyBorder="1" applyAlignment="1">
      <alignment horizontal="center" vertical="center"/>
    </xf>
    <xf numFmtId="0" fontId="4" fillId="0" borderId="0" xfId="0" applyFont="1" applyBorder="1" applyAlignment="1">
      <alignment horizontal="center"/>
    </xf>
    <xf numFmtId="164" fontId="4" fillId="0" borderId="0" xfId="1" applyNumberFormat="1" applyFont="1" applyBorder="1" applyAlignment="1">
      <alignment horizontal="center"/>
    </xf>
    <xf numFmtId="0" fontId="4" fillId="0" borderId="3" xfId="0" applyFont="1" applyBorder="1" applyAlignment="1">
      <alignment horizontal="center"/>
    </xf>
    <xf numFmtId="164" fontId="4" fillId="0" borderId="3" xfId="1" applyNumberFormat="1" applyFont="1" applyBorder="1" applyAlignment="1">
      <alignment horizontal="center"/>
    </xf>
    <xf numFmtId="164" fontId="4" fillId="0" borderId="8" xfId="1" applyNumberFormat="1" applyFont="1" applyBorder="1" applyAlignment="1">
      <alignment horizontal="center"/>
    </xf>
    <xf numFmtId="0" fontId="6" fillId="4" borderId="7" xfId="0" applyFont="1" applyFill="1" applyBorder="1" applyAlignment="1">
      <alignment horizontal="center" vertical="center"/>
    </xf>
    <xf numFmtId="164" fontId="4" fillId="0" borderId="0" xfId="0" applyNumberFormat="1" applyFont="1" applyBorder="1" applyAlignment="1">
      <alignment horizontal="center"/>
    </xf>
    <xf numFmtId="164" fontId="4" fillId="0" borderId="9" xfId="0" applyNumberFormat="1" applyFont="1" applyBorder="1" applyAlignment="1">
      <alignment horizontal="center"/>
    </xf>
    <xf numFmtId="164" fontId="4" fillId="0" borderId="10" xfId="0" applyNumberFormat="1" applyFont="1" applyBorder="1" applyAlignment="1">
      <alignment horizontal="center"/>
    </xf>
    <xf numFmtId="0" fontId="4" fillId="0" borderId="11" xfId="0" applyFont="1" applyFill="1" applyBorder="1" applyAlignment="1">
      <alignment horizontal="center" vertical="center"/>
    </xf>
    <xf numFmtId="3" fontId="4" fillId="0" borderId="11" xfId="0" applyNumberFormat="1" applyFont="1" applyFill="1" applyBorder="1" applyAlignment="1">
      <alignment horizontal="center" vertical="center"/>
    </xf>
    <xf numFmtId="0" fontId="4" fillId="0" borderId="9" xfId="0" applyFont="1" applyFill="1" applyBorder="1" applyAlignment="1">
      <alignment horizontal="center" vertical="center"/>
    </xf>
    <xf numFmtId="3" fontId="4" fillId="0" borderId="9" xfId="0" applyNumberFormat="1" applyFont="1" applyFill="1" applyBorder="1" applyAlignment="1">
      <alignment horizontal="center" vertical="center"/>
    </xf>
    <xf numFmtId="0" fontId="4" fillId="0" borderId="10" xfId="0" applyFont="1" applyFill="1" applyBorder="1" applyAlignment="1">
      <alignment horizontal="center" vertical="center"/>
    </xf>
    <xf numFmtId="3" fontId="4" fillId="0" borderId="10" xfId="0" applyNumberFormat="1" applyFont="1" applyBorder="1" applyAlignment="1">
      <alignment horizontal="center" vertical="center"/>
    </xf>
    <xf numFmtId="0" fontId="2" fillId="4" borderId="7" xfId="0" applyFont="1" applyFill="1" applyBorder="1" applyAlignment="1">
      <alignment horizontal="center" vertical="center"/>
    </xf>
    <xf numFmtId="0" fontId="1" fillId="3" borderId="7" xfId="0" applyFont="1" applyFill="1" applyBorder="1" applyAlignment="1">
      <alignment horizontal="center" vertical="center"/>
    </xf>
    <xf numFmtId="37" fontId="4" fillId="0" borderId="0" xfId="1" applyNumberFormat="1" applyFont="1" applyBorder="1" applyAlignment="1">
      <alignment horizontal="center"/>
    </xf>
    <xf numFmtId="37" fontId="4" fillId="0" borderId="3" xfId="1" applyNumberFormat="1" applyFont="1" applyBorder="1" applyAlignment="1">
      <alignment horizontal="center"/>
    </xf>
    <xf numFmtId="0" fontId="4" fillId="0" borderId="6" xfId="0" applyFont="1" applyBorder="1" applyAlignment="1">
      <alignment horizontal="center"/>
    </xf>
    <xf numFmtId="37" fontId="4" fillId="0" borderId="6" xfId="1" applyNumberFormat="1" applyFont="1" applyBorder="1" applyAlignment="1">
      <alignment horizontal="center"/>
    </xf>
    <xf numFmtId="0" fontId="4" fillId="0" borderId="0" xfId="0" applyFont="1" applyAlignment="1">
      <alignment horizontal="center"/>
    </xf>
    <xf numFmtId="0" fontId="3" fillId="0" borderId="1" xfId="0" applyFont="1" applyBorder="1"/>
    <xf numFmtId="0" fontId="3" fillId="0" borderId="1" xfId="0" applyFont="1" applyFill="1" applyBorder="1"/>
    <xf numFmtId="0" fontId="3" fillId="0" borderId="0" xfId="0" applyFont="1" applyFill="1" applyBorder="1"/>
    <xf numFmtId="0" fontId="8" fillId="0" borderId="0" xfId="0" applyFont="1"/>
    <xf numFmtId="0" fontId="4" fillId="0" borderId="3" xfId="0" applyFont="1" applyBorder="1" applyAlignment="1"/>
    <xf numFmtId="0" fontId="8" fillId="0" borderId="12" xfId="0" applyFont="1" applyBorder="1"/>
    <xf numFmtId="0" fontId="4" fillId="0" borderId="12" xfId="0" applyFont="1" applyBorder="1"/>
    <xf numFmtId="0" fontId="3" fillId="5" borderId="0" xfId="0" applyFont="1" applyFill="1"/>
    <xf numFmtId="39" fontId="4" fillId="0" borderId="0" xfId="1" applyNumberFormat="1" applyFont="1" applyBorder="1" applyAlignment="1">
      <alignment horizontal="center"/>
    </xf>
    <xf numFmtId="39" fontId="4" fillId="0" borderId="3" xfId="1" applyNumberFormat="1" applyFont="1" applyBorder="1" applyAlignment="1">
      <alignment horizontal="center"/>
    </xf>
    <xf numFmtId="0" fontId="7" fillId="4" borderId="7" xfId="0" applyFont="1" applyFill="1" applyBorder="1" applyAlignment="1">
      <alignment horizontal="center" vertical="center" wrapText="1"/>
    </xf>
    <xf numFmtId="39" fontId="4" fillId="0" borderId="6" xfId="1" applyNumberFormat="1" applyFont="1" applyBorder="1" applyAlignment="1">
      <alignment horizontal="center"/>
    </xf>
    <xf numFmtId="166" fontId="4" fillId="0" borderId="3" xfId="1" applyNumberFormat="1" applyFont="1" applyBorder="1" applyAlignment="1">
      <alignment horizontal="center"/>
    </xf>
    <xf numFmtId="166" fontId="4" fillId="0" borderId="6" xfId="1" applyNumberFormat="1" applyFont="1" applyBorder="1" applyAlignment="1">
      <alignment horizontal="center"/>
    </xf>
    <xf numFmtId="0" fontId="7" fillId="4" borderId="7" xfId="0" applyFont="1" applyFill="1" applyBorder="1" applyAlignment="1">
      <alignment horizontal="center" vertical="center" wrapText="1"/>
    </xf>
    <xf numFmtId="37" fontId="4" fillId="0" borderId="0" xfId="0" applyNumberFormat="1" applyFont="1" applyBorder="1" applyAlignment="1">
      <alignment horizontal="center"/>
    </xf>
    <xf numFmtId="165" fontId="0" fillId="0" borderId="0" xfId="0" applyNumberFormat="1"/>
    <xf numFmtId="3" fontId="1" fillId="0" borderId="0" xfId="0" applyNumberFormat="1" applyFont="1"/>
    <xf numFmtId="0" fontId="4" fillId="0" borderId="8" xfId="1" applyNumberFormat="1" applyFont="1" applyBorder="1" applyAlignment="1">
      <alignment horizontal="center"/>
    </xf>
    <xf numFmtId="0" fontId="3" fillId="2" borderId="0" xfId="0" applyFont="1" applyFill="1" applyBorder="1"/>
    <xf numFmtId="0" fontId="4" fillId="0" borderId="0" xfId="0" applyFont="1" applyBorder="1"/>
    <xf numFmtId="0" fontId="8" fillId="0" borderId="0" xfId="0" applyFont="1" applyBorder="1"/>
    <xf numFmtId="164" fontId="4" fillId="0" borderId="14" xfId="0" applyNumberFormat="1" applyFont="1" applyBorder="1" applyAlignment="1">
      <alignment horizontal="center"/>
    </xf>
    <xf numFmtId="0" fontId="4" fillId="0" borderId="5" xfId="0" applyFont="1" applyBorder="1" applyAlignment="1">
      <alignment horizontal="center"/>
    </xf>
    <xf numFmtId="37" fontId="4" fillId="0" borderId="5" xfId="1" applyNumberFormat="1" applyFont="1" applyBorder="1" applyAlignment="1">
      <alignment horizontal="center"/>
    </xf>
    <xf numFmtId="39" fontId="4" fillId="0" borderId="5" xfId="1" applyNumberFormat="1" applyFont="1" applyBorder="1" applyAlignment="1">
      <alignment horizontal="center"/>
    </xf>
    <xf numFmtId="166" fontId="4" fillId="0" borderId="5" xfId="1" applyNumberFormat="1" applyFont="1" applyBorder="1" applyAlignment="1">
      <alignment horizontal="center"/>
    </xf>
    <xf numFmtId="0" fontId="3" fillId="0" borderId="6" xfId="0" applyFont="1" applyBorder="1" applyAlignment="1">
      <alignment horizontal="left" indent="1"/>
    </xf>
    <xf numFmtId="0" fontId="4" fillId="0" borderId="5" xfId="0" applyFont="1" applyBorder="1" applyAlignment="1">
      <alignment horizontal="center"/>
    </xf>
    <xf numFmtId="0" fontId="4" fillId="0" borderId="0" xfId="0" applyFont="1" applyBorder="1" applyAlignment="1">
      <alignment horizontal="center"/>
    </xf>
    <xf numFmtId="164" fontId="4" fillId="0" borderId="5" xfId="1" applyNumberFormat="1" applyFont="1" applyBorder="1" applyAlignment="1">
      <alignment horizontal="center"/>
    </xf>
    <xf numFmtId="0" fontId="4" fillId="0" borderId="0" xfId="0" applyFont="1" applyBorder="1" applyAlignment="1">
      <alignment horizontal="center"/>
    </xf>
    <xf numFmtId="0" fontId="4" fillId="0" borderId="0" xfId="0" applyFont="1" applyBorder="1" applyAlignment="1">
      <alignment horizontal="center"/>
    </xf>
    <xf numFmtId="0" fontId="4" fillId="0" borderId="6" xfId="1" applyNumberFormat="1" applyFont="1" applyBorder="1" applyAlignment="1">
      <alignment horizontal="center"/>
    </xf>
    <xf numFmtId="0" fontId="7" fillId="4" borderId="7" xfId="0" applyFont="1" applyFill="1" applyBorder="1" applyAlignment="1">
      <alignment horizontal="center" vertical="center" wrapText="1"/>
    </xf>
    <xf numFmtId="0" fontId="4" fillId="0" borderId="0" xfId="0" applyFont="1" applyBorder="1" applyAlignment="1">
      <alignment horizontal="center"/>
    </xf>
    <xf numFmtId="0" fontId="9" fillId="0" borderId="0" xfId="0" applyNumberFormat="1" applyFont="1" applyFill="1" applyBorder="1" applyAlignment="1" applyProtection="1"/>
    <xf numFmtId="0" fontId="0" fillId="0" borderId="0" xfId="0" applyBorder="1"/>
    <xf numFmtId="0" fontId="4" fillId="0" borderId="13" xfId="0" applyFont="1" applyBorder="1" applyAlignment="1">
      <alignment horizontal="left"/>
    </xf>
    <xf numFmtId="165" fontId="4" fillId="0" borderId="13" xfId="0" applyNumberFormat="1" applyFont="1" applyBorder="1" applyAlignment="1">
      <alignment horizontal="center"/>
    </xf>
    <xf numFmtId="164" fontId="4" fillId="0" borderId="6" xfId="1" applyNumberFormat="1" applyFont="1" applyBorder="1" applyAlignment="1">
      <alignment horizontal="center"/>
    </xf>
    <xf numFmtId="0" fontId="4" fillId="0" borderId="13" xfId="0" applyFont="1" applyBorder="1" applyAlignment="1">
      <alignment horizontal="center"/>
    </xf>
    <xf numFmtId="39" fontId="4" fillId="0" borderId="13" xfId="1" applyNumberFormat="1" applyFont="1" applyBorder="1" applyAlignment="1">
      <alignment horizontal="center"/>
    </xf>
    <xf numFmtId="37" fontId="4" fillId="0" borderId="0" xfId="0" applyNumberFormat="1" applyFont="1"/>
    <xf numFmtId="164" fontId="4" fillId="0" borderId="0" xfId="0" applyNumberFormat="1" applyFont="1"/>
    <xf numFmtId="0" fontId="3" fillId="0" borderId="3" xfId="0" applyFont="1" applyBorder="1" applyAlignment="1"/>
    <xf numFmtId="0" fontId="2" fillId="3" borderId="2" xfId="0" applyFont="1" applyFill="1" applyBorder="1" applyAlignment="1">
      <alignment horizontal="left"/>
    </xf>
    <xf numFmtId="165" fontId="4" fillId="0" borderId="3" xfId="1" applyNumberFormat="1" applyFont="1" applyBorder="1" applyAlignment="1">
      <alignment horizontal="center"/>
    </xf>
    <xf numFmtId="39" fontId="4" fillId="0" borderId="0" xfId="0" applyNumberFormat="1" applyFont="1" applyAlignment="1">
      <alignment horizontal="center"/>
    </xf>
    <xf numFmtId="39" fontId="4" fillId="0" borderId="13" xfId="0" applyNumberFormat="1" applyFont="1" applyBorder="1" applyAlignment="1">
      <alignment horizontal="center"/>
    </xf>
    <xf numFmtId="0" fontId="7" fillId="0" borderId="0" xfId="0" applyFont="1" applyFill="1" applyBorder="1" applyAlignment="1">
      <alignment horizontal="center" vertical="center"/>
    </xf>
    <xf numFmtId="0" fontId="4" fillId="0" borderId="0" xfId="0" applyFont="1" applyFill="1" applyBorder="1"/>
    <xf numFmtId="37" fontId="4" fillId="0" borderId="0" xfId="1" applyNumberFormat="1" applyFont="1" applyFill="1" applyBorder="1" applyAlignment="1">
      <alignment horizontal="center"/>
    </xf>
    <xf numFmtId="0" fontId="1" fillId="0" borderId="0" xfId="0" applyFont="1" applyBorder="1"/>
    <xf numFmtId="0" fontId="6" fillId="0" borderId="0" xfId="0" applyFont="1" applyFill="1" applyBorder="1"/>
    <xf numFmtId="164" fontId="4" fillId="0" borderId="0" xfId="0" applyNumberFormat="1" applyFont="1" applyFill="1" applyBorder="1" applyAlignment="1">
      <alignment horizontal="center"/>
    </xf>
    <xf numFmtId="0" fontId="1" fillId="0" borderId="0" xfId="0" applyFont="1" applyFill="1" applyBorder="1"/>
    <xf numFmtId="164" fontId="4" fillId="0" borderId="0" xfId="1" applyNumberFormat="1" applyFont="1" applyFill="1" applyBorder="1" applyAlignment="1">
      <alignment horizontal="center"/>
    </xf>
    <xf numFmtId="3" fontId="1" fillId="0" borderId="0" xfId="0" applyNumberFormat="1" applyFont="1" applyBorder="1"/>
    <xf numFmtId="3" fontId="4" fillId="0" borderId="0" xfId="0" applyNumberFormat="1" applyFont="1" applyFill="1" applyBorder="1" applyAlignment="1">
      <alignment horizontal="center" vertical="center"/>
    </xf>
    <xf numFmtId="3" fontId="4" fillId="0" borderId="0" xfId="0" applyNumberFormat="1" applyFont="1" applyBorder="1" applyAlignment="1">
      <alignment horizontal="center" vertical="center"/>
    </xf>
    <xf numFmtId="0" fontId="4" fillId="0" borderId="9" xfId="0" applyNumberFormat="1" applyFont="1" applyFill="1" applyBorder="1" applyAlignment="1">
      <alignment horizontal="center" vertical="center"/>
    </xf>
    <xf numFmtId="0" fontId="4" fillId="0" borderId="10" xfId="0" applyNumberFormat="1" applyFont="1" applyBorder="1" applyAlignment="1">
      <alignment horizontal="center" vertical="center"/>
    </xf>
    <xf numFmtId="0" fontId="3" fillId="2" borderId="0" xfId="0" applyFont="1" applyFill="1" applyAlignment="1"/>
    <xf numFmtId="167" fontId="4" fillId="0" borderId="11" xfId="0" applyNumberFormat="1" applyFont="1" applyFill="1" applyBorder="1" applyAlignment="1">
      <alignment horizontal="center" vertical="center"/>
    </xf>
    <xf numFmtId="167" fontId="4" fillId="0" borderId="9" xfId="0" applyNumberFormat="1" applyFont="1" applyFill="1" applyBorder="1" applyAlignment="1">
      <alignment horizontal="center" vertical="center"/>
    </xf>
    <xf numFmtId="167" fontId="4" fillId="0" borderId="10" xfId="0" applyNumberFormat="1" applyFont="1" applyBorder="1" applyAlignment="1">
      <alignment horizontal="center" vertical="center"/>
    </xf>
    <xf numFmtId="9" fontId="4" fillId="0" borderId="0" xfId="1" applyFont="1"/>
    <xf numFmtId="0" fontId="10" fillId="0" borderId="0" xfId="0" applyNumberFormat="1" applyFont="1" applyFill="1" applyBorder="1" applyAlignment="1" applyProtection="1"/>
    <xf numFmtId="0" fontId="4" fillId="0" borderId="0" xfId="0" applyNumberFormat="1" applyFont="1" applyFill="1" applyBorder="1" applyAlignment="1">
      <alignment horizontal="center" vertical="center"/>
    </xf>
    <xf numFmtId="0" fontId="0" fillId="0" borderId="0" xfId="0" applyFill="1" applyBorder="1"/>
    <xf numFmtId="0" fontId="3" fillId="0" borderId="0" xfId="0" applyFont="1" applyFill="1" applyBorder="1" applyAlignment="1"/>
    <xf numFmtId="10" fontId="4" fillId="0" borderId="9" xfId="1" applyNumberFormat="1" applyFont="1" applyFill="1" applyBorder="1" applyAlignment="1">
      <alignment horizontal="center" vertical="center"/>
    </xf>
    <xf numFmtId="10" fontId="4" fillId="0" borderId="10" xfId="1" applyNumberFormat="1" applyFont="1" applyBorder="1" applyAlignment="1">
      <alignment horizontal="center" vertical="center"/>
    </xf>
    <xf numFmtId="4" fontId="4" fillId="0" borderId="9" xfId="1" applyNumberFormat="1" applyFont="1" applyFill="1" applyBorder="1" applyAlignment="1">
      <alignment horizontal="center" vertical="center"/>
    </xf>
    <xf numFmtId="4" fontId="4" fillId="0" borderId="10" xfId="1" applyNumberFormat="1" applyFont="1" applyBorder="1" applyAlignment="1">
      <alignment horizontal="center" vertical="center"/>
    </xf>
    <xf numFmtId="11" fontId="0" fillId="0" borderId="0" xfId="0" applyNumberFormat="1"/>
    <xf numFmtId="165" fontId="4" fillId="0" borderId="6" xfId="0" applyNumberFormat="1" applyFont="1" applyBorder="1" applyAlignment="1"/>
    <xf numFmtId="168" fontId="4" fillId="0" borderId="9" xfId="0" applyNumberFormat="1" applyFont="1" applyFill="1" applyBorder="1" applyAlignment="1">
      <alignment horizontal="center" vertical="center"/>
    </xf>
    <xf numFmtId="168" fontId="4" fillId="0" borderId="10" xfId="0" applyNumberFormat="1" applyFont="1" applyBorder="1" applyAlignment="1">
      <alignment horizontal="center" vertical="center"/>
    </xf>
    <xf numFmtId="0" fontId="12" fillId="0" borderId="0" xfId="0" applyFont="1"/>
    <xf numFmtId="0" fontId="12" fillId="0" borderId="0" xfId="0" applyFont="1" applyAlignment="1">
      <alignment horizontal="left"/>
    </xf>
    <xf numFmtId="0" fontId="1" fillId="0" borderId="0" xfId="0" applyFont="1" applyFill="1"/>
    <xf numFmtId="9" fontId="0" fillId="0" borderId="0" xfId="1" applyFont="1"/>
    <xf numFmtId="0" fontId="14" fillId="0" borderId="0" xfId="0" applyFont="1"/>
    <xf numFmtId="0" fontId="15" fillId="0" borderId="0" xfId="0" applyFont="1" applyAlignment="1">
      <alignment horizontal="center" vertical="center" wrapText="1"/>
    </xf>
    <xf numFmtId="0" fontId="15" fillId="0" borderId="15" xfId="0" applyFont="1" applyBorder="1" applyAlignment="1">
      <alignment horizontal="center" vertical="center" wrapText="1"/>
    </xf>
    <xf numFmtId="0" fontId="15" fillId="0" borderId="16" xfId="0" applyFont="1" applyBorder="1" applyAlignment="1">
      <alignment horizontal="center" vertical="center" wrapText="1"/>
    </xf>
    <xf numFmtId="0" fontId="15" fillId="0" borderId="17" xfId="0" applyFont="1" applyBorder="1" applyAlignment="1">
      <alignment horizontal="center" vertical="center" wrapText="1"/>
    </xf>
    <xf numFmtId="39" fontId="15" fillId="0" borderId="0" xfId="0" applyNumberFormat="1" applyFont="1" applyAlignment="1">
      <alignment horizontal="center" vertical="center" wrapText="1"/>
    </xf>
    <xf numFmtId="39" fontId="15" fillId="0" borderId="15" xfId="0" applyNumberFormat="1" applyFont="1" applyBorder="1" applyAlignment="1">
      <alignment horizontal="center" vertical="center" wrapText="1"/>
    </xf>
    <xf numFmtId="39" fontId="15" fillId="0" borderId="17" xfId="0" applyNumberFormat="1" applyFont="1" applyBorder="1" applyAlignment="1">
      <alignment horizontal="center" vertical="center" wrapText="1"/>
    </xf>
    <xf numFmtId="39" fontId="15" fillId="0" borderId="16" xfId="0" applyNumberFormat="1" applyFont="1" applyBorder="1" applyAlignment="1">
      <alignment horizontal="center" vertical="center" wrapText="1"/>
    </xf>
    <xf numFmtId="166" fontId="0" fillId="0" borderId="0" xfId="0" applyNumberFormat="1"/>
    <xf numFmtId="37" fontId="0" fillId="0" borderId="0" xfId="0" applyNumberFormat="1" applyFill="1"/>
    <xf numFmtId="9" fontId="0" fillId="0" borderId="0" xfId="1" applyNumberFormat="1" applyFont="1"/>
    <xf numFmtId="165" fontId="15" fillId="0" borderId="0" xfId="0" applyNumberFormat="1" applyFont="1" applyAlignment="1">
      <alignment horizontal="center" vertical="center" wrapText="1"/>
    </xf>
    <xf numFmtId="165" fontId="15" fillId="0" borderId="15" xfId="0" applyNumberFormat="1" applyFont="1" applyBorder="1" applyAlignment="1">
      <alignment horizontal="center" vertical="center" wrapText="1"/>
    </xf>
    <xf numFmtId="165" fontId="15" fillId="0" borderId="17" xfId="0" applyNumberFormat="1" applyFont="1" applyBorder="1" applyAlignment="1">
      <alignment horizontal="center" vertical="center" wrapText="1"/>
    </xf>
    <xf numFmtId="165" fontId="15" fillId="0" borderId="16" xfId="0" applyNumberFormat="1" applyFont="1" applyBorder="1" applyAlignment="1">
      <alignment horizontal="center" vertical="center" wrapText="1"/>
    </xf>
    <xf numFmtId="0" fontId="16" fillId="0" borderId="0" xfId="0" applyFont="1" applyAlignment="1">
      <alignment horizontal="center" wrapText="1"/>
    </xf>
    <xf numFmtId="0" fontId="1" fillId="0" borderId="12" xfId="0" applyFont="1" applyBorder="1"/>
    <xf numFmtId="0" fontId="0" fillId="0" borderId="12" xfId="0" applyBorder="1"/>
    <xf numFmtId="0" fontId="17" fillId="3" borderId="0" xfId="0" applyFont="1" applyFill="1" applyBorder="1" applyAlignment="1"/>
    <xf numFmtId="165" fontId="4" fillId="0" borderId="0" xfId="0" applyNumberFormat="1" applyFont="1" applyAlignment="1">
      <alignment horizontal="center"/>
    </xf>
    <xf numFmtId="165" fontId="4" fillId="0" borderId="6" xfId="1" applyNumberFormat="1" applyFont="1" applyBorder="1" applyAlignment="1">
      <alignment horizontal="center"/>
    </xf>
    <xf numFmtId="0" fontId="0" fillId="0" borderId="22" xfId="0" applyBorder="1"/>
    <xf numFmtId="0" fontId="0" fillId="0" borderId="20" xfId="0" applyBorder="1"/>
    <xf numFmtId="166" fontId="4" fillId="0" borderId="3" xfId="0" applyNumberFormat="1" applyFont="1" applyBorder="1" applyAlignment="1">
      <alignment horizontal="center"/>
    </xf>
    <xf numFmtId="165" fontId="4" fillId="0" borderId="3" xfId="0" applyNumberFormat="1" applyFont="1" applyBorder="1" applyAlignment="1">
      <alignment horizontal="center"/>
    </xf>
    <xf numFmtId="0" fontId="4" fillId="0" borderId="3" xfId="1" applyNumberFormat="1" applyFont="1" applyBorder="1" applyAlignment="1">
      <alignment horizontal="center"/>
    </xf>
    <xf numFmtId="165" fontId="3" fillId="0" borderId="6" xfId="1" applyNumberFormat="1" applyFont="1" applyBorder="1" applyAlignment="1">
      <alignment horizontal="center"/>
    </xf>
    <xf numFmtId="0" fontId="12" fillId="0" borderId="0" xfId="2" applyFont="1" applyBorder="1" applyAlignment="1">
      <alignment horizontal="left"/>
    </xf>
    <xf numFmtId="0" fontId="16" fillId="0" borderId="0" xfId="0" applyFont="1" applyAlignment="1">
      <alignment horizontal="left" wrapText="1"/>
    </xf>
    <xf numFmtId="0" fontId="13" fillId="0" borderId="20" xfId="2" applyFont="1" applyBorder="1" applyAlignment="1">
      <alignment horizontal="center"/>
    </xf>
    <xf numFmtId="0" fontId="18" fillId="0" borderId="0" xfId="0" applyFont="1" applyAlignment="1">
      <alignment horizontal="center" vertical="center"/>
    </xf>
    <xf numFmtId="0" fontId="17" fillId="3" borderId="21" xfId="0" applyFont="1" applyFill="1" applyBorder="1" applyAlignment="1">
      <alignment horizontal="center"/>
    </xf>
    <xf numFmtId="0" fontId="13" fillId="0" borderId="18" xfId="2" applyFont="1" applyBorder="1" applyAlignment="1">
      <alignment horizontal="center"/>
    </xf>
    <xf numFmtId="0" fontId="13" fillId="0" borderId="19" xfId="2" applyFont="1" applyBorder="1" applyAlignment="1">
      <alignment horizontal="center"/>
    </xf>
    <xf numFmtId="0" fontId="16" fillId="0" borderId="0" xfId="0" applyFont="1" applyAlignment="1">
      <alignment horizontal="left" wrapText="1"/>
    </xf>
    <xf numFmtId="0" fontId="13" fillId="0" borderId="0" xfId="2" applyFont="1" applyAlignment="1">
      <alignment horizontal="center"/>
    </xf>
    <xf numFmtId="0" fontId="0" fillId="0" borderId="20" xfId="0" applyBorder="1" applyAlignment="1">
      <alignment horizontal="left"/>
    </xf>
    <xf numFmtId="0" fontId="17" fillId="3" borderId="0" xfId="0" applyFont="1" applyFill="1" applyBorder="1" applyAlignment="1">
      <alignment horizontal="left"/>
    </xf>
    <xf numFmtId="0" fontId="0" fillId="0" borderId="22" xfId="0" applyBorder="1" applyAlignment="1">
      <alignment horizontal="left"/>
    </xf>
    <xf numFmtId="0" fontId="0" fillId="0" borderId="0" xfId="0" applyAlignment="1">
      <alignment horizontal="left"/>
    </xf>
    <xf numFmtId="0" fontId="11" fillId="0" borderId="20" xfId="2" applyBorder="1" applyAlignment="1">
      <alignment horizontal="center"/>
    </xf>
    <xf numFmtId="0" fontId="4" fillId="0" borderId="11" xfId="0" applyFont="1" applyBorder="1" applyAlignment="1">
      <alignment horizontal="center" vertical="center"/>
    </xf>
    <xf numFmtId="0" fontId="4" fillId="0" borderId="0" xfId="0" applyFont="1" applyBorder="1" applyAlignment="1">
      <alignment horizontal="center" vertical="center"/>
    </xf>
    <xf numFmtId="0" fontId="4" fillId="0" borderId="13" xfId="0" applyFont="1" applyBorder="1" applyAlignment="1">
      <alignment horizontal="center" vertical="center"/>
    </xf>
    <xf numFmtId="0" fontId="4" fillId="0" borderId="5" xfId="0" applyFont="1" applyBorder="1" applyAlignment="1">
      <alignment horizontal="center" vertical="center"/>
    </xf>
    <xf numFmtId="0" fontId="4" fillId="0" borderId="4" xfId="0" applyFont="1" applyBorder="1" applyAlignment="1">
      <alignment horizontal="center" vertical="center"/>
    </xf>
    <xf numFmtId="0" fontId="15" fillId="0" borderId="0" xfId="0" applyFont="1" applyAlignment="1">
      <alignment horizontal="center" vertical="center" wrapText="1"/>
    </xf>
    <xf numFmtId="0" fontId="15" fillId="0" borderId="15" xfId="0" applyFont="1" applyBorder="1" applyAlignment="1">
      <alignment horizontal="center" vertical="center" wrapText="1"/>
    </xf>
    <xf numFmtId="0" fontId="15" fillId="0" borderId="17" xfId="0" applyFont="1" applyBorder="1" applyAlignment="1">
      <alignment horizontal="center" vertical="center" wrapText="1"/>
    </xf>
    <xf numFmtId="0" fontId="15" fillId="0" borderId="0" xfId="0" applyFont="1" applyBorder="1" applyAlignment="1">
      <alignment horizontal="center" vertical="center" wrapText="1"/>
    </xf>
    <xf numFmtId="0" fontId="15" fillId="0" borderId="16" xfId="0" applyFont="1" applyBorder="1" applyAlignment="1">
      <alignment horizontal="center" vertical="center" wrapText="1"/>
    </xf>
    <xf numFmtId="3" fontId="4" fillId="0" borderId="0" xfId="0" applyNumberFormat="1" applyFont="1" applyFill="1" applyBorder="1" applyAlignment="1">
      <alignment horizontal="left" vertical="center"/>
    </xf>
  </cellXfs>
  <cellStyles count="3">
    <cellStyle name="Hyperlink" xfId="2" builtinId="8"/>
    <cellStyle name="Normal" xfId="0" builtinId="0"/>
    <cellStyle name="Percent" xfId="1" builtinId="5"/>
  </cellStyles>
  <dxfs count="0"/>
  <tableStyles count="0" defaultTableStyle="TableStyleMedium2" defaultPivotStyle="PivotStyleLight16"/>
  <colors>
    <mruColors>
      <color rgb="FF003B71"/>
      <color rgb="FF95D600"/>
      <color rgb="FF555759"/>
      <color rgb="FFDF9A00"/>
      <color rgb="FFB595AC"/>
      <color rgb="FFF379DE"/>
      <color rgb="FFAC0040"/>
      <color rgb="FFB850B1"/>
      <color rgb="FF4A6B64"/>
      <color rgb="FF0B88F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 Id="rId30" Type="http://schemas.openxmlformats.org/officeDocument/2006/relationships/customXml" Target="../customXml/item1.xml"/></Relationships>
</file>

<file path=xl/charts/_rels/chart10.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11.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2.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3.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4.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5.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6.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7.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8.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9.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2.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0.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1.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20.xml"/><Relationship Id="rId1" Type="http://schemas.microsoft.com/office/2011/relationships/chartStyle" Target="style20.xml"/></Relationships>
</file>

<file path=xl/charts/_rels/chart22.xml.rels><?xml version="1.0" encoding="UTF-8" standalone="yes"?>
<Relationships xmlns="http://schemas.openxmlformats.org/package/2006/relationships"><Relationship Id="rId3" Type="http://schemas.openxmlformats.org/officeDocument/2006/relationships/themeOverride" Target="../theme/themeOverride2.xml"/><Relationship Id="rId2" Type="http://schemas.microsoft.com/office/2011/relationships/chartColorStyle" Target="colors21.xml"/><Relationship Id="rId1" Type="http://schemas.microsoft.com/office/2011/relationships/chartStyle" Target="style21.xml"/></Relationships>
</file>

<file path=xl/charts/_rels/chart23.xml.rels><?xml version="1.0" encoding="UTF-8" standalone="yes"?>
<Relationships xmlns="http://schemas.openxmlformats.org/package/2006/relationships"><Relationship Id="rId3" Type="http://schemas.openxmlformats.org/officeDocument/2006/relationships/themeOverride" Target="../theme/themeOverride3.xml"/><Relationship Id="rId2" Type="http://schemas.microsoft.com/office/2011/relationships/chartColorStyle" Target="colors22.xml"/><Relationship Id="rId1" Type="http://schemas.microsoft.com/office/2011/relationships/chartStyle" Target="style22.xml"/></Relationships>
</file>

<file path=xl/charts/_rels/chart24.xml.rels><?xml version="1.0" encoding="UTF-8" standalone="yes"?>
<Relationships xmlns="http://schemas.openxmlformats.org/package/2006/relationships"><Relationship Id="rId3" Type="http://schemas.openxmlformats.org/officeDocument/2006/relationships/themeOverride" Target="../theme/themeOverride4.xml"/><Relationship Id="rId2" Type="http://schemas.microsoft.com/office/2011/relationships/chartColorStyle" Target="colors23.xml"/><Relationship Id="rId1" Type="http://schemas.microsoft.com/office/2011/relationships/chartStyle" Target="style23.xml"/></Relationships>
</file>

<file path=xl/charts/_rels/chart25.xml.rels><?xml version="1.0" encoding="UTF-8" standalone="yes"?>
<Relationships xmlns="http://schemas.openxmlformats.org/package/2006/relationships"><Relationship Id="rId3" Type="http://schemas.openxmlformats.org/officeDocument/2006/relationships/themeOverride" Target="../theme/themeOverride5.xml"/><Relationship Id="rId2" Type="http://schemas.microsoft.com/office/2011/relationships/chartColorStyle" Target="colors24.xml"/><Relationship Id="rId1" Type="http://schemas.microsoft.com/office/2011/relationships/chartStyle" Target="style24.xml"/></Relationships>
</file>

<file path=xl/charts/_rels/chart26.xml.rels><?xml version="1.0" encoding="UTF-8" standalone="yes"?>
<Relationships xmlns="http://schemas.openxmlformats.org/package/2006/relationships"><Relationship Id="rId3" Type="http://schemas.openxmlformats.org/officeDocument/2006/relationships/themeOverride" Target="../theme/themeOverride6.xml"/><Relationship Id="rId2" Type="http://schemas.microsoft.com/office/2011/relationships/chartColorStyle" Target="colors25.xml"/><Relationship Id="rId1" Type="http://schemas.microsoft.com/office/2011/relationships/chartStyle" Target="style25.xml"/></Relationships>
</file>

<file path=xl/charts/_rels/chart27.xml.rels><?xml version="1.0" encoding="UTF-8" standalone="yes"?>
<Relationships xmlns="http://schemas.openxmlformats.org/package/2006/relationships"><Relationship Id="rId3" Type="http://schemas.openxmlformats.org/officeDocument/2006/relationships/themeOverride" Target="../theme/themeOverride7.xml"/><Relationship Id="rId2" Type="http://schemas.microsoft.com/office/2011/relationships/chartColorStyle" Target="colors26.xml"/><Relationship Id="rId1" Type="http://schemas.microsoft.com/office/2011/relationships/chartStyle" Target="style26.xml"/></Relationships>
</file>

<file path=xl/charts/_rels/chart28.xml.rels><?xml version="1.0" encoding="UTF-8" standalone="yes"?>
<Relationships xmlns="http://schemas.openxmlformats.org/package/2006/relationships"><Relationship Id="rId3" Type="http://schemas.openxmlformats.org/officeDocument/2006/relationships/themeOverride" Target="../theme/themeOverride8.xml"/><Relationship Id="rId2" Type="http://schemas.microsoft.com/office/2011/relationships/chartColorStyle" Target="colors27.xml"/><Relationship Id="rId1" Type="http://schemas.microsoft.com/office/2011/relationships/chartStyle" Target="style27.xml"/></Relationships>
</file>

<file path=xl/charts/_rels/chart29.xml.rels><?xml version="1.0" encoding="UTF-8" standalone="yes"?>
<Relationships xmlns="http://schemas.openxmlformats.org/package/2006/relationships"><Relationship Id="rId3" Type="http://schemas.openxmlformats.org/officeDocument/2006/relationships/themeOverride" Target="../theme/themeOverride9.xml"/><Relationship Id="rId2" Type="http://schemas.microsoft.com/office/2011/relationships/chartColorStyle" Target="colors28.xml"/><Relationship Id="rId1" Type="http://schemas.microsoft.com/office/2011/relationships/chartStyle" Target="style28.xml"/></Relationships>
</file>

<file path=xl/charts/_rels/chart3.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0.xml.rels><?xml version="1.0" encoding="UTF-8" standalone="yes"?>
<Relationships xmlns="http://schemas.openxmlformats.org/package/2006/relationships"><Relationship Id="rId3" Type="http://schemas.openxmlformats.org/officeDocument/2006/relationships/themeOverride" Target="../theme/themeOverride10.xml"/><Relationship Id="rId2" Type="http://schemas.microsoft.com/office/2011/relationships/chartColorStyle" Target="colors29.xml"/><Relationship Id="rId1" Type="http://schemas.microsoft.com/office/2011/relationships/chartStyle" Target="style29.xml"/></Relationships>
</file>

<file path=xl/charts/_rels/chart31.xml.rels><?xml version="1.0" encoding="UTF-8" standalone="yes"?>
<Relationships xmlns="http://schemas.openxmlformats.org/package/2006/relationships"><Relationship Id="rId3" Type="http://schemas.openxmlformats.org/officeDocument/2006/relationships/themeOverride" Target="../theme/themeOverride11.xml"/><Relationship Id="rId2" Type="http://schemas.microsoft.com/office/2011/relationships/chartColorStyle" Target="colors30.xml"/><Relationship Id="rId1" Type="http://schemas.microsoft.com/office/2011/relationships/chartStyle" Target="style30.xml"/></Relationships>
</file>

<file path=xl/charts/_rels/chart32.xml.rels><?xml version="1.0" encoding="UTF-8" standalone="yes"?>
<Relationships xmlns="http://schemas.openxmlformats.org/package/2006/relationships"><Relationship Id="rId3" Type="http://schemas.openxmlformats.org/officeDocument/2006/relationships/themeOverride" Target="../theme/themeOverride12.xml"/><Relationship Id="rId2" Type="http://schemas.microsoft.com/office/2011/relationships/chartColorStyle" Target="colors31.xml"/><Relationship Id="rId1" Type="http://schemas.microsoft.com/office/2011/relationships/chartStyle" Target="style31.xml"/></Relationships>
</file>

<file path=xl/charts/_rels/chart33.xml.rels><?xml version="1.0" encoding="UTF-8" standalone="yes"?>
<Relationships xmlns="http://schemas.openxmlformats.org/package/2006/relationships"><Relationship Id="rId2" Type="http://schemas.microsoft.com/office/2011/relationships/chartColorStyle" Target="colors32.xml"/><Relationship Id="rId1" Type="http://schemas.microsoft.com/office/2011/relationships/chartStyle" Target="style32.xml"/></Relationships>
</file>

<file path=xl/charts/_rels/chart34.xml.rels><?xml version="1.0" encoding="UTF-8" standalone="yes"?>
<Relationships xmlns="http://schemas.openxmlformats.org/package/2006/relationships"><Relationship Id="rId2" Type="http://schemas.microsoft.com/office/2011/relationships/chartColorStyle" Target="colors33.xml"/><Relationship Id="rId1" Type="http://schemas.microsoft.com/office/2011/relationships/chartStyle" Target="style33.xml"/></Relationships>
</file>

<file path=xl/charts/_rels/chart35.xml.rels><?xml version="1.0" encoding="UTF-8" standalone="yes"?>
<Relationships xmlns="http://schemas.openxmlformats.org/package/2006/relationships"><Relationship Id="rId2" Type="http://schemas.microsoft.com/office/2011/relationships/chartColorStyle" Target="colors34.xml"/><Relationship Id="rId1" Type="http://schemas.microsoft.com/office/2011/relationships/chartStyle" Target="style34.xml"/></Relationships>
</file>

<file path=xl/charts/_rels/chart36.xml.rels><?xml version="1.0" encoding="UTF-8" standalone="yes"?>
<Relationships xmlns="http://schemas.openxmlformats.org/package/2006/relationships"><Relationship Id="rId2" Type="http://schemas.microsoft.com/office/2011/relationships/chartColorStyle" Target="colors35.xml"/><Relationship Id="rId1" Type="http://schemas.microsoft.com/office/2011/relationships/chartStyle" Target="style35.xml"/></Relationships>
</file>

<file path=xl/charts/_rels/chart37.xml.rels><?xml version="1.0" encoding="UTF-8" standalone="yes"?>
<Relationships xmlns="http://schemas.openxmlformats.org/package/2006/relationships"><Relationship Id="rId2" Type="http://schemas.microsoft.com/office/2011/relationships/chartColorStyle" Target="colors36.xml"/><Relationship Id="rId1" Type="http://schemas.microsoft.com/office/2011/relationships/chartStyle" Target="style36.xml"/></Relationships>
</file>

<file path=xl/charts/_rels/chart38.xml.rels><?xml version="1.0" encoding="UTF-8" standalone="yes"?>
<Relationships xmlns="http://schemas.openxmlformats.org/package/2006/relationships"><Relationship Id="rId2" Type="http://schemas.microsoft.com/office/2011/relationships/chartColorStyle" Target="colors37.xml"/><Relationship Id="rId1" Type="http://schemas.microsoft.com/office/2011/relationships/chartStyle" Target="style37.xml"/></Relationships>
</file>

<file path=xl/charts/_rels/chart39.xml.rels><?xml version="1.0" encoding="UTF-8" standalone="yes"?>
<Relationships xmlns="http://schemas.openxmlformats.org/package/2006/relationships"><Relationship Id="rId2" Type="http://schemas.microsoft.com/office/2011/relationships/chartColorStyle" Target="colors38.xml"/><Relationship Id="rId1" Type="http://schemas.microsoft.com/office/2011/relationships/chartStyle" Target="style38.xml"/></Relationships>
</file>

<file path=xl/charts/_rels/chart4.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0.xml.rels><?xml version="1.0" encoding="UTF-8" standalone="yes"?>
<Relationships xmlns="http://schemas.openxmlformats.org/package/2006/relationships"><Relationship Id="rId2" Type="http://schemas.microsoft.com/office/2011/relationships/chartColorStyle" Target="colors39.xml"/><Relationship Id="rId1" Type="http://schemas.microsoft.com/office/2011/relationships/chartStyle" Target="style39.xml"/></Relationships>
</file>

<file path=xl/charts/_rels/chart41.xml.rels><?xml version="1.0" encoding="UTF-8" standalone="yes"?>
<Relationships xmlns="http://schemas.openxmlformats.org/package/2006/relationships"><Relationship Id="rId2" Type="http://schemas.microsoft.com/office/2011/relationships/chartColorStyle" Target="colors40.xml"/><Relationship Id="rId1" Type="http://schemas.microsoft.com/office/2011/relationships/chartStyle" Target="style40.xml"/></Relationships>
</file>

<file path=xl/charts/_rels/chart42.xml.rels><?xml version="1.0" encoding="UTF-8" standalone="yes"?>
<Relationships xmlns="http://schemas.openxmlformats.org/package/2006/relationships"><Relationship Id="rId2" Type="http://schemas.microsoft.com/office/2011/relationships/chartColorStyle" Target="colors41.xml"/><Relationship Id="rId1" Type="http://schemas.microsoft.com/office/2011/relationships/chartStyle" Target="style41.xml"/></Relationships>
</file>

<file path=xl/charts/_rels/chart43.xml.rels><?xml version="1.0" encoding="UTF-8" standalone="yes"?>
<Relationships xmlns="http://schemas.openxmlformats.org/package/2006/relationships"><Relationship Id="rId2" Type="http://schemas.microsoft.com/office/2011/relationships/chartColorStyle" Target="colors42.xml"/><Relationship Id="rId1" Type="http://schemas.microsoft.com/office/2011/relationships/chartStyle" Target="style42.xml"/></Relationships>
</file>

<file path=xl/charts/_rels/chart44.xml.rels><?xml version="1.0" encoding="UTF-8" standalone="yes"?>
<Relationships xmlns="http://schemas.openxmlformats.org/package/2006/relationships"><Relationship Id="rId2" Type="http://schemas.microsoft.com/office/2011/relationships/chartColorStyle" Target="colors43.xml"/><Relationship Id="rId1" Type="http://schemas.microsoft.com/office/2011/relationships/chartStyle" Target="style43.xml"/></Relationships>
</file>

<file path=xl/charts/_rels/chart45.xml.rels><?xml version="1.0" encoding="UTF-8" standalone="yes"?>
<Relationships xmlns="http://schemas.openxmlformats.org/package/2006/relationships"><Relationship Id="rId2" Type="http://schemas.microsoft.com/office/2011/relationships/chartColorStyle" Target="colors44.xml"/><Relationship Id="rId1" Type="http://schemas.microsoft.com/office/2011/relationships/chartStyle" Target="style44.xml"/></Relationships>
</file>

<file path=xl/charts/_rels/chart46.xml.rels><?xml version="1.0" encoding="UTF-8" standalone="yes"?>
<Relationships xmlns="http://schemas.openxmlformats.org/package/2006/relationships"><Relationship Id="rId2" Type="http://schemas.microsoft.com/office/2011/relationships/chartColorStyle" Target="colors45.xml"/><Relationship Id="rId1" Type="http://schemas.microsoft.com/office/2011/relationships/chartStyle" Target="style45.xml"/></Relationships>
</file>

<file path=xl/charts/_rels/chart47.xml.rels><?xml version="1.0" encoding="UTF-8" standalone="yes"?>
<Relationships xmlns="http://schemas.openxmlformats.org/package/2006/relationships"><Relationship Id="rId2" Type="http://schemas.microsoft.com/office/2011/relationships/chartColorStyle" Target="colors46.xml"/><Relationship Id="rId1" Type="http://schemas.microsoft.com/office/2011/relationships/chartStyle" Target="style46.xml"/></Relationships>
</file>

<file path=xl/charts/_rels/chart48.xml.rels><?xml version="1.0" encoding="UTF-8" standalone="yes"?>
<Relationships xmlns="http://schemas.openxmlformats.org/package/2006/relationships"><Relationship Id="rId2" Type="http://schemas.microsoft.com/office/2011/relationships/chartColorStyle" Target="colors47.xml"/><Relationship Id="rId1" Type="http://schemas.microsoft.com/office/2011/relationships/chartStyle" Target="style47.xml"/></Relationships>
</file>

<file path=xl/charts/_rels/chart49.xml.rels><?xml version="1.0" encoding="UTF-8" standalone="yes"?>
<Relationships xmlns="http://schemas.openxmlformats.org/package/2006/relationships"><Relationship Id="rId2" Type="http://schemas.microsoft.com/office/2011/relationships/chartColorStyle" Target="colors48.xml"/><Relationship Id="rId1" Type="http://schemas.microsoft.com/office/2011/relationships/chartStyle" Target="style48.xml"/></Relationships>
</file>

<file path=xl/charts/_rels/chart5.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0.xml.rels><?xml version="1.0" encoding="UTF-8" standalone="yes"?>
<Relationships xmlns="http://schemas.openxmlformats.org/package/2006/relationships"><Relationship Id="rId2" Type="http://schemas.microsoft.com/office/2011/relationships/chartColorStyle" Target="colors49.xml"/><Relationship Id="rId1" Type="http://schemas.microsoft.com/office/2011/relationships/chartStyle" Target="style49.xml"/></Relationships>
</file>

<file path=xl/charts/_rels/chart51.xml.rels><?xml version="1.0" encoding="UTF-8" standalone="yes"?>
<Relationships xmlns="http://schemas.openxmlformats.org/package/2006/relationships"><Relationship Id="rId2" Type="http://schemas.microsoft.com/office/2011/relationships/chartColorStyle" Target="colors50.xml"/><Relationship Id="rId1" Type="http://schemas.microsoft.com/office/2011/relationships/chartStyle" Target="style50.xml"/></Relationships>
</file>

<file path=xl/charts/_rels/chart52.xml.rels><?xml version="1.0" encoding="UTF-8" standalone="yes"?>
<Relationships xmlns="http://schemas.openxmlformats.org/package/2006/relationships"><Relationship Id="rId2" Type="http://schemas.microsoft.com/office/2011/relationships/chartColorStyle" Target="colors51.xml"/><Relationship Id="rId1" Type="http://schemas.microsoft.com/office/2011/relationships/chartStyle" Target="style51.xml"/></Relationships>
</file>

<file path=xl/charts/_rels/chart53.xml.rels><?xml version="1.0" encoding="UTF-8" standalone="yes"?>
<Relationships xmlns="http://schemas.openxmlformats.org/package/2006/relationships"><Relationship Id="rId2" Type="http://schemas.microsoft.com/office/2011/relationships/chartColorStyle" Target="colors52.xml"/><Relationship Id="rId1" Type="http://schemas.microsoft.com/office/2011/relationships/chartStyle" Target="style52.xml"/></Relationships>
</file>

<file path=xl/charts/_rels/chart54.xml.rels><?xml version="1.0" encoding="UTF-8" standalone="yes"?>
<Relationships xmlns="http://schemas.openxmlformats.org/package/2006/relationships"><Relationship Id="rId2" Type="http://schemas.microsoft.com/office/2011/relationships/chartColorStyle" Target="colors53.xml"/><Relationship Id="rId1" Type="http://schemas.microsoft.com/office/2011/relationships/chartStyle" Target="style53.xml"/></Relationships>
</file>

<file path=xl/charts/_rels/chart55.xml.rels><?xml version="1.0" encoding="UTF-8" standalone="yes"?>
<Relationships xmlns="http://schemas.openxmlformats.org/package/2006/relationships"><Relationship Id="rId3" Type="http://schemas.openxmlformats.org/officeDocument/2006/relationships/themeOverride" Target="../theme/themeOverride13.xml"/><Relationship Id="rId2" Type="http://schemas.microsoft.com/office/2011/relationships/chartColorStyle" Target="colors54.xml"/><Relationship Id="rId1" Type="http://schemas.microsoft.com/office/2011/relationships/chartStyle" Target="style54.xml"/></Relationships>
</file>

<file path=xl/charts/_rels/chart56.xml.rels><?xml version="1.0" encoding="UTF-8" standalone="yes"?>
<Relationships xmlns="http://schemas.openxmlformats.org/package/2006/relationships"><Relationship Id="rId3" Type="http://schemas.openxmlformats.org/officeDocument/2006/relationships/themeOverride" Target="../theme/themeOverride14.xml"/><Relationship Id="rId2" Type="http://schemas.microsoft.com/office/2011/relationships/chartColorStyle" Target="colors55.xml"/><Relationship Id="rId1" Type="http://schemas.microsoft.com/office/2011/relationships/chartStyle" Target="style55.xml"/></Relationships>
</file>

<file path=xl/charts/_rels/chart57.xml.rels><?xml version="1.0" encoding="UTF-8" standalone="yes"?>
<Relationships xmlns="http://schemas.openxmlformats.org/package/2006/relationships"><Relationship Id="rId3" Type="http://schemas.openxmlformats.org/officeDocument/2006/relationships/themeOverride" Target="../theme/themeOverride15.xml"/><Relationship Id="rId2" Type="http://schemas.microsoft.com/office/2011/relationships/chartColorStyle" Target="colors56.xml"/><Relationship Id="rId1" Type="http://schemas.microsoft.com/office/2011/relationships/chartStyle" Target="style56.xml"/></Relationships>
</file>

<file path=xl/charts/_rels/chart58.xml.rels><?xml version="1.0" encoding="UTF-8" standalone="yes"?>
<Relationships xmlns="http://schemas.openxmlformats.org/package/2006/relationships"><Relationship Id="rId3" Type="http://schemas.openxmlformats.org/officeDocument/2006/relationships/themeOverride" Target="../theme/themeOverride16.xml"/><Relationship Id="rId2" Type="http://schemas.microsoft.com/office/2011/relationships/chartColorStyle" Target="colors57.xml"/><Relationship Id="rId1" Type="http://schemas.microsoft.com/office/2011/relationships/chartStyle" Target="style57.xml"/></Relationships>
</file>

<file path=xl/charts/_rels/chart59.xml.rels><?xml version="1.0" encoding="UTF-8" standalone="yes"?>
<Relationships xmlns="http://schemas.openxmlformats.org/package/2006/relationships"><Relationship Id="rId3" Type="http://schemas.openxmlformats.org/officeDocument/2006/relationships/themeOverride" Target="../theme/themeOverride17.xml"/><Relationship Id="rId2" Type="http://schemas.microsoft.com/office/2011/relationships/chartColorStyle" Target="colors58.xml"/><Relationship Id="rId1" Type="http://schemas.microsoft.com/office/2011/relationships/chartStyle" Target="style58.xml"/></Relationships>
</file>

<file path=xl/charts/_rels/chart6.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0.xml.rels><?xml version="1.0" encoding="UTF-8" standalone="yes"?>
<Relationships xmlns="http://schemas.openxmlformats.org/package/2006/relationships"><Relationship Id="rId3" Type="http://schemas.openxmlformats.org/officeDocument/2006/relationships/themeOverride" Target="../theme/themeOverride18.xml"/><Relationship Id="rId2" Type="http://schemas.microsoft.com/office/2011/relationships/chartColorStyle" Target="colors59.xml"/><Relationship Id="rId1" Type="http://schemas.microsoft.com/office/2011/relationships/chartStyle" Target="style59.xml"/></Relationships>
</file>

<file path=xl/charts/_rels/chart61.xml.rels><?xml version="1.0" encoding="UTF-8" standalone="yes"?>
<Relationships xmlns="http://schemas.openxmlformats.org/package/2006/relationships"><Relationship Id="rId3" Type="http://schemas.openxmlformats.org/officeDocument/2006/relationships/themeOverride" Target="../theme/themeOverride19.xml"/><Relationship Id="rId2" Type="http://schemas.microsoft.com/office/2011/relationships/chartColorStyle" Target="colors60.xml"/><Relationship Id="rId1" Type="http://schemas.microsoft.com/office/2011/relationships/chartStyle" Target="style60.xml"/></Relationships>
</file>

<file path=xl/charts/_rels/chart62.xml.rels><?xml version="1.0" encoding="UTF-8" standalone="yes"?>
<Relationships xmlns="http://schemas.openxmlformats.org/package/2006/relationships"><Relationship Id="rId3" Type="http://schemas.openxmlformats.org/officeDocument/2006/relationships/themeOverride" Target="../theme/themeOverride20.xml"/><Relationship Id="rId2" Type="http://schemas.microsoft.com/office/2011/relationships/chartColorStyle" Target="colors61.xml"/><Relationship Id="rId1" Type="http://schemas.microsoft.com/office/2011/relationships/chartStyle" Target="style61.xml"/></Relationships>
</file>

<file path=xl/charts/_rels/chart63.xml.rels><?xml version="1.0" encoding="UTF-8" standalone="yes"?>
<Relationships xmlns="http://schemas.openxmlformats.org/package/2006/relationships"><Relationship Id="rId3" Type="http://schemas.openxmlformats.org/officeDocument/2006/relationships/themeOverride" Target="../theme/themeOverride21.xml"/><Relationship Id="rId2" Type="http://schemas.microsoft.com/office/2011/relationships/chartColorStyle" Target="colors62.xml"/><Relationship Id="rId1" Type="http://schemas.microsoft.com/office/2011/relationships/chartStyle" Target="style62.xml"/></Relationships>
</file>

<file path=xl/charts/_rels/chart64.xml.rels><?xml version="1.0" encoding="UTF-8" standalone="yes"?>
<Relationships xmlns="http://schemas.openxmlformats.org/package/2006/relationships"><Relationship Id="rId3" Type="http://schemas.openxmlformats.org/officeDocument/2006/relationships/themeOverride" Target="../theme/themeOverride22.xml"/><Relationship Id="rId2" Type="http://schemas.microsoft.com/office/2011/relationships/chartColorStyle" Target="colors63.xml"/><Relationship Id="rId1" Type="http://schemas.microsoft.com/office/2011/relationships/chartStyle" Target="style63.xml"/></Relationships>
</file>

<file path=xl/charts/_rels/chart65.xml.rels><?xml version="1.0" encoding="UTF-8" standalone="yes"?>
<Relationships xmlns="http://schemas.openxmlformats.org/package/2006/relationships"><Relationship Id="rId3" Type="http://schemas.openxmlformats.org/officeDocument/2006/relationships/themeOverride" Target="../theme/themeOverride23.xml"/><Relationship Id="rId2" Type="http://schemas.microsoft.com/office/2011/relationships/chartColorStyle" Target="colors64.xml"/><Relationship Id="rId1" Type="http://schemas.microsoft.com/office/2011/relationships/chartStyle" Target="style64.xml"/></Relationships>
</file>

<file path=xl/charts/_rels/chart66.xml.rels><?xml version="1.0" encoding="UTF-8" standalone="yes"?>
<Relationships xmlns="http://schemas.openxmlformats.org/package/2006/relationships"><Relationship Id="rId3" Type="http://schemas.openxmlformats.org/officeDocument/2006/relationships/themeOverride" Target="../theme/themeOverride24.xml"/><Relationship Id="rId2" Type="http://schemas.microsoft.com/office/2011/relationships/chartColorStyle" Target="colors65.xml"/><Relationship Id="rId1" Type="http://schemas.microsoft.com/office/2011/relationships/chartStyle" Target="style65.xml"/></Relationships>
</file>

<file path=xl/charts/_rels/chart67.xml.rels><?xml version="1.0" encoding="UTF-8" standalone="yes"?>
<Relationships xmlns="http://schemas.openxmlformats.org/package/2006/relationships"><Relationship Id="rId2" Type="http://schemas.microsoft.com/office/2011/relationships/chartColorStyle" Target="colors66.xml"/><Relationship Id="rId1" Type="http://schemas.microsoft.com/office/2011/relationships/chartStyle" Target="style66.xml"/></Relationships>
</file>

<file path=xl/charts/_rels/chart68.xml.rels><?xml version="1.0" encoding="UTF-8" standalone="yes"?>
<Relationships xmlns="http://schemas.openxmlformats.org/package/2006/relationships"><Relationship Id="rId2" Type="http://schemas.microsoft.com/office/2011/relationships/chartColorStyle" Target="colors67.xml"/><Relationship Id="rId1" Type="http://schemas.microsoft.com/office/2011/relationships/chartStyle" Target="style67.xml"/></Relationships>
</file>

<file path=xl/charts/_rels/chart7.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8.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9.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3"/>
          <c:order val="0"/>
          <c:tx>
            <c:strRef>
              <c:f>Investment!$B$20</c:f>
              <c:strCache>
                <c:ptCount val="1"/>
                <c:pt idx="0">
                  <c:v>Base</c:v>
                </c:pt>
              </c:strCache>
            </c:strRef>
          </c:tx>
          <c:marker>
            <c:symbol val="none"/>
          </c:marker>
          <c:cat>
            <c:numRef>
              <c:f>Investment!$C$2:$AA$2</c:f>
              <c:numCache>
                <c:formatCode>General</c:formatCode>
                <c:ptCount val="25"/>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numCache>
            </c:numRef>
          </c:cat>
          <c:val>
            <c:numRef>
              <c:f>Investment!$C$20:$AA$20</c:f>
              <c:numCache>
                <c:formatCode>"$"#,##0</c:formatCode>
                <c:ptCount val="25"/>
                <c:pt idx="0">
                  <c:v>44566404.74916283</c:v>
                </c:pt>
                <c:pt idx="1">
                  <c:v>49568863.929383367</c:v>
                </c:pt>
                <c:pt idx="2">
                  <c:v>50569726.253993317</c:v>
                </c:pt>
                <c:pt idx="3">
                  <c:v>53605075.475020885</c:v>
                </c:pt>
                <c:pt idx="4">
                  <c:v>54436723.84322343</c:v>
                </c:pt>
                <c:pt idx="5">
                  <c:v>59704231.250637762</c:v>
                </c:pt>
                <c:pt idx="6">
                  <c:v>59729591.774854563</c:v>
                </c:pt>
                <c:pt idx="7">
                  <c:v>63977240.699389532</c:v>
                </c:pt>
                <c:pt idx="8">
                  <c:v>59697285.551105581</c:v>
                </c:pt>
                <c:pt idx="9">
                  <c:v>61464133.866176836</c:v>
                </c:pt>
                <c:pt idx="10">
                  <c:v>54579876.285084605</c:v>
                </c:pt>
                <c:pt idx="11">
                  <c:v>54811930.233052589</c:v>
                </c:pt>
                <c:pt idx="12">
                  <c:v>53389384.55882971</c:v>
                </c:pt>
                <c:pt idx="13">
                  <c:v>54567075.811008632</c:v>
                </c:pt>
                <c:pt idx="14">
                  <c:v>54146682.996410899</c:v>
                </c:pt>
                <c:pt idx="15">
                  <c:v>54926862.818179317</c:v>
                </c:pt>
                <c:pt idx="16">
                  <c:v>55378214.239657722</c:v>
                </c:pt>
                <c:pt idx="17">
                  <c:v>54650944.964432515</c:v>
                </c:pt>
                <c:pt idx="18">
                  <c:v>54235259.705126338</c:v>
                </c:pt>
                <c:pt idx="19">
                  <c:v>53797273.859164327</c:v>
                </c:pt>
                <c:pt idx="20">
                  <c:v>51638070.585905105</c:v>
                </c:pt>
                <c:pt idx="21">
                  <c:v>50982113.674955234</c:v>
                </c:pt>
                <c:pt idx="22">
                  <c:v>50158780.954381078</c:v>
                </c:pt>
                <c:pt idx="23">
                  <c:v>49391672.973641947</c:v>
                </c:pt>
                <c:pt idx="24">
                  <c:v>48676220.939631522</c:v>
                </c:pt>
              </c:numCache>
            </c:numRef>
          </c:val>
          <c:smooth val="0"/>
          <c:extLst>
            <c:ext xmlns:c16="http://schemas.microsoft.com/office/drawing/2014/chart" uri="{C3380CC4-5D6E-409C-BE32-E72D297353CC}">
              <c16:uniqueId val="{00000006-371A-4790-9EB8-2CD4D95ECD4D}"/>
            </c:ext>
          </c:extLst>
        </c:ser>
        <c:ser>
          <c:idx val="4"/>
          <c:order val="1"/>
          <c:tx>
            <c:strRef>
              <c:f>Investment!$B$21</c:f>
              <c:strCache>
                <c:ptCount val="1"/>
                <c:pt idx="0">
                  <c:v>Low</c:v>
                </c:pt>
              </c:strCache>
            </c:strRef>
          </c:tx>
          <c:marker>
            <c:symbol val="none"/>
          </c:marker>
          <c:cat>
            <c:numRef>
              <c:f>Investment!$C$2:$AA$2</c:f>
              <c:numCache>
                <c:formatCode>General</c:formatCode>
                <c:ptCount val="25"/>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numCache>
            </c:numRef>
          </c:cat>
          <c:val>
            <c:numRef>
              <c:f>Investment!$C$21:$AA$21</c:f>
              <c:numCache>
                <c:formatCode>"$"#,##0</c:formatCode>
                <c:ptCount val="25"/>
                <c:pt idx="0">
                  <c:v>18563198.091931954</c:v>
                </c:pt>
                <c:pt idx="1">
                  <c:v>20681655.837317497</c:v>
                </c:pt>
                <c:pt idx="2">
                  <c:v>20704867.924027719</c:v>
                </c:pt>
                <c:pt idx="3">
                  <c:v>21716712.838715643</c:v>
                </c:pt>
                <c:pt idx="4">
                  <c:v>22200371.567498136</c:v>
                </c:pt>
                <c:pt idx="5">
                  <c:v>25123688.280085579</c:v>
                </c:pt>
                <c:pt idx="6">
                  <c:v>25725988.337422363</c:v>
                </c:pt>
                <c:pt idx="7">
                  <c:v>28127153.859229982</c:v>
                </c:pt>
                <c:pt idx="8">
                  <c:v>26210672.808731515</c:v>
                </c:pt>
                <c:pt idx="9">
                  <c:v>27232427.304788183</c:v>
                </c:pt>
                <c:pt idx="10">
                  <c:v>25406870.075297445</c:v>
                </c:pt>
                <c:pt idx="11">
                  <c:v>26367552.759391569</c:v>
                </c:pt>
                <c:pt idx="12">
                  <c:v>26107821.532414168</c:v>
                </c:pt>
                <c:pt idx="13">
                  <c:v>27250577.835214898</c:v>
                </c:pt>
                <c:pt idx="14">
                  <c:v>27558420.293249168</c:v>
                </c:pt>
                <c:pt idx="15">
                  <c:v>28362207.276960187</c:v>
                </c:pt>
                <c:pt idx="16">
                  <c:v>29035252.212503932</c:v>
                </c:pt>
                <c:pt idx="17">
                  <c:v>29105093.960001685</c:v>
                </c:pt>
                <c:pt idx="18">
                  <c:v>29268933.769567166</c:v>
                </c:pt>
                <c:pt idx="19">
                  <c:v>29375317.624540046</c:v>
                </c:pt>
                <c:pt idx="20">
                  <c:v>28639873.764034368</c:v>
                </c:pt>
                <c:pt idx="21">
                  <c:v>28562594.604045458</c:v>
                </c:pt>
                <c:pt idx="22">
                  <c:v>28386048.074217763</c:v>
                </c:pt>
                <c:pt idx="23">
                  <c:v>28196604.490403261</c:v>
                </c:pt>
                <c:pt idx="24">
                  <c:v>28002850.329334229</c:v>
                </c:pt>
              </c:numCache>
            </c:numRef>
          </c:val>
          <c:smooth val="0"/>
          <c:extLst>
            <c:ext xmlns:c16="http://schemas.microsoft.com/office/drawing/2014/chart" uri="{C3380CC4-5D6E-409C-BE32-E72D297353CC}">
              <c16:uniqueId val="{00000007-371A-4790-9EB8-2CD4D95ECD4D}"/>
            </c:ext>
          </c:extLst>
        </c:ser>
        <c:ser>
          <c:idx val="5"/>
          <c:order val="2"/>
          <c:tx>
            <c:strRef>
              <c:f>Investment!$A$22</c:f>
              <c:strCache>
                <c:ptCount val="1"/>
              </c:strCache>
            </c:strRef>
          </c:tx>
          <c:marker>
            <c:symbol val="none"/>
          </c:marker>
          <c:cat>
            <c:numRef>
              <c:f>Investment!$C$2:$AA$2</c:f>
              <c:numCache>
                <c:formatCode>General</c:formatCode>
                <c:ptCount val="25"/>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numCache>
            </c:numRef>
          </c:cat>
          <c:val>
            <c:numRef>
              <c:f>Investment!$C$22:$AA$22</c:f>
              <c:numCache>
                <c:formatCode>"$"#,##0</c:formatCode>
                <c:ptCount val="25"/>
              </c:numCache>
            </c:numRef>
          </c:val>
          <c:smooth val="0"/>
          <c:extLst>
            <c:ext xmlns:c16="http://schemas.microsoft.com/office/drawing/2014/chart" uri="{C3380CC4-5D6E-409C-BE32-E72D297353CC}">
              <c16:uniqueId val="{00000008-371A-4790-9EB8-2CD4D95ECD4D}"/>
            </c:ext>
          </c:extLst>
        </c:ser>
        <c:ser>
          <c:idx val="0"/>
          <c:order val="3"/>
          <c:tx>
            <c:strRef>
              <c:f>Investment!$B$18</c:f>
              <c:strCache>
                <c:ptCount val="1"/>
                <c:pt idx="0">
                  <c:v>Max Achievable</c:v>
                </c:pt>
              </c:strCache>
            </c:strRef>
          </c:tx>
          <c:marker>
            <c:symbol val="none"/>
          </c:marker>
          <c:cat>
            <c:numRef>
              <c:f>Investment!$C$2:$AA$2</c:f>
              <c:numCache>
                <c:formatCode>General</c:formatCode>
                <c:ptCount val="25"/>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numCache>
            </c:numRef>
          </c:cat>
          <c:val>
            <c:numRef>
              <c:f>Investment!$C$18:$AA$18</c:f>
              <c:numCache>
                <c:formatCode>"$"#,##0</c:formatCode>
                <c:ptCount val="25"/>
                <c:pt idx="0">
                  <c:v>170191264.61552021</c:v>
                </c:pt>
                <c:pt idx="1">
                  <c:v>185174874.11780486</c:v>
                </c:pt>
                <c:pt idx="2">
                  <c:v>187191978.24156976</c:v>
                </c:pt>
                <c:pt idx="3">
                  <c:v>189747798.18969145</c:v>
                </c:pt>
                <c:pt idx="4">
                  <c:v>185347253.60912803</c:v>
                </c:pt>
                <c:pt idx="5">
                  <c:v>189351084.94992274</c:v>
                </c:pt>
                <c:pt idx="6">
                  <c:v>182418184.13517833</c:v>
                </c:pt>
                <c:pt idx="7">
                  <c:v>183338454.95930752</c:v>
                </c:pt>
                <c:pt idx="8">
                  <c:v>163228543.31923592</c:v>
                </c:pt>
                <c:pt idx="9">
                  <c:v>157408008.36537835</c:v>
                </c:pt>
                <c:pt idx="10">
                  <c:v>149728212.16066504</c:v>
                </c:pt>
                <c:pt idx="11">
                  <c:v>147145385.09460118</c:v>
                </c:pt>
                <c:pt idx="12">
                  <c:v>140942437.09155899</c:v>
                </c:pt>
                <c:pt idx="13">
                  <c:v>140377870.84056926</c:v>
                </c:pt>
                <c:pt idx="14">
                  <c:v>137900415.26366577</c:v>
                </c:pt>
                <c:pt idx="15">
                  <c:v>139482738.46901581</c:v>
                </c:pt>
                <c:pt idx="16">
                  <c:v>141025125.49993157</c:v>
                </c:pt>
                <c:pt idx="17">
                  <c:v>140549106.10975206</c:v>
                </c:pt>
                <c:pt idx="18">
                  <c:v>141282409.91580635</c:v>
                </c:pt>
                <c:pt idx="19">
                  <c:v>142263123.27474192</c:v>
                </c:pt>
                <c:pt idx="20">
                  <c:v>139089914.99087894</c:v>
                </c:pt>
                <c:pt idx="21">
                  <c:v>140364768.60168257</c:v>
                </c:pt>
                <c:pt idx="22">
                  <c:v>140826151.16974089</c:v>
                </c:pt>
                <c:pt idx="23">
                  <c:v>141412518.69929293</c:v>
                </c:pt>
                <c:pt idx="24">
                  <c:v>142113337.2990104</c:v>
                </c:pt>
              </c:numCache>
            </c:numRef>
          </c:val>
          <c:smooth val="0"/>
          <c:extLst>
            <c:ext xmlns:c16="http://schemas.microsoft.com/office/drawing/2014/chart" uri="{C3380CC4-5D6E-409C-BE32-E72D297353CC}">
              <c16:uniqueId val="{00000001-371A-4790-9EB8-2CD4D95ECD4D}"/>
            </c:ext>
          </c:extLst>
        </c:ser>
        <c:ser>
          <c:idx val="1"/>
          <c:order val="4"/>
          <c:tx>
            <c:strRef>
              <c:f>Investment!$B$19</c:f>
              <c:strCache>
                <c:ptCount val="1"/>
                <c:pt idx="0">
                  <c:v>Mid</c:v>
                </c:pt>
              </c:strCache>
            </c:strRef>
          </c:tx>
          <c:marker>
            <c:symbol val="none"/>
          </c:marker>
          <c:cat>
            <c:numRef>
              <c:f>Investment!$C$2:$AA$2</c:f>
              <c:numCache>
                <c:formatCode>General</c:formatCode>
                <c:ptCount val="25"/>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numCache>
            </c:numRef>
          </c:cat>
          <c:val>
            <c:numRef>
              <c:f>Investment!$C$19:$AA$19</c:f>
              <c:numCache>
                <c:formatCode>"$"#,##0</c:formatCode>
                <c:ptCount val="25"/>
                <c:pt idx="0">
                  <c:v>96033191.8694987</c:v>
                </c:pt>
                <c:pt idx="1">
                  <c:v>105878481.93531111</c:v>
                </c:pt>
                <c:pt idx="2">
                  <c:v>109607626.65661083</c:v>
                </c:pt>
                <c:pt idx="3">
                  <c:v>115269380.31234659</c:v>
                </c:pt>
                <c:pt idx="4">
                  <c:v>116721137.93045898</c:v>
                </c:pt>
                <c:pt idx="5">
                  <c:v>122388495.46356854</c:v>
                </c:pt>
                <c:pt idx="6">
                  <c:v>121871075.45030198</c:v>
                </c:pt>
                <c:pt idx="7">
                  <c:v>126769558.28184028</c:v>
                </c:pt>
                <c:pt idx="8">
                  <c:v>118004864.43741003</c:v>
                </c:pt>
                <c:pt idx="9">
                  <c:v>117151121.94870761</c:v>
                </c:pt>
                <c:pt idx="10">
                  <c:v>108211418.0342657</c:v>
                </c:pt>
                <c:pt idx="11">
                  <c:v>105859369.19678737</c:v>
                </c:pt>
                <c:pt idx="12">
                  <c:v>101169078.60163337</c:v>
                </c:pt>
                <c:pt idx="13">
                  <c:v>99794375.324918494</c:v>
                </c:pt>
                <c:pt idx="14">
                  <c:v>97410982.479614928</c:v>
                </c:pt>
                <c:pt idx="15">
                  <c:v>97177384.621228218</c:v>
                </c:pt>
                <c:pt idx="16">
                  <c:v>96482607.52586925</c:v>
                </c:pt>
                <c:pt idx="17">
                  <c:v>94395609.702607691</c:v>
                </c:pt>
                <c:pt idx="18">
                  <c:v>93086789.888302535</c:v>
                </c:pt>
                <c:pt idx="19">
                  <c:v>92005546.575952902</c:v>
                </c:pt>
                <c:pt idx="20">
                  <c:v>88427895.921173289</c:v>
                </c:pt>
                <c:pt idx="21">
                  <c:v>87599116.455437347</c:v>
                </c:pt>
                <c:pt idx="22">
                  <c:v>86500667.921644375</c:v>
                </c:pt>
                <c:pt idx="23">
                  <c:v>85591962.14177224</c:v>
                </c:pt>
                <c:pt idx="24">
                  <c:v>84859279.225151658</c:v>
                </c:pt>
              </c:numCache>
            </c:numRef>
          </c:val>
          <c:smooth val="0"/>
          <c:extLst>
            <c:ext xmlns:c16="http://schemas.microsoft.com/office/drawing/2014/chart" uri="{C3380CC4-5D6E-409C-BE32-E72D297353CC}">
              <c16:uniqueId val="{00000003-371A-4790-9EB8-2CD4D95ECD4D}"/>
            </c:ext>
          </c:extLst>
        </c:ser>
        <c:ser>
          <c:idx val="2"/>
          <c:order val="5"/>
          <c:tx>
            <c:strRef>
              <c:f>Investment!$B$22</c:f>
              <c:strCache>
                <c:ptCount val="1"/>
              </c:strCache>
            </c:strRef>
          </c:tx>
          <c:spPr>
            <a:ln w="28575" cap="rnd">
              <a:solidFill>
                <a:schemeClr val="accent3"/>
              </a:solidFill>
              <a:round/>
            </a:ln>
            <a:effectLst/>
          </c:spPr>
          <c:marker>
            <c:symbol val="none"/>
          </c:marker>
          <c:cat>
            <c:numRef>
              <c:f>Investment!$C$2:$AA$2</c:f>
              <c:numCache>
                <c:formatCode>General</c:formatCode>
                <c:ptCount val="25"/>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numCache>
            </c:numRef>
          </c:cat>
          <c:val>
            <c:numRef>
              <c:f>Investment!$C$22:$AA$22</c:f>
              <c:numCache>
                <c:formatCode>"$"#,##0</c:formatCode>
                <c:ptCount val="25"/>
              </c:numCache>
            </c:numRef>
          </c:val>
          <c:smooth val="0"/>
          <c:extLst>
            <c:ext xmlns:c16="http://schemas.microsoft.com/office/drawing/2014/chart" uri="{C3380CC4-5D6E-409C-BE32-E72D297353CC}">
              <c16:uniqueId val="{00000005-371A-4790-9EB8-2CD4D95ECD4D}"/>
            </c:ext>
          </c:extLst>
        </c:ser>
        <c:dLbls>
          <c:showLegendKey val="0"/>
          <c:showVal val="0"/>
          <c:showCatName val="0"/>
          <c:showSerName val="0"/>
          <c:showPercent val="0"/>
          <c:showBubbleSize val="0"/>
        </c:dLbls>
        <c:smooth val="0"/>
        <c:axId val="341279144"/>
        <c:axId val="341281888"/>
      </c:lineChart>
      <c:catAx>
        <c:axId val="341279144"/>
        <c:scaling>
          <c:orientation val="minMax"/>
        </c:scaling>
        <c:delete val="0"/>
        <c:axPos val="b"/>
        <c:numFmt formatCode="General" sourceLinked="1"/>
        <c:majorTickMark val="out"/>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1281888"/>
        <c:crosses val="autoZero"/>
        <c:auto val="1"/>
        <c:lblAlgn val="ctr"/>
        <c:lblOffset val="100"/>
        <c:noMultiLvlLbl val="0"/>
      </c:catAx>
      <c:valAx>
        <c:axId val="34128188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t>Investment (Nominal$)</a:t>
                </a:r>
              </a:p>
            </c:rich>
          </c:tx>
          <c:overlay val="0"/>
          <c:spPr>
            <a:noFill/>
            <a:ln>
              <a:noFill/>
            </a:ln>
            <a:effectLst/>
          </c:spPr>
        </c:title>
        <c:numFmt formatCode="&quot;$&quot;#,##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1279144"/>
        <c:crosses val="autoZero"/>
        <c:crossBetween val="between"/>
        <c:majorUnit val="25000000"/>
      </c:valAx>
    </c:plotArea>
    <c:legend>
      <c:legendPos val="b"/>
      <c:legendEntry>
        <c:idx val="2"/>
        <c:delete val="1"/>
      </c:legendEntry>
      <c:legendEntry>
        <c:idx val="5"/>
        <c:delete val="1"/>
      </c:legendEntry>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14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ElecEnergy_CustSeg!$B$2</c:f>
              <c:strCache>
                <c:ptCount val="1"/>
                <c:pt idx="0">
                  <c:v>Mi'kmaw</c:v>
                </c:pt>
              </c:strCache>
            </c:strRef>
          </c:tx>
          <c:spPr>
            <a:solidFill>
              <a:schemeClr val="accent1"/>
            </a:solidFill>
            <a:ln>
              <a:noFill/>
            </a:ln>
            <a:effectLst/>
          </c:spPr>
          <c:invertIfNegative val="0"/>
          <c:cat>
            <c:numRef>
              <c:f>ElecEnergy_CustSeg!$A$3:$A$29</c:f>
              <c:numCache>
                <c:formatCode>General</c:formatCode>
                <c:ptCount val="25"/>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numCache>
            </c:numRef>
          </c:cat>
          <c:val>
            <c:numRef>
              <c:f>ElecEnergy_CustSeg!$B$3:$B$29</c:f>
              <c:numCache>
                <c:formatCode>#,##0_);\(#,##0\)</c:formatCode>
                <c:ptCount val="25"/>
                <c:pt idx="0">
                  <c:v>97.617780661240687</c:v>
                </c:pt>
                <c:pt idx="1">
                  <c:v>97.987861784686103</c:v>
                </c:pt>
                <c:pt idx="2">
                  <c:v>98.360590388345585</c:v>
                </c:pt>
                <c:pt idx="3">
                  <c:v>96.164365733423949</c:v>
                </c:pt>
                <c:pt idx="4">
                  <c:v>96.502118938111607</c:v>
                </c:pt>
                <c:pt idx="5">
                  <c:v>96.842418915189583</c:v>
                </c:pt>
                <c:pt idx="6">
                  <c:v>97.184885569166724</c:v>
                </c:pt>
                <c:pt idx="7">
                  <c:v>97.614717512681025</c:v>
                </c:pt>
                <c:pt idx="8">
                  <c:v>98.046923930375499</c:v>
                </c:pt>
                <c:pt idx="9">
                  <c:v>98.410244069001763</c:v>
                </c:pt>
                <c:pt idx="10">
                  <c:v>98.776269650832219</c:v>
                </c:pt>
                <c:pt idx="11">
                  <c:v>99.144656564956037</c:v>
                </c:pt>
                <c:pt idx="12">
                  <c:v>99.515574489445697</c:v>
                </c:pt>
                <c:pt idx="13">
                  <c:v>99.888850832977553</c:v>
                </c:pt>
                <c:pt idx="14">
                  <c:v>100.19346238577927</c:v>
                </c:pt>
                <c:pt idx="15">
                  <c:v>100.50041492899713</c:v>
                </c:pt>
                <c:pt idx="16">
                  <c:v>100.81001854459298</c:v>
                </c:pt>
                <c:pt idx="17">
                  <c:v>101.1218022630889</c:v>
                </c:pt>
                <c:pt idx="18">
                  <c:v>101.43638880179671</c:v>
                </c:pt>
                <c:pt idx="19">
                  <c:v>101.75315070808753</c:v>
                </c:pt>
                <c:pt idx="20">
                  <c:v>102.06278842462123</c:v>
                </c:pt>
                <c:pt idx="21">
                  <c:v>102.38072218797312</c:v>
                </c:pt>
                <c:pt idx="22">
                  <c:v>102.69903912920812</c:v>
                </c:pt>
                <c:pt idx="23">
                  <c:v>103.01780373915076</c:v>
                </c:pt>
                <c:pt idx="24">
                  <c:v>103.33708051987364</c:v>
                </c:pt>
              </c:numCache>
            </c:numRef>
          </c:val>
          <c:extLst>
            <c:ext xmlns:c16="http://schemas.microsoft.com/office/drawing/2014/chart" uri="{C3380CC4-5D6E-409C-BE32-E72D297353CC}">
              <c16:uniqueId val="{00000000-1712-497C-837A-517BAD0EB464}"/>
            </c:ext>
          </c:extLst>
        </c:ser>
        <c:ser>
          <c:idx val="1"/>
          <c:order val="1"/>
          <c:tx>
            <c:strRef>
              <c:f>ElecEnergy_CustSeg!$C$2</c:f>
              <c:strCache>
                <c:ptCount val="1"/>
                <c:pt idx="0">
                  <c:v>Industrial</c:v>
                </c:pt>
              </c:strCache>
            </c:strRef>
          </c:tx>
          <c:spPr>
            <a:solidFill>
              <a:schemeClr val="accent2"/>
            </a:solidFill>
            <a:ln>
              <a:noFill/>
            </a:ln>
            <a:effectLst/>
          </c:spPr>
          <c:invertIfNegative val="0"/>
          <c:cat>
            <c:numRef>
              <c:f>ElecEnergy_CustSeg!$A$3:$A$29</c:f>
              <c:numCache>
                <c:formatCode>General</c:formatCode>
                <c:ptCount val="25"/>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numCache>
            </c:numRef>
          </c:cat>
          <c:val>
            <c:numRef>
              <c:f>ElecEnergy_CustSeg!$C$3:$C$29</c:f>
              <c:numCache>
                <c:formatCode>#,##0_);\(#,##0\)</c:formatCode>
                <c:ptCount val="25"/>
                <c:pt idx="0">
                  <c:v>1397.4763678594961</c:v>
                </c:pt>
                <c:pt idx="1">
                  <c:v>1417.495414343012</c:v>
                </c:pt>
                <c:pt idx="2">
                  <c:v>1439.8208337651097</c:v>
                </c:pt>
                <c:pt idx="3">
                  <c:v>1459.4487111290541</c:v>
                </c:pt>
                <c:pt idx="4">
                  <c:v>1471.6318181106337</c:v>
                </c:pt>
                <c:pt idx="5">
                  <c:v>1485.8801498011044</c:v>
                </c:pt>
                <c:pt idx="6">
                  <c:v>1500.6664863374112</c:v>
                </c:pt>
                <c:pt idx="7">
                  <c:v>1518.596673807793</c:v>
                </c:pt>
                <c:pt idx="8">
                  <c:v>1523.9843751593933</c:v>
                </c:pt>
                <c:pt idx="9">
                  <c:v>1529.6425817341271</c:v>
                </c:pt>
                <c:pt idx="10">
                  <c:v>1529.6854427414221</c:v>
                </c:pt>
                <c:pt idx="11">
                  <c:v>1529.9574734576381</c:v>
                </c:pt>
                <c:pt idx="12">
                  <c:v>1525.7509905387333</c:v>
                </c:pt>
                <c:pt idx="13">
                  <c:v>1526.1903148291397</c:v>
                </c:pt>
                <c:pt idx="14">
                  <c:v>1526.9108278802923</c:v>
                </c:pt>
                <c:pt idx="15">
                  <c:v>1533.0863417388073</c:v>
                </c:pt>
                <c:pt idx="16">
                  <c:v>1542.1273720048116</c:v>
                </c:pt>
                <c:pt idx="17">
                  <c:v>1551.2437756325953</c:v>
                </c:pt>
                <c:pt idx="18">
                  <c:v>1561.0829293035781</c:v>
                </c:pt>
                <c:pt idx="19">
                  <c:v>1571.5287554140364</c:v>
                </c:pt>
                <c:pt idx="20">
                  <c:v>1579.5205086668921</c:v>
                </c:pt>
                <c:pt idx="21">
                  <c:v>1587.5320462505726</c:v>
                </c:pt>
                <c:pt idx="22">
                  <c:v>1595.5633480029123</c:v>
                </c:pt>
                <c:pt idx="23">
                  <c:v>1603.6143938625544</c:v>
                </c:pt>
                <c:pt idx="24">
                  <c:v>1611.68516386845</c:v>
                </c:pt>
              </c:numCache>
            </c:numRef>
          </c:val>
          <c:extLst>
            <c:ext xmlns:c16="http://schemas.microsoft.com/office/drawing/2014/chart" uri="{C3380CC4-5D6E-409C-BE32-E72D297353CC}">
              <c16:uniqueId val="{00000001-1712-497C-837A-517BAD0EB464}"/>
            </c:ext>
          </c:extLst>
        </c:ser>
        <c:ser>
          <c:idx val="2"/>
          <c:order val="2"/>
          <c:tx>
            <c:strRef>
              <c:f>ElecEnergy_CustSeg!$D$2</c:f>
              <c:strCache>
                <c:ptCount val="1"/>
                <c:pt idx="0">
                  <c:v>Institutional</c:v>
                </c:pt>
              </c:strCache>
            </c:strRef>
          </c:tx>
          <c:spPr>
            <a:solidFill>
              <a:schemeClr val="accent3"/>
            </a:solidFill>
            <a:ln>
              <a:noFill/>
            </a:ln>
            <a:effectLst/>
          </c:spPr>
          <c:invertIfNegative val="0"/>
          <c:cat>
            <c:numRef>
              <c:f>ElecEnergy_CustSeg!$A$3:$A$29</c:f>
              <c:numCache>
                <c:formatCode>General</c:formatCode>
                <c:ptCount val="25"/>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numCache>
            </c:numRef>
          </c:cat>
          <c:val>
            <c:numRef>
              <c:f>ElecEnergy_CustSeg!$D$3:$D$29</c:f>
              <c:numCache>
                <c:formatCode>#,##0_);\(#,##0\)</c:formatCode>
                <c:ptCount val="25"/>
                <c:pt idx="0">
                  <c:v>241.60233897003093</c:v>
                </c:pt>
                <c:pt idx="1">
                  <c:v>243.18903911025399</c:v>
                </c:pt>
                <c:pt idx="2">
                  <c:v>244.95667305210264</c:v>
                </c:pt>
                <c:pt idx="3">
                  <c:v>246.57825094100573</c:v>
                </c:pt>
                <c:pt idx="4">
                  <c:v>246.92901968230277</c:v>
                </c:pt>
                <c:pt idx="5">
                  <c:v>248.467757281703</c:v>
                </c:pt>
                <c:pt idx="6">
                  <c:v>249.26249221921586</c:v>
                </c:pt>
                <c:pt idx="7">
                  <c:v>251.05654888298247</c:v>
                </c:pt>
                <c:pt idx="8">
                  <c:v>249.61090077017079</c:v>
                </c:pt>
                <c:pt idx="9">
                  <c:v>248.3900082054858</c:v>
                </c:pt>
                <c:pt idx="10">
                  <c:v>247.26977499607787</c:v>
                </c:pt>
                <c:pt idx="11">
                  <c:v>246.26209921299085</c:v>
                </c:pt>
                <c:pt idx="12">
                  <c:v>244.70259603019937</c:v>
                </c:pt>
                <c:pt idx="13">
                  <c:v>240.25731825153062</c:v>
                </c:pt>
                <c:pt idx="14">
                  <c:v>235.88803981865965</c:v>
                </c:pt>
                <c:pt idx="15">
                  <c:v>232.35734826226962</c:v>
                </c:pt>
                <c:pt idx="16">
                  <c:v>232.30392648933875</c:v>
                </c:pt>
                <c:pt idx="17">
                  <c:v>232.19259894117295</c:v>
                </c:pt>
                <c:pt idx="18">
                  <c:v>232.34818111534406</c:v>
                </c:pt>
                <c:pt idx="19">
                  <c:v>232.75827207527598</c:v>
                </c:pt>
                <c:pt idx="20">
                  <c:v>233.25432707300604</c:v>
                </c:pt>
                <c:pt idx="21">
                  <c:v>233.93977316290969</c:v>
                </c:pt>
                <c:pt idx="22">
                  <c:v>234.62691032816383</c:v>
                </c:pt>
                <c:pt idx="23">
                  <c:v>235.31573604929085</c:v>
                </c:pt>
                <c:pt idx="24">
                  <c:v>236.00624781941039</c:v>
                </c:pt>
              </c:numCache>
            </c:numRef>
          </c:val>
          <c:extLst>
            <c:ext xmlns:c16="http://schemas.microsoft.com/office/drawing/2014/chart" uri="{C3380CC4-5D6E-409C-BE32-E72D297353CC}">
              <c16:uniqueId val="{00000002-1712-497C-837A-517BAD0EB464}"/>
            </c:ext>
          </c:extLst>
        </c:ser>
        <c:ser>
          <c:idx val="3"/>
          <c:order val="3"/>
          <c:tx>
            <c:strRef>
              <c:f>ElecEnergy_CustSeg!$E$2</c:f>
              <c:strCache>
                <c:ptCount val="1"/>
                <c:pt idx="0">
                  <c:v>Large Commercial</c:v>
                </c:pt>
              </c:strCache>
            </c:strRef>
          </c:tx>
          <c:spPr>
            <a:solidFill>
              <a:schemeClr val="accent4"/>
            </a:solidFill>
            <a:ln>
              <a:noFill/>
            </a:ln>
            <a:effectLst/>
          </c:spPr>
          <c:invertIfNegative val="0"/>
          <c:cat>
            <c:numRef>
              <c:f>ElecEnergy_CustSeg!$A$3:$A$29</c:f>
              <c:numCache>
                <c:formatCode>General</c:formatCode>
                <c:ptCount val="25"/>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numCache>
            </c:numRef>
          </c:cat>
          <c:val>
            <c:numRef>
              <c:f>ElecEnergy_CustSeg!$E$3:$E$29</c:f>
              <c:numCache>
                <c:formatCode>#,##0_);\(#,##0\)</c:formatCode>
                <c:ptCount val="25"/>
                <c:pt idx="0">
                  <c:v>2302.2371006678063</c:v>
                </c:pt>
                <c:pt idx="1">
                  <c:v>2300.9533746999787</c:v>
                </c:pt>
                <c:pt idx="2">
                  <c:v>2295.9258197821396</c:v>
                </c:pt>
                <c:pt idx="3">
                  <c:v>2294.2798986641219</c:v>
                </c:pt>
                <c:pt idx="4">
                  <c:v>2284.6956093417998</c:v>
                </c:pt>
                <c:pt idx="5">
                  <c:v>2288.1127185534306</c:v>
                </c:pt>
                <c:pt idx="6">
                  <c:v>2284.3109158414886</c:v>
                </c:pt>
                <c:pt idx="7">
                  <c:v>2290.5981530675003</c:v>
                </c:pt>
                <c:pt idx="8">
                  <c:v>2264.2277768971539</c:v>
                </c:pt>
                <c:pt idx="9">
                  <c:v>2240.1026019071132</c:v>
                </c:pt>
                <c:pt idx="10">
                  <c:v>2216.7737282904777</c:v>
                </c:pt>
                <c:pt idx="11">
                  <c:v>2194.4596681970465</c:v>
                </c:pt>
                <c:pt idx="12">
                  <c:v>2170.8236935706591</c:v>
                </c:pt>
                <c:pt idx="13">
                  <c:v>2109.433425977194</c:v>
                </c:pt>
                <c:pt idx="14">
                  <c:v>2048.4357392950483</c:v>
                </c:pt>
                <c:pt idx="15">
                  <c:v>1990.566660045087</c:v>
                </c:pt>
                <c:pt idx="16">
                  <c:v>1977.7186632064315</c:v>
                </c:pt>
                <c:pt idx="17">
                  <c:v>1963.9462676562689</c:v>
                </c:pt>
                <c:pt idx="18">
                  <c:v>1952.9149146553686</c:v>
                </c:pt>
                <c:pt idx="19">
                  <c:v>1944.4382246808345</c:v>
                </c:pt>
                <c:pt idx="20">
                  <c:v>1884.3256885193011</c:v>
                </c:pt>
                <c:pt idx="21">
                  <c:v>1873.9525728118178</c:v>
                </c:pt>
                <c:pt idx="22">
                  <c:v>1863.5519923905938</c:v>
                </c:pt>
                <c:pt idx="23">
                  <c:v>1853.123947255626</c:v>
                </c:pt>
                <c:pt idx="24">
                  <c:v>1842.6684374069162</c:v>
                </c:pt>
              </c:numCache>
            </c:numRef>
          </c:val>
          <c:extLst>
            <c:ext xmlns:c16="http://schemas.microsoft.com/office/drawing/2014/chart" uri="{C3380CC4-5D6E-409C-BE32-E72D297353CC}">
              <c16:uniqueId val="{00000003-1712-497C-837A-517BAD0EB464}"/>
            </c:ext>
          </c:extLst>
        </c:ser>
        <c:ser>
          <c:idx val="4"/>
          <c:order val="4"/>
          <c:tx>
            <c:strRef>
              <c:f>ElecEnergy_CustSeg!$F$2</c:f>
              <c:strCache>
                <c:ptCount val="1"/>
                <c:pt idx="0">
                  <c:v>MF Low Income</c:v>
                </c:pt>
              </c:strCache>
            </c:strRef>
          </c:tx>
          <c:spPr>
            <a:solidFill>
              <a:schemeClr val="accent5"/>
            </a:solidFill>
            <a:ln>
              <a:noFill/>
            </a:ln>
            <a:effectLst/>
          </c:spPr>
          <c:invertIfNegative val="0"/>
          <c:cat>
            <c:numRef>
              <c:f>ElecEnergy_CustSeg!$A$3:$A$29</c:f>
              <c:numCache>
                <c:formatCode>General</c:formatCode>
                <c:ptCount val="25"/>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numCache>
            </c:numRef>
          </c:cat>
          <c:val>
            <c:numRef>
              <c:f>ElecEnergy_CustSeg!$F$3:$F$29</c:f>
              <c:numCache>
                <c:formatCode>#,##0_);\(#,##0\)</c:formatCode>
                <c:ptCount val="25"/>
                <c:pt idx="0">
                  <c:v>322.64248139644525</c:v>
                </c:pt>
                <c:pt idx="1">
                  <c:v>325.798205284625</c:v>
                </c:pt>
                <c:pt idx="2">
                  <c:v>328.96313337704976</c:v>
                </c:pt>
                <c:pt idx="3">
                  <c:v>314.98814121331122</c:v>
                </c:pt>
                <c:pt idx="4">
                  <c:v>318.01317854774373</c:v>
                </c:pt>
                <c:pt idx="5">
                  <c:v>321.04690669396444</c:v>
                </c:pt>
                <c:pt idx="6">
                  <c:v>324.08726986094763</c:v>
                </c:pt>
                <c:pt idx="7">
                  <c:v>327.50363252721706</c:v>
                </c:pt>
                <c:pt idx="8">
                  <c:v>330.92779910178052</c:v>
                </c:pt>
                <c:pt idx="9">
                  <c:v>334.05102393676646</c:v>
                </c:pt>
                <c:pt idx="10">
                  <c:v>337.183972464796</c:v>
                </c:pt>
                <c:pt idx="11">
                  <c:v>340.32474435597481</c:v>
                </c:pt>
                <c:pt idx="12">
                  <c:v>343.47431735804071</c:v>
                </c:pt>
                <c:pt idx="13">
                  <c:v>346.63175053553556</c:v>
                </c:pt>
                <c:pt idx="14">
                  <c:v>349.48976267342937</c:v>
                </c:pt>
                <c:pt idx="15">
                  <c:v>352.35560940385773</c:v>
                </c:pt>
                <c:pt idx="16">
                  <c:v>355.23109444763264</c:v>
                </c:pt>
                <c:pt idx="17">
                  <c:v>358.1135482839349</c:v>
                </c:pt>
                <c:pt idx="18">
                  <c:v>361.00656388007747</c:v>
                </c:pt>
                <c:pt idx="19">
                  <c:v>363.90657691979419</c:v>
                </c:pt>
                <c:pt idx="20">
                  <c:v>366.76051631960303</c:v>
                </c:pt>
                <c:pt idx="21">
                  <c:v>369.65618618584591</c:v>
                </c:pt>
                <c:pt idx="22">
                  <c:v>372.548966603292</c:v>
                </c:pt>
                <c:pt idx="23">
                  <c:v>375.43904808998383</c:v>
                </c:pt>
                <c:pt idx="24">
                  <c:v>378.32626806977652</c:v>
                </c:pt>
              </c:numCache>
            </c:numRef>
          </c:val>
          <c:extLst>
            <c:ext xmlns:c16="http://schemas.microsoft.com/office/drawing/2014/chart" uri="{C3380CC4-5D6E-409C-BE32-E72D297353CC}">
              <c16:uniqueId val="{00000004-1712-497C-837A-517BAD0EB464}"/>
            </c:ext>
          </c:extLst>
        </c:ser>
        <c:ser>
          <c:idx val="5"/>
          <c:order val="5"/>
          <c:tx>
            <c:strRef>
              <c:f>ElecEnergy_CustSeg!$G$2</c:f>
              <c:strCache>
                <c:ptCount val="1"/>
                <c:pt idx="0">
                  <c:v>MF Market Rate</c:v>
                </c:pt>
              </c:strCache>
            </c:strRef>
          </c:tx>
          <c:spPr>
            <a:solidFill>
              <a:schemeClr val="accent6"/>
            </a:solidFill>
            <a:ln>
              <a:noFill/>
            </a:ln>
            <a:effectLst/>
          </c:spPr>
          <c:invertIfNegative val="0"/>
          <c:cat>
            <c:numRef>
              <c:f>ElecEnergy_CustSeg!$A$3:$A$29</c:f>
              <c:numCache>
                <c:formatCode>General</c:formatCode>
                <c:ptCount val="25"/>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numCache>
            </c:numRef>
          </c:cat>
          <c:val>
            <c:numRef>
              <c:f>ElecEnergy_CustSeg!$G$3:$G$29</c:f>
              <c:numCache>
                <c:formatCode>#,##0_);\(#,##0\)</c:formatCode>
                <c:ptCount val="25"/>
                <c:pt idx="0">
                  <c:v>187.74136251316531</c:v>
                </c:pt>
                <c:pt idx="1">
                  <c:v>189.94430292362512</c:v>
                </c:pt>
                <c:pt idx="2">
                  <c:v>192.152693991723</c:v>
                </c:pt>
                <c:pt idx="3">
                  <c:v>184.63187082801949</c:v>
                </c:pt>
                <c:pt idx="4">
                  <c:v>186.7207595526647</c:v>
                </c:pt>
                <c:pt idx="5">
                  <c:v>188.81479100089149</c:v>
                </c:pt>
                <c:pt idx="6">
                  <c:v>190.91259107164132</c:v>
                </c:pt>
                <c:pt idx="7">
                  <c:v>193.32042251176472</c:v>
                </c:pt>
                <c:pt idx="8">
                  <c:v>195.73282541083302</c:v>
                </c:pt>
                <c:pt idx="9">
                  <c:v>197.89368749853998</c:v>
                </c:pt>
                <c:pt idx="10">
                  <c:v>200.06038077654435</c:v>
                </c:pt>
                <c:pt idx="11">
                  <c:v>202.23166029301538</c:v>
                </c:pt>
                <c:pt idx="12">
                  <c:v>204.40817085435646</c:v>
                </c:pt>
                <c:pt idx="13">
                  <c:v>206.58929730404836</c:v>
                </c:pt>
                <c:pt idx="14">
                  <c:v>208.5198100384284</c:v>
                </c:pt>
                <c:pt idx="15">
                  <c:v>210.45491646755056</c:v>
                </c:pt>
                <c:pt idx="16">
                  <c:v>212.39578050428099</c:v>
                </c:pt>
                <c:pt idx="17">
                  <c:v>214.34068544988696</c:v>
                </c:pt>
                <c:pt idx="18">
                  <c:v>216.29194693961884</c:v>
                </c:pt>
                <c:pt idx="19">
                  <c:v>218.24727224063139</c:v>
                </c:pt>
                <c:pt idx="20">
                  <c:v>220.17252486904405</c:v>
                </c:pt>
                <c:pt idx="21">
                  <c:v>222.12409820888578</c:v>
                </c:pt>
                <c:pt idx="22">
                  <c:v>224.07350086062573</c:v>
                </c:pt>
                <c:pt idx="23">
                  <c:v>226.02067555604123</c:v>
                </c:pt>
                <c:pt idx="24">
                  <c:v>227.96563343491388</c:v>
                </c:pt>
              </c:numCache>
            </c:numRef>
          </c:val>
          <c:extLst>
            <c:ext xmlns:c16="http://schemas.microsoft.com/office/drawing/2014/chart" uri="{C3380CC4-5D6E-409C-BE32-E72D297353CC}">
              <c16:uniqueId val="{00000005-1712-497C-837A-517BAD0EB464}"/>
            </c:ext>
          </c:extLst>
        </c:ser>
        <c:ser>
          <c:idx val="6"/>
          <c:order val="6"/>
          <c:tx>
            <c:strRef>
              <c:f>ElecEnergy_CustSeg!$H$2</c:f>
              <c:strCache>
                <c:ptCount val="1"/>
                <c:pt idx="0">
                  <c:v>SF Low Income</c:v>
                </c:pt>
              </c:strCache>
            </c:strRef>
          </c:tx>
          <c:spPr>
            <a:solidFill>
              <a:schemeClr val="accent1">
                <a:lumMod val="60000"/>
              </a:schemeClr>
            </a:solidFill>
            <a:ln>
              <a:noFill/>
            </a:ln>
            <a:effectLst/>
          </c:spPr>
          <c:invertIfNegative val="0"/>
          <c:cat>
            <c:numRef>
              <c:f>ElecEnergy_CustSeg!$A$3:$A$29</c:f>
              <c:numCache>
                <c:formatCode>General</c:formatCode>
                <c:ptCount val="25"/>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numCache>
            </c:numRef>
          </c:cat>
          <c:val>
            <c:numRef>
              <c:f>ElecEnergy_CustSeg!$H$3:$H$29</c:f>
              <c:numCache>
                <c:formatCode>#,##0_);\(#,##0\)</c:formatCode>
                <c:ptCount val="25"/>
                <c:pt idx="0">
                  <c:v>165.37194465304475</c:v>
                </c:pt>
                <c:pt idx="1">
                  <c:v>165.8579764539615</c:v>
                </c:pt>
                <c:pt idx="2">
                  <c:v>166.34847739120593</c:v>
                </c:pt>
                <c:pt idx="3">
                  <c:v>160.44634117800024</c:v>
                </c:pt>
                <c:pt idx="4">
                  <c:v>160.88288140180182</c:v>
                </c:pt>
                <c:pt idx="5">
                  <c:v>161.32363472624345</c:v>
                </c:pt>
                <c:pt idx="6">
                  <c:v>161.76795053260656</c:v>
                </c:pt>
                <c:pt idx="7">
                  <c:v>162.49986462943494</c:v>
                </c:pt>
                <c:pt idx="8">
                  <c:v>163.23572926663405</c:v>
                </c:pt>
                <c:pt idx="9">
                  <c:v>163.87264884285935</c:v>
                </c:pt>
                <c:pt idx="10">
                  <c:v>164.51408549777705</c:v>
                </c:pt>
                <c:pt idx="11">
                  <c:v>165.15945398402459</c:v>
                </c:pt>
                <c:pt idx="12">
                  <c:v>165.80904359161229</c:v>
                </c:pt>
                <c:pt idx="13">
                  <c:v>166.46256063245053</c:v>
                </c:pt>
                <c:pt idx="14">
                  <c:v>167.01754158028047</c:v>
                </c:pt>
                <c:pt idx="15">
                  <c:v>167.57642509651495</c:v>
                </c:pt>
                <c:pt idx="16">
                  <c:v>168.13974773528327</c:v>
                </c:pt>
                <c:pt idx="17">
                  <c:v>168.706696163038</c:v>
                </c:pt>
                <c:pt idx="18">
                  <c:v>169.27834731220008</c:v>
                </c:pt>
                <c:pt idx="19">
                  <c:v>169.8536177094619</c:v>
                </c:pt>
                <c:pt idx="20">
                  <c:v>170.41648257633403</c:v>
                </c:pt>
                <c:pt idx="21">
                  <c:v>170.99346106900882</c:v>
                </c:pt>
                <c:pt idx="22">
                  <c:v>171.57099915048798</c:v>
                </c:pt>
                <c:pt idx="23">
                  <c:v>172.14925344145948</c:v>
                </c:pt>
                <c:pt idx="24">
                  <c:v>172.72806094224384</c:v>
                </c:pt>
              </c:numCache>
            </c:numRef>
          </c:val>
          <c:extLst>
            <c:ext xmlns:c16="http://schemas.microsoft.com/office/drawing/2014/chart" uri="{C3380CC4-5D6E-409C-BE32-E72D297353CC}">
              <c16:uniqueId val="{00000006-1712-497C-837A-517BAD0EB464}"/>
            </c:ext>
          </c:extLst>
        </c:ser>
        <c:ser>
          <c:idx val="7"/>
          <c:order val="7"/>
          <c:tx>
            <c:strRef>
              <c:f>ElecEnergy_CustSeg!$I$2</c:f>
              <c:strCache>
                <c:ptCount val="1"/>
                <c:pt idx="0">
                  <c:v>SF Market Rate</c:v>
                </c:pt>
              </c:strCache>
            </c:strRef>
          </c:tx>
          <c:spPr>
            <a:solidFill>
              <a:schemeClr val="accent2">
                <a:lumMod val="60000"/>
              </a:schemeClr>
            </a:solidFill>
            <a:ln>
              <a:noFill/>
            </a:ln>
            <a:effectLst/>
          </c:spPr>
          <c:invertIfNegative val="0"/>
          <c:cat>
            <c:numRef>
              <c:f>ElecEnergy_CustSeg!$A$3:$A$29</c:f>
              <c:numCache>
                <c:formatCode>General</c:formatCode>
                <c:ptCount val="25"/>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numCache>
            </c:numRef>
          </c:cat>
          <c:val>
            <c:numRef>
              <c:f>ElecEnergy_CustSeg!$I$3:$I$29</c:f>
              <c:numCache>
                <c:formatCode>#,##0_);\(#,##0\)</c:formatCode>
                <c:ptCount val="25"/>
                <c:pt idx="0">
                  <c:v>3199.8878798217411</c:v>
                </c:pt>
                <c:pt idx="1">
                  <c:v>3210.6301490614155</c:v>
                </c:pt>
                <c:pt idx="2">
                  <c:v>3221.4593039481488</c:v>
                </c:pt>
                <c:pt idx="3">
                  <c:v>3004.9250981458927</c:v>
                </c:pt>
                <c:pt idx="4">
                  <c:v>3014.3764469994694</c:v>
                </c:pt>
                <c:pt idx="5">
                  <c:v>3023.9067790728586</c:v>
                </c:pt>
                <c:pt idx="6">
                  <c:v>3033.5029085390174</c:v>
                </c:pt>
                <c:pt idx="7">
                  <c:v>3049.5292369979893</c:v>
                </c:pt>
                <c:pt idx="8">
                  <c:v>3065.6294405733538</c:v>
                </c:pt>
                <c:pt idx="9">
                  <c:v>3079.4981727081195</c:v>
                </c:pt>
                <c:pt idx="10">
                  <c:v>3093.4521840106345</c:v>
                </c:pt>
                <c:pt idx="11">
                  <c:v>3107.4797497707027</c:v>
                </c:pt>
                <c:pt idx="12">
                  <c:v>3121.586707573736</c:v>
                </c:pt>
                <c:pt idx="13">
                  <c:v>3135.7671861726071</c:v>
                </c:pt>
                <c:pt idx="14">
                  <c:v>3147.7241558527767</c:v>
                </c:pt>
                <c:pt idx="15">
                  <c:v>3159.7541504484143</c:v>
                </c:pt>
                <c:pt idx="16">
                  <c:v>3171.867868051716</c:v>
                </c:pt>
                <c:pt idx="17">
                  <c:v>3184.0491551934419</c:v>
                </c:pt>
                <c:pt idx="18">
                  <c:v>3196.3194499694478</c:v>
                </c:pt>
                <c:pt idx="19">
                  <c:v>3208.6572295484461</c:v>
                </c:pt>
                <c:pt idx="20">
                  <c:v>3220.7438295749275</c:v>
                </c:pt>
                <c:pt idx="21">
                  <c:v>3233.1058863912554</c:v>
                </c:pt>
                <c:pt idx="22">
                  <c:v>3245.476227731539</c:v>
                </c:pt>
                <c:pt idx="23">
                  <c:v>3257.8548121731601</c:v>
                </c:pt>
                <c:pt idx="24">
                  <c:v>3270.2415985006105</c:v>
                </c:pt>
              </c:numCache>
            </c:numRef>
          </c:val>
          <c:extLst>
            <c:ext xmlns:c16="http://schemas.microsoft.com/office/drawing/2014/chart" uri="{C3380CC4-5D6E-409C-BE32-E72D297353CC}">
              <c16:uniqueId val="{00000007-1712-497C-837A-517BAD0EB464}"/>
            </c:ext>
          </c:extLst>
        </c:ser>
        <c:ser>
          <c:idx val="8"/>
          <c:order val="8"/>
          <c:tx>
            <c:strRef>
              <c:f>ElecEnergy_CustSeg!$J$2</c:f>
              <c:strCache>
                <c:ptCount val="1"/>
                <c:pt idx="0">
                  <c:v>Small Commercial</c:v>
                </c:pt>
              </c:strCache>
            </c:strRef>
          </c:tx>
          <c:spPr>
            <a:solidFill>
              <a:schemeClr val="accent3">
                <a:lumMod val="60000"/>
              </a:schemeClr>
            </a:solidFill>
            <a:ln>
              <a:noFill/>
            </a:ln>
            <a:effectLst/>
          </c:spPr>
          <c:invertIfNegative val="0"/>
          <c:cat>
            <c:numRef>
              <c:f>ElecEnergy_CustSeg!$A$3:$A$29</c:f>
              <c:numCache>
                <c:formatCode>General</c:formatCode>
                <c:ptCount val="25"/>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numCache>
            </c:numRef>
          </c:cat>
          <c:val>
            <c:numRef>
              <c:f>ElecEnergy_CustSeg!$J$3:$J$29</c:f>
              <c:numCache>
                <c:formatCode>#,##0_);\(#,##0\)</c:formatCode>
                <c:ptCount val="25"/>
                <c:pt idx="0">
                  <c:v>547.03555971734022</c:v>
                </c:pt>
                <c:pt idx="1">
                  <c:v>544.20722265216693</c:v>
                </c:pt>
                <c:pt idx="2">
                  <c:v>542.70243652528598</c:v>
                </c:pt>
                <c:pt idx="3">
                  <c:v>542.05900228450002</c:v>
                </c:pt>
                <c:pt idx="4">
                  <c:v>541.25643634073481</c:v>
                </c:pt>
                <c:pt idx="5">
                  <c:v>540.81853232945707</c:v>
                </c:pt>
                <c:pt idx="6">
                  <c:v>540.98133050776437</c:v>
                </c:pt>
                <c:pt idx="7">
                  <c:v>542.12810243342301</c:v>
                </c:pt>
                <c:pt idx="8">
                  <c:v>538.74429871380073</c:v>
                </c:pt>
                <c:pt idx="9">
                  <c:v>535.1604412592975</c:v>
                </c:pt>
                <c:pt idx="10">
                  <c:v>527.67971468081032</c:v>
                </c:pt>
                <c:pt idx="11">
                  <c:v>520.211210853691</c:v>
                </c:pt>
                <c:pt idx="12">
                  <c:v>512.81493205509241</c:v>
                </c:pt>
                <c:pt idx="13">
                  <c:v>508.0550140805243</c:v>
                </c:pt>
                <c:pt idx="14">
                  <c:v>503.47057634023281</c:v>
                </c:pt>
                <c:pt idx="15">
                  <c:v>499.01616382411413</c:v>
                </c:pt>
                <c:pt idx="16">
                  <c:v>496.81849493328235</c:v>
                </c:pt>
                <c:pt idx="17">
                  <c:v>494.50130415084612</c:v>
                </c:pt>
                <c:pt idx="18">
                  <c:v>492.49954952332342</c:v>
                </c:pt>
                <c:pt idx="19">
                  <c:v>490.77698844071779</c:v>
                </c:pt>
                <c:pt idx="20">
                  <c:v>487.85803479247625</c:v>
                </c:pt>
                <c:pt idx="21">
                  <c:v>484.93481871974473</c:v>
                </c:pt>
                <c:pt idx="22">
                  <c:v>482.00398895826237</c:v>
                </c:pt>
                <c:pt idx="23">
                  <c:v>479.06554550802923</c:v>
                </c:pt>
                <c:pt idx="24">
                  <c:v>476.11948836904537</c:v>
                </c:pt>
              </c:numCache>
            </c:numRef>
          </c:val>
          <c:extLst>
            <c:ext xmlns:c16="http://schemas.microsoft.com/office/drawing/2014/chart" uri="{C3380CC4-5D6E-409C-BE32-E72D297353CC}">
              <c16:uniqueId val="{00000008-1712-497C-837A-517BAD0EB464}"/>
            </c:ext>
          </c:extLst>
        </c:ser>
        <c:dLbls>
          <c:showLegendKey val="0"/>
          <c:showVal val="0"/>
          <c:showCatName val="0"/>
          <c:showSerName val="0"/>
          <c:showPercent val="0"/>
          <c:showBubbleSize val="0"/>
        </c:dLbls>
        <c:gapWidth val="150"/>
        <c:overlap val="100"/>
        <c:axId val="341282280"/>
        <c:axId val="341276008"/>
      </c:barChart>
      <c:catAx>
        <c:axId val="341282280"/>
        <c:scaling>
          <c:orientation val="minMax"/>
        </c:scaling>
        <c:delete val="0"/>
        <c:axPos val="b"/>
        <c:numFmt formatCode="General" sourceLinked="1"/>
        <c:majorTickMark val="out"/>
        <c:minorTickMark val="none"/>
        <c:tickLblPos val="low"/>
        <c:spPr>
          <a:noFill/>
          <a:ln w="9525" cap="flat" cmpd="sng" algn="ctr">
            <a:solidFill>
              <a:schemeClr val="tx1">
                <a:lumMod val="15000"/>
                <a:lumOff val="85000"/>
              </a:schemeClr>
            </a:solidFill>
            <a:round/>
          </a:ln>
          <a:effectLst/>
        </c:spPr>
        <c:txPr>
          <a:bodyPr rot="-2700000" spcFirstLastPara="1" vertOverflow="ellipsis"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1276008"/>
        <c:crosses val="autoZero"/>
        <c:auto val="1"/>
        <c:lblAlgn val="ctr"/>
        <c:lblOffset val="100"/>
        <c:tickLblSkip val="2"/>
        <c:tickMarkSkip val="2"/>
        <c:noMultiLvlLbl val="0"/>
      </c:catAx>
      <c:valAx>
        <c:axId val="341276008"/>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t>Savings Potential (GWh, gross at generator)</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0_);\(#,##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1282280"/>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14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ElecEnergy_CustSeg!$B$33</c:f>
              <c:strCache>
                <c:ptCount val="1"/>
                <c:pt idx="0">
                  <c:v>Mi'kmaw</c:v>
                </c:pt>
              </c:strCache>
            </c:strRef>
          </c:tx>
          <c:spPr>
            <a:solidFill>
              <a:schemeClr val="accent1"/>
            </a:solidFill>
            <a:ln>
              <a:noFill/>
            </a:ln>
            <a:effectLst/>
          </c:spPr>
          <c:invertIfNegative val="0"/>
          <c:cat>
            <c:numRef>
              <c:f>ElecEnergy_CustSeg!$A$36:$A$59</c:f>
              <c:numCache>
                <c:formatCode>General</c:formatCode>
                <c:ptCount val="24"/>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numCache>
            </c:numRef>
          </c:cat>
          <c:val>
            <c:numRef>
              <c:f>ElecEnergy_CustSeg!$B$36:$B$59</c:f>
              <c:numCache>
                <c:formatCode>#,##0_);\(#,##0\)</c:formatCode>
                <c:ptCount val="24"/>
                <c:pt idx="0">
                  <c:v>91.133232177658172</c:v>
                </c:pt>
                <c:pt idx="1">
                  <c:v>91.575215543988378</c:v>
                </c:pt>
                <c:pt idx="2">
                  <c:v>92.019683347598132</c:v>
                </c:pt>
                <c:pt idx="3">
                  <c:v>90.232326615388175</c:v>
                </c:pt>
                <c:pt idx="4">
                  <c:v>90.642207931901709</c:v>
                </c:pt>
                <c:pt idx="5">
                  <c:v>91.054502991428691</c:v>
                </c:pt>
                <c:pt idx="6">
                  <c:v>91.468855737037714</c:v>
                </c:pt>
                <c:pt idx="7">
                  <c:v>91.885621197594858</c:v>
                </c:pt>
                <c:pt idx="8">
                  <c:v>92.304621130075162</c:v>
                </c:pt>
                <c:pt idx="9">
                  <c:v>92.654603428922769</c:v>
                </c:pt>
                <c:pt idx="10">
                  <c:v>93.007134647596018</c:v>
                </c:pt>
                <c:pt idx="11">
                  <c:v>93.361887775740442</c:v>
                </c:pt>
                <c:pt idx="12">
                  <c:v>93.719024230275963</c:v>
                </c:pt>
                <c:pt idx="13">
                  <c:v>95.123626427675617</c:v>
                </c:pt>
                <c:pt idx="14">
                  <c:v>95.420130460313217</c:v>
                </c:pt>
                <c:pt idx="15">
                  <c:v>95.718864904282142</c:v>
                </c:pt>
                <c:pt idx="16">
                  <c:v>96.020127809873088</c:v>
                </c:pt>
                <c:pt idx="17">
                  <c:v>96.323466721121903</c:v>
                </c:pt>
                <c:pt idx="18">
                  <c:v>96.629480096056469</c:v>
                </c:pt>
                <c:pt idx="19">
                  <c:v>96.93756511442092</c:v>
                </c:pt>
                <c:pt idx="20">
                  <c:v>97.238786002793304</c:v>
                </c:pt>
                <c:pt idx="21">
                  <c:v>97.547960029972188</c:v>
                </c:pt>
                <c:pt idx="22">
                  <c:v>97.857483878865892</c:v>
                </c:pt>
                <c:pt idx="23">
                  <c:v>98.167419610020389</c:v>
                </c:pt>
              </c:numCache>
            </c:numRef>
          </c:val>
          <c:extLst>
            <c:ext xmlns:c16="http://schemas.microsoft.com/office/drawing/2014/chart" uri="{C3380CC4-5D6E-409C-BE32-E72D297353CC}">
              <c16:uniqueId val="{00000000-D379-49B8-94D0-41DD714A2078}"/>
            </c:ext>
          </c:extLst>
        </c:ser>
        <c:ser>
          <c:idx val="1"/>
          <c:order val="1"/>
          <c:tx>
            <c:strRef>
              <c:f>ElecEnergy_CustSeg!$C$33</c:f>
              <c:strCache>
                <c:ptCount val="1"/>
                <c:pt idx="0">
                  <c:v>Industrial</c:v>
                </c:pt>
              </c:strCache>
            </c:strRef>
          </c:tx>
          <c:spPr>
            <a:solidFill>
              <a:schemeClr val="accent2"/>
            </a:solidFill>
            <a:ln>
              <a:noFill/>
            </a:ln>
            <a:effectLst/>
          </c:spPr>
          <c:invertIfNegative val="0"/>
          <c:cat>
            <c:numRef>
              <c:f>ElecEnergy_CustSeg!$A$36:$A$59</c:f>
              <c:numCache>
                <c:formatCode>General</c:formatCode>
                <c:ptCount val="24"/>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numCache>
            </c:numRef>
          </c:cat>
          <c:val>
            <c:numRef>
              <c:f>ElecEnergy_CustSeg!$C$36:$C$59</c:f>
              <c:numCache>
                <c:formatCode>#,##0_);\(#,##0\)</c:formatCode>
                <c:ptCount val="24"/>
                <c:pt idx="0">
                  <c:v>1251.7545590201396</c:v>
                </c:pt>
                <c:pt idx="1">
                  <c:v>1269.7282436828782</c:v>
                </c:pt>
                <c:pt idx="2">
                  <c:v>1289.81610716214</c:v>
                </c:pt>
                <c:pt idx="3">
                  <c:v>1342.6725610261396</c:v>
                </c:pt>
                <c:pt idx="4">
                  <c:v>1353.5492483854766</c:v>
                </c:pt>
                <c:pt idx="5">
                  <c:v>1366.2916441530626</c:v>
                </c:pt>
                <c:pt idx="6">
                  <c:v>1379.5205311788347</c:v>
                </c:pt>
                <c:pt idx="7">
                  <c:v>1395.5892147955144</c:v>
                </c:pt>
                <c:pt idx="8">
                  <c:v>1400.3315483634146</c:v>
                </c:pt>
                <c:pt idx="9">
                  <c:v>1405.4248691666351</c:v>
                </c:pt>
                <c:pt idx="10">
                  <c:v>1409.413221157472</c:v>
                </c:pt>
                <c:pt idx="11">
                  <c:v>1409.5999068637357</c:v>
                </c:pt>
                <c:pt idx="12">
                  <c:v>1406.5252261503747</c:v>
                </c:pt>
                <c:pt idx="13">
                  <c:v>1406.8665602132014</c:v>
                </c:pt>
                <c:pt idx="14">
                  <c:v>1407.5290215354212</c:v>
                </c:pt>
                <c:pt idx="15">
                  <c:v>1413.2370095362674</c:v>
                </c:pt>
                <c:pt idx="16">
                  <c:v>1421.5954261589109</c:v>
                </c:pt>
                <c:pt idx="17">
                  <c:v>1430.0235776690249</c:v>
                </c:pt>
                <c:pt idx="18">
                  <c:v>1439.1202436203803</c:v>
                </c:pt>
                <c:pt idx="19">
                  <c:v>1448.778059981569</c:v>
                </c:pt>
                <c:pt idx="20">
                  <c:v>1456.1660442365196</c:v>
                </c:pt>
                <c:pt idx="21">
                  <c:v>1463.5723468949163</c:v>
                </c:pt>
                <c:pt idx="22">
                  <c:v>1470.9969492119415</c:v>
                </c:pt>
                <c:pt idx="23">
                  <c:v>1478.4398325365012</c:v>
                </c:pt>
              </c:numCache>
            </c:numRef>
          </c:val>
          <c:extLst>
            <c:ext xmlns:c16="http://schemas.microsoft.com/office/drawing/2014/chart" uri="{C3380CC4-5D6E-409C-BE32-E72D297353CC}">
              <c16:uniqueId val="{00000001-D379-49B8-94D0-41DD714A2078}"/>
            </c:ext>
          </c:extLst>
        </c:ser>
        <c:ser>
          <c:idx val="2"/>
          <c:order val="2"/>
          <c:tx>
            <c:strRef>
              <c:f>ElecEnergy_CustSeg!$D$33</c:f>
              <c:strCache>
                <c:ptCount val="1"/>
                <c:pt idx="0">
                  <c:v>Institutional</c:v>
                </c:pt>
              </c:strCache>
            </c:strRef>
          </c:tx>
          <c:spPr>
            <a:solidFill>
              <a:schemeClr val="accent3"/>
            </a:solidFill>
            <a:ln>
              <a:noFill/>
            </a:ln>
            <a:effectLst/>
          </c:spPr>
          <c:invertIfNegative val="0"/>
          <c:cat>
            <c:numRef>
              <c:f>ElecEnergy_CustSeg!$A$36:$A$59</c:f>
              <c:numCache>
                <c:formatCode>General</c:formatCode>
                <c:ptCount val="24"/>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numCache>
            </c:numRef>
          </c:cat>
          <c:val>
            <c:numRef>
              <c:f>ElecEnergy_CustSeg!$D$36:$D$59</c:f>
              <c:numCache>
                <c:formatCode>#,##0_);\(#,##0\)</c:formatCode>
                <c:ptCount val="24"/>
                <c:pt idx="0">
                  <c:v>227.13524528654887</c:v>
                </c:pt>
                <c:pt idx="1">
                  <c:v>228.44325841027995</c:v>
                </c:pt>
                <c:pt idx="2">
                  <c:v>229.95084913082803</c:v>
                </c:pt>
                <c:pt idx="3">
                  <c:v>231.32903510581721</c:v>
                </c:pt>
                <c:pt idx="4">
                  <c:v>239.10531787260049</c:v>
                </c:pt>
                <c:pt idx="5">
                  <c:v>240.38652353985674</c:v>
                </c:pt>
                <c:pt idx="6">
                  <c:v>241.00368762040267</c:v>
                </c:pt>
                <c:pt idx="7">
                  <c:v>242.51386080076125</c:v>
                </c:pt>
                <c:pt idx="8">
                  <c:v>241.10673917493938</c:v>
                </c:pt>
                <c:pt idx="9">
                  <c:v>239.91838336736186</c:v>
                </c:pt>
                <c:pt idx="10">
                  <c:v>238.82728859596494</c:v>
                </c:pt>
                <c:pt idx="11">
                  <c:v>238.69010534631994</c:v>
                </c:pt>
                <c:pt idx="12">
                  <c:v>237.16623144390749</c:v>
                </c:pt>
                <c:pt idx="13">
                  <c:v>232.99773595817464</c:v>
                </c:pt>
                <c:pt idx="14">
                  <c:v>228.72476587874229</c:v>
                </c:pt>
                <c:pt idx="15">
                  <c:v>225.27189840601275</c:v>
                </c:pt>
                <c:pt idx="16">
                  <c:v>225.16086458176198</c:v>
                </c:pt>
                <c:pt idx="17">
                  <c:v>224.9969281660112</c:v>
                </c:pt>
                <c:pt idx="18">
                  <c:v>225.07857563231778</c:v>
                </c:pt>
                <c:pt idx="19">
                  <c:v>225.39440964423301</c:v>
                </c:pt>
                <c:pt idx="20">
                  <c:v>225.78954508448641</c:v>
                </c:pt>
                <c:pt idx="21">
                  <c:v>226.35902434371971</c:v>
                </c:pt>
                <c:pt idx="22">
                  <c:v>226.93035965518752</c:v>
                </c:pt>
                <c:pt idx="23">
                  <c:v>227.5035471934016</c:v>
                </c:pt>
              </c:numCache>
            </c:numRef>
          </c:val>
          <c:extLst>
            <c:ext xmlns:c16="http://schemas.microsoft.com/office/drawing/2014/chart" uri="{C3380CC4-5D6E-409C-BE32-E72D297353CC}">
              <c16:uniqueId val="{00000002-D379-49B8-94D0-41DD714A2078}"/>
            </c:ext>
          </c:extLst>
        </c:ser>
        <c:ser>
          <c:idx val="3"/>
          <c:order val="3"/>
          <c:tx>
            <c:strRef>
              <c:f>ElecEnergy_CustSeg!$E$33</c:f>
              <c:strCache>
                <c:ptCount val="1"/>
                <c:pt idx="0">
                  <c:v>Large Commercial</c:v>
                </c:pt>
              </c:strCache>
            </c:strRef>
          </c:tx>
          <c:spPr>
            <a:solidFill>
              <a:schemeClr val="accent4"/>
            </a:solidFill>
            <a:ln>
              <a:noFill/>
            </a:ln>
            <a:effectLst/>
          </c:spPr>
          <c:invertIfNegative val="0"/>
          <c:cat>
            <c:numRef>
              <c:f>ElecEnergy_CustSeg!$A$36:$A$59</c:f>
              <c:numCache>
                <c:formatCode>General</c:formatCode>
                <c:ptCount val="24"/>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numCache>
            </c:numRef>
          </c:cat>
          <c:val>
            <c:numRef>
              <c:f>ElecEnergy_CustSeg!$E$36:$E$59</c:f>
              <c:numCache>
                <c:formatCode>#,##0_);\(#,##0\)</c:formatCode>
                <c:ptCount val="24"/>
                <c:pt idx="0">
                  <c:v>2175.8059988914465</c:v>
                </c:pt>
                <c:pt idx="1">
                  <c:v>2174.0084457159905</c:v>
                </c:pt>
                <c:pt idx="2">
                  <c:v>2236.0530011361143</c:v>
                </c:pt>
                <c:pt idx="3">
                  <c:v>2233.6996014073438</c:v>
                </c:pt>
                <c:pt idx="4">
                  <c:v>2224.2325234504829</c:v>
                </c:pt>
                <c:pt idx="5">
                  <c:v>2226.5001210868018</c:v>
                </c:pt>
                <c:pt idx="6">
                  <c:v>2222.2584964686316</c:v>
                </c:pt>
                <c:pt idx="7">
                  <c:v>2227.1238162958189</c:v>
                </c:pt>
                <c:pt idx="8">
                  <c:v>2201.4006114326326</c:v>
                </c:pt>
                <c:pt idx="9">
                  <c:v>2177.867506913371</c:v>
                </c:pt>
                <c:pt idx="10">
                  <c:v>2162.5399253525698</c:v>
                </c:pt>
                <c:pt idx="11">
                  <c:v>2140.695332720195</c:v>
                </c:pt>
                <c:pt idx="12">
                  <c:v>2119.0937269432029</c:v>
                </c:pt>
                <c:pt idx="13">
                  <c:v>2058.9495793775745</c:v>
                </c:pt>
                <c:pt idx="14">
                  <c:v>1999.1900439856252</c:v>
                </c:pt>
                <c:pt idx="15">
                  <c:v>1942.4956105137755</c:v>
                </c:pt>
                <c:pt idx="16">
                  <c:v>1929.9084065793679</c:v>
                </c:pt>
                <c:pt idx="17">
                  <c:v>1916.4155676853188</c:v>
                </c:pt>
                <c:pt idx="18">
                  <c:v>1905.6081327490797</c:v>
                </c:pt>
                <c:pt idx="19">
                  <c:v>1897.2600639084078</c:v>
                </c:pt>
                <c:pt idx="20">
                  <c:v>1838.3677119580097</c:v>
                </c:pt>
                <c:pt idx="21">
                  <c:v>1828.205153196129</c:v>
                </c:pt>
                <c:pt idx="22">
                  <c:v>1818.0156872083815</c:v>
                </c:pt>
                <c:pt idx="23">
                  <c:v>1807.7993139947669</c:v>
                </c:pt>
              </c:numCache>
            </c:numRef>
          </c:val>
          <c:extLst>
            <c:ext xmlns:c16="http://schemas.microsoft.com/office/drawing/2014/chart" uri="{C3380CC4-5D6E-409C-BE32-E72D297353CC}">
              <c16:uniqueId val="{00000003-D379-49B8-94D0-41DD714A2078}"/>
            </c:ext>
          </c:extLst>
        </c:ser>
        <c:ser>
          <c:idx val="4"/>
          <c:order val="4"/>
          <c:tx>
            <c:strRef>
              <c:f>ElecEnergy_CustSeg!$F$33</c:f>
              <c:strCache>
                <c:ptCount val="1"/>
                <c:pt idx="0">
                  <c:v>MF Low Income</c:v>
                </c:pt>
              </c:strCache>
            </c:strRef>
          </c:tx>
          <c:spPr>
            <a:solidFill>
              <a:schemeClr val="accent5"/>
            </a:solidFill>
            <a:ln>
              <a:noFill/>
            </a:ln>
            <a:effectLst/>
          </c:spPr>
          <c:invertIfNegative val="0"/>
          <c:cat>
            <c:numRef>
              <c:f>ElecEnergy_CustSeg!$A$36:$A$59</c:f>
              <c:numCache>
                <c:formatCode>General</c:formatCode>
                <c:ptCount val="24"/>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numCache>
            </c:numRef>
          </c:cat>
          <c:val>
            <c:numRef>
              <c:f>ElecEnergy_CustSeg!$F$36:$F$59</c:f>
              <c:numCache>
                <c:formatCode>#,##0_);\(#,##0\)</c:formatCode>
                <c:ptCount val="24"/>
                <c:pt idx="0">
                  <c:v>296.90915020526177</c:v>
                </c:pt>
                <c:pt idx="1">
                  <c:v>300.41785526397439</c:v>
                </c:pt>
                <c:pt idx="2">
                  <c:v>303.93512942792341</c:v>
                </c:pt>
                <c:pt idx="3">
                  <c:v>291.78174584687326</c:v>
                </c:pt>
                <c:pt idx="4">
                  <c:v>295.15876193860163</c:v>
                </c:pt>
                <c:pt idx="5">
                  <c:v>298.54396448732723</c:v>
                </c:pt>
                <c:pt idx="6">
                  <c:v>301.93538060880195</c:v>
                </c:pt>
                <c:pt idx="7">
                  <c:v>305.33503090518678</c:v>
                </c:pt>
                <c:pt idx="8">
                  <c:v>308.74194082708601</c:v>
                </c:pt>
                <c:pt idx="9">
                  <c:v>311.84739174266718</c:v>
                </c:pt>
                <c:pt idx="10">
                  <c:v>314.96197272165091</c:v>
                </c:pt>
                <c:pt idx="11">
                  <c:v>318.08383627603814</c:v>
                </c:pt>
                <c:pt idx="12">
                  <c:v>321.21393546941192</c:v>
                </c:pt>
                <c:pt idx="13">
                  <c:v>327.22700240799992</c:v>
                </c:pt>
                <c:pt idx="14">
                  <c:v>330.08083686200774</c:v>
                </c:pt>
                <c:pt idx="15">
                  <c:v>332.94204698769204</c:v>
                </c:pt>
                <c:pt idx="16">
                  <c:v>335.81239883430487</c:v>
                </c:pt>
                <c:pt idx="17">
                  <c:v>338.68928221179959</c:v>
                </c:pt>
                <c:pt idx="18">
                  <c:v>341.57621359877857</c:v>
                </c:pt>
                <c:pt idx="19">
                  <c:v>344.46970740050796</c:v>
                </c:pt>
                <c:pt idx="20">
                  <c:v>347.3178448831074</c:v>
                </c:pt>
                <c:pt idx="21">
                  <c:v>350.20652738662687</c:v>
                </c:pt>
                <c:pt idx="22">
                  <c:v>353.09210405390797</c:v>
                </c:pt>
                <c:pt idx="23">
                  <c:v>355.97476266654752</c:v>
                </c:pt>
              </c:numCache>
            </c:numRef>
          </c:val>
          <c:extLst>
            <c:ext xmlns:c16="http://schemas.microsoft.com/office/drawing/2014/chart" uri="{C3380CC4-5D6E-409C-BE32-E72D297353CC}">
              <c16:uniqueId val="{00000004-D379-49B8-94D0-41DD714A2078}"/>
            </c:ext>
          </c:extLst>
        </c:ser>
        <c:ser>
          <c:idx val="5"/>
          <c:order val="5"/>
          <c:tx>
            <c:strRef>
              <c:f>ElecEnergy_CustSeg!$G$33</c:f>
              <c:strCache>
                <c:ptCount val="1"/>
                <c:pt idx="0">
                  <c:v>MF Market Rate</c:v>
                </c:pt>
              </c:strCache>
            </c:strRef>
          </c:tx>
          <c:spPr>
            <a:solidFill>
              <a:schemeClr val="accent6"/>
            </a:solidFill>
            <a:ln>
              <a:noFill/>
            </a:ln>
            <a:effectLst/>
          </c:spPr>
          <c:invertIfNegative val="0"/>
          <c:cat>
            <c:numRef>
              <c:f>ElecEnergy_CustSeg!$A$36:$A$59</c:f>
              <c:numCache>
                <c:formatCode>General</c:formatCode>
                <c:ptCount val="24"/>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numCache>
            </c:numRef>
          </c:cat>
          <c:val>
            <c:numRef>
              <c:f>ElecEnergy_CustSeg!$G$36:$G$59</c:f>
              <c:numCache>
                <c:formatCode>#,##0_);\(#,##0\)</c:formatCode>
                <c:ptCount val="24"/>
                <c:pt idx="0">
                  <c:v>150.62721056507743</c:v>
                </c:pt>
                <c:pt idx="1">
                  <c:v>153.11887540670767</c:v>
                </c:pt>
                <c:pt idx="2">
                  <c:v>155.61505082584924</c:v>
                </c:pt>
                <c:pt idx="3">
                  <c:v>149.23769364892385</c:v>
                </c:pt>
                <c:pt idx="4">
                  <c:v>151.61325219783112</c:v>
                </c:pt>
                <c:pt idx="5">
                  <c:v>153.99311510657674</c:v>
                </c:pt>
                <c:pt idx="6">
                  <c:v>156.37601366435973</c:v>
                </c:pt>
                <c:pt idx="7">
                  <c:v>158.76325721554127</c:v>
                </c:pt>
                <c:pt idx="8">
                  <c:v>161.15422134710792</c:v>
                </c:pt>
                <c:pt idx="9">
                  <c:v>163.29283494613543</c:v>
                </c:pt>
                <c:pt idx="10">
                  <c:v>165.43635411854422</c:v>
                </c:pt>
                <c:pt idx="11">
                  <c:v>167.58361431885046</c:v>
                </c:pt>
                <c:pt idx="12">
                  <c:v>169.73522296068631</c:v>
                </c:pt>
                <c:pt idx="13">
                  <c:v>176.61998667158556</c:v>
                </c:pt>
                <c:pt idx="14">
                  <c:v>178.55084545715522</c:v>
                </c:pt>
                <c:pt idx="15">
                  <c:v>180.48558726480474</c:v>
                </c:pt>
                <c:pt idx="16">
                  <c:v>182.42532049750019</c:v>
                </c:pt>
                <c:pt idx="17">
                  <c:v>184.36841628361447</c:v>
                </c:pt>
                <c:pt idx="18">
                  <c:v>186.31707741082059</c:v>
                </c:pt>
                <c:pt idx="19">
                  <c:v>188.26912761487773</c:v>
                </c:pt>
                <c:pt idx="20">
                  <c:v>190.19213152229423</c:v>
                </c:pt>
                <c:pt idx="21">
                  <c:v>192.13967854069105</c:v>
                </c:pt>
                <c:pt idx="22">
                  <c:v>194.08469743870978</c:v>
                </c:pt>
                <c:pt idx="23">
                  <c:v>196.02713612525542</c:v>
                </c:pt>
              </c:numCache>
            </c:numRef>
          </c:val>
          <c:extLst>
            <c:ext xmlns:c16="http://schemas.microsoft.com/office/drawing/2014/chart" uri="{C3380CC4-5D6E-409C-BE32-E72D297353CC}">
              <c16:uniqueId val="{00000005-D379-49B8-94D0-41DD714A2078}"/>
            </c:ext>
          </c:extLst>
        </c:ser>
        <c:ser>
          <c:idx val="6"/>
          <c:order val="6"/>
          <c:tx>
            <c:strRef>
              <c:f>ElecEnergy_CustSeg!$H$33</c:f>
              <c:strCache>
                <c:ptCount val="1"/>
                <c:pt idx="0">
                  <c:v>SF Low Income</c:v>
                </c:pt>
              </c:strCache>
            </c:strRef>
          </c:tx>
          <c:spPr>
            <a:solidFill>
              <a:schemeClr val="accent1">
                <a:lumMod val="60000"/>
              </a:schemeClr>
            </a:solidFill>
            <a:ln>
              <a:noFill/>
            </a:ln>
            <a:effectLst/>
          </c:spPr>
          <c:invertIfNegative val="0"/>
          <c:cat>
            <c:numRef>
              <c:f>ElecEnergy_CustSeg!$A$36:$A$59</c:f>
              <c:numCache>
                <c:formatCode>General</c:formatCode>
                <c:ptCount val="24"/>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numCache>
            </c:numRef>
          </c:cat>
          <c:val>
            <c:numRef>
              <c:f>ElecEnergy_CustSeg!$H$36:$H$59</c:f>
              <c:numCache>
                <c:formatCode>#,##0_);\(#,##0\)</c:formatCode>
                <c:ptCount val="24"/>
                <c:pt idx="0">
                  <c:v>150.40755479294586</c:v>
                </c:pt>
                <c:pt idx="1">
                  <c:v>150.83018491456934</c:v>
                </c:pt>
                <c:pt idx="2">
                  <c:v>151.25686390155548</c:v>
                </c:pt>
                <c:pt idx="3">
                  <c:v>146.1126825169971</c:v>
                </c:pt>
                <c:pt idx="4">
                  <c:v>146.48628254027679</c:v>
                </c:pt>
                <c:pt idx="5">
                  <c:v>146.86372250912257</c:v>
                </c:pt>
                <c:pt idx="6">
                  <c:v>147.24446572453454</c:v>
                </c:pt>
                <c:pt idx="7">
                  <c:v>147.79001009848213</c:v>
                </c:pt>
                <c:pt idx="8">
                  <c:v>148.33915710589392</c:v>
                </c:pt>
                <c:pt idx="9">
                  <c:v>148.7890624307631</c:v>
                </c:pt>
                <c:pt idx="10">
                  <c:v>149.24302877315642</c:v>
                </c:pt>
                <c:pt idx="11">
                  <c:v>149.70057479808423</c:v>
                </c:pt>
                <c:pt idx="12">
                  <c:v>150.16193575167185</c:v>
                </c:pt>
                <c:pt idx="13">
                  <c:v>152.77209219515842</c:v>
                </c:pt>
                <c:pt idx="14">
                  <c:v>153.15031329431289</c:v>
                </c:pt>
                <c:pt idx="15">
                  <c:v>153.53213691346221</c:v>
                </c:pt>
                <c:pt idx="16">
                  <c:v>153.91800252199428</c:v>
                </c:pt>
                <c:pt idx="17">
                  <c:v>154.30723903268699</c:v>
                </c:pt>
                <c:pt idx="18">
                  <c:v>154.70073050922176</c:v>
                </c:pt>
                <c:pt idx="19">
                  <c:v>155.09758363707644</c:v>
                </c:pt>
                <c:pt idx="20">
                  <c:v>155.48461274670063</c:v>
                </c:pt>
                <c:pt idx="21">
                  <c:v>155.88363350858998</c:v>
                </c:pt>
                <c:pt idx="22">
                  <c:v>156.28349297665872</c:v>
                </c:pt>
                <c:pt idx="23">
                  <c:v>156.68431811271574</c:v>
                </c:pt>
              </c:numCache>
            </c:numRef>
          </c:val>
          <c:extLst>
            <c:ext xmlns:c16="http://schemas.microsoft.com/office/drawing/2014/chart" uri="{C3380CC4-5D6E-409C-BE32-E72D297353CC}">
              <c16:uniqueId val="{00000006-D379-49B8-94D0-41DD714A2078}"/>
            </c:ext>
          </c:extLst>
        </c:ser>
        <c:ser>
          <c:idx val="7"/>
          <c:order val="7"/>
          <c:tx>
            <c:strRef>
              <c:f>ElecEnergy_CustSeg!$I$33</c:f>
              <c:strCache>
                <c:ptCount val="1"/>
                <c:pt idx="0">
                  <c:v>SF Market Rate</c:v>
                </c:pt>
              </c:strCache>
            </c:strRef>
          </c:tx>
          <c:spPr>
            <a:solidFill>
              <a:schemeClr val="accent2">
                <a:lumMod val="60000"/>
              </a:schemeClr>
            </a:solidFill>
            <a:ln>
              <a:noFill/>
            </a:ln>
            <a:effectLst/>
          </c:spPr>
          <c:invertIfNegative val="0"/>
          <c:cat>
            <c:numRef>
              <c:f>ElecEnergy_CustSeg!$A$36:$A$59</c:f>
              <c:numCache>
                <c:formatCode>General</c:formatCode>
                <c:ptCount val="24"/>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numCache>
            </c:numRef>
          </c:cat>
          <c:val>
            <c:numRef>
              <c:f>ElecEnergy_CustSeg!$I$36:$I$59</c:f>
              <c:numCache>
                <c:formatCode>#,##0_);\(#,##0\)</c:formatCode>
                <c:ptCount val="24"/>
                <c:pt idx="0">
                  <c:v>2806.1938904532535</c:v>
                </c:pt>
                <c:pt idx="1">
                  <c:v>2819.2898419791477</c:v>
                </c:pt>
                <c:pt idx="2">
                  <c:v>2832.4626019724983</c:v>
                </c:pt>
                <c:pt idx="3">
                  <c:v>2647.187579774396</c:v>
                </c:pt>
                <c:pt idx="4">
                  <c:v>2659.0168819487062</c:v>
                </c:pt>
                <c:pt idx="5">
                  <c:v>2670.9165790346365</c:v>
                </c:pt>
                <c:pt idx="6">
                  <c:v>2682.8745970303639</c:v>
                </c:pt>
                <c:pt idx="7">
                  <c:v>2698.5105933427826</c:v>
                </c:pt>
                <c:pt idx="8">
                  <c:v>2714.2118453025796</c:v>
                </c:pt>
                <c:pt idx="9">
                  <c:v>2727.6734582974427</c:v>
                </c:pt>
                <c:pt idx="10">
                  <c:v>2741.2108946344683</c:v>
                </c:pt>
                <c:pt idx="11">
                  <c:v>2754.8133165625477</c:v>
                </c:pt>
                <c:pt idx="12">
                  <c:v>2768.4861433351512</c:v>
                </c:pt>
                <c:pt idx="13">
                  <c:v>2817.510412993191</c:v>
                </c:pt>
                <c:pt idx="14">
                  <c:v>2829.2169761361465</c:v>
                </c:pt>
                <c:pt idx="15">
                  <c:v>2840.9890102059258</c:v>
                </c:pt>
                <c:pt idx="16">
                  <c:v>2852.8365175122508</c:v>
                </c:pt>
                <c:pt idx="17">
                  <c:v>2864.7444291425345</c:v>
                </c:pt>
                <c:pt idx="18">
                  <c:v>2876.7327751532976</c:v>
                </c:pt>
                <c:pt idx="19">
                  <c:v>2888.7814731536946</c:v>
                </c:pt>
                <c:pt idx="20">
                  <c:v>2900.5930012871113</c:v>
                </c:pt>
                <c:pt idx="21">
                  <c:v>2912.6590902204316</c:v>
                </c:pt>
                <c:pt idx="22">
                  <c:v>2924.7302958439645</c:v>
                </c:pt>
                <c:pt idx="23">
                  <c:v>2936.806592574258</c:v>
                </c:pt>
              </c:numCache>
            </c:numRef>
          </c:val>
          <c:extLst>
            <c:ext xmlns:c16="http://schemas.microsoft.com/office/drawing/2014/chart" uri="{C3380CC4-5D6E-409C-BE32-E72D297353CC}">
              <c16:uniqueId val="{00000007-D379-49B8-94D0-41DD714A2078}"/>
            </c:ext>
          </c:extLst>
        </c:ser>
        <c:ser>
          <c:idx val="8"/>
          <c:order val="8"/>
          <c:tx>
            <c:strRef>
              <c:f>ElecEnergy_CustSeg!$J$33</c:f>
              <c:strCache>
                <c:ptCount val="1"/>
                <c:pt idx="0">
                  <c:v>Small Commercial</c:v>
                </c:pt>
              </c:strCache>
            </c:strRef>
          </c:tx>
          <c:spPr>
            <a:solidFill>
              <a:schemeClr val="accent3">
                <a:lumMod val="60000"/>
              </a:schemeClr>
            </a:solidFill>
            <a:ln>
              <a:noFill/>
            </a:ln>
            <a:effectLst/>
          </c:spPr>
          <c:invertIfNegative val="0"/>
          <c:cat>
            <c:numRef>
              <c:f>ElecEnergy_CustSeg!$A$36:$A$59</c:f>
              <c:numCache>
                <c:formatCode>General</c:formatCode>
                <c:ptCount val="24"/>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numCache>
            </c:numRef>
          </c:cat>
          <c:val>
            <c:numRef>
              <c:f>ElecEnergy_CustSeg!$J$36:$J$59</c:f>
              <c:numCache>
                <c:formatCode>#,##0_);\(#,##0\)</c:formatCode>
                <c:ptCount val="24"/>
                <c:pt idx="0">
                  <c:v>514.5520080255701</c:v>
                </c:pt>
                <c:pt idx="1">
                  <c:v>529.07172568627448</c:v>
                </c:pt>
                <c:pt idx="2">
                  <c:v>527.50732282527406</c:v>
                </c:pt>
                <c:pt idx="3">
                  <c:v>526.70957847113823</c:v>
                </c:pt>
                <c:pt idx="4">
                  <c:v>525.78078669292313</c:v>
                </c:pt>
                <c:pt idx="5">
                  <c:v>525.17896803715837</c:v>
                </c:pt>
                <c:pt idx="6">
                  <c:v>525.11507755992113</c:v>
                </c:pt>
                <c:pt idx="7">
                  <c:v>525.93165792187392</c:v>
                </c:pt>
                <c:pt idx="8">
                  <c:v>524.59216429371997</c:v>
                </c:pt>
                <c:pt idx="9">
                  <c:v>521.08976440112315</c:v>
                </c:pt>
                <c:pt idx="10">
                  <c:v>514.18359507427215</c:v>
                </c:pt>
                <c:pt idx="11">
                  <c:v>506.87886629648926</c:v>
                </c:pt>
                <c:pt idx="12">
                  <c:v>499.64477874170416</c:v>
                </c:pt>
                <c:pt idx="13">
                  <c:v>494.98923987962877</c:v>
                </c:pt>
                <c:pt idx="14">
                  <c:v>498.92986722452713</c:v>
                </c:pt>
                <c:pt idx="15">
                  <c:v>494.4951639540779</c:v>
                </c:pt>
                <c:pt idx="16">
                  <c:v>492.29301359104778</c:v>
                </c:pt>
                <c:pt idx="17">
                  <c:v>489.98188174040035</c:v>
                </c:pt>
                <c:pt idx="18">
                  <c:v>487.96166805091593</c:v>
                </c:pt>
                <c:pt idx="19">
                  <c:v>486.19904623644277</c:v>
                </c:pt>
                <c:pt idx="20">
                  <c:v>475.16322155755927</c:v>
                </c:pt>
                <c:pt idx="21">
                  <c:v>472.30410799687229</c:v>
                </c:pt>
                <c:pt idx="22">
                  <c:v>469.43754770620956</c:v>
                </c:pt>
                <c:pt idx="23">
                  <c:v>466.5635406855713</c:v>
                </c:pt>
              </c:numCache>
            </c:numRef>
          </c:val>
          <c:extLst>
            <c:ext xmlns:c16="http://schemas.microsoft.com/office/drawing/2014/chart" uri="{C3380CC4-5D6E-409C-BE32-E72D297353CC}">
              <c16:uniqueId val="{00000008-D379-49B8-94D0-41DD714A2078}"/>
            </c:ext>
          </c:extLst>
        </c:ser>
        <c:dLbls>
          <c:showLegendKey val="0"/>
          <c:showVal val="0"/>
          <c:showCatName val="0"/>
          <c:showSerName val="0"/>
          <c:showPercent val="0"/>
          <c:showBubbleSize val="0"/>
        </c:dLbls>
        <c:gapWidth val="150"/>
        <c:overlap val="100"/>
        <c:axId val="341276400"/>
        <c:axId val="341276792"/>
      </c:barChart>
      <c:catAx>
        <c:axId val="341276400"/>
        <c:scaling>
          <c:orientation val="minMax"/>
        </c:scaling>
        <c:delete val="0"/>
        <c:axPos val="b"/>
        <c:numFmt formatCode="General" sourceLinked="1"/>
        <c:majorTickMark val="out"/>
        <c:minorTickMark val="none"/>
        <c:tickLblPos val="low"/>
        <c:spPr>
          <a:noFill/>
          <a:ln w="9525" cap="flat" cmpd="sng" algn="ctr">
            <a:solidFill>
              <a:schemeClr val="tx1">
                <a:lumMod val="15000"/>
                <a:lumOff val="85000"/>
              </a:schemeClr>
            </a:solidFill>
            <a:round/>
          </a:ln>
          <a:effectLst/>
        </c:spPr>
        <c:txPr>
          <a:bodyPr rot="-2700000" spcFirstLastPara="1" vertOverflow="ellipsis"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1276792"/>
        <c:crosses val="autoZero"/>
        <c:auto val="1"/>
        <c:lblAlgn val="ctr"/>
        <c:lblOffset val="100"/>
        <c:noMultiLvlLbl val="0"/>
      </c:catAx>
      <c:valAx>
        <c:axId val="341276792"/>
        <c:scaling>
          <c:orientation val="minMax"/>
          <c:max val="800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t>Savings Potential (GWh, gross at generator)</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0_);\(#,##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1276400"/>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14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ElecEnergy_CustSeg!$C$64</c:f>
              <c:strCache>
                <c:ptCount val="1"/>
                <c:pt idx="0">
                  <c:v>Mi'kmaw</c:v>
                </c:pt>
              </c:strCache>
            </c:strRef>
          </c:tx>
          <c:spPr>
            <a:solidFill>
              <a:schemeClr val="accent1"/>
            </a:solidFill>
            <a:ln>
              <a:noFill/>
            </a:ln>
            <a:effectLst/>
          </c:spPr>
          <c:invertIfNegative val="0"/>
          <c:cat>
            <c:numRef>
              <c:f>ElecEnergy_CustSeg!$B$115:$B$139</c:f>
              <c:numCache>
                <c:formatCode>General</c:formatCode>
                <c:ptCount val="25"/>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numCache>
            </c:numRef>
          </c:cat>
          <c:val>
            <c:numRef>
              <c:f>ElecEnergy_CustSeg!$C$115:$C$139</c:f>
              <c:numCache>
                <c:formatCode>#,##0_);\(#,##0\)</c:formatCode>
                <c:ptCount val="25"/>
                <c:pt idx="0">
                  <c:v>1.994906606302786</c:v>
                </c:pt>
                <c:pt idx="1">
                  <c:v>4.1413930820320424</c:v>
                </c:pt>
                <c:pt idx="2">
                  <c:v>6.4233653670973974</c:v>
                </c:pt>
                <c:pt idx="3">
                  <c:v>8.7194713891787217</c:v>
                </c:pt>
                <c:pt idx="4">
                  <c:v>11.169728383024683</c:v>
                </c:pt>
                <c:pt idx="5">
                  <c:v>13.725853039938148</c:v>
                </c:pt>
                <c:pt idx="6">
                  <c:v>16.370838589744658</c:v>
                </c:pt>
                <c:pt idx="7">
                  <c:v>19.07618740781967</c:v>
                </c:pt>
                <c:pt idx="8">
                  <c:v>21.793119863169611</c:v>
                </c:pt>
                <c:pt idx="9">
                  <c:v>24.521468018213152</c:v>
                </c:pt>
                <c:pt idx="10">
                  <c:v>27.261133085019992</c:v>
                </c:pt>
                <c:pt idx="11">
                  <c:v>29.969767802893944</c:v>
                </c:pt>
                <c:pt idx="12">
                  <c:v>32.620832806497958</c:v>
                </c:pt>
                <c:pt idx="13">
                  <c:v>35.188881530573475</c:v>
                </c:pt>
                <c:pt idx="14">
                  <c:v>37.644523215304304</c:v>
                </c:pt>
                <c:pt idx="15">
                  <c:v>39.985927545559711</c:v>
                </c:pt>
                <c:pt idx="16">
                  <c:v>42.2075003203216</c:v>
                </c:pt>
                <c:pt idx="17">
                  <c:v>44.296072233384542</c:v>
                </c:pt>
                <c:pt idx="18">
                  <c:v>46.050757862964218</c:v>
                </c:pt>
                <c:pt idx="19">
                  <c:v>47.87064101960658</c:v>
                </c:pt>
                <c:pt idx="20">
                  <c:v>49.556721556072439</c:v>
                </c:pt>
                <c:pt idx="21">
                  <c:v>50.881980642666946</c:v>
                </c:pt>
                <c:pt idx="22">
                  <c:v>52.096097429477304</c:v>
                </c:pt>
                <c:pt idx="23">
                  <c:v>53.147572816901622</c:v>
                </c:pt>
                <c:pt idx="24">
                  <c:v>54.092564864129194</c:v>
                </c:pt>
              </c:numCache>
            </c:numRef>
          </c:val>
          <c:extLst>
            <c:ext xmlns:c16="http://schemas.microsoft.com/office/drawing/2014/chart" uri="{C3380CC4-5D6E-409C-BE32-E72D297353CC}">
              <c16:uniqueId val="{00000000-CE06-492F-9EA4-D02DD5AAA3FE}"/>
            </c:ext>
          </c:extLst>
        </c:ser>
        <c:ser>
          <c:idx val="1"/>
          <c:order val="1"/>
          <c:tx>
            <c:strRef>
              <c:f>ElecEnergy_CustSeg!$D$64</c:f>
              <c:strCache>
                <c:ptCount val="1"/>
                <c:pt idx="0">
                  <c:v>Industrial</c:v>
                </c:pt>
              </c:strCache>
            </c:strRef>
          </c:tx>
          <c:spPr>
            <a:solidFill>
              <a:schemeClr val="accent2"/>
            </a:solidFill>
            <a:ln>
              <a:noFill/>
            </a:ln>
            <a:effectLst/>
          </c:spPr>
          <c:invertIfNegative val="0"/>
          <c:cat>
            <c:numRef>
              <c:f>ElecEnergy_CustSeg!$B$115:$B$139</c:f>
              <c:numCache>
                <c:formatCode>General</c:formatCode>
                <c:ptCount val="25"/>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numCache>
            </c:numRef>
          </c:cat>
          <c:val>
            <c:numRef>
              <c:f>ElecEnergy_CustSeg!$D$115:$D$139</c:f>
              <c:numCache>
                <c:formatCode>#,##0_);\(#,##0\)</c:formatCode>
                <c:ptCount val="25"/>
                <c:pt idx="0">
                  <c:v>19.492532737669805</c:v>
                </c:pt>
                <c:pt idx="1">
                  <c:v>41.927465963341795</c:v>
                </c:pt>
                <c:pt idx="2">
                  <c:v>64.212759329930904</c:v>
                </c:pt>
                <c:pt idx="3">
                  <c:v>86.553825684971756</c:v>
                </c:pt>
                <c:pt idx="4">
                  <c:v>107.37819978435822</c:v>
                </c:pt>
                <c:pt idx="5">
                  <c:v>129.98513544607917</c:v>
                </c:pt>
                <c:pt idx="6">
                  <c:v>153.29154927512397</c:v>
                </c:pt>
                <c:pt idx="7">
                  <c:v>178.38611278043143</c:v>
                </c:pt>
                <c:pt idx="8">
                  <c:v>199.54190115536144</c:v>
                </c:pt>
                <c:pt idx="9">
                  <c:v>220.75980154068273</c:v>
                </c:pt>
                <c:pt idx="10">
                  <c:v>239.00454022742315</c:v>
                </c:pt>
                <c:pt idx="11">
                  <c:v>257.51311470082447</c:v>
                </c:pt>
                <c:pt idx="12">
                  <c:v>273.28445824989723</c:v>
                </c:pt>
                <c:pt idx="13">
                  <c:v>290.47090504270386</c:v>
                </c:pt>
                <c:pt idx="14">
                  <c:v>308.36143555582578</c:v>
                </c:pt>
                <c:pt idx="15">
                  <c:v>328.21054879265665</c:v>
                </c:pt>
                <c:pt idx="16">
                  <c:v>347.65036401826518</c:v>
                </c:pt>
                <c:pt idx="17">
                  <c:v>367.18533876523276</c:v>
                </c:pt>
                <c:pt idx="18">
                  <c:v>386.65138464043889</c:v>
                </c:pt>
                <c:pt idx="19">
                  <c:v>405.75547255474015</c:v>
                </c:pt>
                <c:pt idx="20">
                  <c:v>423.69576555761648</c:v>
                </c:pt>
                <c:pt idx="21">
                  <c:v>441.15816206416025</c:v>
                </c:pt>
                <c:pt idx="22">
                  <c:v>458.42253092416092</c:v>
                </c:pt>
                <c:pt idx="23">
                  <c:v>475.67854184360431</c:v>
                </c:pt>
                <c:pt idx="24">
                  <c:v>492.6587953038964</c:v>
                </c:pt>
              </c:numCache>
            </c:numRef>
          </c:val>
          <c:extLst>
            <c:ext xmlns:c16="http://schemas.microsoft.com/office/drawing/2014/chart" uri="{C3380CC4-5D6E-409C-BE32-E72D297353CC}">
              <c16:uniqueId val="{00000001-CE06-492F-9EA4-D02DD5AAA3FE}"/>
            </c:ext>
          </c:extLst>
        </c:ser>
        <c:ser>
          <c:idx val="2"/>
          <c:order val="2"/>
          <c:tx>
            <c:strRef>
              <c:f>ElecEnergy_CustSeg!$E$64</c:f>
              <c:strCache>
                <c:ptCount val="1"/>
                <c:pt idx="0">
                  <c:v>Institutional</c:v>
                </c:pt>
              </c:strCache>
            </c:strRef>
          </c:tx>
          <c:spPr>
            <a:solidFill>
              <a:schemeClr val="accent3"/>
            </a:solidFill>
            <a:ln>
              <a:noFill/>
            </a:ln>
            <a:effectLst/>
          </c:spPr>
          <c:invertIfNegative val="0"/>
          <c:cat>
            <c:numRef>
              <c:f>ElecEnergy_CustSeg!$B$115:$B$139</c:f>
              <c:numCache>
                <c:formatCode>General</c:formatCode>
                <c:ptCount val="25"/>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numCache>
            </c:numRef>
          </c:cat>
          <c:val>
            <c:numRef>
              <c:f>ElecEnergy_CustSeg!$E$115:$E$139</c:f>
              <c:numCache>
                <c:formatCode>#,##0_);\(#,##0\)</c:formatCode>
                <c:ptCount val="25"/>
                <c:pt idx="0">
                  <c:v>3.180644091208007</c:v>
                </c:pt>
                <c:pt idx="1">
                  <c:v>6.8663936671910131</c:v>
                </c:pt>
                <c:pt idx="2">
                  <c:v>10.308987502516802</c:v>
                </c:pt>
                <c:pt idx="3">
                  <c:v>13.771847199806672</c:v>
                </c:pt>
                <c:pt idx="4">
                  <c:v>16.873268465695705</c:v>
                </c:pt>
                <c:pt idx="5">
                  <c:v>20.387533645652585</c:v>
                </c:pt>
                <c:pt idx="6">
                  <c:v>23.77367224767109</c:v>
                </c:pt>
                <c:pt idx="7">
                  <c:v>27.765711016266067</c:v>
                </c:pt>
                <c:pt idx="8">
                  <c:v>30.715841238746158</c:v>
                </c:pt>
                <c:pt idx="9">
                  <c:v>33.588897533763777</c:v>
                </c:pt>
                <c:pt idx="10">
                  <c:v>36.277965610839289</c:v>
                </c:pt>
                <c:pt idx="11">
                  <c:v>39.010007506038924</c:v>
                </c:pt>
                <c:pt idx="12">
                  <c:v>41.468954613541399</c:v>
                </c:pt>
                <c:pt idx="13">
                  <c:v>43.718457819233024</c:v>
                </c:pt>
                <c:pt idx="14">
                  <c:v>45.949539333231392</c:v>
                </c:pt>
                <c:pt idx="15">
                  <c:v>48.10006401676803</c:v>
                </c:pt>
                <c:pt idx="16">
                  <c:v>50.453744675598472</c:v>
                </c:pt>
                <c:pt idx="17">
                  <c:v>52.778871711080541</c:v>
                </c:pt>
                <c:pt idx="18">
                  <c:v>55.138819501824628</c:v>
                </c:pt>
                <c:pt idx="19">
                  <c:v>57.454299202031294</c:v>
                </c:pt>
                <c:pt idx="20">
                  <c:v>59.835944239259469</c:v>
                </c:pt>
                <c:pt idx="21">
                  <c:v>62.206625334031393</c:v>
                </c:pt>
                <c:pt idx="22">
                  <c:v>64.532762149409152</c:v>
                </c:pt>
                <c:pt idx="23">
                  <c:v>66.847779827274351</c:v>
                </c:pt>
                <c:pt idx="24">
                  <c:v>69.128698013752185</c:v>
                </c:pt>
              </c:numCache>
            </c:numRef>
          </c:val>
          <c:extLst>
            <c:ext xmlns:c16="http://schemas.microsoft.com/office/drawing/2014/chart" uri="{C3380CC4-5D6E-409C-BE32-E72D297353CC}">
              <c16:uniqueId val="{00000002-CE06-492F-9EA4-D02DD5AAA3FE}"/>
            </c:ext>
          </c:extLst>
        </c:ser>
        <c:ser>
          <c:idx val="3"/>
          <c:order val="3"/>
          <c:tx>
            <c:strRef>
              <c:f>ElecEnergy_CustSeg!$F$64</c:f>
              <c:strCache>
                <c:ptCount val="1"/>
                <c:pt idx="0">
                  <c:v>Large Commercial</c:v>
                </c:pt>
              </c:strCache>
            </c:strRef>
          </c:tx>
          <c:spPr>
            <a:solidFill>
              <a:schemeClr val="accent4"/>
            </a:solidFill>
            <a:ln>
              <a:noFill/>
            </a:ln>
            <a:effectLst/>
          </c:spPr>
          <c:invertIfNegative val="0"/>
          <c:cat>
            <c:numRef>
              <c:f>ElecEnergy_CustSeg!$B$115:$B$139</c:f>
              <c:numCache>
                <c:formatCode>General</c:formatCode>
                <c:ptCount val="25"/>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numCache>
            </c:numRef>
          </c:cat>
          <c:val>
            <c:numRef>
              <c:f>ElecEnergy_CustSeg!$F$115:$F$139</c:f>
              <c:numCache>
                <c:formatCode>#,##0_);\(#,##0\)</c:formatCode>
                <c:ptCount val="25"/>
                <c:pt idx="0">
                  <c:v>28.552721062223629</c:v>
                </c:pt>
                <c:pt idx="1">
                  <c:v>61.086894365084149</c:v>
                </c:pt>
                <c:pt idx="2">
                  <c:v>89.860260401519724</c:v>
                </c:pt>
                <c:pt idx="3">
                  <c:v>119.78130048318745</c:v>
                </c:pt>
                <c:pt idx="4">
                  <c:v>147.36815498289579</c:v>
                </c:pt>
                <c:pt idx="5">
                  <c:v>179.60977371624625</c:v>
                </c:pt>
                <c:pt idx="6">
                  <c:v>209.58186741426843</c:v>
                </c:pt>
                <c:pt idx="7">
                  <c:v>245.03231757220226</c:v>
                </c:pt>
                <c:pt idx="8">
                  <c:v>274.00415634499734</c:v>
                </c:pt>
                <c:pt idx="9">
                  <c:v>302.14194042131231</c:v>
                </c:pt>
                <c:pt idx="10">
                  <c:v>328.63719285939675</c:v>
                </c:pt>
                <c:pt idx="11">
                  <c:v>354.79578291187187</c:v>
                </c:pt>
                <c:pt idx="12">
                  <c:v>378.82504177174326</c:v>
                </c:pt>
                <c:pt idx="13">
                  <c:v>400.16401559345888</c:v>
                </c:pt>
                <c:pt idx="14">
                  <c:v>421.62767119166949</c:v>
                </c:pt>
                <c:pt idx="15">
                  <c:v>442.18395793519517</c:v>
                </c:pt>
                <c:pt idx="16">
                  <c:v>460.02633961618983</c:v>
                </c:pt>
                <c:pt idx="17">
                  <c:v>477.66166231594838</c:v>
                </c:pt>
                <c:pt idx="18">
                  <c:v>494.37325094810586</c:v>
                </c:pt>
                <c:pt idx="19">
                  <c:v>509.46118524212176</c:v>
                </c:pt>
                <c:pt idx="20">
                  <c:v>524.03150948639382</c:v>
                </c:pt>
                <c:pt idx="21">
                  <c:v>537.65500093012395</c:v>
                </c:pt>
                <c:pt idx="22">
                  <c:v>550.59479642468477</c:v>
                </c:pt>
                <c:pt idx="23">
                  <c:v>563.21471832058046</c:v>
                </c:pt>
                <c:pt idx="24">
                  <c:v>575.37576566340158</c:v>
                </c:pt>
              </c:numCache>
            </c:numRef>
          </c:val>
          <c:extLst>
            <c:ext xmlns:c16="http://schemas.microsoft.com/office/drawing/2014/chart" uri="{C3380CC4-5D6E-409C-BE32-E72D297353CC}">
              <c16:uniqueId val="{00000003-CE06-492F-9EA4-D02DD5AAA3FE}"/>
            </c:ext>
          </c:extLst>
        </c:ser>
        <c:ser>
          <c:idx val="4"/>
          <c:order val="4"/>
          <c:tx>
            <c:strRef>
              <c:f>ElecEnergy_CustSeg!$G$64</c:f>
              <c:strCache>
                <c:ptCount val="1"/>
                <c:pt idx="0">
                  <c:v>MF Low Income</c:v>
                </c:pt>
              </c:strCache>
            </c:strRef>
          </c:tx>
          <c:spPr>
            <a:solidFill>
              <a:schemeClr val="accent5"/>
            </a:solidFill>
            <a:ln>
              <a:noFill/>
            </a:ln>
            <a:effectLst/>
          </c:spPr>
          <c:invertIfNegative val="0"/>
          <c:cat>
            <c:numRef>
              <c:f>ElecEnergy_CustSeg!$B$115:$B$139</c:f>
              <c:numCache>
                <c:formatCode>General</c:formatCode>
                <c:ptCount val="25"/>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numCache>
            </c:numRef>
          </c:cat>
          <c:val>
            <c:numRef>
              <c:f>ElecEnergy_CustSeg!$G$115:$G$139</c:f>
              <c:numCache>
                <c:formatCode>#,##0_);\(#,##0\)</c:formatCode>
                <c:ptCount val="25"/>
                <c:pt idx="0">
                  <c:v>4.4984805205425289</c:v>
                </c:pt>
                <c:pt idx="1">
                  <c:v>9.541733101563608</c:v>
                </c:pt>
                <c:pt idx="2">
                  <c:v>15.05954893296934</c:v>
                </c:pt>
                <c:pt idx="3">
                  <c:v>20.211341172399194</c:v>
                </c:pt>
                <c:pt idx="4">
                  <c:v>25.930154951233089</c:v>
                </c:pt>
                <c:pt idx="5">
                  <c:v>32.029225975665035</c:v>
                </c:pt>
                <c:pt idx="6">
                  <c:v>38.467092708118727</c:v>
                </c:pt>
                <c:pt idx="7">
                  <c:v>45.112456152737167</c:v>
                </c:pt>
                <c:pt idx="8">
                  <c:v>51.813340033841087</c:v>
                </c:pt>
                <c:pt idx="9">
                  <c:v>58.624671073790864</c:v>
                </c:pt>
                <c:pt idx="10">
                  <c:v>65.578872470411326</c:v>
                </c:pt>
                <c:pt idx="11">
                  <c:v>72.506886957484824</c:v>
                </c:pt>
                <c:pt idx="12">
                  <c:v>79.354934792728201</c:v>
                </c:pt>
                <c:pt idx="13">
                  <c:v>85.857724119033051</c:v>
                </c:pt>
                <c:pt idx="14">
                  <c:v>92.315357542203046</c:v>
                </c:pt>
                <c:pt idx="15">
                  <c:v>98.556879959693447</c:v>
                </c:pt>
                <c:pt idx="16">
                  <c:v>104.34188230616496</c:v>
                </c:pt>
                <c:pt idx="17">
                  <c:v>109.83294039342165</c:v>
                </c:pt>
                <c:pt idx="18">
                  <c:v>115.00852737775099</c:v>
                </c:pt>
                <c:pt idx="19">
                  <c:v>119.93607852644124</c:v>
                </c:pt>
                <c:pt idx="20">
                  <c:v>124.58110329412939</c:v>
                </c:pt>
                <c:pt idx="21">
                  <c:v>128.95123398859636</c:v>
                </c:pt>
                <c:pt idx="22">
                  <c:v>132.93729346400187</c:v>
                </c:pt>
                <c:pt idx="23">
                  <c:v>136.78899111469087</c:v>
                </c:pt>
                <c:pt idx="24">
                  <c:v>140.41459622001838</c:v>
                </c:pt>
              </c:numCache>
            </c:numRef>
          </c:val>
          <c:extLst>
            <c:ext xmlns:c16="http://schemas.microsoft.com/office/drawing/2014/chart" uri="{C3380CC4-5D6E-409C-BE32-E72D297353CC}">
              <c16:uniqueId val="{00000004-CE06-492F-9EA4-D02DD5AAA3FE}"/>
            </c:ext>
          </c:extLst>
        </c:ser>
        <c:ser>
          <c:idx val="5"/>
          <c:order val="5"/>
          <c:tx>
            <c:strRef>
              <c:f>ElecEnergy_CustSeg!$H$64</c:f>
              <c:strCache>
                <c:ptCount val="1"/>
                <c:pt idx="0">
                  <c:v>MF Market Rate</c:v>
                </c:pt>
              </c:strCache>
            </c:strRef>
          </c:tx>
          <c:spPr>
            <a:solidFill>
              <a:schemeClr val="accent6"/>
            </a:solidFill>
            <a:ln>
              <a:noFill/>
            </a:ln>
            <a:effectLst/>
          </c:spPr>
          <c:invertIfNegative val="0"/>
          <c:cat>
            <c:numRef>
              <c:f>ElecEnergy_CustSeg!$B$115:$B$139</c:f>
              <c:numCache>
                <c:formatCode>General</c:formatCode>
                <c:ptCount val="25"/>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numCache>
            </c:numRef>
          </c:cat>
          <c:val>
            <c:numRef>
              <c:f>ElecEnergy_CustSeg!$H$115:$H$139</c:f>
              <c:numCache>
                <c:formatCode>#,##0_);\(#,##0\)</c:formatCode>
                <c:ptCount val="25"/>
                <c:pt idx="0">
                  <c:v>2.3159485358613607</c:v>
                </c:pt>
                <c:pt idx="1">
                  <c:v>4.8752587525755455</c:v>
                </c:pt>
                <c:pt idx="2">
                  <c:v>7.629656734118031</c:v>
                </c:pt>
                <c:pt idx="3">
                  <c:v>10.107028904530884</c:v>
                </c:pt>
                <c:pt idx="4">
                  <c:v>12.881774267265058</c:v>
                </c:pt>
                <c:pt idx="5">
                  <c:v>15.814685894541178</c:v>
                </c:pt>
                <c:pt idx="6">
                  <c:v>18.888399265708539</c:v>
                </c:pt>
                <c:pt idx="7">
                  <c:v>22.024358810626595</c:v>
                </c:pt>
                <c:pt idx="8">
                  <c:v>25.105635974036662</c:v>
                </c:pt>
                <c:pt idx="9">
                  <c:v>28.208920714021364</c:v>
                </c:pt>
                <c:pt idx="10">
                  <c:v>31.405065279629508</c:v>
                </c:pt>
                <c:pt idx="11">
                  <c:v>34.523444980862649</c:v>
                </c:pt>
                <c:pt idx="12">
                  <c:v>37.564263357630473</c:v>
                </c:pt>
                <c:pt idx="13">
                  <c:v>40.525143442503548</c:v>
                </c:pt>
                <c:pt idx="14">
                  <c:v>43.311506501482647</c:v>
                </c:pt>
                <c:pt idx="15">
                  <c:v>45.957173910676836</c:v>
                </c:pt>
                <c:pt idx="16">
                  <c:v>48.475150880711638</c:v>
                </c:pt>
                <c:pt idx="17">
                  <c:v>50.841642987801634</c:v>
                </c:pt>
                <c:pt idx="18">
                  <c:v>53.043017840306689</c:v>
                </c:pt>
                <c:pt idx="19">
                  <c:v>55.13791717560575</c:v>
                </c:pt>
                <c:pt idx="20">
                  <c:v>57.104706610109048</c:v>
                </c:pt>
                <c:pt idx="21">
                  <c:v>58.93686982835591</c:v>
                </c:pt>
                <c:pt idx="22">
                  <c:v>60.585933668853855</c:v>
                </c:pt>
                <c:pt idx="23">
                  <c:v>62.173982482939628</c:v>
                </c:pt>
                <c:pt idx="24">
                  <c:v>63.680329176294471</c:v>
                </c:pt>
              </c:numCache>
            </c:numRef>
          </c:val>
          <c:extLst>
            <c:ext xmlns:c16="http://schemas.microsoft.com/office/drawing/2014/chart" uri="{C3380CC4-5D6E-409C-BE32-E72D297353CC}">
              <c16:uniqueId val="{00000005-CE06-492F-9EA4-D02DD5AAA3FE}"/>
            </c:ext>
          </c:extLst>
        </c:ser>
        <c:ser>
          <c:idx val="6"/>
          <c:order val="6"/>
          <c:tx>
            <c:strRef>
              <c:f>ElecEnergy_CustSeg!$I$64</c:f>
              <c:strCache>
                <c:ptCount val="1"/>
                <c:pt idx="0">
                  <c:v>SF Low Income</c:v>
                </c:pt>
              </c:strCache>
            </c:strRef>
          </c:tx>
          <c:spPr>
            <a:solidFill>
              <a:schemeClr val="accent1">
                <a:lumMod val="60000"/>
              </a:schemeClr>
            </a:solidFill>
            <a:ln>
              <a:noFill/>
            </a:ln>
            <a:effectLst/>
          </c:spPr>
          <c:invertIfNegative val="0"/>
          <c:cat>
            <c:numRef>
              <c:f>ElecEnergy_CustSeg!$B$115:$B$139</c:f>
              <c:numCache>
                <c:formatCode>General</c:formatCode>
                <c:ptCount val="25"/>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numCache>
            </c:numRef>
          </c:cat>
          <c:val>
            <c:numRef>
              <c:f>ElecEnergy_CustSeg!$I$115:$I$139</c:f>
              <c:numCache>
                <c:formatCode>#,##0_);\(#,##0\)</c:formatCode>
                <c:ptCount val="25"/>
                <c:pt idx="0">
                  <c:v>2.9911959415510574</c:v>
                </c:pt>
                <c:pt idx="1">
                  <c:v>6.1938520497553897</c:v>
                </c:pt>
                <c:pt idx="2">
                  <c:v>9.5825485500851126</c:v>
                </c:pt>
                <c:pt idx="3">
                  <c:v>12.862022546494357</c:v>
                </c:pt>
                <c:pt idx="4">
                  <c:v>16.420722016873363</c:v>
                </c:pt>
                <c:pt idx="5">
                  <c:v>20.323955587763848</c:v>
                </c:pt>
                <c:pt idx="6">
                  <c:v>24.36131609808621</c:v>
                </c:pt>
                <c:pt idx="7">
                  <c:v>28.505573788210359</c:v>
                </c:pt>
                <c:pt idx="8">
                  <c:v>32.660404572913833</c:v>
                </c:pt>
                <c:pt idx="9">
                  <c:v>36.83629927117515</c:v>
                </c:pt>
                <c:pt idx="10">
                  <c:v>41.008929405968999</c:v>
                </c:pt>
                <c:pt idx="11">
                  <c:v>45.115266314364973</c:v>
                </c:pt>
                <c:pt idx="12">
                  <c:v>49.11380546824774</c:v>
                </c:pt>
                <c:pt idx="13">
                  <c:v>52.952397993513699</c:v>
                </c:pt>
                <c:pt idx="14">
                  <c:v>56.593732084172331</c:v>
                </c:pt>
                <c:pt idx="15">
                  <c:v>60.032587088716163</c:v>
                </c:pt>
                <c:pt idx="16">
                  <c:v>63.260826623380794</c:v>
                </c:pt>
                <c:pt idx="17">
                  <c:v>66.259867551626073</c:v>
                </c:pt>
                <c:pt idx="18">
                  <c:v>68.777831151234238</c:v>
                </c:pt>
                <c:pt idx="19">
                  <c:v>71.325496607531363</c:v>
                </c:pt>
                <c:pt idx="20">
                  <c:v>73.654432155920375</c:v>
                </c:pt>
                <c:pt idx="21">
                  <c:v>75.457522008426423</c:v>
                </c:pt>
                <c:pt idx="22">
                  <c:v>77.112285165838188</c:v>
                </c:pt>
                <c:pt idx="23">
                  <c:v>78.503720789147948</c:v>
                </c:pt>
                <c:pt idx="24">
                  <c:v>79.730127360470732</c:v>
                </c:pt>
              </c:numCache>
            </c:numRef>
          </c:val>
          <c:extLst>
            <c:ext xmlns:c16="http://schemas.microsoft.com/office/drawing/2014/chart" uri="{C3380CC4-5D6E-409C-BE32-E72D297353CC}">
              <c16:uniqueId val="{00000006-CE06-492F-9EA4-D02DD5AAA3FE}"/>
            </c:ext>
          </c:extLst>
        </c:ser>
        <c:ser>
          <c:idx val="7"/>
          <c:order val="7"/>
          <c:tx>
            <c:strRef>
              <c:f>ElecEnergy_CustSeg!$J$64</c:f>
              <c:strCache>
                <c:ptCount val="1"/>
                <c:pt idx="0">
                  <c:v>SF Market Rate</c:v>
                </c:pt>
              </c:strCache>
            </c:strRef>
          </c:tx>
          <c:spPr>
            <a:solidFill>
              <a:schemeClr val="accent2">
                <a:lumMod val="60000"/>
              </a:schemeClr>
            </a:solidFill>
            <a:ln>
              <a:noFill/>
            </a:ln>
            <a:effectLst/>
          </c:spPr>
          <c:invertIfNegative val="0"/>
          <c:cat>
            <c:numRef>
              <c:f>ElecEnergy_CustSeg!$B$115:$B$139</c:f>
              <c:numCache>
                <c:formatCode>General</c:formatCode>
                <c:ptCount val="25"/>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numCache>
            </c:numRef>
          </c:cat>
          <c:val>
            <c:numRef>
              <c:f>ElecEnergy_CustSeg!$J$115:$J$139</c:f>
              <c:numCache>
                <c:formatCode>#,##0_);\(#,##0\)</c:formatCode>
                <c:ptCount val="25"/>
                <c:pt idx="0">
                  <c:v>49.466663420199495</c:v>
                </c:pt>
                <c:pt idx="1">
                  <c:v>102.11366524774178</c:v>
                </c:pt>
                <c:pt idx="2">
                  <c:v>157.38032042987228</c:v>
                </c:pt>
                <c:pt idx="3">
                  <c:v>204.97142081448519</c:v>
                </c:pt>
                <c:pt idx="4">
                  <c:v>255.98491581867285</c:v>
                </c:pt>
                <c:pt idx="5">
                  <c:v>309.40520901610444</c:v>
                </c:pt>
                <c:pt idx="6">
                  <c:v>363.95267935236041</c:v>
                </c:pt>
                <c:pt idx="7">
                  <c:v>419.72504051434987</c:v>
                </c:pt>
                <c:pt idx="8">
                  <c:v>474.68869120520117</c:v>
                </c:pt>
                <c:pt idx="9">
                  <c:v>529.22290117024909</c:v>
                </c:pt>
                <c:pt idx="10">
                  <c:v>583.93307469347019</c:v>
                </c:pt>
                <c:pt idx="11">
                  <c:v>636.82385524956385</c:v>
                </c:pt>
                <c:pt idx="12">
                  <c:v>687.91406264385012</c:v>
                </c:pt>
                <c:pt idx="13">
                  <c:v>737.00891451967925</c:v>
                </c:pt>
                <c:pt idx="14">
                  <c:v>783.13302703793966</c:v>
                </c:pt>
                <c:pt idx="15">
                  <c:v>826.48932703831963</c:v>
                </c:pt>
                <c:pt idx="16">
                  <c:v>866.82293627872969</c:v>
                </c:pt>
                <c:pt idx="17">
                  <c:v>904.53123567948114</c:v>
                </c:pt>
                <c:pt idx="18">
                  <c:v>937.34372100763665</c:v>
                </c:pt>
                <c:pt idx="19">
                  <c:v>969.21338207694373</c:v>
                </c:pt>
                <c:pt idx="20">
                  <c:v>998.48255061981115</c:v>
                </c:pt>
                <c:pt idx="21">
                  <c:v>1021.237033340172</c:v>
                </c:pt>
                <c:pt idx="22">
                  <c:v>1043.9561706854981</c:v>
                </c:pt>
                <c:pt idx="23">
                  <c:v>1062.0584006886647</c:v>
                </c:pt>
                <c:pt idx="24">
                  <c:v>1078.6637568225938</c:v>
                </c:pt>
              </c:numCache>
            </c:numRef>
          </c:val>
          <c:extLst>
            <c:ext xmlns:c16="http://schemas.microsoft.com/office/drawing/2014/chart" uri="{C3380CC4-5D6E-409C-BE32-E72D297353CC}">
              <c16:uniqueId val="{00000007-CE06-492F-9EA4-D02DD5AAA3FE}"/>
            </c:ext>
          </c:extLst>
        </c:ser>
        <c:ser>
          <c:idx val="8"/>
          <c:order val="8"/>
          <c:tx>
            <c:strRef>
              <c:f>ElecEnergy_CustSeg!$K$64</c:f>
              <c:strCache>
                <c:ptCount val="1"/>
                <c:pt idx="0">
                  <c:v>Small Commercial</c:v>
                </c:pt>
              </c:strCache>
            </c:strRef>
          </c:tx>
          <c:spPr>
            <a:solidFill>
              <a:schemeClr val="accent3">
                <a:lumMod val="60000"/>
              </a:schemeClr>
            </a:solidFill>
            <a:ln>
              <a:noFill/>
            </a:ln>
            <a:effectLst/>
          </c:spPr>
          <c:invertIfNegative val="0"/>
          <c:cat>
            <c:numRef>
              <c:f>ElecEnergy_CustSeg!$B$115:$B$139</c:f>
              <c:numCache>
                <c:formatCode>General</c:formatCode>
                <c:ptCount val="25"/>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numCache>
            </c:numRef>
          </c:cat>
          <c:val>
            <c:numRef>
              <c:f>ElecEnergy_CustSeg!$K$115:$K$139</c:f>
              <c:numCache>
                <c:formatCode>#,##0_);\(#,##0\)</c:formatCode>
                <c:ptCount val="25"/>
                <c:pt idx="0">
                  <c:v>7.3268636607818554</c:v>
                </c:pt>
                <c:pt idx="1">
                  <c:v>14.772113034143006</c:v>
                </c:pt>
                <c:pt idx="2">
                  <c:v>21.694928951954729</c:v>
                </c:pt>
                <c:pt idx="3">
                  <c:v>28.892138030116982</c:v>
                </c:pt>
                <c:pt idx="4">
                  <c:v>35.918798357713023</c:v>
                </c:pt>
                <c:pt idx="5">
                  <c:v>43.144479124085471</c:v>
                </c:pt>
                <c:pt idx="6">
                  <c:v>50.577152708651823</c:v>
                </c:pt>
                <c:pt idx="7">
                  <c:v>58.46080850729998</c:v>
                </c:pt>
                <c:pt idx="8">
                  <c:v>64.931556228404474</c:v>
                </c:pt>
                <c:pt idx="9">
                  <c:v>71.161602119152093</c:v>
                </c:pt>
                <c:pt idx="10">
                  <c:v>77.101701138918173</c:v>
                </c:pt>
                <c:pt idx="11">
                  <c:v>83.019749529030918</c:v>
                </c:pt>
                <c:pt idx="12">
                  <c:v>88.550365950826929</c:v>
                </c:pt>
                <c:pt idx="13">
                  <c:v>93.629321224944988</c:v>
                </c:pt>
                <c:pt idx="14">
                  <c:v>98.693468622542383</c:v>
                </c:pt>
                <c:pt idx="15">
                  <c:v>103.55692423706989</c:v>
                </c:pt>
                <c:pt idx="16">
                  <c:v>107.98902698424442</c:v>
                </c:pt>
                <c:pt idx="17">
                  <c:v>112.32125256835458</c:v>
                </c:pt>
                <c:pt idx="18">
                  <c:v>116.57646456850863</c:v>
                </c:pt>
                <c:pt idx="19">
                  <c:v>120.63333895408873</c:v>
                </c:pt>
                <c:pt idx="20">
                  <c:v>124.40467586966528</c:v>
                </c:pt>
                <c:pt idx="21">
                  <c:v>127.89845696282946</c:v>
                </c:pt>
                <c:pt idx="22">
                  <c:v>131.20827073636883</c:v>
                </c:pt>
                <c:pt idx="23">
                  <c:v>134.43696565495534</c:v>
                </c:pt>
                <c:pt idx="24">
                  <c:v>137.53484059289565</c:v>
                </c:pt>
              </c:numCache>
            </c:numRef>
          </c:val>
          <c:extLst>
            <c:ext xmlns:c16="http://schemas.microsoft.com/office/drawing/2014/chart" uri="{C3380CC4-5D6E-409C-BE32-E72D297353CC}">
              <c16:uniqueId val="{00000008-CE06-492F-9EA4-D02DD5AAA3FE}"/>
            </c:ext>
          </c:extLst>
        </c:ser>
        <c:dLbls>
          <c:showLegendKey val="0"/>
          <c:showVal val="0"/>
          <c:showCatName val="0"/>
          <c:showSerName val="0"/>
          <c:showPercent val="0"/>
          <c:showBubbleSize val="0"/>
        </c:dLbls>
        <c:gapWidth val="150"/>
        <c:overlap val="100"/>
        <c:axId val="340285712"/>
        <c:axId val="340286104"/>
      </c:barChart>
      <c:catAx>
        <c:axId val="340285712"/>
        <c:scaling>
          <c:orientation val="minMax"/>
        </c:scaling>
        <c:delete val="0"/>
        <c:axPos val="b"/>
        <c:numFmt formatCode="General" sourceLinked="1"/>
        <c:majorTickMark val="out"/>
        <c:minorTickMark val="none"/>
        <c:tickLblPos val="low"/>
        <c:spPr>
          <a:noFill/>
          <a:ln w="9525" cap="flat" cmpd="sng" algn="ctr">
            <a:solidFill>
              <a:schemeClr val="tx1">
                <a:lumMod val="15000"/>
                <a:lumOff val="85000"/>
              </a:schemeClr>
            </a:solidFill>
            <a:round/>
          </a:ln>
          <a:effectLst/>
        </c:spPr>
        <c:txPr>
          <a:bodyPr rot="-2700000" spcFirstLastPara="1" vertOverflow="ellipsis"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0286104"/>
        <c:crosses val="autoZero"/>
        <c:auto val="1"/>
        <c:lblAlgn val="ctr"/>
        <c:lblOffset val="100"/>
        <c:noMultiLvlLbl val="0"/>
      </c:catAx>
      <c:valAx>
        <c:axId val="34028610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t>Savings Potential (GWh, net at generator)</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0_);\(#,##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0285712"/>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14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ElecEnergy_EndUse!$A$3</c:f>
              <c:strCache>
                <c:ptCount val="1"/>
                <c:pt idx="0">
                  <c:v>BNI Cooking and Laundry</c:v>
                </c:pt>
              </c:strCache>
            </c:strRef>
          </c:tx>
          <c:spPr>
            <a:solidFill>
              <a:schemeClr val="accent1"/>
            </a:solidFill>
            <a:ln>
              <a:noFill/>
            </a:ln>
            <a:effectLst/>
          </c:spPr>
          <c:invertIfNegative val="0"/>
          <c:cat>
            <c:numRef>
              <c:f>ElecEnergy_EndUse!$B$2:$AB$2</c:f>
              <c:numCache>
                <c:formatCode>General</c:formatCode>
                <c:ptCount val="25"/>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numCache>
            </c:numRef>
          </c:cat>
          <c:val>
            <c:numRef>
              <c:f>ElecEnergy_EndUse!$B$3:$AB$3</c:f>
              <c:numCache>
                <c:formatCode>#,##0_);\(#,##0\)</c:formatCode>
                <c:ptCount val="25"/>
                <c:pt idx="0">
                  <c:v>331.58908906074726</c:v>
                </c:pt>
                <c:pt idx="1">
                  <c:v>332.18219502735042</c:v>
                </c:pt>
                <c:pt idx="2">
                  <c:v>331.72672917310928</c:v>
                </c:pt>
                <c:pt idx="3">
                  <c:v>331.32889347802217</c:v>
                </c:pt>
                <c:pt idx="4">
                  <c:v>330.42252360659575</c:v>
                </c:pt>
                <c:pt idx="5">
                  <c:v>330.04798961528962</c:v>
                </c:pt>
                <c:pt idx="6">
                  <c:v>329.45953294832441</c:v>
                </c:pt>
                <c:pt idx="7">
                  <c:v>329.35675085819832</c:v>
                </c:pt>
                <c:pt idx="8">
                  <c:v>326.84262678229942</c:v>
                </c:pt>
                <c:pt idx="9">
                  <c:v>324.51526997827904</c:v>
                </c:pt>
                <c:pt idx="10">
                  <c:v>321.76968604004776</c:v>
                </c:pt>
                <c:pt idx="11">
                  <c:v>319.11509137561853</c:v>
                </c:pt>
                <c:pt idx="12">
                  <c:v>316.19390109785081</c:v>
                </c:pt>
                <c:pt idx="13">
                  <c:v>310.49651519891302</c:v>
                </c:pt>
                <c:pt idx="14">
                  <c:v>304.8616123204427</c:v>
                </c:pt>
                <c:pt idx="15">
                  <c:v>299.71078863606272</c:v>
                </c:pt>
                <c:pt idx="16">
                  <c:v>298.51583766101379</c:v>
                </c:pt>
                <c:pt idx="17">
                  <c:v>297.24803196378662</c:v>
                </c:pt>
                <c:pt idx="18">
                  <c:v>296.23440468326879</c:v>
                </c:pt>
                <c:pt idx="19">
                  <c:v>295.41973834261307</c:v>
                </c:pt>
                <c:pt idx="20">
                  <c:v>290.54649438049205</c:v>
                </c:pt>
                <c:pt idx="21">
                  <c:v>289.49262747090154</c:v>
                </c:pt>
                <c:pt idx="22">
                  <c:v>288.43807692546784</c:v>
                </c:pt>
                <c:pt idx="23">
                  <c:v>287.38283504860487</c:v>
                </c:pt>
                <c:pt idx="24">
                  <c:v>286.32689418320462</c:v>
                </c:pt>
              </c:numCache>
            </c:numRef>
          </c:val>
          <c:extLst>
            <c:ext xmlns:c16="http://schemas.microsoft.com/office/drawing/2014/chart" uri="{C3380CC4-5D6E-409C-BE32-E72D297353CC}">
              <c16:uniqueId val="{00000000-CA84-45E4-9B8B-6E52A748C1B1}"/>
            </c:ext>
          </c:extLst>
        </c:ser>
        <c:ser>
          <c:idx val="1"/>
          <c:order val="1"/>
          <c:tx>
            <c:strRef>
              <c:f>ElecEnergy_EndUse!$A$4</c:f>
              <c:strCache>
                <c:ptCount val="1"/>
                <c:pt idx="0">
                  <c:v>BNI Domestic Hot Water (DHW)</c:v>
                </c:pt>
              </c:strCache>
            </c:strRef>
          </c:tx>
          <c:spPr>
            <a:solidFill>
              <a:schemeClr val="accent2"/>
            </a:solidFill>
            <a:ln>
              <a:noFill/>
            </a:ln>
            <a:effectLst/>
          </c:spPr>
          <c:invertIfNegative val="0"/>
          <c:cat>
            <c:numRef>
              <c:f>ElecEnergy_EndUse!$B$2:$AB$2</c:f>
              <c:numCache>
                <c:formatCode>General</c:formatCode>
                <c:ptCount val="25"/>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numCache>
            </c:numRef>
          </c:cat>
          <c:val>
            <c:numRef>
              <c:f>ElecEnergy_EndUse!$B$4:$AB$4</c:f>
              <c:numCache>
                <c:formatCode>#,##0_);\(#,##0\)</c:formatCode>
                <c:ptCount val="25"/>
                <c:pt idx="0">
                  <c:v>5.0094211230842349</c:v>
                </c:pt>
                <c:pt idx="1">
                  <c:v>4.7989781443490092</c:v>
                </c:pt>
                <c:pt idx="2">
                  <c:v>4.8025859153421369</c:v>
                </c:pt>
                <c:pt idx="3">
                  <c:v>4.8108602799709548</c:v>
                </c:pt>
                <c:pt idx="4">
                  <c:v>4.8098460292719487</c:v>
                </c:pt>
                <c:pt idx="5">
                  <c:v>4.8190837757278739</c:v>
                </c:pt>
                <c:pt idx="6">
                  <c:v>4.8273413269759109</c:v>
                </c:pt>
                <c:pt idx="7">
                  <c:v>4.8486782262301995</c:v>
                </c:pt>
                <c:pt idx="8">
                  <c:v>4.8193027775959338</c:v>
                </c:pt>
                <c:pt idx="9">
                  <c:v>4.7900844058750467</c:v>
                </c:pt>
                <c:pt idx="10">
                  <c:v>4.7378202223259995</c:v>
                </c:pt>
                <c:pt idx="11">
                  <c:v>4.6863803619484479</c:v>
                </c:pt>
                <c:pt idx="12">
                  <c:v>4.6319414639059691</c:v>
                </c:pt>
                <c:pt idx="13">
                  <c:v>4.5758972033886414</c:v>
                </c:pt>
                <c:pt idx="14">
                  <c:v>4.5213826061063767</c:v>
                </c:pt>
                <c:pt idx="15">
                  <c:v>4.4727768846185514</c:v>
                </c:pt>
                <c:pt idx="16">
                  <c:v>4.4598910477173659</c:v>
                </c:pt>
                <c:pt idx="17">
                  <c:v>4.4457970734900529</c:v>
                </c:pt>
                <c:pt idx="18">
                  <c:v>4.4356227817016771</c:v>
                </c:pt>
                <c:pt idx="19">
                  <c:v>4.4290402544822518</c:v>
                </c:pt>
                <c:pt idx="20">
                  <c:v>4.4153576723949106</c:v>
                </c:pt>
                <c:pt idx="21">
                  <c:v>4.402928175206128</c:v>
                </c:pt>
                <c:pt idx="22">
                  <c:v>4.39046047745168</c:v>
                </c:pt>
                <c:pt idx="23">
                  <c:v>4.3779545791315657</c:v>
                </c:pt>
                <c:pt idx="24">
                  <c:v>4.3654104802457869</c:v>
                </c:pt>
              </c:numCache>
            </c:numRef>
          </c:val>
          <c:extLst>
            <c:ext xmlns:c16="http://schemas.microsoft.com/office/drawing/2014/chart" uri="{C3380CC4-5D6E-409C-BE32-E72D297353CC}">
              <c16:uniqueId val="{00000001-CA84-45E4-9B8B-6E52A748C1B1}"/>
            </c:ext>
          </c:extLst>
        </c:ser>
        <c:ser>
          <c:idx val="2"/>
          <c:order val="2"/>
          <c:tx>
            <c:strRef>
              <c:f>ElecEnergy_EndUse!$A$5</c:f>
              <c:strCache>
                <c:ptCount val="1"/>
                <c:pt idx="0">
                  <c:v>BNI Electronics and Information Technology (IT)</c:v>
                </c:pt>
              </c:strCache>
            </c:strRef>
          </c:tx>
          <c:spPr>
            <a:solidFill>
              <a:schemeClr val="accent3"/>
            </a:solidFill>
            <a:ln>
              <a:noFill/>
            </a:ln>
            <a:effectLst/>
          </c:spPr>
          <c:invertIfNegative val="0"/>
          <c:cat>
            <c:numRef>
              <c:f>ElecEnergy_EndUse!$B$2:$AB$2</c:f>
              <c:numCache>
                <c:formatCode>General</c:formatCode>
                <c:ptCount val="25"/>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numCache>
            </c:numRef>
          </c:cat>
          <c:val>
            <c:numRef>
              <c:f>ElecEnergy_EndUse!$B$5:$AB$5</c:f>
              <c:numCache>
                <c:formatCode>#,##0_);\(#,##0\)</c:formatCode>
                <c:ptCount val="25"/>
                <c:pt idx="0">
                  <c:v>175.28283721706859</c:v>
                </c:pt>
                <c:pt idx="1">
                  <c:v>174.40642303098323</c:v>
                </c:pt>
                <c:pt idx="2">
                  <c:v>173.53439091582834</c:v>
                </c:pt>
                <c:pt idx="3">
                  <c:v>172.66671896124916</c:v>
                </c:pt>
                <c:pt idx="4">
                  <c:v>171.80338536644288</c:v>
                </c:pt>
                <c:pt idx="5">
                  <c:v>170.94436843961068</c:v>
                </c:pt>
                <c:pt idx="6">
                  <c:v>170.0896465974127</c:v>
                </c:pt>
                <c:pt idx="7">
                  <c:v>169.23919836442559</c:v>
                </c:pt>
                <c:pt idx="8">
                  <c:v>167.71914502585608</c:v>
                </c:pt>
                <c:pt idx="9">
                  <c:v>166.29270378245968</c:v>
                </c:pt>
                <c:pt idx="10">
                  <c:v>164.73261499985168</c:v>
                </c:pt>
                <c:pt idx="11">
                  <c:v>163.21574394358296</c:v>
                </c:pt>
                <c:pt idx="12">
                  <c:v>161.63025438775671</c:v>
                </c:pt>
                <c:pt idx="13">
                  <c:v>158.49905003215332</c:v>
                </c:pt>
                <c:pt idx="14">
                  <c:v>155.3960217060575</c:v>
                </c:pt>
                <c:pt idx="15">
                  <c:v>152.46409987780123</c:v>
                </c:pt>
                <c:pt idx="16">
                  <c:v>151.56457226971656</c:v>
                </c:pt>
                <c:pt idx="17">
                  <c:v>150.6293399156705</c:v>
                </c:pt>
                <c:pt idx="18">
                  <c:v>149.80744630146833</c:v>
                </c:pt>
                <c:pt idx="19">
                  <c:v>149.05840906996096</c:v>
                </c:pt>
                <c:pt idx="20">
                  <c:v>146.21881073698529</c:v>
                </c:pt>
                <c:pt idx="21">
                  <c:v>145.40298270541052</c:v>
                </c:pt>
                <c:pt idx="22">
                  <c:v>144.58703132748568</c:v>
                </c:pt>
                <c:pt idx="23">
                  <c:v>143.77094996339119</c:v>
                </c:pt>
                <c:pt idx="24">
                  <c:v>142.9547320065067</c:v>
                </c:pt>
              </c:numCache>
            </c:numRef>
          </c:val>
          <c:extLst>
            <c:ext xmlns:c16="http://schemas.microsoft.com/office/drawing/2014/chart" uri="{C3380CC4-5D6E-409C-BE32-E72D297353CC}">
              <c16:uniqueId val="{00000002-CA84-45E4-9B8B-6E52A748C1B1}"/>
            </c:ext>
          </c:extLst>
        </c:ser>
        <c:ser>
          <c:idx val="3"/>
          <c:order val="3"/>
          <c:tx>
            <c:strRef>
              <c:f>ElecEnergy_EndUse!$A$6</c:f>
              <c:strCache>
                <c:ptCount val="1"/>
                <c:pt idx="0">
                  <c:v>BNI Energy Management</c:v>
                </c:pt>
              </c:strCache>
            </c:strRef>
          </c:tx>
          <c:spPr>
            <a:solidFill>
              <a:schemeClr val="accent4"/>
            </a:solidFill>
            <a:ln>
              <a:noFill/>
            </a:ln>
            <a:effectLst/>
          </c:spPr>
          <c:invertIfNegative val="0"/>
          <c:cat>
            <c:numRef>
              <c:f>ElecEnergy_EndUse!$B$2:$AB$2</c:f>
              <c:numCache>
                <c:formatCode>General</c:formatCode>
                <c:ptCount val="25"/>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numCache>
            </c:numRef>
          </c:cat>
          <c:val>
            <c:numRef>
              <c:f>ElecEnergy_EndUse!$B$6:$AB$6</c:f>
              <c:numCache>
                <c:formatCode>#,##0_);\(#,##0\)</c:formatCode>
                <c:ptCount val="25"/>
                <c:pt idx="0">
                  <c:v>334.71851839368423</c:v>
                </c:pt>
                <c:pt idx="1">
                  <c:v>338.74833544488831</c:v>
                </c:pt>
                <c:pt idx="2">
                  <c:v>340.05221264486215</c:v>
                </c:pt>
                <c:pt idx="3">
                  <c:v>341.51745332351766</c:v>
                </c:pt>
                <c:pt idx="4">
                  <c:v>341.70720871996542</c:v>
                </c:pt>
                <c:pt idx="5">
                  <c:v>343.22309535681006</c:v>
                </c:pt>
                <c:pt idx="6">
                  <c:v>344.2046134124397</c:v>
                </c:pt>
                <c:pt idx="7">
                  <c:v>346.4147366148627</c:v>
                </c:pt>
                <c:pt idx="8">
                  <c:v>344.41376188068574</c:v>
                </c:pt>
                <c:pt idx="9">
                  <c:v>342.60171694430244</c:v>
                </c:pt>
                <c:pt idx="10">
                  <c:v>340.03264749124031</c:v>
                </c:pt>
                <c:pt idx="11">
                  <c:v>337.56641114389004</c:v>
                </c:pt>
                <c:pt idx="12">
                  <c:v>334.64254073544333</c:v>
                </c:pt>
                <c:pt idx="13">
                  <c:v>329.32142351258972</c:v>
                </c:pt>
                <c:pt idx="14">
                  <c:v>324.08018491129883</c:v>
                </c:pt>
                <c:pt idx="15">
                  <c:v>319.54890342710172</c:v>
                </c:pt>
                <c:pt idx="16">
                  <c:v>319.0814855270728</c:v>
                </c:pt>
                <c:pt idx="17">
                  <c:v>318.53094338610703</c:v>
                </c:pt>
                <c:pt idx="18">
                  <c:v>318.2976348496145</c:v>
                </c:pt>
                <c:pt idx="19">
                  <c:v>318.35990137714953</c:v>
                </c:pt>
                <c:pt idx="20">
                  <c:v>314.41453773193001</c:v>
                </c:pt>
                <c:pt idx="21">
                  <c:v>314.05509896309735</c:v>
                </c:pt>
                <c:pt idx="22">
                  <c:v>313.69408548605423</c:v>
                </c:pt>
                <c:pt idx="23">
                  <c:v>313.33149730080038</c:v>
                </c:pt>
                <c:pt idx="24">
                  <c:v>312.96733440733595</c:v>
                </c:pt>
              </c:numCache>
            </c:numRef>
          </c:val>
          <c:extLst>
            <c:ext xmlns:c16="http://schemas.microsoft.com/office/drawing/2014/chart" uri="{C3380CC4-5D6E-409C-BE32-E72D297353CC}">
              <c16:uniqueId val="{00000003-CA84-45E4-9B8B-6E52A748C1B1}"/>
            </c:ext>
          </c:extLst>
        </c:ser>
        <c:ser>
          <c:idx val="4"/>
          <c:order val="4"/>
          <c:tx>
            <c:strRef>
              <c:f>ElecEnergy_EndUse!$A$7</c:f>
              <c:strCache>
                <c:ptCount val="1"/>
                <c:pt idx="0">
                  <c:v>BNI HVAC</c:v>
                </c:pt>
              </c:strCache>
            </c:strRef>
          </c:tx>
          <c:spPr>
            <a:solidFill>
              <a:schemeClr val="accent5"/>
            </a:solidFill>
            <a:ln>
              <a:noFill/>
            </a:ln>
            <a:effectLst/>
          </c:spPr>
          <c:invertIfNegative val="0"/>
          <c:cat>
            <c:numRef>
              <c:f>ElecEnergy_EndUse!$B$2:$AB$2</c:f>
              <c:numCache>
                <c:formatCode>General</c:formatCode>
                <c:ptCount val="25"/>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numCache>
            </c:numRef>
          </c:cat>
          <c:val>
            <c:numRef>
              <c:f>ElecEnergy_EndUse!$B$7:$AB$7</c:f>
              <c:numCache>
                <c:formatCode>#,##0_);\(#,##0\)</c:formatCode>
                <c:ptCount val="25"/>
                <c:pt idx="0">
                  <c:v>2057.1619378256655</c:v>
                </c:pt>
                <c:pt idx="1">
                  <c:v>2072.0326306668239</c:v>
                </c:pt>
                <c:pt idx="2">
                  <c:v>2079.29414039629</c:v>
                </c:pt>
                <c:pt idx="3">
                  <c:v>2087.3284934932358</c:v>
                </c:pt>
                <c:pt idx="4">
                  <c:v>2087.8598144591897</c:v>
                </c:pt>
                <c:pt idx="5">
                  <c:v>2096.0966400917646</c:v>
                </c:pt>
                <c:pt idx="6">
                  <c:v>2101.1377725680049</c:v>
                </c:pt>
                <c:pt idx="7">
                  <c:v>2113.2103083819547</c:v>
                </c:pt>
                <c:pt idx="8">
                  <c:v>2100.7220648379407</c:v>
                </c:pt>
                <c:pt idx="9">
                  <c:v>2089.4697428298014</c:v>
                </c:pt>
                <c:pt idx="10">
                  <c:v>2074.237058522388</c:v>
                </c:pt>
                <c:pt idx="11">
                  <c:v>2059.6446114975438</c:v>
                </c:pt>
                <c:pt idx="12">
                  <c:v>2042.2503552055214</c:v>
                </c:pt>
                <c:pt idx="13">
                  <c:v>2008.9464910818594</c:v>
                </c:pt>
                <c:pt idx="14">
                  <c:v>1976.1062564758263</c:v>
                </c:pt>
                <c:pt idx="15">
                  <c:v>1947.6110866879308</c:v>
                </c:pt>
                <c:pt idx="16">
                  <c:v>1944.5016476113308</c:v>
                </c:pt>
                <c:pt idx="17">
                  <c:v>1940.8971396235245</c:v>
                </c:pt>
                <c:pt idx="18">
                  <c:v>1939.1990929285478</c:v>
                </c:pt>
                <c:pt idx="19">
                  <c:v>1939.2465220073641</c:v>
                </c:pt>
                <c:pt idx="20">
                  <c:v>1913.3353443526516</c:v>
                </c:pt>
                <c:pt idx="21">
                  <c:v>1910.9522524573435</c:v>
                </c:pt>
                <c:pt idx="22">
                  <c:v>1908.5611360101839</c:v>
                </c:pt>
                <c:pt idx="23">
                  <c:v>1906.1619885026578</c:v>
                </c:pt>
                <c:pt idx="24">
                  <c:v>1903.7548034587955</c:v>
                </c:pt>
              </c:numCache>
            </c:numRef>
          </c:val>
          <c:extLst>
            <c:ext xmlns:c16="http://schemas.microsoft.com/office/drawing/2014/chart" uri="{C3380CC4-5D6E-409C-BE32-E72D297353CC}">
              <c16:uniqueId val="{00000004-CA84-45E4-9B8B-6E52A748C1B1}"/>
            </c:ext>
          </c:extLst>
        </c:ser>
        <c:ser>
          <c:idx val="5"/>
          <c:order val="5"/>
          <c:tx>
            <c:strRef>
              <c:f>ElecEnergy_EndUse!$A$8</c:f>
              <c:strCache>
                <c:ptCount val="1"/>
                <c:pt idx="0">
                  <c:v>BNI Lighting</c:v>
                </c:pt>
              </c:strCache>
            </c:strRef>
          </c:tx>
          <c:spPr>
            <a:solidFill>
              <a:schemeClr val="accent6"/>
            </a:solidFill>
            <a:ln>
              <a:noFill/>
            </a:ln>
            <a:effectLst/>
          </c:spPr>
          <c:invertIfNegative val="0"/>
          <c:cat>
            <c:numRef>
              <c:f>ElecEnergy_EndUse!$B$2:$AB$2</c:f>
              <c:numCache>
                <c:formatCode>General</c:formatCode>
                <c:ptCount val="25"/>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numCache>
            </c:numRef>
          </c:cat>
          <c:val>
            <c:numRef>
              <c:f>ElecEnergy_EndUse!$B$8:$AB$8</c:f>
              <c:numCache>
                <c:formatCode>#,##0_);\(#,##0\)</c:formatCode>
                <c:ptCount val="25"/>
                <c:pt idx="0">
                  <c:v>776.5087847800562</c:v>
                </c:pt>
                <c:pt idx="1">
                  <c:v>791.1664286069614</c:v>
                </c:pt>
                <c:pt idx="2">
                  <c:v>797.13892539789879</c:v>
                </c:pt>
                <c:pt idx="3">
                  <c:v>803.53745860312108</c:v>
                </c:pt>
                <c:pt idx="4">
                  <c:v>805.58180009453338</c:v>
                </c:pt>
                <c:pt idx="5">
                  <c:v>811.8729707637782</c:v>
                </c:pt>
                <c:pt idx="6">
                  <c:v>816.39051841709136</c:v>
                </c:pt>
                <c:pt idx="7">
                  <c:v>824.78269097897794</c:v>
                </c:pt>
                <c:pt idx="8">
                  <c:v>820.96848459204659</c:v>
                </c:pt>
                <c:pt idx="9">
                  <c:v>817.52953393938333</c:v>
                </c:pt>
                <c:pt idx="10">
                  <c:v>812.2176108640582</c:v>
                </c:pt>
                <c:pt idx="11">
                  <c:v>807.16851211698975</c:v>
                </c:pt>
                <c:pt idx="12">
                  <c:v>800.75595873075861</c:v>
                </c:pt>
                <c:pt idx="13">
                  <c:v>788.6472887320499</c:v>
                </c:pt>
                <c:pt idx="14">
                  <c:v>776.66542373701077</c:v>
                </c:pt>
                <c:pt idx="15">
                  <c:v>766.63081279277424</c:v>
                </c:pt>
                <c:pt idx="16">
                  <c:v>766.41189784805147</c:v>
                </c:pt>
                <c:pt idx="17">
                  <c:v>765.99561714401921</c:v>
                </c:pt>
                <c:pt idx="18">
                  <c:v>766.37588631802623</c:v>
                </c:pt>
                <c:pt idx="19">
                  <c:v>767.5321675998623</c:v>
                </c:pt>
                <c:pt idx="20">
                  <c:v>758.66983875303799</c:v>
                </c:pt>
                <c:pt idx="21">
                  <c:v>758.69315791053816</c:v>
                </c:pt>
                <c:pt idx="22">
                  <c:v>758.71258963186528</c:v>
                </c:pt>
                <c:pt idx="23">
                  <c:v>758.72814064917623</c:v>
                </c:pt>
                <c:pt idx="24">
                  <c:v>758.73981766096688</c:v>
                </c:pt>
              </c:numCache>
            </c:numRef>
          </c:val>
          <c:extLst>
            <c:ext xmlns:c16="http://schemas.microsoft.com/office/drawing/2014/chart" uri="{C3380CC4-5D6E-409C-BE32-E72D297353CC}">
              <c16:uniqueId val="{00000005-CA84-45E4-9B8B-6E52A748C1B1}"/>
            </c:ext>
          </c:extLst>
        </c:ser>
        <c:ser>
          <c:idx val="6"/>
          <c:order val="6"/>
          <c:tx>
            <c:strRef>
              <c:f>ElecEnergy_EndUse!$A$9</c:f>
              <c:strCache>
                <c:ptCount val="1"/>
                <c:pt idx="0">
                  <c:v>BNI Other</c:v>
                </c:pt>
              </c:strCache>
            </c:strRef>
          </c:tx>
          <c:spPr>
            <a:solidFill>
              <a:schemeClr val="accent1">
                <a:lumMod val="60000"/>
              </a:schemeClr>
            </a:solidFill>
            <a:ln>
              <a:noFill/>
            </a:ln>
            <a:effectLst/>
          </c:spPr>
          <c:invertIfNegative val="0"/>
          <c:cat>
            <c:numRef>
              <c:f>ElecEnergy_EndUse!$B$2:$AB$2</c:f>
              <c:numCache>
                <c:formatCode>General</c:formatCode>
                <c:ptCount val="25"/>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numCache>
            </c:numRef>
          </c:cat>
          <c:val>
            <c:numRef>
              <c:f>ElecEnergy_EndUse!$B$9:$AB$9</c:f>
              <c:numCache>
                <c:formatCode>#,##0_);\(#,##0\)</c:formatCode>
                <c:ptCount val="25"/>
                <c:pt idx="0">
                  <c:v>397.64873974629165</c:v>
                </c:pt>
                <c:pt idx="1">
                  <c:v>403.12671257746143</c:v>
                </c:pt>
                <c:pt idx="2">
                  <c:v>405.26036912630934</c:v>
                </c:pt>
                <c:pt idx="3">
                  <c:v>407.48874885857083</c:v>
                </c:pt>
                <c:pt idx="4">
                  <c:v>407.92291041858897</c:v>
                </c:pt>
                <c:pt idx="5">
                  <c:v>410.15936599228644</c:v>
                </c:pt>
                <c:pt idx="6">
                  <c:v>411.58784611215128</c:v>
                </c:pt>
                <c:pt idx="7">
                  <c:v>414.59232795128821</c:v>
                </c:pt>
                <c:pt idx="8">
                  <c:v>412.3512573348234</c:v>
                </c:pt>
                <c:pt idx="9">
                  <c:v>410.40545549298798</c:v>
                </c:pt>
                <c:pt idx="10">
                  <c:v>407.89482228299607</c:v>
                </c:pt>
                <c:pt idx="11">
                  <c:v>405.52383681689389</c:v>
                </c:pt>
                <c:pt idx="12">
                  <c:v>402.48351264444329</c:v>
                </c:pt>
                <c:pt idx="13">
                  <c:v>395.76284250796937</c:v>
                </c:pt>
                <c:pt idx="14">
                  <c:v>389.12635542315991</c:v>
                </c:pt>
                <c:pt idx="15">
                  <c:v>383.48001567373194</c:v>
                </c:pt>
                <c:pt idx="16">
                  <c:v>383.20265134596963</c:v>
                </c:pt>
                <c:pt idx="17">
                  <c:v>382.83032281570894</c:v>
                </c:pt>
                <c:pt idx="18">
                  <c:v>382.84884218546506</c:v>
                </c:pt>
                <c:pt idx="19">
                  <c:v>383.23275455252406</c:v>
                </c:pt>
                <c:pt idx="20">
                  <c:v>377.54660540887255</c:v>
                </c:pt>
                <c:pt idx="21">
                  <c:v>377.42255648239893</c:v>
                </c:pt>
                <c:pt idx="22">
                  <c:v>377.29728799792315</c:v>
                </c:pt>
                <c:pt idx="23">
                  <c:v>377.17079995544486</c:v>
                </c:pt>
                <c:pt idx="24">
                  <c:v>377.04309235496419</c:v>
                </c:pt>
              </c:numCache>
            </c:numRef>
          </c:val>
          <c:extLst>
            <c:ext xmlns:c16="http://schemas.microsoft.com/office/drawing/2014/chart" uri="{C3380CC4-5D6E-409C-BE32-E72D297353CC}">
              <c16:uniqueId val="{00000006-CA84-45E4-9B8B-6E52A748C1B1}"/>
            </c:ext>
          </c:extLst>
        </c:ser>
        <c:ser>
          <c:idx val="7"/>
          <c:order val="7"/>
          <c:tx>
            <c:strRef>
              <c:f>ElecEnergy_EndUse!$A$10</c:f>
              <c:strCache>
                <c:ptCount val="1"/>
                <c:pt idx="0">
                  <c:v>BNI Process</c:v>
                </c:pt>
              </c:strCache>
            </c:strRef>
          </c:tx>
          <c:spPr>
            <a:solidFill>
              <a:srgbClr val="003B71"/>
            </a:solidFill>
            <a:ln>
              <a:noFill/>
            </a:ln>
            <a:effectLst/>
          </c:spPr>
          <c:invertIfNegative val="0"/>
          <c:cat>
            <c:numRef>
              <c:f>ElecEnergy_EndUse!$B$2:$AB$2</c:f>
              <c:numCache>
                <c:formatCode>General</c:formatCode>
                <c:ptCount val="25"/>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numCache>
            </c:numRef>
          </c:cat>
          <c:val>
            <c:numRef>
              <c:f>ElecEnergy_EndUse!$B$10:$AB$10</c:f>
              <c:numCache>
                <c:formatCode>#,##0_);\(#,##0\)</c:formatCode>
                <c:ptCount val="25"/>
                <c:pt idx="0">
                  <c:v>273.9256133163521</c:v>
                </c:pt>
                <c:pt idx="1">
                  <c:v>277.25618901051519</c:v>
                </c:pt>
                <c:pt idx="2">
                  <c:v>279.15646195709223</c:v>
                </c:pt>
                <c:pt idx="3">
                  <c:v>280.89600940890222</c:v>
                </c:pt>
                <c:pt idx="4">
                  <c:v>281.63406348805756</c:v>
                </c:pt>
                <c:pt idx="5">
                  <c:v>282.98254793831575</c:v>
                </c:pt>
                <c:pt idx="6">
                  <c:v>284.18705253670277</c:v>
                </c:pt>
                <c:pt idx="7">
                  <c:v>286.04579170918402</c:v>
                </c:pt>
                <c:pt idx="8">
                  <c:v>285.5412284924202</c:v>
                </c:pt>
                <c:pt idx="9">
                  <c:v>285.13497294397638</c:v>
                </c:pt>
                <c:pt idx="10">
                  <c:v>284.06775719825038</c:v>
                </c:pt>
                <c:pt idx="11">
                  <c:v>283.05472624890706</c:v>
                </c:pt>
                <c:pt idx="12">
                  <c:v>281.53447823810853</c:v>
                </c:pt>
                <c:pt idx="13">
                  <c:v>279.53341255730783</c:v>
                </c:pt>
                <c:pt idx="14">
                  <c:v>277.58645349274855</c:v>
                </c:pt>
                <c:pt idx="15">
                  <c:v>276.31395672756094</c:v>
                </c:pt>
                <c:pt idx="16">
                  <c:v>276.63845290687516</c:v>
                </c:pt>
                <c:pt idx="17">
                  <c:v>276.94320364838967</c:v>
                </c:pt>
                <c:pt idx="18">
                  <c:v>277.41112724089942</c:v>
                </c:pt>
                <c:pt idx="19">
                  <c:v>278.02592258807272</c:v>
                </c:pt>
                <c:pt idx="20">
                  <c:v>277.04835474361477</c:v>
                </c:pt>
                <c:pt idx="21">
                  <c:v>277.3360107667956</c:v>
                </c:pt>
                <c:pt idx="22">
                  <c:v>277.62599889078149</c:v>
                </c:pt>
                <c:pt idx="23">
                  <c:v>277.91831132396709</c:v>
                </c:pt>
                <c:pt idx="24">
                  <c:v>278.21294031370587</c:v>
                </c:pt>
              </c:numCache>
            </c:numRef>
          </c:val>
          <c:extLst>
            <c:ext xmlns:c16="http://schemas.microsoft.com/office/drawing/2014/chart" uri="{C3380CC4-5D6E-409C-BE32-E72D297353CC}">
              <c16:uniqueId val="{00000007-CA84-45E4-9B8B-6E52A748C1B1}"/>
            </c:ext>
          </c:extLst>
        </c:ser>
        <c:ser>
          <c:idx val="8"/>
          <c:order val="8"/>
          <c:tx>
            <c:strRef>
              <c:f>ElecEnergy_EndUse!$A$11</c:f>
              <c:strCache>
                <c:ptCount val="1"/>
                <c:pt idx="0">
                  <c:v>BNI Refrigeration</c:v>
                </c:pt>
              </c:strCache>
            </c:strRef>
          </c:tx>
          <c:spPr>
            <a:solidFill>
              <a:schemeClr val="accent3">
                <a:lumMod val="60000"/>
              </a:schemeClr>
            </a:solidFill>
            <a:ln>
              <a:noFill/>
            </a:ln>
            <a:effectLst/>
          </c:spPr>
          <c:invertIfNegative val="0"/>
          <c:cat>
            <c:numRef>
              <c:f>ElecEnergy_EndUse!$B$2:$AB$2</c:f>
              <c:numCache>
                <c:formatCode>General</c:formatCode>
                <c:ptCount val="25"/>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numCache>
            </c:numRef>
          </c:cat>
          <c:val>
            <c:numRef>
              <c:f>ElecEnergy_EndUse!$B$11:$AB$11</c:f>
              <c:numCache>
                <c:formatCode>#,##0_);\(#,##0\)</c:formatCode>
                <c:ptCount val="25"/>
                <c:pt idx="0">
                  <c:v>136.50642575172398</c:v>
                </c:pt>
                <c:pt idx="1">
                  <c:v>112.12715829607903</c:v>
                </c:pt>
                <c:pt idx="2">
                  <c:v>112.43994759790503</c:v>
                </c:pt>
                <c:pt idx="3">
                  <c:v>112.79122661209217</c:v>
                </c:pt>
                <c:pt idx="4">
                  <c:v>112.77133129282446</c:v>
                </c:pt>
                <c:pt idx="5">
                  <c:v>113.1330959921125</c:v>
                </c:pt>
                <c:pt idx="6">
                  <c:v>113.33690098677725</c:v>
                </c:pt>
                <c:pt idx="7">
                  <c:v>113.88899510657743</c:v>
                </c:pt>
                <c:pt idx="8">
                  <c:v>113.18947981685042</c:v>
                </c:pt>
                <c:pt idx="9">
                  <c:v>112.55615278895908</c:v>
                </c:pt>
                <c:pt idx="10">
                  <c:v>111.71864308762969</c:v>
                </c:pt>
                <c:pt idx="11">
                  <c:v>110.91513821599224</c:v>
                </c:pt>
                <c:pt idx="12">
                  <c:v>109.96926969089554</c:v>
                </c:pt>
                <c:pt idx="13">
                  <c:v>108.15315231215733</c:v>
                </c:pt>
                <c:pt idx="14">
                  <c:v>106.36149266158242</c:v>
                </c:pt>
                <c:pt idx="15">
                  <c:v>104.7940731626956</c:v>
                </c:pt>
                <c:pt idx="16">
                  <c:v>104.59202041611687</c:v>
                </c:pt>
                <c:pt idx="17">
                  <c:v>104.36355081018657</c:v>
                </c:pt>
                <c:pt idx="18">
                  <c:v>104.23551730862276</c:v>
                </c:pt>
                <c:pt idx="19">
                  <c:v>104.19778481883561</c:v>
                </c:pt>
                <c:pt idx="20">
                  <c:v>102.76321527169634</c:v>
                </c:pt>
                <c:pt idx="21">
                  <c:v>102.60159601335302</c:v>
                </c:pt>
                <c:pt idx="22">
                  <c:v>102.43957293271893</c:v>
                </c:pt>
                <c:pt idx="23">
                  <c:v>102.27714535232668</c:v>
                </c:pt>
                <c:pt idx="24">
                  <c:v>102.11431259809632</c:v>
                </c:pt>
              </c:numCache>
            </c:numRef>
          </c:val>
          <c:extLst>
            <c:ext xmlns:c16="http://schemas.microsoft.com/office/drawing/2014/chart" uri="{C3380CC4-5D6E-409C-BE32-E72D297353CC}">
              <c16:uniqueId val="{00000008-CA84-45E4-9B8B-6E52A748C1B1}"/>
            </c:ext>
          </c:extLst>
        </c:ser>
        <c:ser>
          <c:idx val="9"/>
          <c:order val="9"/>
          <c:tx>
            <c:strRef>
              <c:f>ElecEnergy_EndUse!$A$12</c:f>
              <c:strCache>
                <c:ptCount val="1"/>
                <c:pt idx="0">
                  <c:v>Res Domestic Hot Water (DHW) </c:v>
                </c:pt>
              </c:strCache>
            </c:strRef>
          </c:tx>
          <c:spPr>
            <a:solidFill>
              <a:schemeClr val="accent4">
                <a:lumMod val="60000"/>
              </a:schemeClr>
            </a:solidFill>
            <a:ln>
              <a:noFill/>
            </a:ln>
            <a:effectLst/>
          </c:spPr>
          <c:invertIfNegative val="0"/>
          <c:cat>
            <c:numRef>
              <c:f>ElecEnergy_EndUse!$B$2:$AB$2</c:f>
              <c:numCache>
                <c:formatCode>General</c:formatCode>
                <c:ptCount val="25"/>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numCache>
            </c:numRef>
          </c:cat>
          <c:val>
            <c:numRef>
              <c:f>ElecEnergy_EndUse!$B$12:$AB$12</c:f>
              <c:numCache>
                <c:formatCode>#,##0_);\(#,##0\)</c:formatCode>
                <c:ptCount val="25"/>
                <c:pt idx="0">
                  <c:v>296.88449794931137</c:v>
                </c:pt>
                <c:pt idx="1">
                  <c:v>296.14906581593016</c:v>
                </c:pt>
                <c:pt idx="2">
                  <c:v>295.42122776471967</c:v>
                </c:pt>
                <c:pt idx="3">
                  <c:v>291.40480491300781</c:v>
                </c:pt>
                <c:pt idx="4">
                  <c:v>290.6968941916283</c:v>
                </c:pt>
                <c:pt idx="5">
                  <c:v>289.99640930590368</c:v>
                </c:pt>
                <c:pt idx="6">
                  <c:v>289.30301365374561</c:v>
                </c:pt>
                <c:pt idx="7">
                  <c:v>288.61698984674325</c:v>
                </c:pt>
                <c:pt idx="8">
                  <c:v>287.93815628603818</c:v>
                </c:pt>
                <c:pt idx="9">
                  <c:v>287.26633157485946</c:v>
                </c:pt>
                <c:pt idx="10">
                  <c:v>286.60195345690641</c:v>
                </c:pt>
                <c:pt idx="11">
                  <c:v>285.94468601865282</c:v>
                </c:pt>
                <c:pt idx="12">
                  <c:v>285.29465774475915</c:v>
                </c:pt>
                <c:pt idx="13">
                  <c:v>284.65168773373318</c:v>
                </c:pt>
                <c:pt idx="14">
                  <c:v>284.01590476319518</c:v>
                </c:pt>
                <c:pt idx="15">
                  <c:v>283.38712817378217</c:v>
                </c:pt>
                <c:pt idx="16">
                  <c:v>282.76564176204073</c:v>
                </c:pt>
                <c:pt idx="17">
                  <c:v>282.15095561076379</c:v>
                </c:pt>
                <c:pt idx="18">
                  <c:v>281.54366329081415</c:v>
                </c:pt>
                <c:pt idx="19">
                  <c:v>280.94312037788308</c:v>
                </c:pt>
                <c:pt idx="20">
                  <c:v>280.34011911841225</c:v>
                </c:pt>
                <c:pt idx="21">
                  <c:v>279.74981426556258</c:v>
                </c:pt>
                <c:pt idx="22">
                  <c:v>279.16447791629594</c:v>
                </c:pt>
                <c:pt idx="23">
                  <c:v>278.58409140668778</c:v>
                </c:pt>
                <c:pt idx="24">
                  <c:v>278.00862536377042</c:v>
                </c:pt>
              </c:numCache>
            </c:numRef>
          </c:val>
          <c:extLst>
            <c:ext xmlns:c16="http://schemas.microsoft.com/office/drawing/2014/chart" uri="{C3380CC4-5D6E-409C-BE32-E72D297353CC}">
              <c16:uniqueId val="{00000009-CA84-45E4-9B8B-6E52A748C1B1}"/>
            </c:ext>
          </c:extLst>
        </c:ser>
        <c:ser>
          <c:idx val="10"/>
          <c:order val="10"/>
          <c:tx>
            <c:strRef>
              <c:f>ElecEnergy_EndUse!$A$13</c:f>
              <c:strCache>
                <c:ptCount val="1"/>
                <c:pt idx="0">
                  <c:v>Res Heating, Ventilation and Air-Conditioning </c:v>
                </c:pt>
              </c:strCache>
            </c:strRef>
          </c:tx>
          <c:spPr>
            <a:solidFill>
              <a:schemeClr val="accent5">
                <a:lumMod val="60000"/>
              </a:schemeClr>
            </a:solidFill>
            <a:ln>
              <a:noFill/>
            </a:ln>
            <a:effectLst/>
          </c:spPr>
          <c:invertIfNegative val="0"/>
          <c:cat>
            <c:numRef>
              <c:f>ElecEnergy_EndUse!$B$2:$AB$2</c:f>
              <c:numCache>
                <c:formatCode>General</c:formatCode>
                <c:ptCount val="25"/>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numCache>
            </c:numRef>
          </c:cat>
          <c:val>
            <c:numRef>
              <c:f>ElecEnergy_EndUse!$B$13:$AB$13</c:f>
              <c:numCache>
                <c:formatCode>#,##0_);\(#,##0\)</c:formatCode>
                <c:ptCount val="25"/>
                <c:pt idx="0">
                  <c:v>1833.8533597919952</c:v>
                </c:pt>
                <c:pt idx="1">
                  <c:v>1858.3238811100566</c:v>
                </c:pt>
                <c:pt idx="2">
                  <c:v>1882.8479725280069</c:v>
                </c:pt>
                <c:pt idx="3">
                  <c:v>1907.4117108816495</c:v>
                </c:pt>
                <c:pt idx="4">
                  <c:v>1930.5052160055957</c:v>
                </c:pt>
                <c:pt idx="5">
                  <c:v>1953.6524161338202</c:v>
                </c:pt>
                <c:pt idx="6">
                  <c:v>1976.8400072990578</c:v>
                </c:pt>
                <c:pt idx="7">
                  <c:v>2000.0816319889966</c:v>
                </c:pt>
                <c:pt idx="8">
                  <c:v>2023.3707198195561</c:v>
                </c:pt>
                <c:pt idx="9">
                  <c:v>2043.6648362032956</c:v>
                </c:pt>
                <c:pt idx="10">
                  <c:v>2064.0185108419018</c:v>
                </c:pt>
                <c:pt idx="11">
                  <c:v>2084.4196792223015</c:v>
                </c:pt>
                <c:pt idx="12">
                  <c:v>2104.874566257211</c:v>
                </c:pt>
                <c:pt idx="13">
                  <c:v>2125.3772025774456</c:v>
                </c:pt>
                <c:pt idx="14">
                  <c:v>2142.8928652317227</c:v>
                </c:pt>
                <c:pt idx="15">
                  <c:v>2160.4559188374587</c:v>
                </c:pt>
                <c:pt idx="16">
                  <c:v>2178.0773693744854</c:v>
                </c:pt>
                <c:pt idx="17">
                  <c:v>2195.7409341179382</c:v>
                </c:pt>
                <c:pt idx="18">
                  <c:v>2213.4685328156593</c:v>
                </c:pt>
                <c:pt idx="19">
                  <c:v>2231.2384243725801</c:v>
                </c:pt>
                <c:pt idx="20">
                  <c:v>2248.7268907808802</c:v>
                </c:pt>
                <c:pt idx="21">
                  <c:v>2266.4693189032087</c:v>
                </c:pt>
                <c:pt idx="22">
                  <c:v>2284.1941500836792</c:v>
                </c:pt>
                <c:pt idx="23">
                  <c:v>2301.9017101854884</c:v>
                </c:pt>
                <c:pt idx="24">
                  <c:v>2319.5919027512932</c:v>
                </c:pt>
              </c:numCache>
            </c:numRef>
          </c:val>
          <c:extLst>
            <c:ext xmlns:c16="http://schemas.microsoft.com/office/drawing/2014/chart" uri="{C3380CC4-5D6E-409C-BE32-E72D297353CC}">
              <c16:uniqueId val="{0000000A-CA84-45E4-9B8B-6E52A748C1B1}"/>
            </c:ext>
          </c:extLst>
        </c:ser>
        <c:ser>
          <c:idx val="11"/>
          <c:order val="11"/>
          <c:tx>
            <c:strRef>
              <c:f>ElecEnergy_EndUse!$A$14</c:f>
              <c:strCache>
                <c:ptCount val="1"/>
                <c:pt idx="0">
                  <c:v>Res Lighting</c:v>
                </c:pt>
              </c:strCache>
            </c:strRef>
          </c:tx>
          <c:spPr>
            <a:solidFill>
              <a:schemeClr val="accent6">
                <a:lumMod val="60000"/>
              </a:schemeClr>
            </a:solidFill>
            <a:ln>
              <a:noFill/>
            </a:ln>
            <a:effectLst/>
          </c:spPr>
          <c:invertIfNegative val="0"/>
          <c:cat>
            <c:numRef>
              <c:f>ElecEnergy_EndUse!$B$2:$AB$2</c:f>
              <c:numCache>
                <c:formatCode>General</c:formatCode>
                <c:ptCount val="25"/>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numCache>
            </c:numRef>
          </c:cat>
          <c:val>
            <c:numRef>
              <c:f>ElecEnergy_EndUse!$B$14:$AB$14</c:f>
              <c:numCache>
                <c:formatCode>#,##0_);\(#,##0\)</c:formatCode>
                <c:ptCount val="25"/>
                <c:pt idx="0">
                  <c:v>481.45869560340276</c:v>
                </c:pt>
                <c:pt idx="1">
                  <c:v>474.32885998588262</c:v>
                </c:pt>
                <c:pt idx="2">
                  <c:v>467.21084741480485</c:v>
                </c:pt>
                <c:pt idx="3">
                  <c:v>200.11510083467874</c:v>
                </c:pt>
                <c:pt idx="4">
                  <c:v>192.61501845145597</c:v>
                </c:pt>
                <c:pt idx="5">
                  <c:v>185.11796314138689</c:v>
                </c:pt>
                <c:pt idx="6">
                  <c:v>177.62301121798015</c:v>
                </c:pt>
                <c:pt idx="7">
                  <c:v>177.5225772753644</c:v>
                </c:pt>
                <c:pt idx="8">
                  <c:v>177.42637568825998</c:v>
                </c:pt>
                <c:pt idx="9">
                  <c:v>177.33424101579087</c:v>
                </c:pt>
                <c:pt idx="10">
                  <c:v>177.24662193834075</c:v>
                </c:pt>
                <c:pt idx="11">
                  <c:v>177.16319958133354</c:v>
                </c:pt>
                <c:pt idx="12">
                  <c:v>177.08411569238748</c:v>
                </c:pt>
                <c:pt idx="13">
                  <c:v>177.00920502248482</c:v>
                </c:pt>
                <c:pt idx="14">
                  <c:v>176.93860947276883</c:v>
                </c:pt>
                <c:pt idx="15">
                  <c:v>176.87216389277145</c:v>
                </c:pt>
                <c:pt idx="16">
                  <c:v>176.81016382310688</c:v>
                </c:pt>
                <c:pt idx="17">
                  <c:v>176.75213718083396</c:v>
                </c:pt>
                <c:pt idx="18">
                  <c:v>176.69868667194888</c:v>
                </c:pt>
                <c:pt idx="19">
                  <c:v>176.64918680118538</c:v>
                </c:pt>
                <c:pt idx="20">
                  <c:v>176.59451685036223</c:v>
                </c:pt>
                <c:pt idx="21">
                  <c:v>176.54972430534494</c:v>
                </c:pt>
                <c:pt idx="22">
                  <c:v>176.5071574995913</c:v>
                </c:pt>
                <c:pt idx="23">
                  <c:v>176.46680965311847</c:v>
                </c:pt>
                <c:pt idx="24">
                  <c:v>176.42866608567812</c:v>
                </c:pt>
              </c:numCache>
            </c:numRef>
          </c:val>
          <c:extLst>
            <c:ext xmlns:c16="http://schemas.microsoft.com/office/drawing/2014/chart" uri="{C3380CC4-5D6E-409C-BE32-E72D297353CC}">
              <c16:uniqueId val="{0000000B-CA84-45E4-9B8B-6E52A748C1B1}"/>
            </c:ext>
          </c:extLst>
        </c:ser>
        <c:ser>
          <c:idx val="12"/>
          <c:order val="12"/>
          <c:tx>
            <c:strRef>
              <c:f>ElecEnergy_EndUse!$A$15</c:f>
              <c:strCache>
                <c:ptCount val="1"/>
                <c:pt idx="0">
                  <c:v>Res Other</c:v>
                </c:pt>
              </c:strCache>
            </c:strRef>
          </c:tx>
          <c:spPr>
            <a:solidFill>
              <a:schemeClr val="accent1">
                <a:lumMod val="80000"/>
                <a:lumOff val="20000"/>
              </a:schemeClr>
            </a:solidFill>
            <a:ln>
              <a:noFill/>
            </a:ln>
            <a:effectLst/>
          </c:spPr>
          <c:invertIfNegative val="0"/>
          <c:cat>
            <c:numRef>
              <c:f>ElecEnergy_EndUse!$B$2:$AB$2</c:f>
              <c:numCache>
                <c:formatCode>General</c:formatCode>
                <c:ptCount val="25"/>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numCache>
            </c:numRef>
          </c:cat>
          <c:val>
            <c:numRef>
              <c:f>ElecEnergy_EndUse!$B$15:$AB$15</c:f>
              <c:numCache>
                <c:formatCode>#,##0_);\(#,##0\)</c:formatCode>
                <c:ptCount val="25"/>
                <c:pt idx="0">
                  <c:v>1154.9581107235131</c:v>
                </c:pt>
                <c:pt idx="1">
                  <c:v>1156.1468019379054</c:v>
                </c:pt>
                <c:pt idx="2">
                  <c:v>1157.365965920523</c:v>
                </c:pt>
                <c:pt idx="3">
                  <c:v>1158.6126236499188</c:v>
                </c:pt>
                <c:pt idx="4">
                  <c:v>1159.8881786908289</c:v>
                </c:pt>
                <c:pt idx="5">
                  <c:v>1161.194035007923</c:v>
                </c:pt>
                <c:pt idx="6">
                  <c:v>1162.5272146568468</c:v>
                </c:pt>
                <c:pt idx="7">
                  <c:v>1163.8905828333311</c:v>
                </c:pt>
                <c:pt idx="8">
                  <c:v>1165.2826225966871</c:v>
                </c:pt>
                <c:pt idx="9">
                  <c:v>1166.7018178049143</c:v>
                </c:pt>
                <c:pt idx="10">
                  <c:v>1168.1524949292857</c:v>
                </c:pt>
                <c:pt idx="11">
                  <c:v>1169.6316775798425</c:v>
                </c:pt>
                <c:pt idx="12">
                  <c:v>1171.1407714206052</c:v>
                </c:pt>
                <c:pt idx="13">
                  <c:v>1172.6782611746735</c:v>
                </c:pt>
                <c:pt idx="14">
                  <c:v>1174.2455533159616</c:v>
                </c:pt>
                <c:pt idx="15">
                  <c:v>1175.8411329611145</c:v>
                </c:pt>
                <c:pt idx="16">
                  <c:v>1177.467867789122</c:v>
                </c:pt>
                <c:pt idx="17">
                  <c:v>1179.1213221509306</c:v>
                </c:pt>
                <c:pt idx="18">
                  <c:v>1180.8072855537075</c:v>
                </c:pt>
                <c:pt idx="19">
                  <c:v>1182.519862223498</c:v>
                </c:pt>
                <c:pt idx="20">
                  <c:v>1184.1723337491608</c:v>
                </c:pt>
                <c:pt idx="21">
                  <c:v>1185.9079216691175</c:v>
                </c:pt>
                <c:pt idx="22">
                  <c:v>1187.6538565577441</c:v>
                </c:pt>
                <c:pt idx="23">
                  <c:v>1189.4101704281841</c:v>
                </c:pt>
                <c:pt idx="24">
                  <c:v>1191.1767348729809</c:v>
                </c:pt>
              </c:numCache>
            </c:numRef>
          </c:val>
          <c:extLst>
            <c:ext xmlns:c16="http://schemas.microsoft.com/office/drawing/2014/chart" uri="{C3380CC4-5D6E-409C-BE32-E72D297353CC}">
              <c16:uniqueId val="{0000000C-CA84-45E4-9B8B-6E52A748C1B1}"/>
            </c:ext>
          </c:extLst>
        </c:ser>
        <c:ser>
          <c:idx val="13"/>
          <c:order val="13"/>
          <c:tx>
            <c:strRef>
              <c:f>ElecEnergy_EndUse!$A$16</c:f>
              <c:strCache>
                <c:ptCount val="1"/>
                <c:pt idx="0">
                  <c:v>Res Refrigeration</c:v>
                </c:pt>
              </c:strCache>
            </c:strRef>
          </c:tx>
          <c:spPr>
            <a:solidFill>
              <a:schemeClr val="accent2">
                <a:lumMod val="80000"/>
                <a:lumOff val="20000"/>
              </a:schemeClr>
            </a:solidFill>
            <a:ln>
              <a:noFill/>
            </a:ln>
            <a:effectLst/>
          </c:spPr>
          <c:invertIfNegative val="0"/>
          <c:cat>
            <c:numRef>
              <c:f>ElecEnergy_EndUse!$B$2:$AB$2</c:f>
              <c:numCache>
                <c:formatCode>General</c:formatCode>
                <c:ptCount val="25"/>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numCache>
            </c:numRef>
          </c:cat>
          <c:val>
            <c:numRef>
              <c:f>ElecEnergy_EndUse!$B$16:$AB$16</c:f>
              <c:numCache>
                <c:formatCode>#,##0_);\(#,##0\)</c:formatCode>
                <c:ptCount val="25"/>
                <c:pt idx="0">
                  <c:v>206.10678497741497</c:v>
                </c:pt>
                <c:pt idx="1">
                  <c:v>205.26988665853833</c:v>
                </c:pt>
                <c:pt idx="2">
                  <c:v>204.43818546841837</c:v>
                </c:pt>
                <c:pt idx="3">
                  <c:v>203.61157681939281</c:v>
                </c:pt>
                <c:pt idx="4">
                  <c:v>202.79007810028253</c:v>
                </c:pt>
                <c:pt idx="5">
                  <c:v>201.97370682011362</c:v>
                </c:pt>
                <c:pt idx="6">
                  <c:v>201.16235874574951</c:v>
                </c:pt>
                <c:pt idx="7">
                  <c:v>200.35609223465141</c:v>
                </c:pt>
                <c:pt idx="8">
                  <c:v>199.55484389243512</c:v>
                </c:pt>
                <c:pt idx="9">
                  <c:v>198.75855045642678</c:v>
                </c:pt>
                <c:pt idx="10">
                  <c:v>197.96731123414909</c:v>
                </c:pt>
                <c:pt idx="11">
                  <c:v>197.18102256654325</c:v>
                </c:pt>
                <c:pt idx="12">
                  <c:v>196.39970275222839</c:v>
                </c:pt>
                <c:pt idx="13">
                  <c:v>195.6232889692821</c:v>
                </c:pt>
                <c:pt idx="14">
                  <c:v>194.85179974704573</c:v>
                </c:pt>
                <c:pt idx="15">
                  <c:v>194.08517248020777</c:v>
                </c:pt>
                <c:pt idx="16">
                  <c:v>193.32346653475042</c:v>
                </c:pt>
                <c:pt idx="17">
                  <c:v>192.56653829292446</c:v>
                </c:pt>
                <c:pt idx="18">
                  <c:v>191.81452857101135</c:v>
                </c:pt>
                <c:pt idx="19">
                  <c:v>191.06725335127527</c:v>
                </c:pt>
                <c:pt idx="20">
                  <c:v>190.32228126571414</c:v>
                </c:pt>
                <c:pt idx="21">
                  <c:v>189.58357489973542</c:v>
                </c:pt>
                <c:pt idx="22">
                  <c:v>188.84909141784235</c:v>
                </c:pt>
                <c:pt idx="23">
                  <c:v>188.11881132631675</c:v>
                </c:pt>
                <c:pt idx="24">
                  <c:v>187.39271239369546</c:v>
                </c:pt>
              </c:numCache>
            </c:numRef>
          </c:val>
          <c:extLst>
            <c:ext xmlns:c16="http://schemas.microsoft.com/office/drawing/2014/chart" uri="{C3380CC4-5D6E-409C-BE32-E72D297353CC}">
              <c16:uniqueId val="{0000000D-CA84-45E4-9B8B-6E52A748C1B1}"/>
            </c:ext>
          </c:extLst>
        </c:ser>
        <c:dLbls>
          <c:showLegendKey val="0"/>
          <c:showVal val="0"/>
          <c:showCatName val="0"/>
          <c:showSerName val="0"/>
          <c:showPercent val="0"/>
          <c:showBubbleSize val="0"/>
        </c:dLbls>
        <c:gapWidth val="40"/>
        <c:overlap val="100"/>
        <c:axId val="340287280"/>
        <c:axId val="340284928"/>
      </c:barChart>
      <c:catAx>
        <c:axId val="340287280"/>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0284928"/>
        <c:crosses val="autoZero"/>
        <c:auto val="1"/>
        <c:lblAlgn val="ctr"/>
        <c:lblOffset val="100"/>
        <c:noMultiLvlLbl val="0"/>
      </c:catAx>
      <c:valAx>
        <c:axId val="34028492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t>Savings Potential (GWh, gross at generator)</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0_);\(#,##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0287280"/>
        <c:crosses val="autoZero"/>
        <c:crossBetween val="between"/>
      </c:valAx>
      <c:spPr>
        <a:noFill/>
        <a:ln>
          <a:noFill/>
        </a:ln>
        <a:effectLst/>
      </c:spPr>
    </c:plotArea>
    <c:legend>
      <c:legendPos val="r"/>
      <c:layout>
        <c:manualLayout>
          <c:xMode val="edge"/>
          <c:yMode val="edge"/>
          <c:x val="0.72010885658523449"/>
          <c:y val="4.4549076635690806E-2"/>
          <c:w val="0.27989111279290496"/>
          <c:h val="0.93217834489107709"/>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14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ElecEnergy_EndUse!$CC$3</c:f>
              <c:strCache>
                <c:ptCount val="1"/>
                <c:pt idx="0">
                  <c:v>BNI Cooking and Laundry</c:v>
                </c:pt>
              </c:strCache>
            </c:strRef>
          </c:tx>
          <c:spPr>
            <a:solidFill>
              <a:schemeClr val="accent1"/>
            </a:solidFill>
            <a:ln>
              <a:noFill/>
            </a:ln>
            <a:effectLst/>
          </c:spPr>
          <c:invertIfNegative val="0"/>
          <c:cat>
            <c:numRef>
              <c:f>ElecEnergy_EndUse!$CD$2:$DD$2</c:f>
              <c:numCache>
                <c:formatCode>General</c:formatCode>
                <c:ptCount val="25"/>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numCache>
            </c:numRef>
          </c:cat>
          <c:val>
            <c:numRef>
              <c:f>ElecEnergy_EndUse!$CD$3:$DD$3</c:f>
              <c:numCache>
                <c:formatCode>#,##0_);\(#,##0\)</c:formatCode>
                <c:ptCount val="25"/>
                <c:pt idx="0">
                  <c:v>1.5223766514322996</c:v>
                </c:pt>
                <c:pt idx="1">
                  <c:v>3.286059024760803</c:v>
                </c:pt>
                <c:pt idx="2">
                  <c:v>4.9887849086461697</c:v>
                </c:pt>
                <c:pt idx="3">
                  <c:v>6.7814731177613137</c:v>
                </c:pt>
                <c:pt idx="4">
                  <c:v>8.5360787889405287</c:v>
                </c:pt>
                <c:pt idx="5">
                  <c:v>10.462577733425611</c:v>
                </c:pt>
                <c:pt idx="6">
                  <c:v>12.390288959529974</c:v>
                </c:pt>
                <c:pt idx="7">
                  <c:v>16.313875669002538</c:v>
                </c:pt>
                <c:pt idx="8">
                  <c:v>19.862453254117888</c:v>
                </c:pt>
                <c:pt idx="9">
                  <c:v>23.357141276803361</c:v>
                </c:pt>
                <c:pt idx="10">
                  <c:v>26.831763591673532</c:v>
                </c:pt>
                <c:pt idx="11">
                  <c:v>30.340315353871315</c:v>
                </c:pt>
                <c:pt idx="12">
                  <c:v>33.675516576907981</c:v>
                </c:pt>
                <c:pt idx="13">
                  <c:v>37.568851802268497</c:v>
                </c:pt>
                <c:pt idx="14">
                  <c:v>41.397936164220418</c:v>
                </c:pt>
                <c:pt idx="15">
                  <c:v>45.190795482104697</c:v>
                </c:pt>
                <c:pt idx="16">
                  <c:v>48.865223797259866</c:v>
                </c:pt>
                <c:pt idx="17">
                  <c:v>52.440605073747037</c:v>
                </c:pt>
                <c:pt idx="18">
                  <c:v>55.945639283180022</c:v>
                </c:pt>
                <c:pt idx="19">
                  <c:v>59.069840769200603</c:v>
                </c:pt>
                <c:pt idx="20">
                  <c:v>62.085211107179134</c:v>
                </c:pt>
                <c:pt idx="21">
                  <c:v>65.030787161925488</c:v>
                </c:pt>
                <c:pt idx="22">
                  <c:v>67.868729002905482</c:v>
                </c:pt>
                <c:pt idx="23">
                  <c:v>70.654759802574262</c:v>
                </c:pt>
                <c:pt idx="24">
                  <c:v>73.381892808120654</c:v>
                </c:pt>
              </c:numCache>
            </c:numRef>
          </c:val>
          <c:extLst>
            <c:ext xmlns:c16="http://schemas.microsoft.com/office/drawing/2014/chart" uri="{C3380CC4-5D6E-409C-BE32-E72D297353CC}">
              <c16:uniqueId val="{00000000-A999-44E9-9A2F-2AD498CE956C}"/>
            </c:ext>
          </c:extLst>
        </c:ser>
        <c:ser>
          <c:idx val="1"/>
          <c:order val="1"/>
          <c:tx>
            <c:strRef>
              <c:f>ElecEnergy_EndUse!$CC$4</c:f>
              <c:strCache>
                <c:ptCount val="1"/>
                <c:pt idx="0">
                  <c:v>BNI Domestic Hot Water (DHW)</c:v>
                </c:pt>
              </c:strCache>
            </c:strRef>
          </c:tx>
          <c:spPr>
            <a:solidFill>
              <a:schemeClr val="accent2"/>
            </a:solidFill>
            <a:ln>
              <a:noFill/>
            </a:ln>
            <a:effectLst/>
          </c:spPr>
          <c:invertIfNegative val="0"/>
          <c:cat>
            <c:numRef>
              <c:f>ElecEnergy_EndUse!$CD$2:$DD$2</c:f>
              <c:numCache>
                <c:formatCode>General</c:formatCode>
                <c:ptCount val="25"/>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numCache>
            </c:numRef>
          </c:cat>
          <c:val>
            <c:numRef>
              <c:f>ElecEnergy_EndUse!$CD$4:$DD$4</c:f>
              <c:numCache>
                <c:formatCode>#,##0_);\(#,##0\)</c:formatCode>
                <c:ptCount val="25"/>
                <c:pt idx="0">
                  <c:v>4.5371242084798577E-2</c:v>
                </c:pt>
                <c:pt idx="1">
                  <c:v>9.5402535420185536E-2</c:v>
                </c:pt>
                <c:pt idx="2">
                  <c:v>0.13382087905406426</c:v>
                </c:pt>
                <c:pt idx="3">
                  <c:v>0.17379758402555473</c:v>
                </c:pt>
                <c:pt idx="4">
                  <c:v>0.2105147081983407</c:v>
                </c:pt>
                <c:pt idx="5">
                  <c:v>0.25138437921193568</c:v>
                </c:pt>
                <c:pt idx="6">
                  <c:v>0.29248530282377627</c:v>
                </c:pt>
                <c:pt idx="7">
                  <c:v>0.3391890838304471</c:v>
                </c:pt>
                <c:pt idx="8">
                  <c:v>0.36787116927224706</c:v>
                </c:pt>
                <c:pt idx="9">
                  <c:v>0.39689253578672901</c:v>
                </c:pt>
                <c:pt idx="10">
                  <c:v>0.42572866272818588</c:v>
                </c:pt>
                <c:pt idx="11">
                  <c:v>0.45414345915786392</c:v>
                </c:pt>
                <c:pt idx="12">
                  <c:v>0.48217309560362781</c:v>
                </c:pt>
                <c:pt idx="13">
                  <c:v>0.50413676452303413</c:v>
                </c:pt>
                <c:pt idx="14">
                  <c:v>0.53174663634483021</c:v>
                </c:pt>
                <c:pt idx="15">
                  <c:v>0.55923563055138092</c:v>
                </c:pt>
                <c:pt idx="16">
                  <c:v>0.58378379510616574</c:v>
                </c:pt>
                <c:pt idx="17">
                  <c:v>0.60900935637356657</c:v>
                </c:pt>
                <c:pt idx="18">
                  <c:v>0.63535965212637224</c:v>
                </c:pt>
                <c:pt idx="19">
                  <c:v>0.66418865583342535</c:v>
                </c:pt>
                <c:pt idx="20">
                  <c:v>0.69046770666539792</c:v>
                </c:pt>
                <c:pt idx="21">
                  <c:v>0.71675047255412072</c:v>
                </c:pt>
                <c:pt idx="22">
                  <c:v>0.74224835163822211</c:v>
                </c:pt>
                <c:pt idx="23">
                  <c:v>0.77002419846665771</c:v>
                </c:pt>
                <c:pt idx="24">
                  <c:v>0.79770005251487286</c:v>
                </c:pt>
              </c:numCache>
            </c:numRef>
          </c:val>
          <c:extLst>
            <c:ext xmlns:c16="http://schemas.microsoft.com/office/drawing/2014/chart" uri="{C3380CC4-5D6E-409C-BE32-E72D297353CC}">
              <c16:uniqueId val="{00000001-A999-44E9-9A2F-2AD498CE956C}"/>
            </c:ext>
          </c:extLst>
        </c:ser>
        <c:ser>
          <c:idx val="2"/>
          <c:order val="2"/>
          <c:tx>
            <c:strRef>
              <c:f>ElecEnergy_EndUse!$CC$5</c:f>
              <c:strCache>
                <c:ptCount val="1"/>
                <c:pt idx="0">
                  <c:v>BNI Electronics and Information Technology (IT)</c:v>
                </c:pt>
              </c:strCache>
            </c:strRef>
          </c:tx>
          <c:spPr>
            <a:solidFill>
              <a:schemeClr val="accent3"/>
            </a:solidFill>
            <a:ln>
              <a:noFill/>
            </a:ln>
            <a:effectLst/>
          </c:spPr>
          <c:invertIfNegative val="0"/>
          <c:cat>
            <c:numRef>
              <c:f>ElecEnergy_EndUse!$CD$2:$DD$2</c:f>
              <c:numCache>
                <c:formatCode>General</c:formatCode>
                <c:ptCount val="25"/>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numCache>
            </c:numRef>
          </c:cat>
          <c:val>
            <c:numRef>
              <c:f>ElecEnergy_EndUse!$CD$5:$DD$5</c:f>
              <c:numCache>
                <c:formatCode>#,##0_);\(#,##0\)</c:formatCode>
                <c:ptCount val="25"/>
                <c:pt idx="0">
                  <c:v>4.6062050680961644</c:v>
                </c:pt>
                <c:pt idx="1">
                  <c:v>9.0403024565776278</c:v>
                </c:pt>
                <c:pt idx="2">
                  <c:v>13.308605819466285</c:v>
                </c:pt>
                <c:pt idx="3">
                  <c:v>17.279770351090548</c:v>
                </c:pt>
                <c:pt idx="4">
                  <c:v>21.256205528308794</c:v>
                </c:pt>
                <c:pt idx="5">
                  <c:v>25.082618497441743</c:v>
                </c:pt>
                <c:pt idx="6">
                  <c:v>28.609018381300395</c:v>
                </c:pt>
                <c:pt idx="7">
                  <c:v>31.987866050720907</c:v>
                </c:pt>
                <c:pt idx="8">
                  <c:v>35.227027181503587</c:v>
                </c:pt>
                <c:pt idx="9">
                  <c:v>38.329303839266082</c:v>
                </c:pt>
                <c:pt idx="10">
                  <c:v>41.300977695662716</c:v>
                </c:pt>
                <c:pt idx="11">
                  <c:v>44.14598696016845</c:v>
                </c:pt>
                <c:pt idx="12">
                  <c:v>46.842454137878903</c:v>
                </c:pt>
                <c:pt idx="13">
                  <c:v>48.867710421812184</c:v>
                </c:pt>
                <c:pt idx="14">
                  <c:v>51.290701574005659</c:v>
                </c:pt>
                <c:pt idx="15">
                  <c:v>53.620208475059933</c:v>
                </c:pt>
                <c:pt idx="16">
                  <c:v>55.349728281784905</c:v>
                </c:pt>
                <c:pt idx="17">
                  <c:v>57.014400301223866</c:v>
                </c:pt>
                <c:pt idx="18">
                  <c:v>58.614100772934393</c:v>
                </c:pt>
                <c:pt idx="19">
                  <c:v>60.12538185961975</c:v>
                </c:pt>
                <c:pt idx="20">
                  <c:v>61.578659593184206</c:v>
                </c:pt>
                <c:pt idx="21">
                  <c:v>62.976516175297476</c:v>
                </c:pt>
                <c:pt idx="22">
                  <c:v>64.322629607998493</c:v>
                </c:pt>
                <c:pt idx="23">
                  <c:v>65.618575780838469</c:v>
                </c:pt>
                <c:pt idx="24">
                  <c:v>66.867571403357516</c:v>
                </c:pt>
              </c:numCache>
            </c:numRef>
          </c:val>
          <c:extLst>
            <c:ext xmlns:c16="http://schemas.microsoft.com/office/drawing/2014/chart" uri="{C3380CC4-5D6E-409C-BE32-E72D297353CC}">
              <c16:uniqueId val="{00000002-A999-44E9-9A2F-2AD498CE956C}"/>
            </c:ext>
          </c:extLst>
        </c:ser>
        <c:ser>
          <c:idx val="3"/>
          <c:order val="3"/>
          <c:tx>
            <c:strRef>
              <c:f>ElecEnergy_EndUse!$CC$6</c:f>
              <c:strCache>
                <c:ptCount val="1"/>
                <c:pt idx="0">
                  <c:v>BNI Energy Management</c:v>
                </c:pt>
              </c:strCache>
            </c:strRef>
          </c:tx>
          <c:spPr>
            <a:solidFill>
              <a:schemeClr val="accent4"/>
            </a:solidFill>
            <a:ln>
              <a:noFill/>
            </a:ln>
            <a:effectLst/>
          </c:spPr>
          <c:invertIfNegative val="0"/>
          <c:cat>
            <c:numRef>
              <c:f>ElecEnergy_EndUse!$CD$2:$DD$2</c:f>
              <c:numCache>
                <c:formatCode>General</c:formatCode>
                <c:ptCount val="25"/>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numCache>
            </c:numRef>
          </c:cat>
          <c:val>
            <c:numRef>
              <c:f>ElecEnergy_EndUse!$CD$6:$DD$6</c:f>
              <c:numCache>
                <c:formatCode>#,##0_);\(#,##0\)</c:formatCode>
                <c:ptCount val="25"/>
                <c:pt idx="0">
                  <c:v>6.7160087698181972</c:v>
                </c:pt>
                <c:pt idx="1">
                  <c:v>13.041309891237542</c:v>
                </c:pt>
                <c:pt idx="2">
                  <c:v>19.728624856141202</c:v>
                </c:pt>
                <c:pt idx="3">
                  <c:v>26.383293174604034</c:v>
                </c:pt>
                <c:pt idx="4">
                  <c:v>31.633277213690484</c:v>
                </c:pt>
                <c:pt idx="5">
                  <c:v>37.343527011074741</c:v>
                </c:pt>
                <c:pt idx="6">
                  <c:v>42.86285662412314</c:v>
                </c:pt>
                <c:pt idx="7">
                  <c:v>48.804317011378934</c:v>
                </c:pt>
                <c:pt idx="8">
                  <c:v>53.605598571063659</c:v>
                </c:pt>
                <c:pt idx="9">
                  <c:v>58.321120332003829</c:v>
                </c:pt>
                <c:pt idx="10">
                  <c:v>62.729893135465908</c:v>
                </c:pt>
                <c:pt idx="11">
                  <c:v>67.172466735049454</c:v>
                </c:pt>
                <c:pt idx="12">
                  <c:v>71.330272517139448</c:v>
                </c:pt>
                <c:pt idx="13">
                  <c:v>75.487359850785509</c:v>
                </c:pt>
                <c:pt idx="14">
                  <c:v>79.517150682343797</c:v>
                </c:pt>
                <c:pt idx="15">
                  <c:v>83.658043861754749</c:v>
                </c:pt>
                <c:pt idx="16">
                  <c:v>87.872096194153997</c:v>
                </c:pt>
                <c:pt idx="17">
                  <c:v>92.020231058123215</c:v>
                </c:pt>
                <c:pt idx="18">
                  <c:v>96.139061442657365</c:v>
                </c:pt>
                <c:pt idx="19">
                  <c:v>100.21201448355086</c:v>
                </c:pt>
                <c:pt idx="20">
                  <c:v>104.07803838209088</c:v>
                </c:pt>
                <c:pt idx="21">
                  <c:v>107.88145487320739</c:v>
                </c:pt>
                <c:pt idx="22">
                  <c:v>111.61668744049481</c:v>
                </c:pt>
                <c:pt idx="23">
                  <c:v>115.30807821868329</c:v>
                </c:pt>
                <c:pt idx="24">
                  <c:v>118.9373117225596</c:v>
                </c:pt>
              </c:numCache>
            </c:numRef>
          </c:val>
          <c:extLst>
            <c:ext xmlns:c16="http://schemas.microsoft.com/office/drawing/2014/chart" uri="{C3380CC4-5D6E-409C-BE32-E72D297353CC}">
              <c16:uniqueId val="{00000003-A999-44E9-9A2F-2AD498CE956C}"/>
            </c:ext>
          </c:extLst>
        </c:ser>
        <c:ser>
          <c:idx val="4"/>
          <c:order val="4"/>
          <c:tx>
            <c:strRef>
              <c:f>ElecEnergy_EndUse!$CC$7</c:f>
              <c:strCache>
                <c:ptCount val="1"/>
                <c:pt idx="0">
                  <c:v>BNI HVAC</c:v>
                </c:pt>
              </c:strCache>
            </c:strRef>
          </c:tx>
          <c:spPr>
            <a:solidFill>
              <a:schemeClr val="accent5"/>
            </a:solidFill>
            <a:ln>
              <a:noFill/>
            </a:ln>
            <a:effectLst/>
          </c:spPr>
          <c:invertIfNegative val="0"/>
          <c:cat>
            <c:numRef>
              <c:f>ElecEnergy_EndUse!$CD$2:$DD$2</c:f>
              <c:numCache>
                <c:formatCode>General</c:formatCode>
                <c:ptCount val="25"/>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numCache>
            </c:numRef>
          </c:cat>
          <c:val>
            <c:numRef>
              <c:f>ElecEnergy_EndUse!$CD$7:$DD$7</c:f>
              <c:numCache>
                <c:formatCode>#,##0_);\(#,##0\)</c:formatCode>
                <c:ptCount val="25"/>
                <c:pt idx="0">
                  <c:v>9.6875918216357686</c:v>
                </c:pt>
                <c:pt idx="1">
                  <c:v>22.766743423004559</c:v>
                </c:pt>
                <c:pt idx="2">
                  <c:v>35.281906452002623</c:v>
                </c:pt>
                <c:pt idx="3">
                  <c:v>49.114689832584588</c:v>
                </c:pt>
                <c:pt idx="4">
                  <c:v>62.84055767014533</c:v>
                </c:pt>
                <c:pt idx="5">
                  <c:v>79.136312576445306</c:v>
                </c:pt>
                <c:pt idx="6">
                  <c:v>95.906058916552766</c:v>
                </c:pt>
                <c:pt idx="7">
                  <c:v>115.76885153398133</c:v>
                </c:pt>
                <c:pt idx="8">
                  <c:v>132.8041462671419</c:v>
                </c:pt>
                <c:pt idx="9">
                  <c:v>149.47444423409027</c:v>
                </c:pt>
                <c:pt idx="10">
                  <c:v>164.96764909237447</c:v>
                </c:pt>
                <c:pt idx="11">
                  <c:v>179.88324287442396</c:v>
                </c:pt>
                <c:pt idx="12">
                  <c:v>193.60647677519108</c:v>
                </c:pt>
                <c:pt idx="13">
                  <c:v>206.5698668317728</c:v>
                </c:pt>
                <c:pt idx="14">
                  <c:v>219.75366872528636</c:v>
                </c:pt>
                <c:pt idx="15">
                  <c:v>233.27385779703511</c:v>
                </c:pt>
                <c:pt idx="16">
                  <c:v>245.4026297655177</c:v>
                </c:pt>
                <c:pt idx="17">
                  <c:v>257.74243626333998</c:v>
                </c:pt>
                <c:pt idx="18">
                  <c:v>269.85630196182058</c:v>
                </c:pt>
                <c:pt idx="19">
                  <c:v>281.02463705504141</c:v>
                </c:pt>
                <c:pt idx="20">
                  <c:v>291.43573590747798</c:v>
                </c:pt>
                <c:pt idx="21">
                  <c:v>301.53911394851775</c:v>
                </c:pt>
                <c:pt idx="22">
                  <c:v>311.20182156505399</c:v>
                </c:pt>
                <c:pt idx="23">
                  <c:v>320.59949375646454</c:v>
                </c:pt>
                <c:pt idx="24">
                  <c:v>329.97764266486553</c:v>
                </c:pt>
              </c:numCache>
            </c:numRef>
          </c:val>
          <c:extLst>
            <c:ext xmlns:c16="http://schemas.microsoft.com/office/drawing/2014/chart" uri="{C3380CC4-5D6E-409C-BE32-E72D297353CC}">
              <c16:uniqueId val="{00000004-A999-44E9-9A2F-2AD498CE956C}"/>
            </c:ext>
          </c:extLst>
        </c:ser>
        <c:ser>
          <c:idx val="5"/>
          <c:order val="5"/>
          <c:tx>
            <c:strRef>
              <c:f>ElecEnergy_EndUse!$CC$8</c:f>
              <c:strCache>
                <c:ptCount val="1"/>
                <c:pt idx="0">
                  <c:v>BNI Lighting</c:v>
                </c:pt>
              </c:strCache>
            </c:strRef>
          </c:tx>
          <c:spPr>
            <a:solidFill>
              <a:schemeClr val="accent6"/>
            </a:solidFill>
            <a:ln>
              <a:noFill/>
            </a:ln>
            <a:effectLst/>
          </c:spPr>
          <c:invertIfNegative val="0"/>
          <c:cat>
            <c:numRef>
              <c:f>ElecEnergy_EndUse!$CD$2:$DD$2</c:f>
              <c:numCache>
                <c:formatCode>General</c:formatCode>
                <c:ptCount val="25"/>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numCache>
            </c:numRef>
          </c:cat>
          <c:val>
            <c:numRef>
              <c:f>ElecEnergy_EndUse!$CD$8:$DD$8</c:f>
              <c:numCache>
                <c:formatCode>#,##0_);\(#,##0\)</c:formatCode>
                <c:ptCount val="25"/>
                <c:pt idx="0">
                  <c:v>25.218109394273487</c:v>
                </c:pt>
                <c:pt idx="1">
                  <c:v>53.160265422401956</c:v>
                </c:pt>
                <c:pt idx="2">
                  <c:v>77.287128555348829</c:v>
                </c:pt>
                <c:pt idx="3">
                  <c:v>101.26531122562267</c:v>
                </c:pt>
                <c:pt idx="4">
                  <c:v>122.63937663947081</c:v>
                </c:pt>
                <c:pt idx="5">
                  <c:v>146.77748075424233</c:v>
                </c:pt>
                <c:pt idx="6">
                  <c:v>169.5663625114596</c:v>
                </c:pt>
                <c:pt idx="7">
                  <c:v>194.13941144764684</c:v>
                </c:pt>
                <c:pt idx="8">
                  <c:v>212.42371423148452</c:v>
                </c:pt>
                <c:pt idx="9">
                  <c:v>230.16661971789279</c:v>
                </c:pt>
                <c:pt idx="10">
                  <c:v>245.0609562920686</c:v>
                </c:pt>
                <c:pt idx="11">
                  <c:v>260.61618156531154</c:v>
                </c:pt>
                <c:pt idx="12">
                  <c:v>273.10987188817319</c:v>
                </c:pt>
                <c:pt idx="13">
                  <c:v>285.76010189112043</c:v>
                </c:pt>
                <c:pt idx="14">
                  <c:v>297.69904899088237</c:v>
                </c:pt>
                <c:pt idx="15">
                  <c:v>309.87124533561962</c:v>
                </c:pt>
                <c:pt idx="16">
                  <c:v>321.90296614374063</c:v>
                </c:pt>
                <c:pt idx="17">
                  <c:v>333.82342382663671</c:v>
                </c:pt>
                <c:pt idx="18">
                  <c:v>345.1991421349835</c:v>
                </c:pt>
                <c:pt idx="19">
                  <c:v>355.90628645260551</c:v>
                </c:pt>
                <c:pt idx="20">
                  <c:v>366.52803265685503</c:v>
                </c:pt>
                <c:pt idx="21">
                  <c:v>376.12724383136208</c:v>
                </c:pt>
                <c:pt idx="22">
                  <c:v>385.57040065846849</c:v>
                </c:pt>
                <c:pt idx="23">
                  <c:v>394.97244835237331</c:v>
                </c:pt>
                <c:pt idx="24">
                  <c:v>403.85018059030494</c:v>
                </c:pt>
              </c:numCache>
            </c:numRef>
          </c:val>
          <c:extLst>
            <c:ext xmlns:c16="http://schemas.microsoft.com/office/drawing/2014/chart" uri="{C3380CC4-5D6E-409C-BE32-E72D297353CC}">
              <c16:uniqueId val="{00000005-A999-44E9-9A2F-2AD498CE956C}"/>
            </c:ext>
          </c:extLst>
        </c:ser>
        <c:ser>
          <c:idx val="6"/>
          <c:order val="6"/>
          <c:tx>
            <c:strRef>
              <c:f>ElecEnergy_EndUse!$CC$9</c:f>
              <c:strCache>
                <c:ptCount val="1"/>
                <c:pt idx="0">
                  <c:v>BNI Other</c:v>
                </c:pt>
              </c:strCache>
            </c:strRef>
          </c:tx>
          <c:spPr>
            <a:solidFill>
              <a:srgbClr val="600650"/>
            </a:solidFill>
            <a:ln>
              <a:noFill/>
            </a:ln>
            <a:effectLst/>
          </c:spPr>
          <c:invertIfNegative val="0"/>
          <c:cat>
            <c:numRef>
              <c:f>ElecEnergy_EndUse!$CD$2:$DD$2</c:f>
              <c:numCache>
                <c:formatCode>General</c:formatCode>
                <c:ptCount val="25"/>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numCache>
            </c:numRef>
          </c:cat>
          <c:val>
            <c:numRef>
              <c:f>ElecEnergy_EndUse!$CD$9:$DD$9</c:f>
              <c:numCache>
                <c:formatCode>#,##0_);\(#,##0\)</c:formatCode>
                <c:ptCount val="25"/>
                <c:pt idx="0">
                  <c:v>7.5694089249558107</c:v>
                </c:pt>
                <c:pt idx="1">
                  <c:v>16.566018567013174</c:v>
                </c:pt>
                <c:pt idx="2">
                  <c:v>25.123216362109385</c:v>
                </c:pt>
                <c:pt idx="3">
                  <c:v>34.095941815649255</c:v>
                </c:pt>
                <c:pt idx="4">
                  <c:v>42.73321293123702</c:v>
                </c:pt>
                <c:pt idx="5">
                  <c:v>52.270111899935159</c:v>
                </c:pt>
                <c:pt idx="6">
                  <c:v>61.684196681449251</c:v>
                </c:pt>
                <c:pt idx="7">
                  <c:v>71.892272987902913</c:v>
                </c:pt>
                <c:pt idx="8">
                  <c:v>80.601628492583018</c:v>
                </c:pt>
                <c:pt idx="9">
                  <c:v>89.294693501058958</c:v>
                </c:pt>
                <c:pt idx="10">
                  <c:v>97.598525472323189</c:v>
                </c:pt>
                <c:pt idx="11">
                  <c:v>105.80329329934352</c:v>
                </c:pt>
                <c:pt idx="12">
                  <c:v>113.51723588671682</c:v>
                </c:pt>
                <c:pt idx="13">
                  <c:v>120.15026280945318</c:v>
                </c:pt>
                <c:pt idx="14">
                  <c:v>127.71107518984246</c:v>
                </c:pt>
                <c:pt idx="15">
                  <c:v>135.30659286451103</c:v>
                </c:pt>
                <c:pt idx="16">
                  <c:v>141.80848530956595</c:v>
                </c:pt>
                <c:pt idx="17">
                  <c:v>148.22743800676187</c:v>
                </c:pt>
                <c:pt idx="18">
                  <c:v>154.51124867004415</c:v>
                </c:pt>
                <c:pt idx="19">
                  <c:v>160.68695878601778</c:v>
                </c:pt>
                <c:pt idx="20">
                  <c:v>166.35581244662527</c:v>
                </c:pt>
                <c:pt idx="21">
                  <c:v>171.86532379758916</c:v>
                </c:pt>
                <c:pt idx="22">
                  <c:v>177.14273804455149</c:v>
                </c:pt>
                <c:pt idx="23">
                  <c:v>182.45102014811491</c:v>
                </c:pt>
                <c:pt idx="24">
                  <c:v>187.60877131338162</c:v>
                </c:pt>
              </c:numCache>
            </c:numRef>
          </c:val>
          <c:extLst>
            <c:ext xmlns:c16="http://schemas.microsoft.com/office/drawing/2014/chart" uri="{C3380CC4-5D6E-409C-BE32-E72D297353CC}">
              <c16:uniqueId val="{00000006-A999-44E9-9A2F-2AD498CE956C}"/>
            </c:ext>
          </c:extLst>
        </c:ser>
        <c:ser>
          <c:idx val="7"/>
          <c:order val="7"/>
          <c:tx>
            <c:strRef>
              <c:f>ElecEnergy_EndUse!$CC$10</c:f>
              <c:strCache>
                <c:ptCount val="1"/>
                <c:pt idx="0">
                  <c:v>BNI Process</c:v>
                </c:pt>
              </c:strCache>
            </c:strRef>
          </c:tx>
          <c:spPr>
            <a:solidFill>
              <a:srgbClr val="003B71"/>
            </a:solidFill>
            <a:ln>
              <a:noFill/>
            </a:ln>
            <a:effectLst/>
          </c:spPr>
          <c:invertIfNegative val="0"/>
          <c:cat>
            <c:numRef>
              <c:f>ElecEnergy_EndUse!$CD$2:$DD$2</c:f>
              <c:numCache>
                <c:formatCode>General</c:formatCode>
                <c:ptCount val="25"/>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numCache>
            </c:numRef>
          </c:cat>
          <c:val>
            <c:numRef>
              <c:f>ElecEnergy_EndUse!$CD$10:$DD$10</c:f>
              <c:numCache>
                <c:formatCode>#,##0_);\(#,##0\)</c:formatCode>
                <c:ptCount val="25"/>
                <c:pt idx="0">
                  <c:v>1.4481081169062151</c:v>
                </c:pt>
                <c:pt idx="1">
                  <c:v>3.3176579357482177</c:v>
                </c:pt>
                <c:pt idx="2">
                  <c:v>5.3354932323565647</c:v>
                </c:pt>
                <c:pt idx="3">
                  <c:v>7.424495473729479</c:v>
                </c:pt>
                <c:pt idx="4">
                  <c:v>9.6176005868412204</c:v>
                </c:pt>
                <c:pt idx="5">
                  <c:v>12.060520323315053</c:v>
                </c:pt>
                <c:pt idx="6">
                  <c:v>14.547992892772228</c:v>
                </c:pt>
                <c:pt idx="7">
                  <c:v>17.280585657070272</c:v>
                </c:pt>
                <c:pt idx="8">
                  <c:v>19.712977517594869</c:v>
                </c:pt>
                <c:pt idx="9">
                  <c:v>22.242765251330454</c:v>
                </c:pt>
                <c:pt idx="10">
                  <c:v>24.694125789292855</c:v>
                </c:pt>
                <c:pt idx="11">
                  <c:v>27.136962525568507</c:v>
                </c:pt>
                <c:pt idx="12">
                  <c:v>29.466571192087507</c:v>
                </c:pt>
                <c:pt idx="13">
                  <c:v>31.782122054895041</c:v>
                </c:pt>
                <c:pt idx="14">
                  <c:v>34.222888107713359</c:v>
                </c:pt>
                <c:pt idx="15">
                  <c:v>36.820765618473438</c:v>
                </c:pt>
                <c:pt idx="16">
                  <c:v>39.360170319249846</c:v>
                </c:pt>
                <c:pt idx="17">
                  <c:v>41.89865276081111</c:v>
                </c:pt>
                <c:pt idx="18">
                  <c:v>44.472870309308519</c:v>
                </c:pt>
                <c:pt idx="19">
                  <c:v>47.072295386858173</c:v>
                </c:pt>
                <c:pt idx="20">
                  <c:v>49.554050044021977</c:v>
                </c:pt>
                <c:pt idx="21">
                  <c:v>52.019459393088276</c:v>
                </c:pt>
                <c:pt idx="22">
                  <c:v>54.454153224868406</c:v>
                </c:pt>
                <c:pt idx="23">
                  <c:v>56.905117344322832</c:v>
                </c:pt>
                <c:pt idx="24">
                  <c:v>59.33560226254037</c:v>
                </c:pt>
              </c:numCache>
            </c:numRef>
          </c:val>
          <c:extLst>
            <c:ext xmlns:c16="http://schemas.microsoft.com/office/drawing/2014/chart" uri="{C3380CC4-5D6E-409C-BE32-E72D297353CC}">
              <c16:uniqueId val="{00000007-A999-44E9-9A2F-2AD498CE956C}"/>
            </c:ext>
          </c:extLst>
        </c:ser>
        <c:ser>
          <c:idx val="8"/>
          <c:order val="8"/>
          <c:tx>
            <c:strRef>
              <c:f>ElecEnergy_EndUse!$CC$11</c:f>
              <c:strCache>
                <c:ptCount val="1"/>
                <c:pt idx="0">
                  <c:v>BNI Refrigeration</c:v>
                </c:pt>
              </c:strCache>
            </c:strRef>
          </c:tx>
          <c:spPr>
            <a:solidFill>
              <a:srgbClr val="005C59"/>
            </a:solidFill>
            <a:ln>
              <a:noFill/>
            </a:ln>
            <a:effectLst/>
          </c:spPr>
          <c:invertIfNegative val="0"/>
          <c:cat>
            <c:numRef>
              <c:f>ElecEnergy_EndUse!$CD$2:$DD$2</c:f>
              <c:numCache>
                <c:formatCode>General</c:formatCode>
                <c:ptCount val="25"/>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numCache>
            </c:numRef>
          </c:cat>
          <c:val>
            <c:numRef>
              <c:f>ElecEnergy_EndUse!$CD$11:$DD$11</c:f>
              <c:numCache>
                <c:formatCode>#,##0_);\(#,##0\)</c:formatCode>
                <c:ptCount val="25"/>
                <c:pt idx="0">
                  <c:v>1.7395815626805515</c:v>
                </c:pt>
                <c:pt idx="1">
                  <c:v>3.3791077735959032</c:v>
                </c:pt>
                <c:pt idx="2">
                  <c:v>4.8893551207970329</c:v>
                </c:pt>
                <c:pt idx="3">
                  <c:v>6.4803388230154111</c:v>
                </c:pt>
                <c:pt idx="4">
                  <c:v>8.0715975238301922</c:v>
                </c:pt>
                <c:pt idx="5">
                  <c:v>9.7423887569715841</c:v>
                </c:pt>
                <c:pt idx="6">
                  <c:v>11.364981375704167</c:v>
                </c:pt>
                <c:pt idx="7">
                  <c:v>13.118580434665555</c:v>
                </c:pt>
                <c:pt idx="8">
                  <c:v>14.588038282747696</c:v>
                </c:pt>
                <c:pt idx="9">
                  <c:v>16.069260926678446</c:v>
                </c:pt>
                <c:pt idx="10">
                  <c:v>17.41178010498799</c:v>
                </c:pt>
                <c:pt idx="11">
                  <c:v>18.786061874871656</c:v>
                </c:pt>
                <c:pt idx="12">
                  <c:v>20.098248516310328</c:v>
                </c:pt>
                <c:pt idx="13">
                  <c:v>21.292287253710075</c:v>
                </c:pt>
                <c:pt idx="14">
                  <c:v>22.507898632629793</c:v>
                </c:pt>
                <c:pt idx="15">
                  <c:v>23.750749916579725</c:v>
                </c:pt>
                <c:pt idx="16">
                  <c:v>24.974391687918882</c:v>
                </c:pt>
                <c:pt idx="17">
                  <c:v>26.170928713598702</c:v>
                </c:pt>
                <c:pt idx="18">
                  <c:v>27.366195431823073</c:v>
                </c:pt>
                <c:pt idx="19">
                  <c:v>28.542692504254433</c:v>
                </c:pt>
                <c:pt idx="20">
                  <c:v>29.661887308835077</c:v>
                </c:pt>
                <c:pt idx="21">
                  <c:v>30.761595637603239</c:v>
                </c:pt>
                <c:pt idx="22">
                  <c:v>31.83895233864417</c:v>
                </c:pt>
                <c:pt idx="23">
                  <c:v>32.898488044576112</c:v>
                </c:pt>
                <c:pt idx="24">
                  <c:v>33.941426756300594</c:v>
                </c:pt>
              </c:numCache>
            </c:numRef>
          </c:val>
          <c:extLst>
            <c:ext xmlns:c16="http://schemas.microsoft.com/office/drawing/2014/chart" uri="{C3380CC4-5D6E-409C-BE32-E72D297353CC}">
              <c16:uniqueId val="{00000008-A999-44E9-9A2F-2AD498CE956C}"/>
            </c:ext>
          </c:extLst>
        </c:ser>
        <c:ser>
          <c:idx val="9"/>
          <c:order val="9"/>
          <c:tx>
            <c:strRef>
              <c:f>ElecEnergy_EndUse!$CC$12</c:f>
              <c:strCache>
                <c:ptCount val="1"/>
                <c:pt idx="0">
                  <c:v>Res Domestic Hot Water (DHW) </c:v>
                </c:pt>
              </c:strCache>
            </c:strRef>
          </c:tx>
          <c:spPr>
            <a:solidFill>
              <a:srgbClr val="FFC673"/>
            </a:solidFill>
            <a:ln>
              <a:noFill/>
            </a:ln>
            <a:effectLst/>
          </c:spPr>
          <c:invertIfNegative val="0"/>
          <c:cat>
            <c:numRef>
              <c:f>ElecEnergy_EndUse!$CD$2:$DD$2</c:f>
              <c:numCache>
                <c:formatCode>General</c:formatCode>
                <c:ptCount val="25"/>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numCache>
            </c:numRef>
          </c:cat>
          <c:val>
            <c:numRef>
              <c:f>ElecEnergy_EndUse!$CD$12:$DD$12</c:f>
              <c:numCache>
                <c:formatCode>#,##0_);\(#,##0\)</c:formatCode>
                <c:ptCount val="25"/>
                <c:pt idx="0">
                  <c:v>5.2739442118984607</c:v>
                </c:pt>
                <c:pt idx="1">
                  <c:v>11.013156117442161</c:v>
                </c:pt>
                <c:pt idx="2">
                  <c:v>17.211638007977932</c:v>
                </c:pt>
                <c:pt idx="3">
                  <c:v>23.808892441520229</c:v>
                </c:pt>
                <c:pt idx="4">
                  <c:v>30.804365716964853</c:v>
                </c:pt>
                <c:pt idx="5">
                  <c:v>38.082054865896396</c:v>
                </c:pt>
                <c:pt idx="6">
                  <c:v>45.692109129425759</c:v>
                </c:pt>
                <c:pt idx="7">
                  <c:v>53.489187876200262</c:v>
                </c:pt>
                <c:pt idx="8">
                  <c:v>60.911789656017625</c:v>
                </c:pt>
                <c:pt idx="9">
                  <c:v>68.72263173140496</c:v>
                </c:pt>
                <c:pt idx="10">
                  <c:v>76.422642642827114</c:v>
                </c:pt>
                <c:pt idx="11">
                  <c:v>83.480861028079559</c:v>
                </c:pt>
                <c:pt idx="12">
                  <c:v>90.218580190846708</c:v>
                </c:pt>
                <c:pt idx="13">
                  <c:v>96.540197208879974</c:v>
                </c:pt>
                <c:pt idx="14">
                  <c:v>102.46629872494948</c:v>
                </c:pt>
                <c:pt idx="15">
                  <c:v>107.93904229646319</c:v>
                </c:pt>
                <c:pt idx="16">
                  <c:v>112.91480209705834</c:v>
                </c:pt>
                <c:pt idx="17">
                  <c:v>117.43290427271495</c:v>
                </c:pt>
                <c:pt idx="18">
                  <c:v>121.21508990381066</c:v>
                </c:pt>
                <c:pt idx="19">
                  <c:v>124.88325351362738</c:v>
                </c:pt>
                <c:pt idx="20">
                  <c:v>128.17219545921895</c:v>
                </c:pt>
                <c:pt idx="21">
                  <c:v>130.79838850783801</c:v>
                </c:pt>
                <c:pt idx="22">
                  <c:v>133.09413778612708</c:v>
                </c:pt>
                <c:pt idx="23">
                  <c:v>135.0998418462093</c:v>
                </c:pt>
                <c:pt idx="24">
                  <c:v>136.84210858266206</c:v>
                </c:pt>
              </c:numCache>
            </c:numRef>
          </c:val>
          <c:extLst>
            <c:ext xmlns:c16="http://schemas.microsoft.com/office/drawing/2014/chart" uri="{C3380CC4-5D6E-409C-BE32-E72D297353CC}">
              <c16:uniqueId val="{00000009-A999-44E9-9A2F-2AD498CE956C}"/>
            </c:ext>
          </c:extLst>
        </c:ser>
        <c:ser>
          <c:idx val="10"/>
          <c:order val="10"/>
          <c:tx>
            <c:strRef>
              <c:f>ElecEnergy_EndUse!$CC$13</c:f>
              <c:strCache>
                <c:ptCount val="1"/>
                <c:pt idx="0">
                  <c:v>Res Heating, Ventilation and Air-Conditioning </c:v>
                </c:pt>
              </c:strCache>
            </c:strRef>
          </c:tx>
          <c:spPr>
            <a:solidFill>
              <a:schemeClr val="accent5">
                <a:lumMod val="60000"/>
              </a:schemeClr>
            </a:solidFill>
            <a:ln>
              <a:noFill/>
            </a:ln>
            <a:effectLst/>
          </c:spPr>
          <c:invertIfNegative val="0"/>
          <c:cat>
            <c:numRef>
              <c:f>ElecEnergy_EndUse!$CD$2:$DD$2</c:f>
              <c:numCache>
                <c:formatCode>General</c:formatCode>
                <c:ptCount val="25"/>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numCache>
            </c:numRef>
          </c:cat>
          <c:val>
            <c:numRef>
              <c:f>ElecEnergy_EndUse!$CD$13:$DD$13</c:f>
              <c:numCache>
                <c:formatCode>#,##0_);\(#,##0\)</c:formatCode>
                <c:ptCount val="25"/>
                <c:pt idx="0">
                  <c:v>21.42864687532569</c:v>
                </c:pt>
                <c:pt idx="1">
                  <c:v>44.6707181107652</c:v>
                </c:pt>
                <c:pt idx="2">
                  <c:v>69.423863433061499</c:v>
                </c:pt>
                <c:pt idx="3">
                  <c:v>95.669180054386729</c:v>
                </c:pt>
                <c:pt idx="4">
                  <c:v>125.12807465512867</c:v>
                </c:pt>
                <c:pt idx="5">
                  <c:v>157.51125749568806</c:v>
                </c:pt>
                <c:pt idx="6">
                  <c:v>191.1607267737848</c:v>
                </c:pt>
                <c:pt idx="7">
                  <c:v>225.79365510979886</c:v>
                </c:pt>
                <c:pt idx="8">
                  <c:v>260.97892302399651</c:v>
                </c:pt>
                <c:pt idx="9">
                  <c:v>296.31179060790112</c:v>
                </c:pt>
                <c:pt idx="10">
                  <c:v>331.64279097836146</c:v>
                </c:pt>
                <c:pt idx="11">
                  <c:v>366.57631208649838</c:v>
                </c:pt>
                <c:pt idx="12">
                  <c:v>400.89231319328258</c:v>
                </c:pt>
                <c:pt idx="13">
                  <c:v>434.32605260751325</c:v>
                </c:pt>
                <c:pt idx="14">
                  <c:v>465.9444037967836</c:v>
                </c:pt>
                <c:pt idx="15">
                  <c:v>496.10610958040695</c:v>
                </c:pt>
                <c:pt idx="16">
                  <c:v>524.49456439492667</c:v>
                </c:pt>
                <c:pt idx="17">
                  <c:v>551.39272258373694</c:v>
                </c:pt>
                <c:pt idx="18">
                  <c:v>574.28341172834746</c:v>
                </c:pt>
                <c:pt idx="19">
                  <c:v>597.47963514374658</c:v>
                </c:pt>
                <c:pt idx="20">
                  <c:v>619.04678787497323</c:v>
                </c:pt>
                <c:pt idx="21">
                  <c:v>636.78726692572684</c:v>
                </c:pt>
                <c:pt idx="22">
                  <c:v>653.26353000499205</c:v>
                </c:pt>
                <c:pt idx="23">
                  <c:v>668.1431447424427</c:v>
                </c:pt>
                <c:pt idx="24">
                  <c:v>681.77699182542449</c:v>
                </c:pt>
              </c:numCache>
            </c:numRef>
          </c:val>
          <c:extLst>
            <c:ext xmlns:c16="http://schemas.microsoft.com/office/drawing/2014/chart" uri="{C3380CC4-5D6E-409C-BE32-E72D297353CC}">
              <c16:uniqueId val="{0000000A-A999-44E9-9A2F-2AD498CE956C}"/>
            </c:ext>
          </c:extLst>
        </c:ser>
        <c:ser>
          <c:idx val="11"/>
          <c:order val="11"/>
          <c:tx>
            <c:strRef>
              <c:f>ElecEnergy_EndUse!$CC$14</c:f>
              <c:strCache>
                <c:ptCount val="1"/>
                <c:pt idx="0">
                  <c:v>Res Lighting</c:v>
                </c:pt>
              </c:strCache>
            </c:strRef>
          </c:tx>
          <c:spPr>
            <a:solidFill>
              <a:schemeClr val="accent6">
                <a:lumMod val="60000"/>
              </a:schemeClr>
            </a:solidFill>
            <a:ln>
              <a:noFill/>
            </a:ln>
            <a:effectLst/>
          </c:spPr>
          <c:invertIfNegative val="0"/>
          <c:cat>
            <c:numRef>
              <c:f>ElecEnergy_EndUse!$CD$2:$DD$2</c:f>
              <c:numCache>
                <c:formatCode>General</c:formatCode>
                <c:ptCount val="25"/>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numCache>
            </c:numRef>
          </c:cat>
          <c:val>
            <c:numRef>
              <c:f>ElecEnergy_EndUse!$CD$14:$DD$14</c:f>
              <c:numCache>
                <c:formatCode>#,##0_);\(#,##0\)</c:formatCode>
                <c:ptCount val="25"/>
                <c:pt idx="0">
                  <c:v>21.101747962842722</c:v>
                </c:pt>
                <c:pt idx="1">
                  <c:v>42.105943351224717</c:v>
                </c:pt>
                <c:pt idx="2">
                  <c:v>62.884930665156411</c:v>
                </c:pt>
                <c:pt idx="3">
                  <c:v>71.764091032973937</c:v>
                </c:pt>
                <c:pt idx="4">
                  <c:v>80.419872575303415</c:v>
                </c:pt>
                <c:pt idx="5">
                  <c:v>88.737749140969314</c:v>
                </c:pt>
                <c:pt idx="6">
                  <c:v>96.609739421192458</c:v>
                </c:pt>
                <c:pt idx="7">
                  <c:v>104.10741748046073</c:v>
                </c:pt>
                <c:pt idx="8">
                  <c:v>110.89356874222912</c:v>
                </c:pt>
                <c:pt idx="9">
                  <c:v>117.4088396672939</c:v>
                </c:pt>
                <c:pt idx="10">
                  <c:v>123.36586659408806</c:v>
                </c:pt>
                <c:pt idx="11">
                  <c:v>128.51755247918908</c:v>
                </c:pt>
                <c:pt idx="12">
                  <c:v>133.13230116484178</c:v>
                </c:pt>
                <c:pt idx="13">
                  <c:v>137.41276637262911</c:v>
                </c:pt>
                <c:pt idx="14">
                  <c:v>141.30745485038324</c:v>
                </c:pt>
                <c:pt idx="15">
                  <c:v>144.78539818938805</c:v>
                </c:pt>
                <c:pt idx="16">
                  <c:v>147.89671528267206</c:v>
                </c:pt>
                <c:pt idx="17">
                  <c:v>150.66500077202201</c:v>
                </c:pt>
                <c:pt idx="18">
                  <c:v>153.13792360346577</c:v>
                </c:pt>
                <c:pt idx="19">
                  <c:v>155.35803668087814</c:v>
                </c:pt>
                <c:pt idx="20">
                  <c:v>157.35687824746714</c:v>
                </c:pt>
                <c:pt idx="21">
                  <c:v>157.06683088196866</c:v>
                </c:pt>
                <c:pt idx="22">
                  <c:v>158.49783412724602</c:v>
                </c:pt>
                <c:pt idx="23">
                  <c:v>157.48289705909556</c:v>
                </c:pt>
                <c:pt idx="24">
                  <c:v>156.72176417048888</c:v>
                </c:pt>
              </c:numCache>
            </c:numRef>
          </c:val>
          <c:extLst>
            <c:ext xmlns:c16="http://schemas.microsoft.com/office/drawing/2014/chart" uri="{C3380CC4-5D6E-409C-BE32-E72D297353CC}">
              <c16:uniqueId val="{0000000B-A999-44E9-9A2F-2AD498CE956C}"/>
            </c:ext>
          </c:extLst>
        </c:ser>
        <c:ser>
          <c:idx val="12"/>
          <c:order val="12"/>
          <c:tx>
            <c:strRef>
              <c:f>ElecEnergy_EndUse!$CC$15</c:f>
              <c:strCache>
                <c:ptCount val="1"/>
                <c:pt idx="0">
                  <c:v>Res Other</c:v>
                </c:pt>
              </c:strCache>
            </c:strRef>
          </c:tx>
          <c:spPr>
            <a:solidFill>
              <a:schemeClr val="accent1">
                <a:lumMod val="80000"/>
                <a:lumOff val="20000"/>
              </a:schemeClr>
            </a:solidFill>
            <a:ln>
              <a:noFill/>
            </a:ln>
            <a:effectLst/>
          </c:spPr>
          <c:invertIfNegative val="0"/>
          <c:cat>
            <c:numRef>
              <c:f>ElecEnergy_EndUse!$CD$2:$DD$2</c:f>
              <c:numCache>
                <c:formatCode>General</c:formatCode>
                <c:ptCount val="25"/>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numCache>
            </c:numRef>
          </c:cat>
          <c:val>
            <c:numRef>
              <c:f>ElecEnergy_EndUse!$CD$15:$DD$15</c:f>
              <c:numCache>
                <c:formatCode>#,##0_);\(#,##0\)</c:formatCode>
                <c:ptCount val="25"/>
                <c:pt idx="0">
                  <c:v>8.1985340974585803</c:v>
                </c:pt>
                <c:pt idx="1">
                  <c:v>18.162601629986664</c:v>
                </c:pt>
                <c:pt idx="2">
                  <c:v>29.675263178676037</c:v>
                </c:pt>
                <c:pt idx="3">
                  <c:v>42.552216589760462</c:v>
                </c:pt>
                <c:pt idx="4">
                  <c:v>56.630256220728171</c:v>
                </c:pt>
                <c:pt idx="5">
                  <c:v>71.212301581424512</c:v>
                </c:pt>
                <c:pt idx="6">
                  <c:v>87.274180639260067</c:v>
                </c:pt>
                <c:pt idx="7">
                  <c:v>103.66601622222265</c:v>
                </c:pt>
                <c:pt idx="8">
                  <c:v>120.07308116136437</c:v>
                </c:pt>
                <c:pt idx="9">
                  <c:v>137.0512833955967</c:v>
                </c:pt>
                <c:pt idx="10">
                  <c:v>155.61072103787643</c:v>
                </c:pt>
                <c:pt idx="11">
                  <c:v>174.35896624305215</c:v>
                </c:pt>
                <c:pt idx="12">
                  <c:v>192.89174686991828</c:v>
                </c:pt>
                <c:pt idx="13">
                  <c:v>210.88890697575215</c:v>
                </c:pt>
                <c:pt idx="14">
                  <c:v>228.37647540410447</c:v>
                </c:pt>
                <c:pt idx="15">
                  <c:v>245.10981257696673</c:v>
                </c:pt>
                <c:pt idx="16">
                  <c:v>260.86308003859574</c:v>
                </c:pt>
                <c:pt idx="17">
                  <c:v>275.75244787005266</c:v>
                </c:pt>
                <c:pt idx="18">
                  <c:v>289.72645356098201</c:v>
                </c:pt>
                <c:pt idx="19">
                  <c:v>302.75930190387976</c:v>
                </c:pt>
                <c:pt idx="20">
                  <c:v>314.82647830949566</c:v>
                </c:pt>
                <c:pt idx="21">
                  <c:v>325.99778763381585</c:v>
                </c:pt>
                <c:pt idx="22">
                  <c:v>336.29432724216042</c:v>
                </c:pt>
                <c:pt idx="23">
                  <c:v>345.77777118707075</c:v>
                </c:pt>
                <c:pt idx="24">
                  <c:v>354.51596658048356</c:v>
                </c:pt>
              </c:numCache>
            </c:numRef>
          </c:val>
          <c:extLst>
            <c:ext xmlns:c16="http://schemas.microsoft.com/office/drawing/2014/chart" uri="{C3380CC4-5D6E-409C-BE32-E72D297353CC}">
              <c16:uniqueId val="{0000000C-A999-44E9-9A2F-2AD498CE956C}"/>
            </c:ext>
          </c:extLst>
        </c:ser>
        <c:ser>
          <c:idx val="13"/>
          <c:order val="13"/>
          <c:tx>
            <c:strRef>
              <c:f>ElecEnergy_EndUse!$CC$16</c:f>
              <c:strCache>
                <c:ptCount val="1"/>
                <c:pt idx="0">
                  <c:v>Res Refrigeration</c:v>
                </c:pt>
              </c:strCache>
            </c:strRef>
          </c:tx>
          <c:spPr>
            <a:solidFill>
              <a:schemeClr val="accent2">
                <a:lumMod val="80000"/>
                <a:lumOff val="20000"/>
              </a:schemeClr>
            </a:solidFill>
            <a:ln>
              <a:noFill/>
            </a:ln>
            <a:effectLst/>
          </c:spPr>
          <c:invertIfNegative val="0"/>
          <c:cat>
            <c:numRef>
              <c:f>ElecEnergy_EndUse!$CD$2:$DD$2</c:f>
              <c:numCache>
                <c:formatCode>General</c:formatCode>
                <c:ptCount val="25"/>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numCache>
            </c:numRef>
          </c:cat>
          <c:val>
            <c:numRef>
              <c:f>ElecEnergy_EndUse!$CD$16:$DD$16</c:f>
              <c:numCache>
                <c:formatCode>#,##0_);\(#,##0\)</c:formatCode>
                <c:ptCount val="25"/>
                <c:pt idx="0">
                  <c:v>5.2643218769317723</c:v>
                </c:pt>
                <c:pt idx="1">
                  <c:v>10.913483024249608</c:v>
                </c:pt>
                <c:pt idx="2">
                  <c:v>16.8797447292703</c:v>
                </c:pt>
                <c:pt idx="3">
                  <c:v>23.076904708446982</c:v>
                </c:pt>
                <c:pt idx="4">
                  <c:v>29.404726268943925</c:v>
                </c:pt>
                <c:pt idx="5">
                  <c:v>35.755566430034342</c:v>
                </c:pt>
                <c:pt idx="6">
                  <c:v>41.30357005035539</c:v>
                </c:pt>
                <c:pt idx="7">
                  <c:v>47.387339985061146</c:v>
                </c:pt>
                <c:pt idx="8">
                  <c:v>53.203829065554736</c:v>
                </c:pt>
                <c:pt idx="9">
                  <c:v>57.919714845252884</c:v>
                </c:pt>
                <c:pt idx="10">
                  <c:v>62.145053681346901</c:v>
                </c:pt>
                <c:pt idx="11">
                  <c:v>66.005529468351085</c:v>
                </c:pt>
                <c:pt idx="12">
                  <c:v>69.43295765006512</c:v>
                </c:pt>
                <c:pt idx="13">
                  <c:v>72.365138440528568</c:v>
                </c:pt>
                <c:pt idx="14">
                  <c:v>74.903513604881169</c:v>
                </c:pt>
                <c:pt idx="15">
                  <c:v>77.081532899740864</c:v>
                </c:pt>
                <c:pt idx="16">
                  <c:v>78.939134596055936</c:v>
                </c:pt>
                <c:pt idx="17">
                  <c:v>80.518683347188485</c:v>
                </c:pt>
                <c:pt idx="18">
                  <c:v>81.860976443287043</c:v>
                </c:pt>
                <c:pt idx="19">
                  <c:v>83.003288163996743</c:v>
                </c:pt>
                <c:pt idx="20">
                  <c:v>83.97717434488753</c:v>
                </c:pt>
                <c:pt idx="21">
                  <c:v>84.814365858868257</c:v>
                </c:pt>
                <c:pt idx="22">
                  <c:v>85.537951253143817</c:v>
                </c:pt>
                <c:pt idx="23">
                  <c:v>86.169013057526399</c:v>
                </c:pt>
                <c:pt idx="24">
                  <c:v>86.724543284447435</c:v>
                </c:pt>
              </c:numCache>
            </c:numRef>
          </c:val>
          <c:extLst>
            <c:ext xmlns:c16="http://schemas.microsoft.com/office/drawing/2014/chart" uri="{C3380CC4-5D6E-409C-BE32-E72D297353CC}">
              <c16:uniqueId val="{0000000D-A999-44E9-9A2F-2AD498CE956C}"/>
            </c:ext>
          </c:extLst>
        </c:ser>
        <c:dLbls>
          <c:showLegendKey val="0"/>
          <c:showVal val="0"/>
          <c:showCatName val="0"/>
          <c:showSerName val="0"/>
          <c:showPercent val="0"/>
          <c:showBubbleSize val="0"/>
        </c:dLbls>
        <c:gapWidth val="40"/>
        <c:overlap val="100"/>
        <c:axId val="340290808"/>
        <c:axId val="341275224"/>
      </c:barChart>
      <c:catAx>
        <c:axId val="340290808"/>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1275224"/>
        <c:crosses val="autoZero"/>
        <c:auto val="1"/>
        <c:lblAlgn val="ctr"/>
        <c:lblOffset val="100"/>
        <c:noMultiLvlLbl val="0"/>
      </c:catAx>
      <c:valAx>
        <c:axId val="3412752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t>Savings Potential (GWh, net at generator)</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0_);\(#,##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0290808"/>
        <c:crosses val="autoZero"/>
        <c:crossBetween val="between"/>
      </c:valAx>
      <c:spPr>
        <a:noFill/>
        <a:ln>
          <a:noFill/>
        </a:ln>
        <a:effectLst/>
      </c:spPr>
    </c:plotArea>
    <c:legend>
      <c:legendPos val="r"/>
      <c:layout>
        <c:manualLayout>
          <c:xMode val="edge"/>
          <c:yMode val="edge"/>
          <c:x val="0.67593223286848181"/>
          <c:y val="1.7000666924831119E-2"/>
          <c:w val="0.3007579926003226"/>
          <c:h val="0.96293861064498087"/>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14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1"/>
          <c:order val="0"/>
          <c:tx>
            <c:strRef>
              <c:f>ElecEnergy_EndUse!$AO$3</c:f>
              <c:strCache>
                <c:ptCount val="1"/>
                <c:pt idx="0">
                  <c:v>BNI Cooking and Laundry</c:v>
                </c:pt>
              </c:strCache>
            </c:strRef>
          </c:tx>
          <c:spPr>
            <a:solidFill>
              <a:schemeClr val="accent2"/>
            </a:solidFill>
            <a:ln>
              <a:noFill/>
            </a:ln>
            <a:effectLst/>
          </c:spPr>
          <c:invertIfNegative val="0"/>
          <c:cat>
            <c:numRef>
              <c:f>ElecEnergy_EndUse!$AP$2:$BP$2</c:f>
              <c:numCache>
                <c:formatCode>General</c:formatCode>
                <c:ptCount val="25"/>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numCache>
            </c:numRef>
          </c:cat>
          <c:val>
            <c:numRef>
              <c:f>ElecEnergy_EndUse!$AP$3:$BP$3</c:f>
              <c:numCache>
                <c:formatCode>#,##0_);\(#,##0\)</c:formatCode>
                <c:ptCount val="25"/>
                <c:pt idx="0">
                  <c:v>128.43535208273545</c:v>
                </c:pt>
                <c:pt idx="1">
                  <c:v>147.3033908457225</c:v>
                </c:pt>
                <c:pt idx="2">
                  <c:v>214.87287132665733</c:v>
                </c:pt>
                <c:pt idx="3">
                  <c:v>250.25256420340099</c:v>
                </c:pt>
                <c:pt idx="4">
                  <c:v>257.27037443143757</c:v>
                </c:pt>
                <c:pt idx="5">
                  <c:v>257.26160118600728</c:v>
                </c:pt>
                <c:pt idx="6">
                  <c:v>257.03707646118846</c:v>
                </c:pt>
                <c:pt idx="7">
                  <c:v>257.29640665349797</c:v>
                </c:pt>
                <c:pt idx="8">
                  <c:v>255.4295059622842</c:v>
                </c:pt>
                <c:pt idx="9">
                  <c:v>253.70951345672611</c:v>
                </c:pt>
                <c:pt idx="10">
                  <c:v>251.62819959156946</c:v>
                </c:pt>
                <c:pt idx="11">
                  <c:v>249.61947332810894</c:v>
                </c:pt>
                <c:pt idx="12">
                  <c:v>247.37336851653316</c:v>
                </c:pt>
                <c:pt idx="13">
                  <c:v>243.00921785990707</c:v>
                </c:pt>
                <c:pt idx="14">
                  <c:v>247.12008719162739</c:v>
                </c:pt>
                <c:pt idx="15">
                  <c:v>243.13967574873129</c:v>
                </c:pt>
                <c:pt idx="16">
                  <c:v>242.28600174152618</c:v>
                </c:pt>
                <c:pt idx="17">
                  <c:v>241.374884397046</c:v>
                </c:pt>
                <c:pt idx="18">
                  <c:v>240.66989459742553</c:v>
                </c:pt>
                <c:pt idx="19">
                  <c:v>240.13305080719908</c:v>
                </c:pt>
                <c:pt idx="20">
                  <c:v>228.28799911026218</c:v>
                </c:pt>
                <c:pt idx="21">
                  <c:v>227.58150355042551</c:v>
                </c:pt>
                <c:pt idx="22">
                  <c:v>226.87437687437787</c:v>
                </c:pt>
                <c:pt idx="23">
                  <c:v>226.16661421370134</c:v>
                </c:pt>
                <c:pt idx="24">
                  <c:v>225.45821072432025</c:v>
                </c:pt>
              </c:numCache>
            </c:numRef>
          </c:val>
          <c:extLst>
            <c:ext xmlns:c16="http://schemas.microsoft.com/office/drawing/2014/chart" uri="{C3380CC4-5D6E-409C-BE32-E72D297353CC}">
              <c16:uniqueId val="{00000001-0C4C-48E1-96D3-EF6FCC6B4EF0}"/>
            </c:ext>
          </c:extLst>
        </c:ser>
        <c:ser>
          <c:idx val="2"/>
          <c:order val="1"/>
          <c:tx>
            <c:strRef>
              <c:f>ElecEnergy_EndUse!$AO$4</c:f>
              <c:strCache>
                <c:ptCount val="1"/>
                <c:pt idx="0">
                  <c:v>BNI Domestic Hot Water (DHW)</c:v>
                </c:pt>
              </c:strCache>
            </c:strRef>
          </c:tx>
          <c:spPr>
            <a:solidFill>
              <a:schemeClr val="accent3"/>
            </a:solidFill>
            <a:ln>
              <a:noFill/>
            </a:ln>
            <a:effectLst/>
          </c:spPr>
          <c:invertIfNegative val="0"/>
          <c:cat>
            <c:numRef>
              <c:f>ElecEnergy_EndUse!$AP$2:$BP$2</c:f>
              <c:numCache>
                <c:formatCode>General</c:formatCode>
                <c:ptCount val="25"/>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numCache>
            </c:numRef>
          </c:cat>
          <c:val>
            <c:numRef>
              <c:f>ElecEnergy_EndUse!$AP$4:$BP$4</c:f>
              <c:numCache>
                <c:formatCode>#,##0_);\(#,##0\)</c:formatCode>
                <c:ptCount val="25"/>
                <c:pt idx="0">
                  <c:v>5.0094211230842349</c:v>
                </c:pt>
                <c:pt idx="1">
                  <c:v>4.7989781443490092</c:v>
                </c:pt>
                <c:pt idx="2">
                  <c:v>4.8025859153421369</c:v>
                </c:pt>
                <c:pt idx="3">
                  <c:v>4.8108602799709548</c:v>
                </c:pt>
                <c:pt idx="4">
                  <c:v>4.8098460292719487</c:v>
                </c:pt>
                <c:pt idx="5">
                  <c:v>4.8190837757278739</c:v>
                </c:pt>
                <c:pt idx="6">
                  <c:v>4.8273413269759109</c:v>
                </c:pt>
                <c:pt idx="7">
                  <c:v>4.8486782262301995</c:v>
                </c:pt>
                <c:pt idx="8">
                  <c:v>4.8193027775959338</c:v>
                </c:pt>
                <c:pt idx="9">
                  <c:v>4.7900844058750467</c:v>
                </c:pt>
                <c:pt idx="10">
                  <c:v>4.7378202223259995</c:v>
                </c:pt>
                <c:pt idx="11">
                  <c:v>4.6863803619484479</c:v>
                </c:pt>
                <c:pt idx="12">
                  <c:v>4.6319414639059691</c:v>
                </c:pt>
                <c:pt idx="13">
                  <c:v>4.5758972033886414</c:v>
                </c:pt>
                <c:pt idx="14">
                  <c:v>4.5213826061063767</c:v>
                </c:pt>
                <c:pt idx="15">
                  <c:v>4.4727768846185514</c:v>
                </c:pt>
                <c:pt idx="16">
                  <c:v>4.4598910477173659</c:v>
                </c:pt>
                <c:pt idx="17">
                  <c:v>4.4457970734900529</c:v>
                </c:pt>
                <c:pt idx="18">
                  <c:v>4.4356227817016771</c:v>
                </c:pt>
                <c:pt idx="19">
                  <c:v>4.4290402544822518</c:v>
                </c:pt>
                <c:pt idx="20">
                  <c:v>4.4153576723949106</c:v>
                </c:pt>
                <c:pt idx="21">
                  <c:v>4.402928175206128</c:v>
                </c:pt>
                <c:pt idx="22">
                  <c:v>4.39046047745168</c:v>
                </c:pt>
                <c:pt idx="23">
                  <c:v>4.3779545791315657</c:v>
                </c:pt>
                <c:pt idx="24">
                  <c:v>4.3654104802457869</c:v>
                </c:pt>
              </c:numCache>
            </c:numRef>
          </c:val>
          <c:extLst>
            <c:ext xmlns:c16="http://schemas.microsoft.com/office/drawing/2014/chart" uri="{C3380CC4-5D6E-409C-BE32-E72D297353CC}">
              <c16:uniqueId val="{00000002-0C4C-48E1-96D3-EF6FCC6B4EF0}"/>
            </c:ext>
          </c:extLst>
        </c:ser>
        <c:ser>
          <c:idx val="3"/>
          <c:order val="2"/>
          <c:tx>
            <c:strRef>
              <c:f>ElecEnergy_EndUse!$AO$5</c:f>
              <c:strCache>
                <c:ptCount val="1"/>
                <c:pt idx="0">
                  <c:v>BNI Electronics and Information Technology (IT)</c:v>
                </c:pt>
              </c:strCache>
            </c:strRef>
          </c:tx>
          <c:spPr>
            <a:solidFill>
              <a:schemeClr val="accent4"/>
            </a:solidFill>
            <a:ln>
              <a:noFill/>
            </a:ln>
            <a:effectLst/>
          </c:spPr>
          <c:invertIfNegative val="0"/>
          <c:cat>
            <c:numRef>
              <c:f>ElecEnergy_EndUse!$AP$2:$BP$2</c:f>
              <c:numCache>
                <c:formatCode>General</c:formatCode>
                <c:ptCount val="25"/>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numCache>
            </c:numRef>
          </c:cat>
          <c:val>
            <c:numRef>
              <c:f>ElecEnergy_EndUse!$AP$5:$BP$5</c:f>
              <c:numCache>
                <c:formatCode>#,##0_);\(#,##0\)</c:formatCode>
                <c:ptCount val="25"/>
                <c:pt idx="0">
                  <c:v>175.28283721706859</c:v>
                </c:pt>
                <c:pt idx="1">
                  <c:v>174.40642303098323</c:v>
                </c:pt>
                <c:pt idx="2">
                  <c:v>173.53439091582834</c:v>
                </c:pt>
                <c:pt idx="3">
                  <c:v>172.66671896124916</c:v>
                </c:pt>
                <c:pt idx="4">
                  <c:v>171.80338536644288</c:v>
                </c:pt>
                <c:pt idx="5">
                  <c:v>170.94436843961068</c:v>
                </c:pt>
                <c:pt idx="6">
                  <c:v>170.0896465974127</c:v>
                </c:pt>
                <c:pt idx="7">
                  <c:v>169.23919836442559</c:v>
                </c:pt>
                <c:pt idx="8">
                  <c:v>167.71914502585608</c:v>
                </c:pt>
                <c:pt idx="9">
                  <c:v>166.29270378245968</c:v>
                </c:pt>
                <c:pt idx="10">
                  <c:v>164.73261499985168</c:v>
                </c:pt>
                <c:pt idx="11">
                  <c:v>163.21574394358296</c:v>
                </c:pt>
                <c:pt idx="12">
                  <c:v>161.63025438775671</c:v>
                </c:pt>
                <c:pt idx="13">
                  <c:v>158.49905003215332</c:v>
                </c:pt>
                <c:pt idx="14">
                  <c:v>155.3960217060575</c:v>
                </c:pt>
                <c:pt idx="15">
                  <c:v>152.46409987780123</c:v>
                </c:pt>
                <c:pt idx="16">
                  <c:v>151.56457226971656</c:v>
                </c:pt>
                <c:pt idx="17">
                  <c:v>150.6293399156705</c:v>
                </c:pt>
                <c:pt idx="18">
                  <c:v>149.80744630146833</c:v>
                </c:pt>
                <c:pt idx="19">
                  <c:v>149.05840906996096</c:v>
                </c:pt>
                <c:pt idx="20">
                  <c:v>146.21881073698529</c:v>
                </c:pt>
                <c:pt idx="21">
                  <c:v>145.40298270541052</c:v>
                </c:pt>
                <c:pt idx="22">
                  <c:v>144.58703132748568</c:v>
                </c:pt>
                <c:pt idx="23">
                  <c:v>143.77094996339119</c:v>
                </c:pt>
                <c:pt idx="24">
                  <c:v>142.9547320065067</c:v>
                </c:pt>
              </c:numCache>
            </c:numRef>
          </c:val>
          <c:extLst>
            <c:ext xmlns:c16="http://schemas.microsoft.com/office/drawing/2014/chart" uri="{C3380CC4-5D6E-409C-BE32-E72D297353CC}">
              <c16:uniqueId val="{00000003-0C4C-48E1-96D3-EF6FCC6B4EF0}"/>
            </c:ext>
          </c:extLst>
        </c:ser>
        <c:ser>
          <c:idx val="4"/>
          <c:order val="3"/>
          <c:tx>
            <c:strRef>
              <c:f>ElecEnergy_EndUse!$AO$6</c:f>
              <c:strCache>
                <c:ptCount val="1"/>
                <c:pt idx="0">
                  <c:v>BNI Energy Management</c:v>
                </c:pt>
              </c:strCache>
            </c:strRef>
          </c:tx>
          <c:spPr>
            <a:solidFill>
              <a:schemeClr val="accent5"/>
            </a:solidFill>
            <a:ln>
              <a:noFill/>
            </a:ln>
            <a:effectLst/>
          </c:spPr>
          <c:invertIfNegative val="0"/>
          <c:cat>
            <c:numRef>
              <c:f>ElecEnergy_EndUse!$AP$2:$BP$2</c:f>
              <c:numCache>
                <c:formatCode>General</c:formatCode>
                <c:ptCount val="25"/>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numCache>
            </c:numRef>
          </c:cat>
          <c:val>
            <c:numRef>
              <c:f>ElecEnergy_EndUse!$AP$6:$BP$6</c:f>
              <c:numCache>
                <c:formatCode>#,##0_);\(#,##0\)</c:formatCode>
                <c:ptCount val="25"/>
                <c:pt idx="0">
                  <c:v>334.71851839368423</c:v>
                </c:pt>
                <c:pt idx="1">
                  <c:v>338.74833544488831</c:v>
                </c:pt>
                <c:pt idx="2">
                  <c:v>340.05221264486215</c:v>
                </c:pt>
                <c:pt idx="3">
                  <c:v>341.51745332351766</c:v>
                </c:pt>
                <c:pt idx="4">
                  <c:v>341.70720871996542</c:v>
                </c:pt>
                <c:pt idx="5">
                  <c:v>343.22309535681006</c:v>
                </c:pt>
                <c:pt idx="6">
                  <c:v>344.2046134124397</c:v>
                </c:pt>
                <c:pt idx="7">
                  <c:v>346.4147366148627</c:v>
                </c:pt>
                <c:pt idx="8">
                  <c:v>344.41376188068574</c:v>
                </c:pt>
                <c:pt idx="9">
                  <c:v>342.60171694430244</c:v>
                </c:pt>
                <c:pt idx="10">
                  <c:v>340.03264749124031</c:v>
                </c:pt>
                <c:pt idx="11">
                  <c:v>337.56641114389004</c:v>
                </c:pt>
                <c:pt idx="12">
                  <c:v>334.64254073544333</c:v>
                </c:pt>
                <c:pt idx="13">
                  <c:v>329.32142351258972</c:v>
                </c:pt>
                <c:pt idx="14">
                  <c:v>324.08018491129883</c:v>
                </c:pt>
                <c:pt idx="15">
                  <c:v>319.54890342710172</c:v>
                </c:pt>
                <c:pt idx="16">
                  <c:v>319.0814855270728</c:v>
                </c:pt>
                <c:pt idx="17">
                  <c:v>318.53094338610703</c:v>
                </c:pt>
                <c:pt idx="18">
                  <c:v>318.2976348496145</c:v>
                </c:pt>
                <c:pt idx="19">
                  <c:v>318.35990137714953</c:v>
                </c:pt>
                <c:pt idx="20">
                  <c:v>314.41453773193001</c:v>
                </c:pt>
                <c:pt idx="21">
                  <c:v>314.05509896309735</c:v>
                </c:pt>
                <c:pt idx="22">
                  <c:v>313.69408548605423</c:v>
                </c:pt>
                <c:pt idx="23">
                  <c:v>313.33149730080038</c:v>
                </c:pt>
                <c:pt idx="24">
                  <c:v>312.96733440733595</c:v>
                </c:pt>
              </c:numCache>
            </c:numRef>
          </c:val>
          <c:extLst>
            <c:ext xmlns:c16="http://schemas.microsoft.com/office/drawing/2014/chart" uri="{C3380CC4-5D6E-409C-BE32-E72D297353CC}">
              <c16:uniqueId val="{00000004-0C4C-48E1-96D3-EF6FCC6B4EF0}"/>
            </c:ext>
          </c:extLst>
        </c:ser>
        <c:ser>
          <c:idx val="5"/>
          <c:order val="4"/>
          <c:tx>
            <c:strRef>
              <c:f>ElecEnergy_EndUse!$AO$7</c:f>
              <c:strCache>
                <c:ptCount val="1"/>
                <c:pt idx="0">
                  <c:v>BNI HVAC</c:v>
                </c:pt>
              </c:strCache>
            </c:strRef>
          </c:tx>
          <c:spPr>
            <a:solidFill>
              <a:schemeClr val="accent6"/>
            </a:solidFill>
            <a:ln>
              <a:noFill/>
            </a:ln>
            <a:effectLst/>
          </c:spPr>
          <c:invertIfNegative val="0"/>
          <c:cat>
            <c:numRef>
              <c:f>ElecEnergy_EndUse!$AP$2:$BP$2</c:f>
              <c:numCache>
                <c:formatCode>General</c:formatCode>
                <c:ptCount val="25"/>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numCache>
            </c:numRef>
          </c:cat>
          <c:val>
            <c:numRef>
              <c:f>ElecEnergy_EndUse!$AP$7:$BP$7</c:f>
              <c:numCache>
                <c:formatCode>#,##0_);\(#,##0\)</c:formatCode>
                <c:ptCount val="25"/>
                <c:pt idx="0">
                  <c:v>2057.1619378256655</c:v>
                </c:pt>
                <c:pt idx="1">
                  <c:v>2072.0326306668239</c:v>
                </c:pt>
                <c:pt idx="2">
                  <c:v>2079.29414039629</c:v>
                </c:pt>
                <c:pt idx="3">
                  <c:v>2087.3284934932358</c:v>
                </c:pt>
                <c:pt idx="4">
                  <c:v>2087.8598144591897</c:v>
                </c:pt>
                <c:pt idx="5">
                  <c:v>2096.0966400917646</c:v>
                </c:pt>
                <c:pt idx="6">
                  <c:v>2101.1377725680049</c:v>
                </c:pt>
                <c:pt idx="7">
                  <c:v>2113.2103083819547</c:v>
                </c:pt>
                <c:pt idx="8">
                  <c:v>2100.7220648379407</c:v>
                </c:pt>
                <c:pt idx="9">
                  <c:v>2089.4697428298014</c:v>
                </c:pt>
                <c:pt idx="10">
                  <c:v>2074.237058522388</c:v>
                </c:pt>
                <c:pt idx="11">
                  <c:v>2059.6446114975438</c:v>
                </c:pt>
                <c:pt idx="12">
                  <c:v>2042.2503552055214</c:v>
                </c:pt>
                <c:pt idx="13">
                  <c:v>2008.9464910818594</c:v>
                </c:pt>
                <c:pt idx="14">
                  <c:v>1976.1062564758263</c:v>
                </c:pt>
                <c:pt idx="15">
                  <c:v>1947.6110866879308</c:v>
                </c:pt>
                <c:pt idx="16">
                  <c:v>1944.5016476113308</c:v>
                </c:pt>
                <c:pt idx="17">
                  <c:v>1940.8971396235245</c:v>
                </c:pt>
                <c:pt idx="18">
                  <c:v>1939.1990929285478</c:v>
                </c:pt>
                <c:pt idx="19">
                  <c:v>1939.2465220073641</c:v>
                </c:pt>
                <c:pt idx="20">
                  <c:v>1913.3353443526516</c:v>
                </c:pt>
                <c:pt idx="21">
                  <c:v>1910.9522524573435</c:v>
                </c:pt>
                <c:pt idx="22">
                  <c:v>1908.5611360101839</c:v>
                </c:pt>
                <c:pt idx="23">
                  <c:v>1906.1619885026578</c:v>
                </c:pt>
                <c:pt idx="24">
                  <c:v>1903.7548034587955</c:v>
                </c:pt>
              </c:numCache>
            </c:numRef>
          </c:val>
          <c:extLst>
            <c:ext xmlns:c16="http://schemas.microsoft.com/office/drawing/2014/chart" uri="{C3380CC4-5D6E-409C-BE32-E72D297353CC}">
              <c16:uniqueId val="{00000005-0C4C-48E1-96D3-EF6FCC6B4EF0}"/>
            </c:ext>
          </c:extLst>
        </c:ser>
        <c:ser>
          <c:idx val="6"/>
          <c:order val="5"/>
          <c:tx>
            <c:strRef>
              <c:f>ElecEnergy_EndUse!$AO$8</c:f>
              <c:strCache>
                <c:ptCount val="1"/>
                <c:pt idx="0">
                  <c:v>BNI Lighting</c:v>
                </c:pt>
              </c:strCache>
            </c:strRef>
          </c:tx>
          <c:spPr>
            <a:solidFill>
              <a:schemeClr val="accent1">
                <a:lumMod val="60000"/>
              </a:schemeClr>
            </a:solidFill>
            <a:ln>
              <a:noFill/>
            </a:ln>
            <a:effectLst/>
          </c:spPr>
          <c:invertIfNegative val="0"/>
          <c:cat>
            <c:numRef>
              <c:f>ElecEnergy_EndUse!$AP$2:$BP$2</c:f>
              <c:numCache>
                <c:formatCode>General</c:formatCode>
                <c:ptCount val="25"/>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numCache>
            </c:numRef>
          </c:cat>
          <c:val>
            <c:numRef>
              <c:f>ElecEnergy_EndUse!$AP$8:$BP$8</c:f>
              <c:numCache>
                <c:formatCode>#,##0_);\(#,##0\)</c:formatCode>
                <c:ptCount val="25"/>
                <c:pt idx="0">
                  <c:v>769.18512508895196</c:v>
                </c:pt>
                <c:pt idx="1">
                  <c:v>776.85147230485222</c:v>
                </c:pt>
                <c:pt idx="2">
                  <c:v>779.13207330845114</c:v>
                </c:pt>
                <c:pt idx="3">
                  <c:v>781.68435541465533</c:v>
                </c:pt>
                <c:pt idx="4">
                  <c:v>781.61296988161268</c:v>
                </c:pt>
                <c:pt idx="5">
                  <c:v>784.23866683318067</c:v>
                </c:pt>
                <c:pt idx="6">
                  <c:v>785.74761994785808</c:v>
                </c:pt>
                <c:pt idx="7">
                  <c:v>789.71780615017042</c:v>
                </c:pt>
                <c:pt idx="8">
                  <c:v>784.89578335155954</c:v>
                </c:pt>
                <c:pt idx="9">
                  <c:v>780.53404779038851</c:v>
                </c:pt>
                <c:pt idx="10">
                  <c:v>775.14447064938236</c:v>
                </c:pt>
                <c:pt idx="11">
                  <c:v>769.58125694258365</c:v>
                </c:pt>
                <c:pt idx="12">
                  <c:v>765.39197094099882</c:v>
                </c:pt>
                <c:pt idx="13">
                  <c:v>752.934262195516</c:v>
                </c:pt>
                <c:pt idx="14">
                  <c:v>740.46910259235301</c:v>
                </c:pt>
                <c:pt idx="15">
                  <c:v>729.58224556255243</c:v>
                </c:pt>
                <c:pt idx="16">
                  <c:v>728.22251442492734</c:v>
                </c:pt>
                <c:pt idx="17">
                  <c:v>726.67815134951047</c:v>
                </c:pt>
                <c:pt idx="18">
                  <c:v>725.83762965283199</c:v>
                </c:pt>
                <c:pt idx="19">
                  <c:v>725.63235599558993</c:v>
                </c:pt>
                <c:pt idx="20">
                  <c:v>715.68131394155819</c:v>
                </c:pt>
                <c:pt idx="21">
                  <c:v>714.6017470542763</c:v>
                </c:pt>
                <c:pt idx="22">
                  <c:v>713.51932241286192</c:v>
                </c:pt>
                <c:pt idx="23">
                  <c:v>712.43403576165031</c:v>
                </c:pt>
                <c:pt idx="24">
                  <c:v>711.34588286625649</c:v>
                </c:pt>
              </c:numCache>
            </c:numRef>
          </c:val>
          <c:extLst>
            <c:ext xmlns:c16="http://schemas.microsoft.com/office/drawing/2014/chart" uri="{C3380CC4-5D6E-409C-BE32-E72D297353CC}">
              <c16:uniqueId val="{00000006-0C4C-48E1-96D3-EF6FCC6B4EF0}"/>
            </c:ext>
          </c:extLst>
        </c:ser>
        <c:ser>
          <c:idx val="7"/>
          <c:order val="6"/>
          <c:tx>
            <c:strRef>
              <c:f>ElecEnergy_EndUse!$AO$9</c:f>
              <c:strCache>
                <c:ptCount val="1"/>
                <c:pt idx="0">
                  <c:v>BNI Other</c:v>
                </c:pt>
              </c:strCache>
            </c:strRef>
          </c:tx>
          <c:spPr>
            <a:solidFill>
              <a:schemeClr val="accent2">
                <a:lumMod val="60000"/>
              </a:schemeClr>
            </a:solidFill>
            <a:ln>
              <a:noFill/>
            </a:ln>
            <a:effectLst/>
          </c:spPr>
          <c:invertIfNegative val="0"/>
          <c:cat>
            <c:numRef>
              <c:f>ElecEnergy_EndUse!$AP$2:$BP$2</c:f>
              <c:numCache>
                <c:formatCode>General</c:formatCode>
                <c:ptCount val="25"/>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numCache>
            </c:numRef>
          </c:cat>
          <c:val>
            <c:numRef>
              <c:f>ElecEnergy_EndUse!$AP$9:$BP$9</c:f>
              <c:numCache>
                <c:formatCode>#,##0_);\(#,##0\)</c:formatCode>
                <c:ptCount val="25"/>
                <c:pt idx="0">
                  <c:v>397.64873974629165</c:v>
                </c:pt>
                <c:pt idx="1">
                  <c:v>403.12671257746143</c:v>
                </c:pt>
                <c:pt idx="2">
                  <c:v>405.26036912630934</c:v>
                </c:pt>
                <c:pt idx="3">
                  <c:v>407.48874885857083</c:v>
                </c:pt>
                <c:pt idx="4">
                  <c:v>407.92291041858897</c:v>
                </c:pt>
                <c:pt idx="5">
                  <c:v>410.15936599228644</c:v>
                </c:pt>
                <c:pt idx="6">
                  <c:v>411.58784611215128</c:v>
                </c:pt>
                <c:pt idx="7">
                  <c:v>414.59232795128821</c:v>
                </c:pt>
                <c:pt idx="8">
                  <c:v>412.3512573348234</c:v>
                </c:pt>
                <c:pt idx="9">
                  <c:v>410.40545549298798</c:v>
                </c:pt>
                <c:pt idx="10">
                  <c:v>407.89482228299607</c:v>
                </c:pt>
                <c:pt idx="11">
                  <c:v>405.52383681689389</c:v>
                </c:pt>
                <c:pt idx="12">
                  <c:v>402.48351264444329</c:v>
                </c:pt>
                <c:pt idx="13">
                  <c:v>395.76284250796937</c:v>
                </c:pt>
                <c:pt idx="14">
                  <c:v>389.12635542315991</c:v>
                </c:pt>
                <c:pt idx="15">
                  <c:v>383.48001567373194</c:v>
                </c:pt>
                <c:pt idx="16">
                  <c:v>383.20265134596963</c:v>
                </c:pt>
                <c:pt idx="17">
                  <c:v>382.83032281570894</c:v>
                </c:pt>
                <c:pt idx="18">
                  <c:v>382.84884218546506</c:v>
                </c:pt>
                <c:pt idx="19">
                  <c:v>383.23275455252406</c:v>
                </c:pt>
                <c:pt idx="20">
                  <c:v>377.54660540887255</c:v>
                </c:pt>
                <c:pt idx="21">
                  <c:v>377.42255648239893</c:v>
                </c:pt>
                <c:pt idx="22">
                  <c:v>377.29728799792315</c:v>
                </c:pt>
                <c:pt idx="23">
                  <c:v>377.17079995544486</c:v>
                </c:pt>
                <c:pt idx="24">
                  <c:v>377.04309235496419</c:v>
                </c:pt>
              </c:numCache>
            </c:numRef>
          </c:val>
          <c:extLst>
            <c:ext xmlns:c16="http://schemas.microsoft.com/office/drawing/2014/chart" uri="{C3380CC4-5D6E-409C-BE32-E72D297353CC}">
              <c16:uniqueId val="{00000007-0C4C-48E1-96D3-EF6FCC6B4EF0}"/>
            </c:ext>
          </c:extLst>
        </c:ser>
        <c:ser>
          <c:idx val="8"/>
          <c:order val="7"/>
          <c:tx>
            <c:strRef>
              <c:f>ElecEnergy_EndUse!$AO$10</c:f>
              <c:strCache>
                <c:ptCount val="1"/>
                <c:pt idx="0">
                  <c:v>BNI Process</c:v>
                </c:pt>
              </c:strCache>
            </c:strRef>
          </c:tx>
          <c:spPr>
            <a:solidFill>
              <a:schemeClr val="accent3">
                <a:lumMod val="60000"/>
              </a:schemeClr>
            </a:solidFill>
            <a:ln>
              <a:noFill/>
            </a:ln>
            <a:effectLst/>
          </c:spPr>
          <c:invertIfNegative val="0"/>
          <c:cat>
            <c:numRef>
              <c:f>ElecEnergy_EndUse!$AP$2:$BP$2</c:f>
              <c:numCache>
                <c:formatCode>General</c:formatCode>
                <c:ptCount val="25"/>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numCache>
            </c:numRef>
          </c:cat>
          <c:val>
            <c:numRef>
              <c:f>ElecEnergy_EndUse!$AP$10:$BP$10</c:f>
              <c:numCache>
                <c:formatCode>#,##0_);\(#,##0\)</c:formatCode>
                <c:ptCount val="25"/>
                <c:pt idx="0">
                  <c:v>181.37670383812988</c:v>
                </c:pt>
                <c:pt idx="1">
                  <c:v>184.65406305979351</c:v>
                </c:pt>
                <c:pt idx="2">
                  <c:v>186.6721924438628</c:v>
                </c:pt>
                <c:pt idx="3">
                  <c:v>188.54019076779255</c:v>
                </c:pt>
                <c:pt idx="4">
                  <c:v>189.51652252667509</c:v>
                </c:pt>
                <c:pt idx="5">
                  <c:v>191.02479344028271</c:v>
                </c:pt>
                <c:pt idx="6">
                  <c:v>192.40971243443119</c:v>
                </c:pt>
                <c:pt idx="7">
                  <c:v>194.36842569931295</c:v>
                </c:pt>
                <c:pt idx="8">
                  <c:v>196.19755804081191</c:v>
                </c:pt>
                <c:pt idx="9">
                  <c:v>196.14323356273681</c:v>
                </c:pt>
                <c:pt idx="10">
                  <c:v>206.92540527096713</c:v>
                </c:pt>
                <c:pt idx="11">
                  <c:v>207.08770685123798</c:v>
                </c:pt>
                <c:pt idx="12">
                  <c:v>205.9167584582159</c:v>
                </c:pt>
                <c:pt idx="13">
                  <c:v>204.23102783494349</c:v>
                </c:pt>
                <c:pt idx="14">
                  <c:v>202.59537199953979</c:v>
                </c:pt>
                <c:pt idx="15">
                  <c:v>201.59422551046282</c:v>
                </c:pt>
                <c:pt idx="16">
                  <c:v>202.16834164988401</c:v>
                </c:pt>
                <c:pt idx="17">
                  <c:v>202.72061608873094</c:v>
                </c:pt>
                <c:pt idx="18">
                  <c:v>203.42942122498897</c:v>
                </c:pt>
                <c:pt idx="19">
                  <c:v>204.27928025662976</c:v>
                </c:pt>
                <c:pt idx="20">
                  <c:v>203.55249562014109</c:v>
                </c:pt>
                <c:pt idx="21">
                  <c:v>204.08926069551234</c:v>
                </c:pt>
                <c:pt idx="22">
                  <c:v>204.62669153268507</c:v>
                </c:pt>
                <c:pt idx="23">
                  <c:v>205.16478811774624</c:v>
                </c:pt>
                <c:pt idx="24">
                  <c:v>205.70355043685237</c:v>
                </c:pt>
              </c:numCache>
            </c:numRef>
          </c:val>
          <c:extLst>
            <c:ext xmlns:c16="http://schemas.microsoft.com/office/drawing/2014/chart" uri="{C3380CC4-5D6E-409C-BE32-E72D297353CC}">
              <c16:uniqueId val="{00000008-0C4C-48E1-96D3-EF6FCC6B4EF0}"/>
            </c:ext>
          </c:extLst>
        </c:ser>
        <c:ser>
          <c:idx val="9"/>
          <c:order val="8"/>
          <c:tx>
            <c:strRef>
              <c:f>ElecEnergy_EndUse!$AO$11</c:f>
              <c:strCache>
                <c:ptCount val="1"/>
                <c:pt idx="0">
                  <c:v>BNI Refrigeration</c:v>
                </c:pt>
              </c:strCache>
            </c:strRef>
          </c:tx>
          <c:spPr>
            <a:solidFill>
              <a:schemeClr val="accent4">
                <a:lumMod val="60000"/>
              </a:schemeClr>
            </a:solidFill>
            <a:ln>
              <a:noFill/>
            </a:ln>
            <a:effectLst/>
          </c:spPr>
          <c:invertIfNegative val="0"/>
          <c:cat>
            <c:numRef>
              <c:f>ElecEnergy_EndUse!$AP$2:$BP$2</c:f>
              <c:numCache>
                <c:formatCode>General</c:formatCode>
                <c:ptCount val="25"/>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numCache>
            </c:numRef>
          </c:cat>
          <c:val>
            <c:numRef>
              <c:f>ElecEnergy_EndUse!$AP$11:$BP$11</c:f>
              <c:numCache>
                <c:formatCode>#,##0_);\(#,##0\)</c:formatCode>
                <c:ptCount val="25"/>
                <c:pt idx="0">
                  <c:v>120.42917590809368</c:v>
                </c:pt>
                <c:pt idx="1">
                  <c:v>99.329667420549313</c:v>
                </c:pt>
                <c:pt idx="2">
                  <c:v>99.706444176752967</c:v>
                </c:pt>
                <c:pt idx="3">
                  <c:v>100.12139070804591</c:v>
                </c:pt>
                <c:pt idx="4">
                  <c:v>100.16484456829841</c:v>
                </c:pt>
                <c:pt idx="5">
                  <c:v>100.5896417012091</c:v>
                </c:pt>
                <c:pt idx="6">
                  <c:v>100.85616396732836</c:v>
                </c:pt>
                <c:pt idx="7">
                  <c:v>101.47066177222578</c:v>
                </c:pt>
                <c:pt idx="8">
                  <c:v>100.88268405314892</c:v>
                </c:pt>
                <c:pt idx="9">
                  <c:v>100.35402558321314</c:v>
                </c:pt>
                <c:pt idx="10">
                  <c:v>99.630991149557218</c:v>
                </c:pt>
                <c:pt idx="11">
                  <c:v>98.938790340950248</c:v>
                </c:pt>
                <c:pt idx="12">
                  <c:v>98.109260926370851</c:v>
                </c:pt>
                <c:pt idx="13">
                  <c:v>96.522903200252401</c:v>
                </c:pt>
                <c:pt idx="14">
                  <c:v>94.958935718346481</c:v>
                </c:pt>
                <c:pt idx="15">
                  <c:v>93.606653037202946</c:v>
                </c:pt>
                <c:pt idx="16">
                  <c:v>93.470605292944001</c:v>
                </c:pt>
                <c:pt idx="17">
                  <c:v>93.310760610966639</c:v>
                </c:pt>
                <c:pt idx="18">
                  <c:v>93.243035530650275</c:v>
                </c:pt>
                <c:pt idx="19">
                  <c:v>93.260265449752978</c:v>
                </c:pt>
                <c:pt idx="20">
                  <c:v>92.03405826177962</c:v>
                </c:pt>
                <c:pt idx="21">
                  <c:v>91.932302347965916</c:v>
                </c:pt>
                <c:pt idx="22">
                  <c:v>91.830151662696608</c:v>
                </c:pt>
                <c:pt idx="23">
                  <c:v>91.727606015717058</c:v>
                </c:pt>
                <c:pt idx="24">
                  <c:v>91.624665217723987</c:v>
                </c:pt>
              </c:numCache>
            </c:numRef>
          </c:val>
          <c:extLst>
            <c:ext xmlns:c16="http://schemas.microsoft.com/office/drawing/2014/chart" uri="{C3380CC4-5D6E-409C-BE32-E72D297353CC}">
              <c16:uniqueId val="{00000009-0C4C-48E1-96D3-EF6FCC6B4EF0}"/>
            </c:ext>
          </c:extLst>
        </c:ser>
        <c:ser>
          <c:idx val="10"/>
          <c:order val="9"/>
          <c:tx>
            <c:strRef>
              <c:f>ElecEnergy_EndUse!$AO$12</c:f>
              <c:strCache>
                <c:ptCount val="1"/>
                <c:pt idx="0">
                  <c:v>Res Domestic Hot Water (DHW) </c:v>
                </c:pt>
              </c:strCache>
            </c:strRef>
          </c:tx>
          <c:spPr>
            <a:solidFill>
              <a:schemeClr val="accent5">
                <a:lumMod val="60000"/>
              </a:schemeClr>
            </a:solidFill>
            <a:ln>
              <a:noFill/>
            </a:ln>
            <a:effectLst/>
          </c:spPr>
          <c:invertIfNegative val="0"/>
          <c:cat>
            <c:numRef>
              <c:f>ElecEnergy_EndUse!$AP$2:$BP$2</c:f>
              <c:numCache>
                <c:formatCode>General</c:formatCode>
                <c:ptCount val="25"/>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numCache>
            </c:numRef>
          </c:cat>
          <c:val>
            <c:numRef>
              <c:f>ElecEnergy_EndUse!$AP$12:$BP$12</c:f>
              <c:numCache>
                <c:formatCode>#,##0_);\(#,##0\)</c:formatCode>
                <c:ptCount val="25"/>
                <c:pt idx="0">
                  <c:v>241.0239573609378</c:v>
                </c:pt>
                <c:pt idx="1">
                  <c:v>240.00864852213684</c:v>
                </c:pt>
                <c:pt idx="2">
                  <c:v>238.9994088632528</c:v>
                </c:pt>
                <c:pt idx="3">
                  <c:v>235.80099568178164</c:v>
                </c:pt>
                <c:pt idx="4">
                  <c:v>234.81466746470639</c:v>
                </c:pt>
                <c:pt idx="5">
                  <c:v>233.83427068827319</c:v>
                </c:pt>
                <c:pt idx="6">
                  <c:v>232.85969865174997</c:v>
                </c:pt>
                <c:pt idx="7">
                  <c:v>231.89100405617378</c:v>
                </c:pt>
                <c:pt idx="8">
                  <c:v>230.92812027807679</c:v>
                </c:pt>
                <c:pt idx="9">
                  <c:v>229.97098084550441</c:v>
                </c:pt>
                <c:pt idx="10">
                  <c:v>229.0196786679368</c:v>
                </c:pt>
                <c:pt idx="11">
                  <c:v>228.07410771941321</c:v>
                </c:pt>
                <c:pt idx="12">
                  <c:v>227.13428154483725</c:v>
                </c:pt>
                <c:pt idx="13">
                  <c:v>226.20013419281344</c:v>
                </c:pt>
                <c:pt idx="14">
                  <c:v>225.27167947822102</c:v>
                </c:pt>
                <c:pt idx="15">
                  <c:v>224.34885170559019</c:v>
                </c:pt>
                <c:pt idx="16">
                  <c:v>223.4317047632197</c:v>
                </c:pt>
                <c:pt idx="17">
                  <c:v>222.52009358650508</c:v>
                </c:pt>
                <c:pt idx="18">
                  <c:v>221.61415194819691</c:v>
                </c:pt>
                <c:pt idx="19">
                  <c:v>220.71369522440287</c:v>
                </c:pt>
                <c:pt idx="20">
                  <c:v>219.81633585108</c:v>
                </c:pt>
                <c:pt idx="21">
                  <c:v>218.92595394813432</c:v>
                </c:pt>
                <c:pt idx="22">
                  <c:v>218.04054285039948</c:v>
                </c:pt>
                <c:pt idx="23">
                  <c:v>217.16007929337766</c:v>
                </c:pt>
                <c:pt idx="24">
                  <c:v>216.28453734983694</c:v>
                </c:pt>
              </c:numCache>
            </c:numRef>
          </c:val>
          <c:extLst>
            <c:ext xmlns:c16="http://schemas.microsoft.com/office/drawing/2014/chart" uri="{C3380CC4-5D6E-409C-BE32-E72D297353CC}">
              <c16:uniqueId val="{0000000A-0C4C-48E1-96D3-EF6FCC6B4EF0}"/>
            </c:ext>
          </c:extLst>
        </c:ser>
        <c:ser>
          <c:idx val="11"/>
          <c:order val="10"/>
          <c:tx>
            <c:strRef>
              <c:f>ElecEnergy_EndUse!$AO$13</c:f>
              <c:strCache>
                <c:ptCount val="1"/>
                <c:pt idx="0">
                  <c:v>Res Heating, Ventilation and Air-Conditioning </c:v>
                </c:pt>
              </c:strCache>
            </c:strRef>
          </c:tx>
          <c:spPr>
            <a:solidFill>
              <a:schemeClr val="accent6">
                <a:lumMod val="60000"/>
              </a:schemeClr>
            </a:solidFill>
            <a:ln>
              <a:noFill/>
            </a:ln>
            <a:effectLst/>
          </c:spPr>
          <c:invertIfNegative val="0"/>
          <c:cat>
            <c:numRef>
              <c:f>ElecEnergy_EndUse!$AP$2:$BP$2</c:f>
              <c:numCache>
                <c:formatCode>General</c:formatCode>
                <c:ptCount val="25"/>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numCache>
            </c:numRef>
          </c:cat>
          <c:val>
            <c:numRef>
              <c:f>ElecEnergy_EndUse!$AP$13:$BP$13</c:f>
              <c:numCache>
                <c:formatCode>#,##0_);\(#,##0\)</c:formatCode>
                <c:ptCount val="25"/>
                <c:pt idx="0">
                  <c:v>1831.1213801368826</c:v>
                </c:pt>
                <c:pt idx="1">
                  <c:v>1855.2537645109639</c:v>
                </c:pt>
                <c:pt idx="2">
                  <c:v>1879.4395699106096</c:v>
                </c:pt>
                <c:pt idx="3">
                  <c:v>1903.6650167194432</c:v>
                </c:pt>
                <c:pt idx="4">
                  <c:v>1926.4201469554155</c:v>
                </c:pt>
                <c:pt idx="5">
                  <c:v>1949.2288110319832</c:v>
                </c:pt>
                <c:pt idx="6">
                  <c:v>1972.0778485821731</c:v>
                </c:pt>
                <c:pt idx="7">
                  <c:v>1994.9807505382205</c:v>
                </c:pt>
                <c:pt idx="8">
                  <c:v>2017.9310163487603</c:v>
                </c:pt>
                <c:pt idx="9">
                  <c:v>2037.8862813022722</c:v>
                </c:pt>
                <c:pt idx="10">
                  <c:v>2057.9008498081375</c:v>
                </c:pt>
                <c:pt idx="11">
                  <c:v>2077.9628010260976</c:v>
                </c:pt>
                <c:pt idx="12">
                  <c:v>2098.0782822255533</c:v>
                </c:pt>
                <c:pt idx="13">
                  <c:v>2118.2413939688777</c:v>
                </c:pt>
                <c:pt idx="14">
                  <c:v>2135.4173356812785</c:v>
                </c:pt>
                <c:pt idx="15">
                  <c:v>2152.640541944113</c:v>
                </c:pt>
                <c:pt idx="16">
                  <c:v>2169.9218673693676</c:v>
                </c:pt>
                <c:pt idx="17">
                  <c:v>2187.2452468427127</c:v>
                </c:pt>
                <c:pt idx="18">
                  <c:v>2204.6323011499103</c:v>
                </c:pt>
                <c:pt idx="19">
                  <c:v>2222.061580662044</c:v>
                </c:pt>
                <c:pt idx="20">
                  <c:v>2239.2137424778807</c:v>
                </c:pt>
                <c:pt idx="21">
                  <c:v>2256.6169256464855</c:v>
                </c:pt>
                <c:pt idx="22">
                  <c:v>2274.0032567242397</c:v>
                </c:pt>
                <c:pt idx="23">
                  <c:v>2291.373034790131</c:v>
                </c:pt>
                <c:pt idx="24">
                  <c:v>2308.7261816299169</c:v>
                </c:pt>
              </c:numCache>
            </c:numRef>
          </c:val>
          <c:extLst>
            <c:ext xmlns:c16="http://schemas.microsoft.com/office/drawing/2014/chart" uri="{C3380CC4-5D6E-409C-BE32-E72D297353CC}">
              <c16:uniqueId val="{0000000B-0C4C-48E1-96D3-EF6FCC6B4EF0}"/>
            </c:ext>
          </c:extLst>
        </c:ser>
        <c:ser>
          <c:idx val="12"/>
          <c:order val="11"/>
          <c:tx>
            <c:strRef>
              <c:f>ElecEnergy_EndUse!$AO$14</c:f>
              <c:strCache>
                <c:ptCount val="1"/>
                <c:pt idx="0">
                  <c:v>Res Lighting</c:v>
                </c:pt>
              </c:strCache>
            </c:strRef>
          </c:tx>
          <c:spPr>
            <a:solidFill>
              <a:schemeClr val="accent1">
                <a:lumMod val="80000"/>
                <a:lumOff val="20000"/>
              </a:schemeClr>
            </a:solidFill>
            <a:ln>
              <a:noFill/>
            </a:ln>
            <a:effectLst/>
          </c:spPr>
          <c:invertIfNegative val="0"/>
          <c:cat>
            <c:numRef>
              <c:f>ElecEnergy_EndUse!$AP$2:$BP$2</c:f>
              <c:numCache>
                <c:formatCode>General</c:formatCode>
                <c:ptCount val="25"/>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numCache>
            </c:numRef>
          </c:cat>
          <c:val>
            <c:numRef>
              <c:f>ElecEnergy_EndUse!$AP$14:$BP$14</c:f>
              <c:numCache>
                <c:formatCode>#,##0_);\(#,##0\)</c:formatCode>
                <c:ptCount val="25"/>
                <c:pt idx="0">
                  <c:v>404.21640290125043</c:v>
                </c:pt>
                <c:pt idx="1">
                  <c:v>400.57202912759413</c:v>
                </c:pt>
                <c:pt idx="2">
                  <c:v>396.93783206830648</c:v>
                </c:pt>
                <c:pt idx="3">
                  <c:v>164.63415510907686</c:v>
                </c:pt>
                <c:pt idx="4">
                  <c:v>160.66590070449689</c:v>
                </c:pt>
                <c:pt idx="5">
                  <c:v>156.70073806853034</c:v>
                </c:pt>
                <c:pt idx="6">
                  <c:v>152.73812484701278</c:v>
                </c:pt>
                <c:pt idx="7">
                  <c:v>152.54707201037178</c:v>
                </c:pt>
                <c:pt idx="8">
                  <c:v>152.35967580335171</c:v>
                </c:pt>
                <c:pt idx="9">
                  <c:v>152.17581345874319</c:v>
                </c:pt>
                <c:pt idx="10">
                  <c:v>151.99580696191509</c:v>
                </c:pt>
                <c:pt idx="11">
                  <c:v>151.81942245950037</c:v>
                </c:pt>
                <c:pt idx="12">
                  <c:v>151.64675968980603</c:v>
                </c:pt>
                <c:pt idx="13">
                  <c:v>151.47769608115328</c:v>
                </c:pt>
                <c:pt idx="14">
                  <c:v>151.31233151313009</c:v>
                </c:pt>
                <c:pt idx="15">
                  <c:v>151.15054351440438</c:v>
                </c:pt>
                <c:pt idx="16">
                  <c:v>150.99254325684441</c:v>
                </c:pt>
                <c:pt idx="17">
                  <c:v>150.83798602068939</c:v>
                </c:pt>
                <c:pt idx="18">
                  <c:v>150.68730545213413</c:v>
                </c:pt>
                <c:pt idx="19">
                  <c:v>150.54004576066652</c:v>
                </c:pt>
                <c:pt idx="20">
                  <c:v>150.38959901263317</c:v>
                </c:pt>
                <c:pt idx="21">
                  <c:v>150.246859609724</c:v>
                </c:pt>
                <c:pt idx="22">
                  <c:v>150.10628373057619</c:v>
                </c:pt>
                <c:pt idx="23">
                  <c:v>149.96786339199966</c:v>
                </c:pt>
                <c:pt idx="24">
                  <c:v>149.83158536083823</c:v>
                </c:pt>
              </c:numCache>
            </c:numRef>
          </c:val>
          <c:extLst>
            <c:ext xmlns:c16="http://schemas.microsoft.com/office/drawing/2014/chart" uri="{C3380CC4-5D6E-409C-BE32-E72D297353CC}">
              <c16:uniqueId val="{0000000C-0C4C-48E1-96D3-EF6FCC6B4EF0}"/>
            </c:ext>
          </c:extLst>
        </c:ser>
        <c:ser>
          <c:idx val="13"/>
          <c:order val="12"/>
          <c:tx>
            <c:strRef>
              <c:f>ElecEnergy_EndUse!$AO$15</c:f>
              <c:strCache>
                <c:ptCount val="1"/>
                <c:pt idx="0">
                  <c:v>Res Other</c:v>
                </c:pt>
              </c:strCache>
            </c:strRef>
          </c:tx>
          <c:spPr>
            <a:solidFill>
              <a:schemeClr val="accent2">
                <a:lumMod val="80000"/>
                <a:lumOff val="20000"/>
              </a:schemeClr>
            </a:solidFill>
            <a:ln>
              <a:noFill/>
            </a:ln>
            <a:effectLst/>
          </c:spPr>
          <c:invertIfNegative val="0"/>
          <c:cat>
            <c:numRef>
              <c:f>ElecEnergy_EndUse!$AP$2:$BP$2</c:f>
              <c:numCache>
                <c:formatCode>General</c:formatCode>
                <c:ptCount val="25"/>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numCache>
            </c:numRef>
          </c:cat>
          <c:val>
            <c:numRef>
              <c:f>ElecEnergy_EndUse!$AP$15:$BP$15</c:f>
              <c:numCache>
                <c:formatCode>#,##0_);\(#,##0\)</c:formatCode>
                <c:ptCount val="25"/>
                <c:pt idx="0">
                  <c:v>812.80251281771098</c:v>
                </c:pt>
                <c:pt idx="1">
                  <c:v>814.12764428915386</c:v>
                </c:pt>
                <c:pt idx="2">
                  <c:v>815.47433316483728</c:v>
                </c:pt>
                <c:pt idx="3">
                  <c:v>816.84028407288338</c:v>
                </c:pt>
                <c:pt idx="4">
                  <c:v>818.22659333241643</c:v>
                </c:pt>
                <c:pt idx="5">
                  <c:v>819.63435752019132</c:v>
                </c:pt>
                <c:pt idx="6">
                  <c:v>821.06128193841232</c:v>
                </c:pt>
                <c:pt idx="7">
                  <c:v>822.50959392016966</c:v>
                </c:pt>
                <c:pt idx="8">
                  <c:v>823.97812939011874</c:v>
                </c:pt>
                <c:pt idx="9">
                  <c:v>825.46572478298503</c:v>
                </c:pt>
                <c:pt idx="10">
                  <c:v>826.97573822327786</c:v>
                </c:pt>
                <c:pt idx="11">
                  <c:v>828.50587595970637</c:v>
                </c:pt>
                <c:pt idx="12">
                  <c:v>830.05723553477173</c:v>
                </c:pt>
                <c:pt idx="13">
                  <c:v>877.71060748348395</c:v>
                </c:pt>
                <c:pt idx="14">
                  <c:v>879.56595579026077</c:v>
                </c:pt>
                <c:pt idx="15">
                  <c:v>881.44253663185111</c:v>
                </c:pt>
                <c:pt idx="16">
                  <c:v>883.34278525174068</c:v>
                </c:pt>
                <c:pt idx="17">
                  <c:v>885.26296864892583</c:v>
                </c:pt>
                <c:pt idx="18">
                  <c:v>887.2079896469221</c:v>
                </c:pt>
                <c:pt idx="19">
                  <c:v>889.17288192218962</c:v>
                </c:pt>
                <c:pt idx="20">
                  <c:v>891.08441783469834</c:v>
                </c:pt>
                <c:pt idx="21">
                  <c:v>893.06357558223249</c:v>
                </c:pt>
                <c:pt idx="22">
                  <c:v>895.04889946904905</c:v>
                </c:pt>
                <c:pt idx="23">
                  <c:v>897.04044028697194</c:v>
                </c:pt>
                <c:pt idx="24">
                  <c:v>899.03809351269115</c:v>
                </c:pt>
              </c:numCache>
            </c:numRef>
          </c:val>
          <c:extLst>
            <c:ext xmlns:c16="http://schemas.microsoft.com/office/drawing/2014/chart" uri="{C3380CC4-5D6E-409C-BE32-E72D297353CC}">
              <c16:uniqueId val="{0000000D-0C4C-48E1-96D3-EF6FCC6B4EF0}"/>
            </c:ext>
          </c:extLst>
        </c:ser>
        <c:ser>
          <c:idx val="14"/>
          <c:order val="13"/>
          <c:tx>
            <c:strRef>
              <c:f>ElecEnergy_EndUse!$AO$16</c:f>
              <c:strCache>
                <c:ptCount val="1"/>
                <c:pt idx="0">
                  <c:v>Res Refrigeration</c:v>
                </c:pt>
              </c:strCache>
            </c:strRef>
          </c:tx>
          <c:spPr>
            <a:solidFill>
              <a:schemeClr val="accent3">
                <a:lumMod val="80000"/>
                <a:lumOff val="20000"/>
              </a:schemeClr>
            </a:solidFill>
            <a:ln>
              <a:noFill/>
            </a:ln>
            <a:effectLst/>
          </c:spPr>
          <c:invertIfNegative val="0"/>
          <c:cat>
            <c:numRef>
              <c:f>ElecEnergy_EndUse!$AP$2:$BP$2</c:f>
              <c:numCache>
                <c:formatCode>General</c:formatCode>
                <c:ptCount val="25"/>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numCache>
            </c:numRef>
          </c:cat>
          <c:val>
            <c:numRef>
              <c:f>ElecEnergy_EndUse!$AP$16:$BP$16</c:f>
              <c:numCache>
                <c:formatCode>#,##0_);\(#,##0\)</c:formatCode>
                <c:ptCount val="25"/>
                <c:pt idx="0">
                  <c:v>206.10678497741497</c:v>
                </c:pt>
                <c:pt idx="1">
                  <c:v>205.26988665853833</c:v>
                </c:pt>
                <c:pt idx="2">
                  <c:v>204.43818546841837</c:v>
                </c:pt>
                <c:pt idx="3">
                  <c:v>203.61157681939281</c:v>
                </c:pt>
                <c:pt idx="4">
                  <c:v>202.79007810028253</c:v>
                </c:pt>
                <c:pt idx="5">
                  <c:v>201.97370682011362</c:v>
                </c:pt>
                <c:pt idx="6">
                  <c:v>201.16235874574951</c:v>
                </c:pt>
                <c:pt idx="7">
                  <c:v>200.35609223465141</c:v>
                </c:pt>
                <c:pt idx="8">
                  <c:v>199.55484389243512</c:v>
                </c:pt>
                <c:pt idx="9">
                  <c:v>198.75855045642678</c:v>
                </c:pt>
                <c:pt idx="10">
                  <c:v>197.96731123414909</c:v>
                </c:pt>
                <c:pt idx="11">
                  <c:v>197.18102256654325</c:v>
                </c:pt>
                <c:pt idx="12">
                  <c:v>196.39970275222839</c:v>
                </c:pt>
                <c:pt idx="13">
                  <c:v>195.6232889692821</c:v>
                </c:pt>
                <c:pt idx="14">
                  <c:v>194.85179974704573</c:v>
                </c:pt>
                <c:pt idx="15">
                  <c:v>194.08517248020777</c:v>
                </c:pt>
                <c:pt idx="16">
                  <c:v>193.32346653475042</c:v>
                </c:pt>
                <c:pt idx="17">
                  <c:v>192.56653829292446</c:v>
                </c:pt>
                <c:pt idx="18">
                  <c:v>191.81452857101135</c:v>
                </c:pt>
                <c:pt idx="19">
                  <c:v>191.06725335127527</c:v>
                </c:pt>
                <c:pt idx="20">
                  <c:v>190.32228126571414</c:v>
                </c:pt>
                <c:pt idx="21">
                  <c:v>189.58357489973542</c:v>
                </c:pt>
                <c:pt idx="22">
                  <c:v>188.84909141784235</c:v>
                </c:pt>
                <c:pt idx="23">
                  <c:v>188.11881132631675</c:v>
                </c:pt>
                <c:pt idx="24">
                  <c:v>187.39271239369546</c:v>
                </c:pt>
              </c:numCache>
            </c:numRef>
          </c:val>
          <c:extLst>
            <c:ext xmlns:c16="http://schemas.microsoft.com/office/drawing/2014/chart" uri="{C3380CC4-5D6E-409C-BE32-E72D297353CC}">
              <c16:uniqueId val="{0000000E-0C4C-48E1-96D3-EF6FCC6B4EF0}"/>
            </c:ext>
          </c:extLst>
        </c:ser>
        <c:dLbls>
          <c:showLegendKey val="0"/>
          <c:showVal val="0"/>
          <c:showCatName val="0"/>
          <c:showSerName val="0"/>
          <c:showPercent val="0"/>
          <c:showBubbleSize val="0"/>
        </c:dLbls>
        <c:gapWidth val="40"/>
        <c:overlap val="100"/>
        <c:axId val="340290808"/>
        <c:axId val="341275224"/>
      </c:barChart>
      <c:catAx>
        <c:axId val="340290808"/>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1275224"/>
        <c:crosses val="autoZero"/>
        <c:auto val="1"/>
        <c:lblAlgn val="ctr"/>
        <c:lblOffset val="100"/>
        <c:noMultiLvlLbl val="0"/>
      </c:catAx>
      <c:valAx>
        <c:axId val="341275224"/>
        <c:scaling>
          <c:orientation val="minMax"/>
          <c:max val="800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t>Savings Potential (GWh, gross at generator)</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0_);\(#,##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0290808"/>
        <c:crosses val="autoZero"/>
        <c:crossBetween val="between"/>
      </c:valAx>
      <c:spPr>
        <a:noFill/>
        <a:ln>
          <a:noFill/>
        </a:ln>
        <a:effectLst/>
      </c:spPr>
    </c:plotArea>
    <c:legend>
      <c:legendPos val="r"/>
      <c:layout>
        <c:manualLayout>
          <c:xMode val="edge"/>
          <c:yMode val="edge"/>
          <c:x val="0.7136986001749781"/>
          <c:y val="5.8291953370693525E-2"/>
          <c:w val="0.27989106030420896"/>
          <c:h val="0.91709524485115035"/>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14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ElecEnergy_Pct!$B$2</c:f>
              <c:strCache>
                <c:ptCount val="1"/>
                <c:pt idx="0">
                  <c:v>All</c:v>
                </c:pt>
              </c:strCache>
            </c:strRef>
          </c:tx>
          <c:spPr>
            <a:ln w="28575" cap="rnd">
              <a:solidFill>
                <a:schemeClr val="accent1"/>
              </a:solidFill>
              <a:round/>
            </a:ln>
            <a:effectLst/>
          </c:spPr>
          <c:marker>
            <c:symbol val="none"/>
          </c:marker>
          <c:cat>
            <c:numRef>
              <c:f>ElecEnergy_Pct!$A$3:$A$29</c:f>
              <c:numCache>
                <c:formatCode>General</c:formatCode>
                <c:ptCount val="25"/>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numCache>
            </c:numRef>
          </c:cat>
          <c:val>
            <c:numRef>
              <c:f>ElecEnergy_Pct!$B$3:$B$29</c:f>
              <c:numCache>
                <c:formatCode>0.0%</c:formatCode>
                <c:ptCount val="25"/>
                <c:pt idx="0">
                  <c:v>0.74442670257032828</c:v>
                </c:pt>
                <c:pt idx="1">
                  <c:v>0.74087041790630181</c:v>
                </c:pt>
                <c:pt idx="2">
                  <c:v>0.74119207549450128</c:v>
                </c:pt>
                <c:pt idx="3">
                  <c:v>0.71616858046452991</c:v>
                </c:pt>
                <c:pt idx="4">
                  <c:v>0.71705240099275425</c:v>
                </c:pt>
                <c:pt idx="5">
                  <c:v>0.71687366521157514</c:v>
                </c:pt>
                <c:pt idx="6">
                  <c:v>0.71648356258349621</c:v>
                </c:pt>
                <c:pt idx="7">
                  <c:v>0.71459164612746096</c:v>
                </c:pt>
                <c:pt idx="8">
                  <c:v>0.7183634994858944</c:v>
                </c:pt>
                <c:pt idx="9">
                  <c:v>0.72058476920331238</c:v>
                </c:pt>
                <c:pt idx="10">
                  <c:v>0.72282621907435274</c:v>
                </c:pt>
                <c:pt idx="11">
                  <c:v>0.72496415473828357</c:v>
                </c:pt>
                <c:pt idx="12">
                  <c:v>0.72694349476023523</c:v>
                </c:pt>
                <c:pt idx="13">
                  <c:v>0.732613245623839</c:v>
                </c:pt>
                <c:pt idx="14">
                  <c:v>0.73782142090542369</c:v>
                </c:pt>
                <c:pt idx="15">
                  <c:v>0.74273187225763149</c:v>
                </c:pt>
                <c:pt idx="16">
                  <c:v>0.74340137723152522</c:v>
                </c:pt>
                <c:pt idx="17">
                  <c:v>0.74415956488620594</c:v>
                </c:pt>
                <c:pt idx="18">
                  <c:v>0.74456892778808337</c:v>
                </c:pt>
                <c:pt idx="19">
                  <c:v>0.74484913535397057</c:v>
                </c:pt>
                <c:pt idx="20">
                  <c:v>0.74737395091371972</c:v>
                </c:pt>
                <c:pt idx="21">
                  <c:v>0.74814944112383486</c:v>
                </c:pt>
                <c:pt idx="22">
                  <c:v>0.74892397470165384</c:v>
                </c:pt>
                <c:pt idx="23">
                  <c:v>0.74969758210297277</c:v>
                </c:pt>
                <c:pt idx="24">
                  <c:v>0.75047023922024758</c:v>
                </c:pt>
              </c:numCache>
            </c:numRef>
          </c:val>
          <c:smooth val="0"/>
          <c:extLst>
            <c:ext xmlns:c16="http://schemas.microsoft.com/office/drawing/2014/chart" uri="{C3380CC4-5D6E-409C-BE32-E72D297353CC}">
              <c16:uniqueId val="{00000000-6358-4F0F-8EF1-A0616338A910}"/>
            </c:ext>
          </c:extLst>
        </c:ser>
        <c:ser>
          <c:idx val="1"/>
          <c:order val="1"/>
          <c:tx>
            <c:strRef>
              <c:f>ElecEnergy_Pct!$C$2</c:f>
              <c:strCache>
                <c:ptCount val="1"/>
                <c:pt idx="0">
                  <c:v>Residential</c:v>
                </c:pt>
              </c:strCache>
            </c:strRef>
          </c:tx>
          <c:spPr>
            <a:ln w="28575" cap="rnd">
              <a:solidFill>
                <a:schemeClr val="accent2"/>
              </a:solidFill>
              <a:round/>
            </a:ln>
            <a:effectLst/>
          </c:spPr>
          <c:marker>
            <c:symbol val="none"/>
          </c:marker>
          <c:cat>
            <c:numRef>
              <c:f>ElecEnergy_Pct!$A$3:$A$29</c:f>
              <c:numCache>
                <c:formatCode>General</c:formatCode>
                <c:ptCount val="25"/>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numCache>
            </c:numRef>
          </c:cat>
          <c:val>
            <c:numRef>
              <c:f>ElecEnergy_Pct!$C$3:$C$29</c:f>
              <c:numCache>
                <c:formatCode>0.0%</c:formatCode>
                <c:ptCount val="25"/>
                <c:pt idx="0">
                  <c:v>0.7894783051268397</c:v>
                </c:pt>
                <c:pt idx="1">
                  <c:v>0.78856821283960565</c:v>
                </c:pt>
                <c:pt idx="2">
                  <c:v>0.78919781472991346</c:v>
                </c:pt>
                <c:pt idx="3">
                  <c:v>0.73236758919130607</c:v>
                </c:pt>
                <c:pt idx="4">
                  <c:v>0.73443271080659089</c:v>
                </c:pt>
                <c:pt idx="5">
                  <c:v>0.73418647486968991</c:v>
                </c:pt>
                <c:pt idx="6">
                  <c:v>0.73341182699511787</c:v>
                </c:pt>
                <c:pt idx="7">
                  <c:v>0.72931247403024202</c:v>
                </c:pt>
                <c:pt idx="8">
                  <c:v>0.73785441805144725</c:v>
                </c:pt>
                <c:pt idx="9">
                  <c:v>0.74281218498157098</c:v>
                </c:pt>
                <c:pt idx="10">
                  <c:v>0.74755070206836427</c:v>
                </c:pt>
                <c:pt idx="11">
                  <c:v>0.7520121952286194</c:v>
                </c:pt>
                <c:pt idx="12">
                  <c:v>0.75610529788807102</c:v>
                </c:pt>
                <c:pt idx="13">
                  <c:v>0.76895132181184211</c:v>
                </c:pt>
                <c:pt idx="14">
                  <c:v>0.78071646333986411</c:v>
                </c:pt>
                <c:pt idx="15">
                  <c:v>0.7917313991375049</c:v>
                </c:pt>
                <c:pt idx="16">
                  <c:v>0.79304827014356294</c:v>
                </c:pt>
                <c:pt idx="17">
                  <c:v>0.79454577123731929</c:v>
                </c:pt>
                <c:pt idx="18">
                  <c:v>0.79527376778441505</c:v>
                </c:pt>
                <c:pt idx="19">
                  <c:v>0.79576262062797898</c:v>
                </c:pt>
                <c:pt idx="20">
                  <c:v>0.8016417206942329</c:v>
                </c:pt>
                <c:pt idx="21">
                  <c:v>0.80317284623602814</c:v>
                </c:pt>
                <c:pt idx="22">
                  <c:v>0.80469460044315511</c:v>
                </c:pt>
                <c:pt idx="23">
                  <c:v>0.80620710065255119</c:v>
                </c:pt>
                <c:pt idx="24">
                  <c:v>0.8077103456991549</c:v>
                </c:pt>
              </c:numCache>
            </c:numRef>
          </c:val>
          <c:smooth val="0"/>
          <c:extLst>
            <c:ext xmlns:c16="http://schemas.microsoft.com/office/drawing/2014/chart" uri="{C3380CC4-5D6E-409C-BE32-E72D297353CC}">
              <c16:uniqueId val="{00000001-6358-4F0F-8EF1-A0616338A910}"/>
            </c:ext>
          </c:extLst>
        </c:ser>
        <c:ser>
          <c:idx val="3"/>
          <c:order val="2"/>
          <c:tx>
            <c:strRef>
              <c:f>ElecEnergy_Pct!$D$2</c:f>
              <c:strCache>
                <c:ptCount val="1"/>
                <c:pt idx="0">
                  <c:v>BNI</c:v>
                </c:pt>
              </c:strCache>
            </c:strRef>
          </c:tx>
          <c:spPr>
            <a:ln w="28575" cap="rnd">
              <a:solidFill>
                <a:schemeClr val="accent4"/>
              </a:solidFill>
              <a:round/>
            </a:ln>
            <a:effectLst/>
          </c:spPr>
          <c:marker>
            <c:symbol val="none"/>
          </c:marker>
          <c:cat>
            <c:numRef>
              <c:f>ElecEnergy_Pct!$A$3:$A$29</c:f>
              <c:numCache>
                <c:formatCode>General</c:formatCode>
                <c:ptCount val="25"/>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numCache>
            </c:numRef>
          </c:cat>
          <c:val>
            <c:numRef>
              <c:f>ElecEnergy_Pct!$D$3:$D$29</c:f>
              <c:numCache>
                <c:formatCode>0.0%</c:formatCode>
                <c:ptCount val="25"/>
                <c:pt idx="0">
                  <c:v>0.70862946248654302</c:v>
                </c:pt>
                <c:pt idx="1">
                  <c:v>0.70320346724062488</c:v>
                </c:pt>
                <c:pt idx="2">
                  <c:v>0.70329303614350147</c:v>
                </c:pt>
                <c:pt idx="3">
                  <c:v>0.70328810748384518</c:v>
                </c:pt>
                <c:pt idx="4">
                  <c:v>0.70322309935176319</c:v>
                </c:pt>
                <c:pt idx="5">
                  <c:v>0.70309649884253678</c:v>
                </c:pt>
                <c:pt idx="6">
                  <c:v>0.70298055269958637</c:v>
                </c:pt>
                <c:pt idx="7">
                  <c:v>0.70278542963846946</c:v>
                </c:pt>
                <c:pt idx="8">
                  <c:v>0.70273290080920003</c:v>
                </c:pt>
                <c:pt idx="9">
                  <c:v>0.70269600002712085</c:v>
                </c:pt>
                <c:pt idx="10">
                  <c:v>0.70280716874441462</c:v>
                </c:pt>
                <c:pt idx="11">
                  <c:v>0.7029274062687092</c:v>
                </c:pt>
                <c:pt idx="12">
                  <c:v>0.70299132641936102</c:v>
                </c:pt>
                <c:pt idx="13">
                  <c:v>0.70265444312906788</c:v>
                </c:pt>
                <c:pt idx="14">
                  <c:v>0.70229162983028082</c:v>
                </c:pt>
                <c:pt idx="15">
                  <c:v>0.70198606249923756</c:v>
                </c:pt>
                <c:pt idx="16">
                  <c:v>0.70194531024173179</c:v>
                </c:pt>
                <c:pt idx="17">
                  <c:v>0.70190975063485828</c:v>
                </c:pt>
                <c:pt idx="18">
                  <c:v>0.70187261823486313</c:v>
                </c:pt>
                <c:pt idx="19">
                  <c:v>0.70182166767265386</c:v>
                </c:pt>
                <c:pt idx="20">
                  <c:v>0.70110093261428164</c:v>
                </c:pt>
                <c:pt idx="21">
                  <c:v>0.70106446612370987</c:v>
                </c:pt>
                <c:pt idx="22">
                  <c:v>0.70102893412963962</c:v>
                </c:pt>
                <c:pt idx="23">
                  <c:v>0.70099433529304622</c:v>
                </c:pt>
                <c:pt idx="24">
                  <c:v>0.70096066831462744</c:v>
                </c:pt>
              </c:numCache>
            </c:numRef>
          </c:val>
          <c:smooth val="0"/>
          <c:extLst>
            <c:ext xmlns:c16="http://schemas.microsoft.com/office/drawing/2014/chart" uri="{C3380CC4-5D6E-409C-BE32-E72D297353CC}">
              <c16:uniqueId val="{00000000-6570-406F-8AE1-9774600F94E6}"/>
            </c:ext>
          </c:extLst>
        </c:ser>
        <c:dLbls>
          <c:showLegendKey val="0"/>
          <c:showVal val="0"/>
          <c:showCatName val="0"/>
          <c:showSerName val="0"/>
          <c:showPercent val="0"/>
          <c:showBubbleSize val="0"/>
        </c:dLbls>
        <c:smooth val="0"/>
        <c:axId val="346495040"/>
        <c:axId val="346492296"/>
      </c:lineChart>
      <c:catAx>
        <c:axId val="346495040"/>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6492296"/>
        <c:crosses val="autoZero"/>
        <c:auto val="1"/>
        <c:lblAlgn val="ctr"/>
        <c:lblOffset val="100"/>
        <c:noMultiLvlLbl val="0"/>
      </c:catAx>
      <c:valAx>
        <c:axId val="346492296"/>
        <c:scaling>
          <c:orientation val="minMax"/>
          <c:max val="1"/>
          <c:min val="0"/>
        </c:scaling>
        <c:delete val="0"/>
        <c:axPos val="l"/>
        <c:majorGridlines>
          <c:spPr>
            <a:ln w="9525" cap="flat" cmpd="sng" algn="ctr">
              <a:solidFill>
                <a:schemeClr val="tx1">
                  <a:lumMod val="15000"/>
                  <a:lumOff val="85000"/>
                </a:schemeClr>
              </a:solidFill>
              <a:round/>
            </a:ln>
            <a:effectLst/>
          </c:spPr>
        </c:majorGridlines>
        <c:title>
          <c:tx>
            <c:strRef>
              <c:f>ElecEnergy_Pct!$A$30</c:f>
              <c:strCache>
                <c:ptCount val="1"/>
                <c:pt idx="0">
                  <c:v>Potential as % of Sales</c:v>
                </c:pt>
              </c:strCache>
            </c:strRef>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649504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14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ElecEnergy_Pct!$B$33</c:f>
              <c:strCache>
                <c:ptCount val="1"/>
                <c:pt idx="0">
                  <c:v>All</c:v>
                </c:pt>
              </c:strCache>
            </c:strRef>
          </c:tx>
          <c:spPr>
            <a:ln w="28575" cap="rnd">
              <a:solidFill>
                <a:schemeClr val="accent1"/>
              </a:solidFill>
              <a:round/>
            </a:ln>
            <a:effectLst/>
          </c:spPr>
          <c:marker>
            <c:symbol val="none"/>
          </c:marker>
          <c:cat>
            <c:numRef>
              <c:f>ElecEnergy_Pct!$A$34:$A$60</c:f>
              <c:numCache>
                <c:formatCode>General</c:formatCode>
                <c:ptCount val="25"/>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numCache>
            </c:numRef>
          </c:cat>
          <c:val>
            <c:numRef>
              <c:f>ElecEnergy_Pct!$B$34:$B$60</c:f>
              <c:numCache>
                <c:formatCode>0.0%</c:formatCode>
                <c:ptCount val="25"/>
                <c:pt idx="0">
                  <c:v>0.67430082393937418</c:v>
                </c:pt>
                <c:pt idx="1">
                  <c:v>0.67288979571097562</c:v>
                </c:pt>
                <c:pt idx="2">
                  <c:v>0.67932332532602613</c:v>
                </c:pt>
                <c:pt idx="3">
                  <c:v>0.66057616644768002</c:v>
                </c:pt>
                <c:pt idx="4">
                  <c:v>0.66229562424861688</c:v>
                </c:pt>
                <c:pt idx="5">
                  <c:v>0.6623493701196963</c:v>
                </c:pt>
                <c:pt idx="6">
                  <c:v>0.66221916753433019</c:v>
                </c:pt>
                <c:pt idx="7">
                  <c:v>0.66040912095004178</c:v>
                </c:pt>
                <c:pt idx="8">
                  <c:v>0.66400079876046525</c:v>
                </c:pt>
                <c:pt idx="9">
                  <c:v>0.66599049716380032</c:v>
                </c:pt>
                <c:pt idx="10">
                  <c:v>0.66900786120228872</c:v>
                </c:pt>
                <c:pt idx="11">
                  <c:v>0.67098592886927511</c:v>
                </c:pt>
                <c:pt idx="12">
                  <c:v>0.67294497537617959</c:v>
                </c:pt>
                <c:pt idx="13">
                  <c:v>0.68199182003436587</c:v>
                </c:pt>
                <c:pt idx="14">
                  <c:v>0.6873560505883628</c:v>
                </c:pt>
                <c:pt idx="15">
                  <c:v>0.6917040931692312</c:v>
                </c:pt>
                <c:pt idx="16">
                  <c:v>0.69231542258029644</c:v>
                </c:pt>
                <c:pt idx="17">
                  <c:v>0.69300532639633483</c:v>
                </c:pt>
                <c:pt idx="18">
                  <c:v>0.69338117416100986</c:v>
                </c:pt>
                <c:pt idx="19">
                  <c:v>0.69364290654221461</c:v>
                </c:pt>
                <c:pt idx="20">
                  <c:v>0.69503573119507089</c:v>
                </c:pt>
                <c:pt idx="21">
                  <c:v>0.69575741103181599</c:v>
                </c:pt>
                <c:pt idx="22">
                  <c:v>0.69647777314930193</c:v>
                </c:pt>
                <c:pt idx="23">
                  <c:v>0.69719684723134923</c:v>
                </c:pt>
                <c:pt idx="24">
                  <c:v>0.69791461388530762</c:v>
                </c:pt>
              </c:numCache>
            </c:numRef>
          </c:val>
          <c:smooth val="0"/>
          <c:extLst>
            <c:ext xmlns:c16="http://schemas.microsoft.com/office/drawing/2014/chart" uri="{C3380CC4-5D6E-409C-BE32-E72D297353CC}">
              <c16:uniqueId val="{00000000-B425-41E1-9655-730AA2341DCB}"/>
            </c:ext>
          </c:extLst>
        </c:ser>
        <c:ser>
          <c:idx val="1"/>
          <c:order val="1"/>
          <c:tx>
            <c:strRef>
              <c:f>ElecEnergy_Pct!$C$33</c:f>
              <c:strCache>
                <c:ptCount val="1"/>
                <c:pt idx="0">
                  <c:v>Residential</c:v>
                </c:pt>
              </c:strCache>
            </c:strRef>
          </c:tx>
          <c:spPr>
            <a:ln w="28575" cap="rnd">
              <a:solidFill>
                <a:schemeClr val="accent2"/>
              </a:solidFill>
              <a:round/>
            </a:ln>
            <a:effectLst/>
          </c:spPr>
          <c:marker>
            <c:symbol val="none"/>
          </c:marker>
          <c:cat>
            <c:numRef>
              <c:f>ElecEnergy_Pct!$A$34:$A$60</c:f>
              <c:numCache>
                <c:formatCode>General</c:formatCode>
                <c:ptCount val="25"/>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numCache>
            </c:numRef>
          </c:cat>
          <c:val>
            <c:numRef>
              <c:f>ElecEnergy_Pct!$C$34:$C$60</c:f>
              <c:numCache>
                <c:formatCode>0.0%</c:formatCode>
                <c:ptCount val="25"/>
                <c:pt idx="0">
                  <c:v>0.69450266250545656</c:v>
                </c:pt>
                <c:pt idx="1">
                  <c:v>0.69469884866482656</c:v>
                </c:pt>
                <c:pt idx="2">
                  <c:v>0.69624276059308698</c:v>
                </c:pt>
                <c:pt idx="3">
                  <c:v>0.64735264173672569</c:v>
                </c:pt>
                <c:pt idx="4">
                  <c:v>0.65011277060672501</c:v>
                </c:pt>
                <c:pt idx="5">
                  <c:v>0.65082183105849745</c:v>
                </c:pt>
                <c:pt idx="6">
                  <c:v>0.65105371850062388</c:v>
                </c:pt>
                <c:pt idx="7">
                  <c:v>0.64778732438455655</c:v>
                </c:pt>
                <c:pt idx="8">
                  <c:v>0.65574686675269556</c:v>
                </c:pt>
                <c:pt idx="9">
                  <c:v>0.66045881295334374</c:v>
                </c:pt>
                <c:pt idx="10">
                  <c:v>0.66497669011112881</c:v>
                </c:pt>
                <c:pt idx="11">
                  <c:v>0.66924866364037605</c:v>
                </c:pt>
                <c:pt idx="12">
                  <c:v>0.67319308481913098</c:v>
                </c:pt>
                <c:pt idx="13">
                  <c:v>0.6938928514465198</c:v>
                </c:pt>
                <c:pt idx="14">
                  <c:v>0.70476098361135209</c:v>
                </c:pt>
                <c:pt idx="15">
                  <c:v>0.71495693510092995</c:v>
                </c:pt>
                <c:pt idx="16">
                  <c:v>0.71639699322433892</c:v>
                </c:pt>
                <c:pt idx="17">
                  <c:v>0.71799878961361552</c:v>
                </c:pt>
                <c:pt idx="18">
                  <c:v>0.71890379476121036</c:v>
                </c:pt>
                <c:pt idx="19">
                  <c:v>0.71959070372072453</c:v>
                </c:pt>
                <c:pt idx="20">
                  <c:v>0.72514881891629857</c:v>
                </c:pt>
                <c:pt idx="21">
                  <c:v>0.72677564489959934</c:v>
                </c:pt>
                <c:pt idx="22">
                  <c:v>0.72839217291467706</c:v>
                </c:pt>
                <c:pt idx="23">
                  <c:v>0.72999852369208362</c:v>
                </c:pt>
                <c:pt idx="24">
                  <c:v>0.73159471127529141</c:v>
                </c:pt>
              </c:numCache>
            </c:numRef>
          </c:val>
          <c:smooth val="0"/>
          <c:extLst>
            <c:ext xmlns:c16="http://schemas.microsoft.com/office/drawing/2014/chart" uri="{C3380CC4-5D6E-409C-BE32-E72D297353CC}">
              <c16:uniqueId val="{00000001-B425-41E1-9655-730AA2341DCB}"/>
            </c:ext>
          </c:extLst>
        </c:ser>
        <c:ser>
          <c:idx val="3"/>
          <c:order val="2"/>
          <c:tx>
            <c:strRef>
              <c:f>ElecEnergy_Pct!$D$33</c:f>
              <c:strCache>
                <c:ptCount val="1"/>
                <c:pt idx="0">
                  <c:v>BNI</c:v>
                </c:pt>
              </c:strCache>
            </c:strRef>
          </c:tx>
          <c:spPr>
            <a:ln w="28575" cap="rnd">
              <a:solidFill>
                <a:schemeClr val="accent4"/>
              </a:solidFill>
              <a:round/>
            </a:ln>
            <a:effectLst/>
          </c:spPr>
          <c:marker>
            <c:symbol val="none"/>
          </c:marker>
          <c:cat>
            <c:numRef>
              <c:f>ElecEnergy_Pct!$A$34:$A$60</c:f>
              <c:numCache>
                <c:formatCode>General</c:formatCode>
                <c:ptCount val="25"/>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numCache>
            </c:numRef>
          </c:cat>
          <c:val>
            <c:numRef>
              <c:f>ElecEnergy_Pct!$D$34:$D$60</c:f>
              <c:numCache>
                <c:formatCode>0.0%</c:formatCode>
                <c:ptCount val="25"/>
                <c:pt idx="0">
                  <c:v>0.65824878529376085</c:v>
                </c:pt>
                <c:pt idx="1">
                  <c:v>0.65566718567572058</c:v>
                </c:pt>
                <c:pt idx="2">
                  <c:v>0.66596595695307914</c:v>
                </c:pt>
                <c:pt idx="3">
                  <c:v>0.67109071432043477</c:v>
                </c:pt>
                <c:pt idx="4">
                  <c:v>0.67198937307509876</c:v>
                </c:pt>
                <c:pt idx="5">
                  <c:v>0.67152274097098907</c:v>
                </c:pt>
                <c:pt idx="6">
                  <c:v>0.67112540653169184</c:v>
                </c:pt>
                <c:pt idx="7">
                  <c:v>0.67053189826367221</c:v>
                </c:pt>
                <c:pt idx="8">
                  <c:v>0.67061997877931667</c:v>
                </c:pt>
                <c:pt idx="9">
                  <c:v>0.67044243269169201</c:v>
                </c:pt>
                <c:pt idx="10">
                  <c:v>0.6722718411602141</c:v>
                </c:pt>
                <c:pt idx="11">
                  <c:v>0.67240132444618794</c:v>
                </c:pt>
                <c:pt idx="12">
                  <c:v>0.67274118965283203</c:v>
                </c:pt>
                <c:pt idx="13">
                  <c:v>0.67218005543471737</c:v>
                </c:pt>
                <c:pt idx="14">
                  <c:v>0.67293961458812335</c:v>
                </c:pt>
                <c:pt idx="15">
                  <c:v>0.67236807231307516</c:v>
                </c:pt>
                <c:pt idx="16">
                  <c:v>0.67220686900761561</c:v>
                </c:pt>
                <c:pt idx="17">
                  <c:v>0.67204782125952134</c:v>
                </c:pt>
                <c:pt idx="18">
                  <c:v>0.67188970096369005</c:v>
                </c:pt>
                <c:pt idx="19">
                  <c:v>0.67171417786667753</c:v>
                </c:pt>
                <c:pt idx="20">
                  <c:v>0.66935891667306868</c:v>
                </c:pt>
                <c:pt idx="21">
                  <c:v>0.66921429245828057</c:v>
                </c:pt>
                <c:pt idx="22">
                  <c:v>0.66907012886933726</c:v>
                </c:pt>
                <c:pt idx="23">
                  <c:v>0.66892642154996795</c:v>
                </c:pt>
                <c:pt idx="24">
                  <c:v>0.66878316615727018</c:v>
                </c:pt>
              </c:numCache>
            </c:numRef>
          </c:val>
          <c:smooth val="0"/>
          <c:extLst>
            <c:ext xmlns:c16="http://schemas.microsoft.com/office/drawing/2014/chart" uri="{C3380CC4-5D6E-409C-BE32-E72D297353CC}">
              <c16:uniqueId val="{00000000-04E1-442E-898C-5B639BC85EAC}"/>
            </c:ext>
          </c:extLst>
        </c:ser>
        <c:dLbls>
          <c:showLegendKey val="0"/>
          <c:showVal val="0"/>
          <c:showCatName val="0"/>
          <c:showSerName val="0"/>
          <c:showPercent val="0"/>
          <c:showBubbleSize val="0"/>
        </c:dLbls>
        <c:smooth val="0"/>
        <c:axId val="346497392"/>
        <c:axId val="346493864"/>
      </c:lineChart>
      <c:catAx>
        <c:axId val="346497392"/>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6493864"/>
        <c:crosses val="autoZero"/>
        <c:auto val="1"/>
        <c:lblAlgn val="ctr"/>
        <c:lblOffset val="100"/>
        <c:noMultiLvlLbl val="0"/>
      </c:catAx>
      <c:valAx>
        <c:axId val="346493864"/>
        <c:scaling>
          <c:orientation val="minMax"/>
          <c:max val="1"/>
          <c:min val="0"/>
        </c:scaling>
        <c:delete val="0"/>
        <c:axPos val="l"/>
        <c:majorGridlines>
          <c:spPr>
            <a:ln w="9525" cap="flat" cmpd="sng" algn="ctr">
              <a:solidFill>
                <a:schemeClr val="tx1">
                  <a:lumMod val="15000"/>
                  <a:lumOff val="85000"/>
                </a:schemeClr>
              </a:solidFill>
              <a:round/>
            </a:ln>
            <a:effectLst/>
          </c:spPr>
        </c:majorGridlines>
        <c:title>
          <c:tx>
            <c:strRef>
              <c:f>ElecEnergy_Pct!$A$61</c:f>
              <c:strCache>
                <c:ptCount val="1"/>
                <c:pt idx="0">
                  <c:v>Potential as % of Sales</c:v>
                </c:pt>
              </c:strCache>
            </c:strRef>
          </c:tx>
          <c:overlay val="0"/>
          <c:spPr>
            <a:noFill/>
            <a:ln>
              <a:noFill/>
            </a:ln>
            <a:effectLst/>
          </c:spPr>
          <c:txPr>
            <a:bodyPr rot="-5400000" spcFirstLastPara="1" vertOverflow="ellipsis" vert="horz" wrap="square" anchor="ctr" anchorCtr="1"/>
            <a:lstStyle/>
            <a:p>
              <a:pPr marL="0" marR="0" indent="0" algn="ctr" defTabSz="914400" rtl="0" eaLnBrk="1" fontAlgn="auto" latinLnBrk="0" hangingPunct="1">
                <a:lnSpc>
                  <a:spcPct val="100000"/>
                </a:lnSpc>
                <a:spcBef>
                  <a:spcPts val="0"/>
                </a:spcBef>
                <a:spcAft>
                  <a:spcPts val="0"/>
                </a:spcAft>
                <a:buClrTx/>
                <a:buSzTx/>
                <a:buFontTx/>
                <a:buNone/>
                <a:tabLst/>
                <a:defRPr sz="1000" b="0" i="0" u="none" strike="noStrike" kern="1200" baseline="0">
                  <a:solidFill>
                    <a:sysClr val="windowText" lastClr="000000">
                      <a:lumMod val="65000"/>
                      <a:lumOff val="35000"/>
                    </a:sysClr>
                  </a:solidFill>
                  <a:latin typeface="Arial" panose="020B0604020202020204" pitchFamily="34" charset="0"/>
                  <a:ea typeface="+mn-ea"/>
                  <a:cs typeface="Arial" panose="020B0604020202020204" pitchFamily="34" charset="0"/>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649739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14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ElecEnergy_Pct!$R$2</c:f>
              <c:strCache>
                <c:ptCount val="1"/>
                <c:pt idx="0">
                  <c:v>Technical</c:v>
                </c:pt>
              </c:strCache>
            </c:strRef>
          </c:tx>
          <c:spPr>
            <a:ln w="28575" cap="rnd">
              <a:solidFill>
                <a:schemeClr val="accent1"/>
              </a:solidFill>
              <a:round/>
            </a:ln>
            <a:effectLst/>
          </c:spPr>
          <c:marker>
            <c:symbol val="none"/>
          </c:marker>
          <c:cat>
            <c:numRef>
              <c:f>ElecEnergy_Pct!$Q$3:$Q$29</c:f>
              <c:numCache>
                <c:formatCode>General</c:formatCode>
                <c:ptCount val="25"/>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numCache>
            </c:numRef>
          </c:cat>
          <c:val>
            <c:numRef>
              <c:f>ElecEnergy_Pct!$R$3:$R$29</c:f>
              <c:numCache>
                <c:formatCode>0.0%</c:formatCode>
                <c:ptCount val="25"/>
                <c:pt idx="0">
                  <c:v>0.74442670257032828</c:v>
                </c:pt>
                <c:pt idx="1">
                  <c:v>0.74087041790630181</c:v>
                </c:pt>
                <c:pt idx="2">
                  <c:v>0.74119207549450128</c:v>
                </c:pt>
                <c:pt idx="3">
                  <c:v>0.71616858046452991</c:v>
                </c:pt>
                <c:pt idx="4">
                  <c:v>0.71705240099275425</c:v>
                </c:pt>
                <c:pt idx="5">
                  <c:v>0.71687366521157514</c:v>
                </c:pt>
                <c:pt idx="6">
                  <c:v>0.71648356258349621</c:v>
                </c:pt>
                <c:pt idx="7">
                  <c:v>0.71459164612746096</c:v>
                </c:pt>
                <c:pt idx="8">
                  <c:v>0.7183634994858944</c:v>
                </c:pt>
                <c:pt idx="9">
                  <c:v>0.72058476920331238</c:v>
                </c:pt>
                <c:pt idx="10">
                  <c:v>0.72282621907435274</c:v>
                </c:pt>
                <c:pt idx="11">
                  <c:v>0.72496415473828357</c:v>
                </c:pt>
                <c:pt idx="12">
                  <c:v>0.72694349476023523</c:v>
                </c:pt>
                <c:pt idx="13">
                  <c:v>0.732613245623839</c:v>
                </c:pt>
                <c:pt idx="14">
                  <c:v>0.73782142090542369</c:v>
                </c:pt>
                <c:pt idx="15">
                  <c:v>0.74273187225763149</c:v>
                </c:pt>
                <c:pt idx="16">
                  <c:v>0.74340137723152522</c:v>
                </c:pt>
                <c:pt idx="17">
                  <c:v>0.74415956488620594</c:v>
                </c:pt>
                <c:pt idx="18">
                  <c:v>0.74456892778808337</c:v>
                </c:pt>
                <c:pt idx="19">
                  <c:v>0.74484913535397057</c:v>
                </c:pt>
                <c:pt idx="20">
                  <c:v>0.74737395091371972</c:v>
                </c:pt>
                <c:pt idx="21">
                  <c:v>0.74814944112383486</c:v>
                </c:pt>
                <c:pt idx="22">
                  <c:v>0.74892397470165384</c:v>
                </c:pt>
                <c:pt idx="23">
                  <c:v>0.74969758210297277</c:v>
                </c:pt>
                <c:pt idx="24">
                  <c:v>0.75047023922024758</c:v>
                </c:pt>
              </c:numCache>
            </c:numRef>
          </c:val>
          <c:smooth val="0"/>
          <c:extLst>
            <c:ext xmlns:c16="http://schemas.microsoft.com/office/drawing/2014/chart" uri="{C3380CC4-5D6E-409C-BE32-E72D297353CC}">
              <c16:uniqueId val="{00000000-B69B-4050-AA54-25399BDD800E}"/>
            </c:ext>
          </c:extLst>
        </c:ser>
        <c:ser>
          <c:idx val="1"/>
          <c:order val="1"/>
          <c:tx>
            <c:strRef>
              <c:f>ElecEnergy_Pct!$S$2</c:f>
              <c:strCache>
                <c:ptCount val="1"/>
                <c:pt idx="0">
                  <c:v>Economic</c:v>
                </c:pt>
              </c:strCache>
            </c:strRef>
          </c:tx>
          <c:spPr>
            <a:ln w="28575" cap="rnd">
              <a:solidFill>
                <a:schemeClr val="accent2"/>
              </a:solidFill>
              <a:round/>
            </a:ln>
            <a:effectLst/>
          </c:spPr>
          <c:marker>
            <c:symbol val="none"/>
          </c:marker>
          <c:cat>
            <c:numRef>
              <c:f>ElecEnergy_Pct!$Q$3:$Q$29</c:f>
              <c:numCache>
                <c:formatCode>General</c:formatCode>
                <c:ptCount val="25"/>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numCache>
            </c:numRef>
          </c:cat>
          <c:val>
            <c:numRef>
              <c:f>ElecEnergy_Pct!$S$3:$S$29</c:f>
              <c:numCache>
                <c:formatCode>0.0%</c:formatCode>
                <c:ptCount val="25"/>
                <c:pt idx="0">
                  <c:v>0.67430082393937418</c:v>
                </c:pt>
                <c:pt idx="1">
                  <c:v>0.67288979571097562</c:v>
                </c:pt>
                <c:pt idx="2">
                  <c:v>0.67932332532602613</c:v>
                </c:pt>
                <c:pt idx="3">
                  <c:v>0.66057616644768002</c:v>
                </c:pt>
                <c:pt idx="4">
                  <c:v>0.66229562424861688</c:v>
                </c:pt>
                <c:pt idx="5">
                  <c:v>0.6623493701196963</c:v>
                </c:pt>
                <c:pt idx="6">
                  <c:v>0.66221916753433019</c:v>
                </c:pt>
                <c:pt idx="7">
                  <c:v>0.66040912095004178</c:v>
                </c:pt>
                <c:pt idx="8">
                  <c:v>0.66400079876046525</c:v>
                </c:pt>
                <c:pt idx="9">
                  <c:v>0.66599049716380032</c:v>
                </c:pt>
                <c:pt idx="10">
                  <c:v>0.66900786120228872</c:v>
                </c:pt>
                <c:pt idx="11">
                  <c:v>0.67098592886927511</c:v>
                </c:pt>
                <c:pt idx="12">
                  <c:v>0.67294497537617959</c:v>
                </c:pt>
                <c:pt idx="13">
                  <c:v>0.68199182003436587</c:v>
                </c:pt>
                <c:pt idx="14">
                  <c:v>0.6873560505883628</c:v>
                </c:pt>
                <c:pt idx="15">
                  <c:v>0.6917040931692312</c:v>
                </c:pt>
                <c:pt idx="16">
                  <c:v>0.69231542258029644</c:v>
                </c:pt>
                <c:pt idx="17">
                  <c:v>0.69300532639633483</c:v>
                </c:pt>
                <c:pt idx="18">
                  <c:v>0.69338117416100986</c:v>
                </c:pt>
                <c:pt idx="19">
                  <c:v>0.69364290654221461</c:v>
                </c:pt>
                <c:pt idx="20">
                  <c:v>0.69503573119507089</c:v>
                </c:pt>
                <c:pt idx="21">
                  <c:v>0.69575741103181599</c:v>
                </c:pt>
                <c:pt idx="22">
                  <c:v>0.69647777314930193</c:v>
                </c:pt>
                <c:pt idx="23">
                  <c:v>0.69719684723134923</c:v>
                </c:pt>
                <c:pt idx="24">
                  <c:v>0.69791461388530762</c:v>
                </c:pt>
              </c:numCache>
            </c:numRef>
          </c:val>
          <c:smooth val="0"/>
          <c:extLst>
            <c:ext xmlns:c16="http://schemas.microsoft.com/office/drawing/2014/chart" uri="{C3380CC4-5D6E-409C-BE32-E72D297353CC}">
              <c16:uniqueId val="{00000001-B69B-4050-AA54-25399BDD800E}"/>
            </c:ext>
          </c:extLst>
        </c:ser>
        <c:ser>
          <c:idx val="2"/>
          <c:order val="2"/>
          <c:tx>
            <c:strRef>
              <c:f>ElecEnergy_Pct!$T$2</c:f>
              <c:strCache>
                <c:ptCount val="1"/>
                <c:pt idx="0">
                  <c:v>Base</c:v>
                </c:pt>
              </c:strCache>
            </c:strRef>
          </c:tx>
          <c:spPr>
            <a:ln w="28575" cap="rnd">
              <a:solidFill>
                <a:schemeClr val="accent3"/>
              </a:solidFill>
              <a:round/>
            </a:ln>
            <a:effectLst/>
          </c:spPr>
          <c:marker>
            <c:symbol val="none"/>
          </c:marker>
          <c:cat>
            <c:numRef>
              <c:f>ElecEnergy_Pct!$Q$3:$Q$29</c:f>
              <c:numCache>
                <c:formatCode>General</c:formatCode>
                <c:ptCount val="25"/>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numCache>
            </c:numRef>
          </c:cat>
          <c:val>
            <c:numRef>
              <c:f>ElecEnergy_Pct!$T$3:$T$29</c:f>
              <c:numCache>
                <c:formatCode>0.0%</c:formatCode>
                <c:ptCount val="25"/>
                <c:pt idx="0">
                  <c:v>1.0541391707835978E-2</c:v>
                </c:pt>
                <c:pt idx="1">
                  <c:v>2.1932841565942069E-2</c:v>
                </c:pt>
                <c:pt idx="2">
                  <c:v>3.3203447098097631E-2</c:v>
                </c:pt>
                <c:pt idx="3">
                  <c:v>4.363070243209035E-2</c:v>
                </c:pt>
                <c:pt idx="4">
                  <c:v>5.4283054798682499E-2</c:v>
                </c:pt>
                <c:pt idx="5">
                  <c:v>6.5587402351072327E-2</c:v>
                </c:pt>
                <c:pt idx="6">
                  <c:v>7.6861877676025897E-2</c:v>
                </c:pt>
                <c:pt idx="7">
                  <c:v>8.8475094626731213E-2</c:v>
                </c:pt>
                <c:pt idx="8">
                  <c:v>0.1001478070041471</c:v>
                </c:pt>
                <c:pt idx="9">
                  <c:v>0.11159471398820879</c:v>
                </c:pt>
                <c:pt idx="10">
                  <c:v>0.1228453466961399</c:v>
                </c:pt>
                <c:pt idx="11">
                  <c:v>0.13397262018969788</c:v>
                </c:pt>
                <c:pt idx="12">
                  <c:v>0.14460182452262729</c:v>
                </c:pt>
                <c:pt idx="13">
                  <c:v>0.15633213980489602</c:v>
                </c:pt>
                <c:pt idx="14">
                  <c:v>0.16804933310603001</c:v>
                </c:pt>
                <c:pt idx="15">
                  <c:v>0.17952688920615389</c:v>
                </c:pt>
                <c:pt idx="16">
                  <c:v>0.18826981428759892</c:v>
                </c:pt>
                <c:pt idx="17">
                  <c:v>0.19671912356263382</c:v>
                </c:pt>
                <c:pt idx="18">
                  <c:v>0.20431507632768903</c:v>
                </c:pt>
                <c:pt idx="19">
                  <c:v>0.21145124801870549</c:v>
                </c:pt>
                <c:pt idx="20">
                  <c:v>0.2202165706209486</c:v>
                </c:pt>
                <c:pt idx="21">
                  <c:v>0.226324285243309</c:v>
                </c:pt>
                <c:pt idx="22">
                  <c:v>0.2322468598928252</c:v>
                </c:pt>
                <c:pt idx="23">
                  <c:v>0.23765188488280989</c:v>
                </c:pt>
                <c:pt idx="24">
                  <c:v>0.24278233186292306</c:v>
                </c:pt>
              </c:numCache>
            </c:numRef>
          </c:val>
          <c:smooth val="0"/>
          <c:extLst>
            <c:ext xmlns:c16="http://schemas.microsoft.com/office/drawing/2014/chart" uri="{C3380CC4-5D6E-409C-BE32-E72D297353CC}">
              <c16:uniqueId val="{00000002-B69B-4050-AA54-25399BDD800E}"/>
            </c:ext>
          </c:extLst>
        </c:ser>
        <c:ser>
          <c:idx val="3"/>
          <c:order val="3"/>
          <c:tx>
            <c:strRef>
              <c:f>ElecEnergy_Pct!$U$2</c:f>
              <c:strCache>
                <c:ptCount val="1"/>
                <c:pt idx="0">
                  <c:v>Max Achievable</c:v>
                </c:pt>
              </c:strCache>
            </c:strRef>
          </c:tx>
          <c:spPr>
            <a:ln w="28575" cap="rnd">
              <a:solidFill>
                <a:schemeClr val="accent4"/>
              </a:solidFill>
              <a:round/>
            </a:ln>
            <a:effectLst/>
          </c:spPr>
          <c:marker>
            <c:symbol val="none"/>
          </c:marker>
          <c:cat>
            <c:numRef>
              <c:f>ElecEnergy_Pct!$Q$3:$Q$29</c:f>
              <c:numCache>
                <c:formatCode>General</c:formatCode>
                <c:ptCount val="25"/>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numCache>
            </c:numRef>
          </c:cat>
          <c:val>
            <c:numRef>
              <c:f>ElecEnergy_Pct!$U$3:$U$29</c:f>
              <c:numCache>
                <c:formatCode>0.0%</c:formatCode>
                <c:ptCount val="25"/>
                <c:pt idx="0">
                  <c:v>2.0623932206781746E-2</c:v>
                </c:pt>
                <c:pt idx="1">
                  <c:v>4.2253791505289802E-2</c:v>
                </c:pt>
                <c:pt idx="2">
                  <c:v>6.3175968274664901E-2</c:v>
                </c:pt>
                <c:pt idx="3">
                  <c:v>8.2095967719973947E-2</c:v>
                </c:pt>
                <c:pt idx="4">
                  <c:v>0.10010459693807418</c:v>
                </c:pt>
                <c:pt idx="5">
                  <c:v>0.11778674665424817</c:v>
                </c:pt>
                <c:pt idx="6">
                  <c:v>0.13436002362130242</c:v>
                </c:pt>
                <c:pt idx="7">
                  <c:v>0.15024040581042691</c:v>
                </c:pt>
                <c:pt idx="8">
                  <c:v>0.16530932314075836</c:v>
                </c:pt>
                <c:pt idx="9">
                  <c:v>0.17916130104815747</c:v>
                </c:pt>
                <c:pt idx="10">
                  <c:v>0.19186460080900933</c:v>
                </c:pt>
                <c:pt idx="11">
                  <c:v>0.20397620392393417</c:v>
                </c:pt>
                <c:pt idx="12">
                  <c:v>0.21503830075061989</c:v>
                </c:pt>
                <c:pt idx="13">
                  <c:v>0.22749753320660174</c:v>
                </c:pt>
                <c:pt idx="14">
                  <c:v>0.23977711960595538</c:v>
                </c:pt>
                <c:pt idx="15">
                  <c:v>0.25160127770970542</c:v>
                </c:pt>
                <c:pt idx="16">
                  <c:v>0.25964850865757205</c:v>
                </c:pt>
                <c:pt idx="17">
                  <c:v>0.26746134411341838</c:v>
                </c:pt>
                <c:pt idx="18">
                  <c:v>0.27372028981960866</c:v>
                </c:pt>
                <c:pt idx="19">
                  <c:v>0.28017886212293591</c:v>
                </c:pt>
                <c:pt idx="20">
                  <c:v>0.28905542403557222</c:v>
                </c:pt>
                <c:pt idx="21">
                  <c:v>0.29397293573639199</c:v>
                </c:pt>
                <c:pt idx="22">
                  <c:v>0.29890756133131086</c:v>
                </c:pt>
                <c:pt idx="23">
                  <c:v>0.30345847026433032</c:v>
                </c:pt>
                <c:pt idx="24">
                  <c:v>0.3080138362171031</c:v>
                </c:pt>
              </c:numCache>
            </c:numRef>
          </c:val>
          <c:smooth val="0"/>
          <c:extLst>
            <c:ext xmlns:c16="http://schemas.microsoft.com/office/drawing/2014/chart" uri="{C3380CC4-5D6E-409C-BE32-E72D297353CC}">
              <c16:uniqueId val="{00000000-A3EC-4868-8F38-3E5B23D0B3B2}"/>
            </c:ext>
          </c:extLst>
        </c:ser>
        <c:ser>
          <c:idx val="4"/>
          <c:order val="4"/>
          <c:tx>
            <c:strRef>
              <c:f>ElecEnergy_Pct!$V$2</c:f>
              <c:strCache>
                <c:ptCount val="1"/>
                <c:pt idx="0">
                  <c:v>Mid</c:v>
                </c:pt>
              </c:strCache>
            </c:strRef>
          </c:tx>
          <c:spPr>
            <a:ln w="28575" cap="rnd">
              <a:solidFill>
                <a:schemeClr val="accent5"/>
              </a:solidFill>
              <a:round/>
            </a:ln>
            <a:effectLst/>
          </c:spPr>
          <c:marker>
            <c:symbol val="none"/>
          </c:marker>
          <c:cat>
            <c:numRef>
              <c:f>ElecEnergy_Pct!$Q$3:$Q$29</c:f>
              <c:numCache>
                <c:formatCode>General</c:formatCode>
                <c:ptCount val="25"/>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numCache>
            </c:numRef>
          </c:cat>
          <c:val>
            <c:numRef>
              <c:f>ElecEnergy_Pct!$V$3:$V$29</c:f>
              <c:numCache>
                <c:formatCode>0.0%</c:formatCode>
                <c:ptCount val="25"/>
                <c:pt idx="0">
                  <c:v>1.4501481980710921E-2</c:v>
                </c:pt>
                <c:pt idx="1">
                  <c:v>3.0010716103176065E-2</c:v>
                </c:pt>
                <c:pt idx="2">
                  <c:v>4.536433317419309E-2</c:v>
                </c:pt>
                <c:pt idx="3">
                  <c:v>5.9576569452671826E-2</c:v>
                </c:pt>
                <c:pt idx="4">
                  <c:v>7.3915157795453934E-2</c:v>
                </c:pt>
                <c:pt idx="5">
                  <c:v>8.8628804447062379E-2</c:v>
                </c:pt>
                <c:pt idx="6">
                  <c:v>0.10296023623479261</c:v>
                </c:pt>
                <c:pt idx="7">
                  <c:v>0.11729409400503922</c:v>
                </c:pt>
                <c:pt idx="8">
                  <c:v>0.13139767330766686</c:v>
                </c:pt>
                <c:pt idx="9">
                  <c:v>0.14480328363111472</c:v>
                </c:pt>
                <c:pt idx="10">
                  <c:v>0.15755892228908286</c:v>
                </c:pt>
                <c:pt idx="11">
                  <c:v>0.16985536899593129</c:v>
                </c:pt>
                <c:pt idx="12">
                  <c:v>0.18127419921953317</c:v>
                </c:pt>
                <c:pt idx="13">
                  <c:v>0.19382030138382017</c:v>
                </c:pt>
                <c:pt idx="14">
                  <c:v>0.20612839287547682</c:v>
                </c:pt>
                <c:pt idx="15">
                  <c:v>0.21797582394146195</c:v>
                </c:pt>
                <c:pt idx="16">
                  <c:v>0.22645651045831822</c:v>
                </c:pt>
                <c:pt idx="17">
                  <c:v>0.23454297337794092</c:v>
                </c:pt>
                <c:pt idx="18">
                  <c:v>0.24151350178941222</c:v>
                </c:pt>
                <c:pt idx="19">
                  <c:v>0.24814318200426186</c:v>
                </c:pt>
                <c:pt idx="20">
                  <c:v>0.25677360866622728</c:v>
                </c:pt>
                <c:pt idx="21">
                  <c:v>0.26222076645919706</c:v>
                </c:pt>
                <c:pt idx="22">
                  <c:v>0.26752535483490925</c:v>
                </c:pt>
                <c:pt idx="23">
                  <c:v>0.27226736821590997</c:v>
                </c:pt>
                <c:pt idx="24">
                  <c:v>0.27690499839361382</c:v>
                </c:pt>
              </c:numCache>
            </c:numRef>
          </c:val>
          <c:smooth val="0"/>
          <c:extLst>
            <c:ext xmlns:c16="http://schemas.microsoft.com/office/drawing/2014/chart" uri="{C3380CC4-5D6E-409C-BE32-E72D297353CC}">
              <c16:uniqueId val="{00000000-B7D0-410B-8533-52EEC6457372}"/>
            </c:ext>
          </c:extLst>
        </c:ser>
        <c:ser>
          <c:idx val="5"/>
          <c:order val="5"/>
          <c:tx>
            <c:strRef>
              <c:f>ElecEnergy_Pct!$W$2</c:f>
              <c:strCache>
                <c:ptCount val="1"/>
                <c:pt idx="0">
                  <c:v>Low</c:v>
                </c:pt>
              </c:strCache>
            </c:strRef>
          </c:tx>
          <c:spPr>
            <a:ln w="28575" cap="rnd">
              <a:solidFill>
                <a:schemeClr val="accent6"/>
              </a:solidFill>
              <a:round/>
            </a:ln>
            <a:effectLst/>
          </c:spPr>
          <c:marker>
            <c:symbol val="none"/>
          </c:marker>
          <c:cat>
            <c:numRef>
              <c:f>ElecEnergy_Pct!$Q$3:$Q$29</c:f>
              <c:numCache>
                <c:formatCode>General</c:formatCode>
                <c:ptCount val="25"/>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numCache>
            </c:numRef>
          </c:cat>
          <c:val>
            <c:numRef>
              <c:f>ElecEnergy_Pct!$W$3:$W$29</c:f>
              <c:numCache>
                <c:formatCode>0.0%</c:formatCode>
                <c:ptCount val="25"/>
                <c:pt idx="0">
                  <c:v>6.9505099051716526E-3</c:v>
                </c:pt>
                <c:pt idx="1">
                  <c:v>1.4478130546741878E-2</c:v>
                </c:pt>
                <c:pt idx="2">
                  <c:v>2.1815570557942875E-2</c:v>
                </c:pt>
                <c:pt idx="3">
                  <c:v>2.8456076090362253E-2</c:v>
                </c:pt>
                <c:pt idx="4">
                  <c:v>3.5273153455517459E-2</c:v>
                </c:pt>
                <c:pt idx="5">
                  <c:v>4.2727281405505933E-2</c:v>
                </c:pt>
                <c:pt idx="6">
                  <c:v>5.0255324955714921E-2</c:v>
                </c:pt>
                <c:pt idx="7">
                  <c:v>5.8173308391419369E-2</c:v>
                </c:pt>
                <c:pt idx="8">
                  <c:v>6.6279069044183653E-2</c:v>
                </c:pt>
                <c:pt idx="9">
                  <c:v>7.4460397301962328E-2</c:v>
                </c:pt>
                <c:pt idx="10">
                  <c:v>8.2592540954402965E-2</c:v>
                </c:pt>
                <c:pt idx="11">
                  <c:v>9.0912922895089843E-2</c:v>
                </c:pt>
                <c:pt idx="12">
                  <c:v>9.9085766298138242E-2</c:v>
                </c:pt>
                <c:pt idx="13">
                  <c:v>0.10823005041474885</c:v>
                </c:pt>
                <c:pt idx="14">
                  <c:v>0.11765023024653155</c:v>
                </c:pt>
                <c:pt idx="15">
                  <c:v>0.12715656531586772</c:v>
                </c:pt>
                <c:pt idx="16">
                  <c:v>0.13491935982046191</c:v>
                </c:pt>
                <c:pt idx="17">
                  <c:v>0.14264167206443235</c:v>
                </c:pt>
                <c:pt idx="18">
                  <c:v>0.14994688910854104</c:v>
                </c:pt>
                <c:pt idx="19">
                  <c:v>0.15696751675116727</c:v>
                </c:pt>
                <c:pt idx="20">
                  <c:v>0.16525532905217033</c:v>
                </c:pt>
                <c:pt idx="21">
                  <c:v>0.17168647049210545</c:v>
                </c:pt>
                <c:pt idx="22">
                  <c:v>0.17800778638733275</c:v>
                </c:pt>
                <c:pt idx="23">
                  <c:v>0.18392752584818012</c:v>
                </c:pt>
                <c:pt idx="24">
                  <c:v>0.18957215639986158</c:v>
                </c:pt>
              </c:numCache>
            </c:numRef>
          </c:val>
          <c:smooth val="0"/>
          <c:extLst>
            <c:ext xmlns:c16="http://schemas.microsoft.com/office/drawing/2014/chart" uri="{C3380CC4-5D6E-409C-BE32-E72D297353CC}">
              <c16:uniqueId val="{00000001-B7D0-410B-8533-52EEC6457372}"/>
            </c:ext>
          </c:extLst>
        </c:ser>
        <c:dLbls>
          <c:showLegendKey val="0"/>
          <c:showVal val="0"/>
          <c:showCatName val="0"/>
          <c:showSerName val="0"/>
          <c:showPercent val="0"/>
          <c:showBubbleSize val="0"/>
        </c:dLbls>
        <c:smooth val="0"/>
        <c:axId val="346495824"/>
        <c:axId val="346496216"/>
      </c:lineChart>
      <c:catAx>
        <c:axId val="346495824"/>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6496216"/>
        <c:crosses val="autoZero"/>
        <c:auto val="1"/>
        <c:lblAlgn val="ctr"/>
        <c:lblOffset val="100"/>
        <c:noMultiLvlLbl val="0"/>
      </c:catAx>
      <c:valAx>
        <c:axId val="346496216"/>
        <c:scaling>
          <c:orientation val="minMax"/>
          <c:max val="1"/>
          <c:min val="0"/>
        </c:scaling>
        <c:delete val="0"/>
        <c:axPos val="l"/>
        <c:majorGridlines>
          <c:spPr>
            <a:ln w="9525" cap="flat" cmpd="sng" algn="ctr">
              <a:solidFill>
                <a:schemeClr val="tx1">
                  <a:lumMod val="15000"/>
                  <a:lumOff val="85000"/>
                </a:schemeClr>
              </a:solidFill>
              <a:round/>
            </a:ln>
            <a:effectLst/>
          </c:spPr>
        </c:majorGridlines>
        <c:title>
          <c:tx>
            <c:strRef>
              <c:f>ElecEnergy_Pct!$Q$30</c:f>
              <c:strCache>
                <c:ptCount val="1"/>
                <c:pt idx="0">
                  <c:v>Potential as % of Sales</c:v>
                </c:pt>
              </c:strCache>
            </c:strRef>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649582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14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ElecEnergy_Pct!$B$64</c:f>
              <c:strCache>
                <c:ptCount val="1"/>
                <c:pt idx="0">
                  <c:v>Max Achievable</c:v>
                </c:pt>
              </c:strCache>
            </c:strRef>
          </c:tx>
          <c:spPr>
            <a:ln w="28575" cap="rnd">
              <a:solidFill>
                <a:schemeClr val="accent1"/>
              </a:solidFill>
              <a:round/>
            </a:ln>
            <a:effectLst/>
          </c:spPr>
          <c:marker>
            <c:symbol val="none"/>
          </c:marker>
          <c:cat>
            <c:numRef>
              <c:f>ElecEnergy_Pct!$A$67:$A$91</c:f>
              <c:numCache>
                <c:formatCode>General</c:formatCode>
                <c:ptCount val="25"/>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numCache>
            </c:numRef>
          </c:cat>
          <c:val>
            <c:numRef>
              <c:f>ElecEnergy_Pct!$B$67:$B$91</c:f>
              <c:numCache>
                <c:formatCode>0.0%</c:formatCode>
                <c:ptCount val="25"/>
                <c:pt idx="0">
                  <c:v>2.8419223692766653E-2</c:v>
                </c:pt>
                <c:pt idx="1">
                  <c:v>5.7512424899451048E-2</c:v>
                </c:pt>
                <c:pt idx="2">
                  <c:v>8.6393813330414446E-2</c:v>
                </c:pt>
                <c:pt idx="3">
                  <c:v>0.11040667886888167</c:v>
                </c:pt>
                <c:pt idx="4">
                  <c:v>0.13378285076388965</c:v>
                </c:pt>
                <c:pt idx="5">
                  <c:v>0.15501462571076952</c:v>
                </c:pt>
                <c:pt idx="6">
                  <c:v>0.17423953779172</c:v>
                </c:pt>
                <c:pt idx="7">
                  <c:v>0.18998897540551704</c:v>
                </c:pt>
                <c:pt idx="8">
                  <c:v>0.20646072172495467</c:v>
                </c:pt>
                <c:pt idx="9">
                  <c:v>0.22033361017054484</c:v>
                </c:pt>
                <c:pt idx="10">
                  <c:v>0.23243946180597103</c:v>
                </c:pt>
                <c:pt idx="11">
                  <c:v>0.24324853797795043</c:v>
                </c:pt>
                <c:pt idx="12">
                  <c:v>0.25277024019229316</c:v>
                </c:pt>
                <c:pt idx="13">
                  <c:v>0.26414405531807289</c:v>
                </c:pt>
                <c:pt idx="14">
                  <c:v>0.27451575964678204</c:v>
                </c:pt>
                <c:pt idx="15">
                  <c:v>0.28384020391911613</c:v>
                </c:pt>
                <c:pt idx="16">
                  <c:v>0.28901221986965298</c:v>
                </c:pt>
                <c:pt idx="17">
                  <c:v>0.29373843149256357</c:v>
                </c:pt>
                <c:pt idx="18">
                  <c:v>0.29571412138247871</c:v>
                </c:pt>
                <c:pt idx="19">
                  <c:v>0.29937601706975486</c:v>
                </c:pt>
                <c:pt idx="20">
                  <c:v>0.30485509525328652</c:v>
                </c:pt>
                <c:pt idx="21">
                  <c:v>0.30583653989955373</c:v>
                </c:pt>
                <c:pt idx="22">
                  <c:v>0.30725551101532855</c:v>
                </c:pt>
                <c:pt idx="23">
                  <c:v>0.30799649364091303</c:v>
                </c:pt>
                <c:pt idx="24">
                  <c:v>0.30904055230297728</c:v>
                </c:pt>
              </c:numCache>
            </c:numRef>
          </c:val>
          <c:smooth val="0"/>
          <c:extLst>
            <c:ext xmlns:c16="http://schemas.microsoft.com/office/drawing/2014/chart" uri="{C3380CC4-5D6E-409C-BE32-E72D297353CC}">
              <c16:uniqueId val="{00000000-55A9-451F-85F9-34221E5F19E2}"/>
            </c:ext>
          </c:extLst>
        </c:ser>
        <c:ser>
          <c:idx val="1"/>
          <c:order val="1"/>
          <c:tx>
            <c:strRef>
              <c:f>ElecEnergy_Pct!$C$64</c:f>
              <c:strCache>
                <c:ptCount val="1"/>
                <c:pt idx="0">
                  <c:v>Mid</c:v>
                </c:pt>
              </c:strCache>
            </c:strRef>
          </c:tx>
          <c:spPr>
            <a:ln w="28575" cap="rnd">
              <a:solidFill>
                <a:schemeClr val="accent2"/>
              </a:solidFill>
              <a:round/>
            </a:ln>
            <a:effectLst/>
          </c:spPr>
          <c:marker>
            <c:symbol val="none"/>
          </c:marker>
          <c:cat>
            <c:numRef>
              <c:f>ElecEnergy_Pct!$A$67:$A$91</c:f>
              <c:numCache>
                <c:formatCode>General</c:formatCode>
                <c:ptCount val="25"/>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numCache>
            </c:numRef>
          </c:cat>
          <c:val>
            <c:numRef>
              <c:f>ElecEnergy_Pct!$C$67:$C$91</c:f>
              <c:numCache>
                <c:formatCode>0.0%</c:formatCode>
                <c:ptCount val="25"/>
                <c:pt idx="0">
                  <c:v>1.8304794652129357E-2</c:v>
                </c:pt>
                <c:pt idx="1">
                  <c:v>3.7553698856760111E-2</c:v>
                </c:pt>
                <c:pt idx="2">
                  <c:v>5.7480231687644455E-2</c:v>
                </c:pt>
                <c:pt idx="3">
                  <c:v>7.4537097030912214E-2</c:v>
                </c:pt>
                <c:pt idx="4">
                  <c:v>9.2821677134833164E-2</c:v>
                </c:pt>
                <c:pt idx="5">
                  <c:v>0.11071732734022242</c:v>
                </c:pt>
                <c:pt idx="6">
                  <c:v>0.12813982253815207</c:v>
                </c:pt>
                <c:pt idx="7">
                  <c:v>0.14403248499967505</c:v>
                </c:pt>
                <c:pt idx="8">
                  <c:v>0.16124460562946097</c:v>
                </c:pt>
                <c:pt idx="9">
                  <c:v>0.17697613111092403</c:v>
                </c:pt>
                <c:pt idx="10">
                  <c:v>0.19186954079889856</c:v>
                </c:pt>
                <c:pt idx="11">
                  <c:v>0.20564465029912068</c:v>
                </c:pt>
                <c:pt idx="12">
                  <c:v>0.21825824121961729</c:v>
                </c:pt>
                <c:pt idx="13">
                  <c:v>0.2323627407952788</c:v>
                </c:pt>
                <c:pt idx="14">
                  <c:v>0.24536649866349586</c:v>
                </c:pt>
                <c:pt idx="15">
                  <c:v>0.25727076820966316</c:v>
                </c:pt>
                <c:pt idx="16">
                  <c:v>0.26509101247569833</c:v>
                </c:pt>
                <c:pt idx="17">
                  <c:v>0.27208565287444164</c:v>
                </c:pt>
                <c:pt idx="18">
                  <c:v>0.27713187706115905</c:v>
                </c:pt>
                <c:pt idx="19">
                  <c:v>0.28231629549112097</c:v>
                </c:pt>
                <c:pt idx="20">
                  <c:v>0.2888815562693034</c:v>
                </c:pt>
                <c:pt idx="21">
                  <c:v>0.29199111802218358</c:v>
                </c:pt>
                <c:pt idx="22">
                  <c:v>0.2951131166430605</c:v>
                </c:pt>
                <c:pt idx="23">
                  <c:v>0.29713680650151569</c:v>
                </c:pt>
                <c:pt idx="24">
                  <c:v>0.29918009298681625</c:v>
                </c:pt>
              </c:numCache>
            </c:numRef>
          </c:val>
          <c:smooth val="0"/>
          <c:extLst>
            <c:ext xmlns:c16="http://schemas.microsoft.com/office/drawing/2014/chart" uri="{C3380CC4-5D6E-409C-BE32-E72D297353CC}">
              <c16:uniqueId val="{00000001-55A9-451F-85F9-34221E5F19E2}"/>
            </c:ext>
          </c:extLst>
        </c:ser>
        <c:ser>
          <c:idx val="2"/>
          <c:order val="2"/>
          <c:tx>
            <c:strRef>
              <c:f>ElecEnergy_Pct!$D$64</c:f>
              <c:strCache>
                <c:ptCount val="1"/>
                <c:pt idx="0">
                  <c:v>Base</c:v>
                </c:pt>
              </c:strCache>
            </c:strRef>
          </c:tx>
          <c:spPr>
            <a:ln w="28575" cap="rnd">
              <a:solidFill>
                <a:schemeClr val="accent3"/>
              </a:solidFill>
              <a:round/>
            </a:ln>
            <a:effectLst/>
          </c:spPr>
          <c:marker>
            <c:symbol val="none"/>
          </c:marker>
          <c:cat>
            <c:numRef>
              <c:f>ElecEnergy_Pct!$A$67:$A$91</c:f>
              <c:numCache>
                <c:formatCode>General</c:formatCode>
                <c:ptCount val="25"/>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numCache>
            </c:numRef>
          </c:cat>
          <c:val>
            <c:numRef>
              <c:f>ElecEnergy_Pct!$D$67:$D$91</c:f>
              <c:numCache>
                <c:formatCode>0.0%</c:formatCode>
                <c:ptCount val="25"/>
                <c:pt idx="0">
                  <c:v>1.2173656807659135E-2</c:v>
                </c:pt>
                <c:pt idx="1">
                  <c:v>2.5071914710260396E-2</c:v>
                </c:pt>
                <c:pt idx="2">
                  <c:v>3.8615256890503831E-2</c:v>
                </c:pt>
                <c:pt idx="3">
                  <c:v>5.0017657536561955E-2</c:v>
                </c:pt>
                <c:pt idx="4">
                  <c:v>6.269616434070624E-2</c:v>
                </c:pt>
                <c:pt idx="5">
                  <c:v>7.5762484656922119E-2</c:v>
                </c:pt>
                <c:pt idx="6">
                  <c:v>8.9000601648861505E-2</c:v>
                </c:pt>
                <c:pt idx="7">
                  <c:v>0.10175686341959775</c:v>
                </c:pt>
                <c:pt idx="8">
                  <c:v>0.11604424272214331</c:v>
                </c:pt>
                <c:pt idx="9">
                  <c:v>0.12989860298645012</c:v>
                </c:pt>
                <c:pt idx="10">
                  <c:v>0.14382568286010949</c:v>
                </c:pt>
                <c:pt idx="11">
                  <c:v>0.15733233185782994</c:v>
                </c:pt>
                <c:pt idx="12">
                  <c:v>0.17036183269910943</c:v>
                </c:pt>
                <c:pt idx="13">
                  <c:v>0.18498603686427892</c:v>
                </c:pt>
                <c:pt idx="14">
                  <c:v>0.19906250488129135</c:v>
                </c:pt>
                <c:pt idx="15">
                  <c:v>0.21248755629688978</c:v>
                </c:pt>
                <c:pt idx="16">
                  <c:v>0.2225963677743571</c:v>
                </c:pt>
                <c:pt idx="17">
                  <c:v>0.23202174078289567</c:v>
                </c:pt>
                <c:pt idx="18">
                  <c:v>0.23994366824473315</c:v>
                </c:pt>
                <c:pt idx="19">
                  <c:v>0.24749619344327964</c:v>
                </c:pt>
                <c:pt idx="20">
                  <c:v>0.25607926760811045</c:v>
                </c:pt>
                <c:pt idx="21">
                  <c:v>0.26172298564296931</c:v>
                </c:pt>
                <c:pt idx="22">
                  <c:v>0.26716903868377861</c:v>
                </c:pt>
                <c:pt idx="23">
                  <c:v>0.27156550790806638</c:v>
                </c:pt>
                <c:pt idx="24">
                  <c:v>0.27553528054385318</c:v>
                </c:pt>
              </c:numCache>
            </c:numRef>
          </c:val>
          <c:smooth val="0"/>
          <c:extLst>
            <c:ext xmlns:c16="http://schemas.microsoft.com/office/drawing/2014/chart" uri="{C3380CC4-5D6E-409C-BE32-E72D297353CC}">
              <c16:uniqueId val="{00000002-55A9-451F-85F9-34221E5F19E2}"/>
            </c:ext>
          </c:extLst>
        </c:ser>
        <c:ser>
          <c:idx val="3"/>
          <c:order val="3"/>
          <c:tx>
            <c:strRef>
              <c:f>ElecEnergy_Pct!$E$64</c:f>
              <c:strCache>
                <c:ptCount val="1"/>
                <c:pt idx="0">
                  <c:v>Low</c:v>
                </c:pt>
              </c:strCache>
            </c:strRef>
          </c:tx>
          <c:spPr>
            <a:ln w="28575" cap="rnd">
              <a:solidFill>
                <a:schemeClr val="accent4"/>
              </a:solidFill>
              <a:round/>
            </a:ln>
            <a:effectLst/>
          </c:spPr>
          <c:marker>
            <c:symbol val="none"/>
          </c:marker>
          <c:cat>
            <c:numRef>
              <c:f>ElecEnergy_Pct!$A$67:$A$91</c:f>
              <c:numCache>
                <c:formatCode>General</c:formatCode>
                <c:ptCount val="25"/>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numCache>
            </c:numRef>
          </c:cat>
          <c:val>
            <c:numRef>
              <c:f>ElecEnergy_Pct!$E$67:$E$91</c:f>
              <c:numCache>
                <c:formatCode>0.0%</c:formatCode>
                <c:ptCount val="25"/>
                <c:pt idx="0">
                  <c:v>7.1426669626205768E-3</c:v>
                </c:pt>
                <c:pt idx="1">
                  <c:v>1.4647014850458242E-2</c:v>
                </c:pt>
                <c:pt idx="2">
                  <c:v>2.2515368757204331E-2</c:v>
                </c:pt>
                <c:pt idx="3">
                  <c:v>2.8661442423855064E-2</c:v>
                </c:pt>
                <c:pt idx="4">
                  <c:v>3.5862462195666925E-2</c:v>
                </c:pt>
                <c:pt idx="5">
                  <c:v>4.368464457888991E-2</c:v>
                </c:pt>
                <c:pt idx="6">
                  <c:v>5.18701917425596E-2</c:v>
                </c:pt>
                <c:pt idx="7">
                  <c:v>6.0097207319943662E-2</c:v>
                </c:pt>
                <c:pt idx="8">
                  <c:v>6.9774457853767069E-2</c:v>
                </c:pt>
                <c:pt idx="9">
                  <c:v>7.9708990087862919E-2</c:v>
                </c:pt>
                <c:pt idx="10">
                  <c:v>8.9963895578171887E-2</c:v>
                </c:pt>
                <c:pt idx="11">
                  <c:v>0.10049214793370939</c:v>
                </c:pt>
                <c:pt idx="12">
                  <c:v>0.11116814124711012</c:v>
                </c:pt>
                <c:pt idx="13">
                  <c:v>0.12338897262509277</c:v>
                </c:pt>
                <c:pt idx="14">
                  <c:v>0.13580551960321652</c:v>
                </c:pt>
                <c:pt idx="15">
                  <c:v>0.14826689764531736</c:v>
                </c:pt>
                <c:pt idx="16">
                  <c:v>0.15882841250931207</c:v>
                </c:pt>
                <c:pt idx="17">
                  <c:v>0.16918500639891054</c:v>
                </c:pt>
                <c:pt idx="18">
                  <c:v>0.17883897631549373</c:v>
                </c:pt>
                <c:pt idx="19">
                  <c:v>0.18824145622588881</c:v>
                </c:pt>
                <c:pt idx="20">
                  <c:v>0.19856455586287081</c:v>
                </c:pt>
                <c:pt idx="21">
                  <c:v>0.20685960187857638</c:v>
                </c:pt>
                <c:pt idx="22">
                  <c:v>0.21501184080403846</c:v>
                </c:pt>
                <c:pt idx="23">
                  <c:v>0.22233005418744159</c:v>
                </c:pt>
                <c:pt idx="24">
                  <c:v>0.22913673840535589</c:v>
                </c:pt>
              </c:numCache>
            </c:numRef>
          </c:val>
          <c:smooth val="0"/>
          <c:extLst>
            <c:ext xmlns:c16="http://schemas.microsoft.com/office/drawing/2014/chart" uri="{C3380CC4-5D6E-409C-BE32-E72D297353CC}">
              <c16:uniqueId val="{00000000-421F-47F0-8503-8CC022A3A2A8}"/>
            </c:ext>
          </c:extLst>
        </c:ser>
        <c:dLbls>
          <c:showLegendKey val="0"/>
          <c:showVal val="0"/>
          <c:showCatName val="0"/>
          <c:showSerName val="0"/>
          <c:showPercent val="0"/>
          <c:showBubbleSize val="0"/>
        </c:dLbls>
        <c:smooth val="0"/>
        <c:axId val="346494256"/>
        <c:axId val="346497000"/>
      </c:lineChart>
      <c:catAx>
        <c:axId val="34649425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6497000"/>
        <c:crosses val="autoZero"/>
        <c:auto val="1"/>
        <c:lblAlgn val="ctr"/>
        <c:lblOffset val="100"/>
        <c:noMultiLvlLbl val="0"/>
      </c:catAx>
      <c:valAx>
        <c:axId val="346497000"/>
        <c:scaling>
          <c:orientation val="minMax"/>
          <c:min val="0"/>
        </c:scaling>
        <c:delete val="0"/>
        <c:axPos val="l"/>
        <c:majorGridlines>
          <c:spPr>
            <a:ln w="9525" cap="flat" cmpd="sng" algn="ctr">
              <a:solidFill>
                <a:schemeClr val="tx1">
                  <a:lumMod val="15000"/>
                  <a:lumOff val="85000"/>
                </a:schemeClr>
              </a:solidFill>
              <a:round/>
            </a:ln>
            <a:effectLst/>
          </c:spPr>
        </c:majorGridlines>
        <c:title>
          <c:tx>
            <c:strRef>
              <c:f>ElecEnergy_Pct!$A$92</c:f>
              <c:strCache>
                <c:ptCount val="1"/>
                <c:pt idx="0">
                  <c:v>Potential as % of Sales</c:v>
                </c:pt>
              </c:strCache>
            </c:strRef>
          </c:tx>
          <c:overlay val="0"/>
          <c:spPr>
            <a:noFill/>
            <a:ln>
              <a:noFill/>
            </a:ln>
            <a:effectLst/>
          </c:spPr>
          <c:txPr>
            <a:bodyPr rot="-5400000" spcFirstLastPara="1" vertOverflow="ellipsis" vert="horz" wrap="square" anchor="ctr" anchorCtr="1"/>
            <a:lstStyle/>
            <a:p>
              <a:pPr marL="0" marR="0" indent="0" algn="ctr" defTabSz="914400" rtl="0" eaLnBrk="1" fontAlgn="auto" latinLnBrk="0" hangingPunct="1">
                <a:lnSpc>
                  <a:spcPct val="100000"/>
                </a:lnSpc>
                <a:spcBef>
                  <a:spcPts val="0"/>
                </a:spcBef>
                <a:spcAft>
                  <a:spcPts val="0"/>
                </a:spcAft>
                <a:buClrTx/>
                <a:buSzTx/>
                <a:buFontTx/>
                <a:buNone/>
                <a:tabLst/>
                <a:defRPr sz="1000" b="0" i="0" u="none" strike="noStrike" kern="1200" baseline="0">
                  <a:solidFill>
                    <a:sysClr val="windowText" lastClr="000000">
                      <a:lumMod val="65000"/>
                      <a:lumOff val="35000"/>
                    </a:sysClr>
                  </a:solidFill>
                  <a:latin typeface="Arial" panose="020B0604020202020204" pitchFamily="34" charset="0"/>
                  <a:ea typeface="+mn-ea"/>
                  <a:cs typeface="Arial" panose="020B0604020202020204" pitchFamily="34" charset="0"/>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649425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14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ElecEnergy_AnnualMkt!$B$2</c:f>
              <c:strCache>
                <c:ptCount val="1"/>
                <c:pt idx="0">
                  <c:v>Max Achievable</c:v>
                </c:pt>
              </c:strCache>
            </c:strRef>
          </c:tx>
          <c:spPr>
            <a:ln w="28575" cap="rnd">
              <a:solidFill>
                <a:schemeClr val="accent1"/>
              </a:solidFill>
              <a:round/>
            </a:ln>
            <a:effectLst/>
          </c:spPr>
          <c:marker>
            <c:symbol val="none"/>
          </c:marker>
          <c:cat>
            <c:strRef>
              <c:extLst>
                <c:ext xmlns:c15="http://schemas.microsoft.com/office/drawing/2012/chart" uri="{02D57815-91ED-43cb-92C2-25804820EDAC}">
                  <c15:fullRef>
                    <c15:sqref>ElecEnergy_AnnualMkt!$A$3:$A$28</c15:sqref>
                  </c15:fullRef>
                </c:ext>
              </c:extLst>
              <c:f>ElecEnergy_AnnualMkt!$A$3:$A$27</c:f>
              <c:strCache>
                <c:ptCount val="25"/>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strCache>
            </c:strRef>
          </c:cat>
          <c:val>
            <c:numRef>
              <c:extLst>
                <c:ext xmlns:c15="http://schemas.microsoft.com/office/drawing/2012/chart" uri="{02D57815-91ED-43cb-92C2-25804820EDAC}">
                  <c15:fullRef>
                    <c15:sqref>ElecEnergy_AnnualMkt!$B$3:$B$28</c15:sqref>
                  </c15:fullRef>
                </c:ext>
              </c:extLst>
              <c:f>ElecEnergy_AnnualMkt!$B$3:$B$27</c:f>
              <c:numCache>
                <c:formatCode>#,##0_);\(#,##0\)</c:formatCode>
                <c:ptCount val="25"/>
                <c:pt idx="0">
                  <c:v>143.13313959369302</c:v>
                </c:pt>
                <c:pt idx="1">
                  <c:v>147.99453115323115</c:v>
                </c:pt>
                <c:pt idx="2">
                  <c:v>147.76944849227732</c:v>
                </c:pt>
                <c:pt idx="3">
                  <c:v>128.43257026995289</c:v>
                </c:pt>
                <c:pt idx="4">
                  <c:v>121.02364679688236</c:v>
                </c:pt>
                <c:pt idx="5">
                  <c:v>114.59547361815937</c:v>
                </c:pt>
                <c:pt idx="6">
                  <c:v>105.33879213598658</c:v>
                </c:pt>
                <c:pt idx="7">
                  <c:v>94.639471192213506</c:v>
                </c:pt>
                <c:pt idx="8">
                  <c:v>84.676152221094569</c:v>
                </c:pt>
                <c:pt idx="9">
                  <c:v>74.763317646512363</c:v>
                </c:pt>
                <c:pt idx="10">
                  <c:v>66.325615105563429</c:v>
                </c:pt>
                <c:pt idx="11">
                  <c:v>61.470146600223451</c:v>
                </c:pt>
                <c:pt idx="12">
                  <c:v>55.421276056057046</c:v>
                </c:pt>
                <c:pt idx="13">
                  <c:v>49.827487905734564</c:v>
                </c:pt>
                <c:pt idx="14">
                  <c:v>44.155961307800169</c:v>
                </c:pt>
                <c:pt idx="15">
                  <c:v>40.2859534695543</c:v>
                </c:pt>
                <c:pt idx="16">
                  <c:v>37.128618593856885</c:v>
                </c:pt>
                <c:pt idx="17">
                  <c:v>34.269716616242505</c:v>
                </c:pt>
                <c:pt idx="18">
                  <c:v>31.970583195624275</c:v>
                </c:pt>
                <c:pt idx="19">
                  <c:v>30.113567401850499</c:v>
                </c:pt>
                <c:pt idx="20">
                  <c:v>28.453898625370666</c:v>
                </c:pt>
                <c:pt idx="21">
                  <c:v>27.395267333600788</c:v>
                </c:pt>
                <c:pt idx="22">
                  <c:v>26.376167923184234</c:v>
                </c:pt>
                <c:pt idx="23">
                  <c:v>25.504809609925552</c:v>
                </c:pt>
                <c:pt idx="24">
                  <c:v>24.749987007368496</c:v>
                </c:pt>
              </c:numCache>
            </c:numRef>
          </c:val>
          <c:smooth val="0"/>
          <c:extLst>
            <c:ext xmlns:c16="http://schemas.microsoft.com/office/drawing/2014/chart" uri="{C3380CC4-5D6E-409C-BE32-E72D297353CC}">
              <c16:uniqueId val="{00000000-3FCE-4D7E-8000-18A21E625ED5}"/>
            </c:ext>
          </c:extLst>
        </c:ser>
        <c:ser>
          <c:idx val="2"/>
          <c:order val="1"/>
          <c:tx>
            <c:strRef>
              <c:f>ElecEnergy_AnnualMkt!$C$2</c:f>
              <c:strCache>
                <c:ptCount val="1"/>
                <c:pt idx="0">
                  <c:v>Mid</c:v>
                </c:pt>
              </c:strCache>
            </c:strRef>
          </c:tx>
          <c:spPr>
            <a:ln w="28575" cap="rnd">
              <a:solidFill>
                <a:schemeClr val="accent3"/>
              </a:solidFill>
              <a:round/>
            </a:ln>
            <a:effectLst/>
          </c:spPr>
          <c:marker>
            <c:symbol val="none"/>
          </c:marker>
          <c:cat>
            <c:strRef>
              <c:extLst>
                <c:ext xmlns:c15="http://schemas.microsoft.com/office/drawing/2012/chart" uri="{02D57815-91ED-43cb-92C2-25804820EDAC}">
                  <c15:fullRef>
                    <c15:sqref>ElecEnergy_AnnualMkt!$A$3:$A$28</c15:sqref>
                  </c15:fullRef>
                </c:ext>
              </c:extLst>
              <c:f>ElecEnergy_AnnualMkt!$A$3:$A$27</c:f>
              <c:strCache>
                <c:ptCount val="25"/>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strCache>
            </c:strRef>
          </c:cat>
          <c:val>
            <c:numRef>
              <c:extLst>
                <c:ext xmlns:c15="http://schemas.microsoft.com/office/drawing/2012/chart" uri="{02D57815-91ED-43cb-92C2-25804820EDAC}">
                  <c15:fullRef>
                    <c15:sqref>ElecEnergy_AnnualMkt!$C$3:$C$28</c15:sqref>
                  </c15:fullRef>
                </c:ext>
              </c:extLst>
              <c:f>ElecEnergy_AnnualMkt!$C$3:$C$27</c:f>
              <c:numCache>
                <c:formatCode>#,##0_);\(#,##0\)</c:formatCode>
                <c:ptCount val="25"/>
                <c:pt idx="0">
                  <c:v>92.229560957906173</c:v>
                </c:pt>
                <c:pt idx="1">
                  <c:v>97.903421258115344</c:v>
                </c:pt>
                <c:pt idx="2">
                  <c:v>101.94994533559208</c:v>
                </c:pt>
                <c:pt idx="3">
                  <c:v>91.033871137123015</c:v>
                </c:pt>
                <c:pt idx="4">
                  <c:v>94.609234981507868</c:v>
                </c:pt>
                <c:pt idx="5">
                  <c:v>95.767480621140834</c:v>
                </c:pt>
                <c:pt idx="6">
                  <c:v>94.531862655676662</c:v>
                </c:pt>
                <c:pt idx="7">
                  <c:v>92.168175700483786</c:v>
                </c:pt>
                <c:pt idx="8">
                  <c:v>88.682645227350676</c:v>
                </c:pt>
                <c:pt idx="9">
                  <c:v>83.759239980741555</c:v>
                </c:pt>
                <c:pt idx="10">
                  <c:v>79.989276383405539</c:v>
                </c:pt>
                <c:pt idx="11">
                  <c:v>75.751175226245223</c:v>
                </c:pt>
                <c:pt idx="12">
                  <c:v>70.390598142058309</c:v>
                </c:pt>
                <c:pt idx="13">
                  <c:v>64.878271808595656</c:v>
                </c:pt>
                <c:pt idx="14">
                  <c:v>59.062850689679912</c:v>
                </c:pt>
                <c:pt idx="15">
                  <c:v>54.114047374875462</c:v>
                </c:pt>
                <c:pt idx="16">
                  <c:v>49.482468370307522</c:v>
                </c:pt>
                <c:pt idx="17">
                  <c:v>44.997279628860824</c:v>
                </c:pt>
                <c:pt idx="18">
                  <c:v>41.039384165792086</c:v>
                </c:pt>
                <c:pt idx="19">
                  <c:v>37.582120931008873</c:v>
                </c:pt>
                <c:pt idx="20">
                  <c:v>34.473982848489001</c:v>
                </c:pt>
                <c:pt idx="21">
                  <c:v>32.041664802803375</c:v>
                </c:pt>
                <c:pt idx="22">
                  <c:v>29.838124217544124</c:v>
                </c:pt>
                <c:pt idx="23">
                  <c:v>27.937585377167707</c:v>
                </c:pt>
                <c:pt idx="24">
                  <c:v>26.301228032700237</c:v>
                </c:pt>
              </c:numCache>
            </c:numRef>
          </c:val>
          <c:smooth val="0"/>
          <c:extLst>
            <c:ext xmlns:c16="http://schemas.microsoft.com/office/drawing/2014/chart" uri="{C3380CC4-5D6E-409C-BE32-E72D297353CC}">
              <c16:uniqueId val="{00000002-3FCE-4D7E-8000-18A21E625ED5}"/>
            </c:ext>
          </c:extLst>
        </c:ser>
        <c:ser>
          <c:idx val="3"/>
          <c:order val="2"/>
          <c:tx>
            <c:strRef>
              <c:f>ElecEnergy_AnnualMkt!$D$2</c:f>
              <c:strCache>
                <c:ptCount val="1"/>
                <c:pt idx="0">
                  <c:v>Base</c:v>
                </c:pt>
              </c:strCache>
            </c:strRef>
          </c:tx>
          <c:spPr>
            <a:ln w="28575" cap="rnd">
              <a:solidFill>
                <a:schemeClr val="accent4"/>
              </a:solidFill>
              <a:round/>
            </a:ln>
            <a:effectLst/>
          </c:spPr>
          <c:marker>
            <c:symbol val="none"/>
          </c:marker>
          <c:cat>
            <c:strRef>
              <c:extLst>
                <c:ext xmlns:c15="http://schemas.microsoft.com/office/drawing/2012/chart" uri="{02D57815-91ED-43cb-92C2-25804820EDAC}">
                  <c15:fullRef>
                    <c15:sqref>ElecEnergy_AnnualMkt!$A$3:$A$28</c15:sqref>
                  </c15:fullRef>
                </c:ext>
              </c:extLst>
              <c:f>ElecEnergy_AnnualMkt!$A$3:$A$27</c:f>
              <c:strCache>
                <c:ptCount val="25"/>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strCache>
            </c:strRef>
          </c:cat>
          <c:val>
            <c:numRef>
              <c:extLst>
                <c:ext xmlns:c15="http://schemas.microsoft.com/office/drawing/2012/chart" uri="{02D57815-91ED-43cb-92C2-25804820EDAC}">
                  <c15:fullRef>
                    <c15:sqref>ElecEnergy_AnnualMkt!$D$3:$D$28</c15:sqref>
                  </c15:fullRef>
                </c:ext>
              </c:extLst>
              <c:f>ElecEnergy_AnnualMkt!$D$3:$D$27</c:f>
              <c:numCache>
                <c:formatCode>#,##0_);\(#,##0\)</c:formatCode>
                <c:ptCount val="25"/>
                <c:pt idx="0">
                  <c:v>61.372964293980758</c:v>
                </c:pt>
                <c:pt idx="1">
                  <c:v>65.600413721000962</c:v>
                </c:pt>
                <c:pt idx="2">
                  <c:v>69.319705635220814</c:v>
                </c:pt>
                <c:pt idx="3">
                  <c:v>60.90161408246972</c:v>
                </c:pt>
                <c:pt idx="4">
                  <c:v>65.623650070099742</c:v>
                </c:pt>
                <c:pt idx="5">
                  <c:v>69.639882575434456</c:v>
                </c:pt>
                <c:pt idx="6">
                  <c:v>71.576083230752403</c:v>
                </c:pt>
                <c:pt idx="7">
                  <c:v>72.977290578565913</c:v>
                </c:pt>
                <c:pt idx="8">
                  <c:v>73.655544771853158</c:v>
                </c:pt>
                <c:pt idx="9">
                  <c:v>73.293682305062987</c:v>
                </c:pt>
                <c:pt idx="10">
                  <c:v>74.116607337066881</c:v>
                </c:pt>
                <c:pt idx="11">
                  <c:v>73.162450285681174</c:v>
                </c:pt>
                <c:pt idx="12">
                  <c:v>71.289575973999959</c:v>
                </c:pt>
                <c:pt idx="13">
                  <c:v>69.097541201507525</c:v>
                </c:pt>
                <c:pt idx="14">
                  <c:v>65.987311886008143</c:v>
                </c:pt>
                <c:pt idx="15">
                  <c:v>62.907813613316527</c:v>
                </c:pt>
                <c:pt idx="16">
                  <c:v>59.630928195271117</c:v>
                </c:pt>
                <c:pt idx="17">
                  <c:v>55.960404180156587</c:v>
                </c:pt>
                <c:pt idx="18">
                  <c:v>52.343965654640279</c:v>
                </c:pt>
                <c:pt idx="19">
                  <c:v>48.839995146332917</c:v>
                </c:pt>
                <c:pt idx="20">
                  <c:v>45.406946724098709</c:v>
                </c:pt>
                <c:pt idx="21">
                  <c:v>42.374586331495266</c:v>
                </c:pt>
                <c:pt idx="22">
                  <c:v>39.43919868981655</c:v>
                </c:pt>
                <c:pt idx="23">
                  <c:v>36.716683948481062</c:v>
                </c:pt>
                <c:pt idx="24">
                  <c:v>34.215066995889636</c:v>
                </c:pt>
              </c:numCache>
            </c:numRef>
          </c:val>
          <c:smooth val="0"/>
          <c:extLst>
            <c:ext xmlns:c16="http://schemas.microsoft.com/office/drawing/2014/chart" uri="{C3380CC4-5D6E-409C-BE32-E72D297353CC}">
              <c16:uniqueId val="{00000003-3FCE-4D7E-8000-18A21E625ED5}"/>
            </c:ext>
          </c:extLst>
        </c:ser>
        <c:ser>
          <c:idx val="1"/>
          <c:order val="3"/>
          <c:tx>
            <c:strRef>
              <c:f>ElecEnergy_AnnualMkt!$E$2</c:f>
              <c:strCache>
                <c:ptCount val="1"/>
                <c:pt idx="0">
                  <c:v>Low</c:v>
                </c:pt>
              </c:strCache>
            </c:strRef>
          </c:tx>
          <c:spPr>
            <a:ln w="28575" cap="rnd">
              <a:solidFill>
                <a:schemeClr val="accent2"/>
              </a:solidFill>
              <a:round/>
            </a:ln>
            <a:effectLst/>
          </c:spPr>
          <c:marker>
            <c:symbol val="none"/>
          </c:marker>
          <c:cat>
            <c:strRef>
              <c:extLst>
                <c:ext xmlns:c15="http://schemas.microsoft.com/office/drawing/2012/chart" uri="{02D57815-91ED-43cb-92C2-25804820EDAC}">
                  <c15:fullRef>
                    <c15:sqref>ElecEnergy_AnnualMkt!$A$3:$A$28</c15:sqref>
                  </c15:fullRef>
                </c:ext>
              </c:extLst>
              <c:f>ElecEnergy_AnnualMkt!$A$3:$A$27</c:f>
              <c:strCache>
                <c:ptCount val="25"/>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strCache>
            </c:strRef>
          </c:cat>
          <c:val>
            <c:numRef>
              <c:extLst>
                <c:ext xmlns:c15="http://schemas.microsoft.com/office/drawing/2012/chart" uri="{02D57815-91ED-43cb-92C2-25804820EDAC}">
                  <c15:fullRef>
                    <c15:sqref>ElecEnergy_AnnualMkt!$E$3:$E$28</c15:sqref>
                  </c15:fullRef>
                </c:ext>
              </c:extLst>
              <c:f>ElecEnergy_AnnualMkt!$E$3:$E$27</c:f>
              <c:numCache>
                <c:formatCode>#,##0_);\(#,##0\)</c:formatCode>
                <c:ptCount val="25"/>
                <c:pt idx="0">
                  <c:v>36.053157692556496</c:v>
                </c:pt>
                <c:pt idx="1">
                  <c:v>38.168563356854953</c:v>
                </c:pt>
                <c:pt idx="2">
                  <c:v>40.320659019175885</c:v>
                </c:pt>
                <c:pt idx="3">
                  <c:v>32.974259230785051</c:v>
                </c:pt>
                <c:pt idx="4">
                  <c:v>37.319556503019811</c:v>
                </c:pt>
                <c:pt idx="5">
                  <c:v>41.612996227341831</c:v>
                </c:pt>
                <c:pt idx="6">
                  <c:v>44.15114930909963</c:v>
                </c:pt>
                <c:pt idx="7">
                  <c:v>46.70179938524457</c:v>
                </c:pt>
                <c:pt idx="8">
                  <c:v>50.010205107823644</c:v>
                </c:pt>
                <c:pt idx="9">
                  <c:v>52.313786828369153</c:v>
                </c:pt>
                <c:pt idx="10">
                  <c:v>54.26317549711159</c:v>
                </c:pt>
                <c:pt idx="11">
                  <c:v>56.51359289101547</c:v>
                </c:pt>
                <c:pt idx="12">
                  <c:v>57.851291353967426</c:v>
                </c:pt>
                <c:pt idx="13">
                  <c:v>58.987183161874498</c:v>
                </c:pt>
                <c:pt idx="14">
                  <c:v>59.417987864990501</c:v>
                </c:pt>
                <c:pt idx="15">
                  <c:v>59.580604706513888</c:v>
                </c:pt>
                <c:pt idx="16">
                  <c:v>59.352130733604788</c:v>
                </c:pt>
                <c:pt idx="17">
                  <c:v>58.458568741303367</c:v>
                </c:pt>
                <c:pt idx="18">
                  <c:v>57.284580466556761</c:v>
                </c:pt>
                <c:pt idx="19">
                  <c:v>55.850906998224794</c:v>
                </c:pt>
                <c:pt idx="20">
                  <c:v>54.121813148128069</c:v>
                </c:pt>
                <c:pt idx="21">
                  <c:v>52.354543047199591</c:v>
                </c:pt>
                <c:pt idx="22">
                  <c:v>50.331215949927909</c:v>
                </c:pt>
                <c:pt idx="23">
                  <c:v>48.168111520716081</c:v>
                </c:pt>
                <c:pt idx="24">
                  <c:v>45.914646369514799</c:v>
                </c:pt>
              </c:numCache>
            </c:numRef>
          </c:val>
          <c:smooth val="0"/>
          <c:extLst>
            <c:ext xmlns:c16="http://schemas.microsoft.com/office/drawing/2014/chart" uri="{C3380CC4-5D6E-409C-BE32-E72D297353CC}">
              <c16:uniqueId val="{00000000-A9E0-43B4-9C33-D8869D300696}"/>
            </c:ext>
          </c:extLst>
        </c:ser>
        <c:dLbls>
          <c:showLegendKey val="0"/>
          <c:showVal val="0"/>
          <c:showCatName val="0"/>
          <c:showSerName val="0"/>
          <c:showPercent val="0"/>
          <c:showBubbleSize val="0"/>
        </c:dLbls>
        <c:smooth val="0"/>
        <c:axId val="341279928"/>
        <c:axId val="341280712"/>
      </c:lineChart>
      <c:catAx>
        <c:axId val="341279928"/>
        <c:scaling>
          <c:orientation val="minMax"/>
        </c:scaling>
        <c:delete val="0"/>
        <c:axPos val="b"/>
        <c:numFmt formatCode="General" sourceLinked="1"/>
        <c:majorTickMark val="out"/>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1280712"/>
        <c:crosses val="autoZero"/>
        <c:auto val="1"/>
        <c:lblAlgn val="ctr"/>
        <c:lblOffset val="100"/>
        <c:noMultiLvlLbl val="0"/>
      </c:catAx>
      <c:valAx>
        <c:axId val="34128071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t>Incremental Annual Electricity Savings Potential (GWh, net at generator)</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0_);\(#,##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127992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14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ElecEnergy_Pct!$B$64</c:f>
              <c:strCache>
                <c:ptCount val="1"/>
                <c:pt idx="0">
                  <c:v>Max Achievable</c:v>
                </c:pt>
              </c:strCache>
            </c:strRef>
          </c:tx>
          <c:spPr>
            <a:ln w="28575" cap="rnd">
              <a:solidFill>
                <a:schemeClr val="accent1"/>
              </a:solidFill>
              <a:round/>
            </a:ln>
            <a:effectLst/>
          </c:spPr>
          <c:marker>
            <c:symbol val="none"/>
          </c:marker>
          <c:cat>
            <c:numRef>
              <c:f>ElecEnergy_Pct!$A$96:$A$122</c:f>
              <c:numCache>
                <c:formatCode>General</c:formatCode>
                <c:ptCount val="25"/>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numCache>
            </c:numRef>
          </c:cat>
          <c:val>
            <c:numRef>
              <c:f>ElecEnergy_Pct!$B$96:$B$122</c:f>
              <c:numCache>
                <c:formatCode>0.0%</c:formatCode>
                <c:ptCount val="25"/>
                <c:pt idx="0">
                  <c:v>1.4429925667350463E-2</c:v>
                </c:pt>
                <c:pt idx="1">
                  <c:v>3.0204048071925796E-2</c:v>
                </c:pt>
                <c:pt idx="2">
                  <c:v>4.4846201096240296E-2</c:v>
                </c:pt>
                <c:pt idx="3">
                  <c:v>5.9585000773291853E-2</c:v>
                </c:pt>
                <c:pt idx="4">
                  <c:v>7.3307218992125348E-2</c:v>
                </c:pt>
                <c:pt idx="5">
                  <c:v>8.8161590861714115E-2</c:v>
                </c:pt>
                <c:pt idx="6">
                  <c:v>0.10254970562798292</c:v>
                </c:pt>
                <c:pt idx="7">
                  <c:v>0.11836174919772904</c:v>
                </c:pt>
                <c:pt idx="8">
                  <c:v>0.13230826194957154</c:v>
                </c:pt>
                <c:pt idx="9">
                  <c:v>0.14602555815799145</c:v>
                </c:pt>
                <c:pt idx="10">
                  <c:v>0.15901173247501196</c:v>
                </c:pt>
                <c:pt idx="11">
                  <c:v>0.17198000265860927</c:v>
                </c:pt>
                <c:pt idx="12">
                  <c:v>0.18404701528816622</c:v>
                </c:pt>
                <c:pt idx="13">
                  <c:v>0.19728443352631961</c:v>
                </c:pt>
                <c:pt idx="14">
                  <c:v>0.21100324381899083</c:v>
                </c:pt>
                <c:pt idx="15">
                  <c:v>0.2247928320411593</c:v>
                </c:pt>
                <c:pt idx="16">
                  <c:v>0.23512927074204451</c:v>
                </c:pt>
                <c:pt idx="17">
                  <c:v>0.24542749514493384</c:v>
                </c:pt>
                <c:pt idx="18">
                  <c:v>0.25520025424238124</c:v>
                </c:pt>
                <c:pt idx="19">
                  <c:v>0.26395516501003835</c:v>
                </c:pt>
                <c:pt idx="20">
                  <c:v>0.27558336726339711</c:v>
                </c:pt>
                <c:pt idx="21">
                  <c:v>0.28382093761314109</c:v>
                </c:pt>
                <c:pt idx="22">
                  <c:v>0.29173845782039881</c:v>
                </c:pt>
                <c:pt idx="23">
                  <c:v>0.29954733319907612</c:v>
                </c:pt>
                <c:pt idx="24">
                  <c:v>0.30712578278777791</c:v>
                </c:pt>
              </c:numCache>
            </c:numRef>
          </c:val>
          <c:smooth val="0"/>
          <c:extLst>
            <c:ext xmlns:c16="http://schemas.microsoft.com/office/drawing/2014/chart" uri="{C3380CC4-5D6E-409C-BE32-E72D297353CC}">
              <c16:uniqueId val="{00000000-FCA9-430F-9331-E730D96E5359}"/>
            </c:ext>
          </c:extLst>
        </c:ser>
        <c:ser>
          <c:idx val="1"/>
          <c:order val="1"/>
          <c:tx>
            <c:strRef>
              <c:f>ElecEnergy_Pct!$C$64</c:f>
              <c:strCache>
                <c:ptCount val="1"/>
                <c:pt idx="0">
                  <c:v>Mid</c:v>
                </c:pt>
              </c:strCache>
            </c:strRef>
          </c:tx>
          <c:spPr>
            <a:ln w="28575" cap="rnd">
              <a:solidFill>
                <a:schemeClr val="accent2"/>
              </a:solidFill>
              <a:round/>
            </a:ln>
            <a:effectLst/>
          </c:spPr>
          <c:marker>
            <c:symbol val="none"/>
          </c:marker>
          <c:cat>
            <c:numRef>
              <c:f>ElecEnergy_Pct!$A$96:$A$122</c:f>
              <c:numCache>
                <c:formatCode>General</c:formatCode>
                <c:ptCount val="25"/>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numCache>
            </c:numRef>
          </c:cat>
          <c:val>
            <c:numRef>
              <c:f>ElecEnergy_Pct!$C$96:$C$122</c:f>
              <c:numCache>
                <c:formatCode>0.0%</c:formatCode>
                <c:ptCount val="25"/>
                <c:pt idx="0">
                  <c:v>1.1479434171386282E-2</c:v>
                </c:pt>
                <c:pt idx="1">
                  <c:v>2.405402230530574E-2</c:v>
                </c:pt>
                <c:pt idx="2">
                  <c:v>3.5799207798615271E-2</c:v>
                </c:pt>
                <c:pt idx="3">
                  <c:v>4.7680861851144882E-2</c:v>
                </c:pt>
                <c:pt idx="4">
                  <c:v>5.8871469752715323E-2</c:v>
                </c:pt>
                <c:pt idx="5">
                  <c:v>7.1051226875605458E-2</c:v>
                </c:pt>
                <c:pt idx="6">
                  <c:v>8.2875471815965912E-2</c:v>
                </c:pt>
                <c:pt idx="7">
                  <c:v>9.5849700066412108E-2</c:v>
                </c:pt>
                <c:pt idx="8">
                  <c:v>0.10746214562674353</c:v>
                </c:pt>
                <c:pt idx="9">
                  <c:v>0.11891036616159603</c:v>
                </c:pt>
                <c:pt idx="10">
                  <c:v>0.12977811898712222</c:v>
                </c:pt>
                <c:pt idx="11">
                  <c:v>0.14069690222023246</c:v>
                </c:pt>
                <c:pt idx="12">
                  <c:v>0.15089720243271873</c:v>
                </c:pt>
                <c:pt idx="13">
                  <c:v>0.16204411917702022</c:v>
                </c:pt>
                <c:pt idx="14">
                  <c:v>0.17362762771215054</c:v>
                </c:pt>
                <c:pt idx="15">
                  <c:v>0.18529990999755655</c:v>
                </c:pt>
                <c:pt idx="16">
                  <c:v>0.19419599202894694</c:v>
                </c:pt>
                <c:pt idx="17">
                  <c:v>0.20306270625538958</c:v>
                </c:pt>
                <c:pt idx="18">
                  <c:v>0.21152083883070275</c:v>
                </c:pt>
                <c:pt idx="19">
                  <c:v>0.21926316076406527</c:v>
                </c:pt>
                <c:pt idx="20">
                  <c:v>0.22939581788905689</c:v>
                </c:pt>
                <c:pt idx="21">
                  <c:v>0.23674549359613073</c:v>
                </c:pt>
                <c:pt idx="22">
                  <c:v>0.24383336727829091</c:v>
                </c:pt>
                <c:pt idx="23">
                  <c:v>0.25083341475220411</c:v>
                </c:pt>
                <c:pt idx="24">
                  <c:v>0.25763825619078551</c:v>
                </c:pt>
              </c:numCache>
            </c:numRef>
          </c:val>
          <c:smooth val="0"/>
          <c:extLst>
            <c:ext xmlns:c16="http://schemas.microsoft.com/office/drawing/2014/chart" uri="{C3380CC4-5D6E-409C-BE32-E72D297353CC}">
              <c16:uniqueId val="{00000001-FCA9-430F-9331-E730D96E5359}"/>
            </c:ext>
          </c:extLst>
        </c:ser>
        <c:ser>
          <c:idx val="2"/>
          <c:order val="2"/>
          <c:tx>
            <c:strRef>
              <c:f>ElecEnergy_Pct!$D$64</c:f>
              <c:strCache>
                <c:ptCount val="1"/>
                <c:pt idx="0">
                  <c:v>Base</c:v>
                </c:pt>
              </c:strCache>
            </c:strRef>
          </c:tx>
          <c:spPr>
            <a:ln w="28575" cap="rnd">
              <a:solidFill>
                <a:schemeClr val="accent3"/>
              </a:solidFill>
              <a:round/>
            </a:ln>
            <a:effectLst/>
          </c:spPr>
          <c:marker>
            <c:symbol val="none"/>
          </c:marker>
          <c:cat>
            <c:numRef>
              <c:f>ElecEnergy_Pct!$A$96:$A$122</c:f>
              <c:numCache>
                <c:formatCode>General</c:formatCode>
                <c:ptCount val="25"/>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numCache>
            </c:numRef>
          </c:cat>
          <c:val>
            <c:numRef>
              <c:f>ElecEnergy_Pct!$D$96:$D$122</c:f>
              <c:numCache>
                <c:formatCode>0.0%</c:formatCode>
                <c:ptCount val="25"/>
                <c:pt idx="0">
                  <c:v>9.2444215149230877E-3</c:v>
                </c:pt>
                <c:pt idx="1">
                  <c:v>1.9453915371799871E-2</c:v>
                </c:pt>
                <c:pt idx="2">
                  <c:v>2.8930991438645311E-2</c:v>
                </c:pt>
                <c:pt idx="3">
                  <c:v>3.8552181638653836E-2</c:v>
                </c:pt>
                <c:pt idx="4">
                  <c:v>4.7588845613601036E-2</c:v>
                </c:pt>
                <c:pt idx="5">
                  <c:v>5.7490287872565583E-2</c:v>
                </c:pt>
                <c:pt idx="6">
                  <c:v>6.7179295587413965E-2</c:v>
                </c:pt>
                <c:pt idx="7">
                  <c:v>7.7823014542588026E-2</c:v>
                </c:pt>
                <c:pt idx="8">
                  <c:v>8.7399777389114072E-2</c:v>
                </c:pt>
                <c:pt idx="9">
                  <c:v>9.6863624752165103E-2</c:v>
                </c:pt>
                <c:pt idx="10">
                  <c:v>0.10585787700032234</c:v>
                </c:pt>
                <c:pt idx="11">
                  <c:v>0.11494085001261888</c:v>
                </c:pt>
                <c:pt idx="12">
                  <c:v>0.12344373461986519</c:v>
                </c:pt>
                <c:pt idx="13">
                  <c:v>0.13270853248275163</c:v>
                </c:pt>
                <c:pt idx="14">
                  <c:v>0.14236124769530564</c:v>
                </c:pt>
                <c:pt idx="15">
                  <c:v>0.15211827617849366</c:v>
                </c:pt>
                <c:pt idx="16">
                  <c:v>0.15960651196579892</c:v>
                </c:pt>
                <c:pt idx="17">
                  <c:v>0.16711719223744406</c:v>
                </c:pt>
                <c:pt idx="18">
                  <c:v>0.17431381038255381</c:v>
                </c:pt>
                <c:pt idx="19">
                  <c:v>0.18098932391384664</c:v>
                </c:pt>
                <c:pt idx="20">
                  <c:v>0.18963718177438435</c:v>
                </c:pt>
                <c:pt idx="21">
                  <c:v>0.19603268624182191</c:v>
                </c:pt>
                <c:pt idx="22">
                  <c:v>0.20225617666455381</c:v>
                </c:pt>
                <c:pt idx="23">
                  <c:v>0.2084231178571494</c:v>
                </c:pt>
                <c:pt idx="24">
                  <c:v>0.21445281721248832</c:v>
                </c:pt>
              </c:numCache>
            </c:numRef>
          </c:val>
          <c:smooth val="0"/>
          <c:extLst>
            <c:ext xmlns:c16="http://schemas.microsoft.com/office/drawing/2014/chart" uri="{C3380CC4-5D6E-409C-BE32-E72D297353CC}">
              <c16:uniqueId val="{00000002-FCA9-430F-9331-E730D96E5359}"/>
            </c:ext>
          </c:extLst>
        </c:ser>
        <c:ser>
          <c:idx val="3"/>
          <c:order val="3"/>
          <c:tx>
            <c:strRef>
              <c:f>ElecEnergy_Pct!$E$64</c:f>
              <c:strCache>
                <c:ptCount val="1"/>
                <c:pt idx="0">
                  <c:v>Low</c:v>
                </c:pt>
              </c:strCache>
            </c:strRef>
          </c:tx>
          <c:spPr>
            <a:ln w="28575" cap="rnd">
              <a:solidFill>
                <a:schemeClr val="accent4"/>
              </a:solidFill>
              <a:round/>
            </a:ln>
            <a:effectLst/>
          </c:spPr>
          <c:marker>
            <c:symbol val="none"/>
          </c:marker>
          <c:cat>
            <c:numRef>
              <c:f>ElecEnergy_Pct!$A$96:$A$122</c:f>
              <c:numCache>
                <c:formatCode>General</c:formatCode>
                <c:ptCount val="25"/>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numCache>
            </c:numRef>
          </c:cat>
          <c:val>
            <c:numRef>
              <c:f>ElecEnergy_Pct!$E$96:$E$122</c:f>
              <c:numCache>
                <c:formatCode>0.0%</c:formatCode>
                <c:ptCount val="25"/>
                <c:pt idx="0">
                  <c:v>6.7978251630325818E-3</c:v>
                </c:pt>
                <c:pt idx="1">
                  <c:v>1.4344762604991389E-2</c:v>
                </c:pt>
                <c:pt idx="2">
                  <c:v>2.126310162581143E-2</c:v>
                </c:pt>
                <c:pt idx="3">
                  <c:v>2.8292781190389509E-2</c:v>
                </c:pt>
                <c:pt idx="4">
                  <c:v>3.4804247641150948E-2</c:v>
                </c:pt>
                <c:pt idx="5">
                  <c:v>4.1965432117275624E-2</c:v>
                </c:pt>
                <c:pt idx="6">
                  <c:v>4.8967209313511721E-2</c:v>
                </c:pt>
                <c:pt idx="7">
                  <c:v>5.6630326746426062E-2</c:v>
                </c:pt>
                <c:pt idx="8">
                  <c:v>6.3475967716872944E-2</c:v>
                </c:pt>
                <c:pt idx="9">
                  <c:v>7.0236295598756771E-2</c:v>
                </c:pt>
                <c:pt idx="10">
                  <c:v>7.6624063504387399E-2</c:v>
                </c:pt>
                <c:pt idx="11">
                  <c:v>8.3108476847143092E-2</c:v>
                </c:pt>
                <c:pt idx="12">
                  <c:v>8.916185735921886E-2</c:v>
                </c:pt>
                <c:pt idx="13">
                  <c:v>9.5732328901268593E-2</c:v>
                </c:pt>
                <c:pt idx="14">
                  <c:v>0.10261227711389016</c:v>
                </c:pt>
                <c:pt idx="15">
                  <c:v>0.10960215938984766</c:v>
                </c:pt>
                <c:pt idx="16">
                  <c:v>0.11495486190741851</c:v>
                </c:pt>
                <c:pt idx="17">
                  <c:v>0.12038456984426592</c:v>
                </c:pt>
                <c:pt idx="18">
                  <c:v>0.12561813668340902</c:v>
                </c:pt>
                <c:pt idx="19">
                  <c:v>0.13053761487401189</c:v>
                </c:pt>
                <c:pt idx="20">
                  <c:v>0.13685323204347513</c:v>
                </c:pt>
                <c:pt idx="21">
                  <c:v>0.14158789682820286</c:v>
                </c:pt>
                <c:pt idx="22">
                  <c:v>0.14622921722026155</c:v>
                </c:pt>
                <c:pt idx="23">
                  <c:v>0.15082995460995907</c:v>
                </c:pt>
                <c:pt idx="24">
                  <c:v>0.15535095034962376</c:v>
                </c:pt>
              </c:numCache>
            </c:numRef>
          </c:val>
          <c:smooth val="0"/>
          <c:extLst>
            <c:ext xmlns:c16="http://schemas.microsoft.com/office/drawing/2014/chart" uri="{C3380CC4-5D6E-409C-BE32-E72D297353CC}">
              <c16:uniqueId val="{00000000-B294-4C4C-AE70-64239B50D0D3}"/>
            </c:ext>
          </c:extLst>
        </c:ser>
        <c:dLbls>
          <c:showLegendKey val="0"/>
          <c:showVal val="0"/>
          <c:showCatName val="0"/>
          <c:showSerName val="0"/>
          <c:showPercent val="0"/>
          <c:showBubbleSize val="0"/>
        </c:dLbls>
        <c:smooth val="0"/>
        <c:axId val="346494256"/>
        <c:axId val="346497000"/>
      </c:lineChart>
      <c:catAx>
        <c:axId val="34649425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6497000"/>
        <c:crosses val="autoZero"/>
        <c:auto val="1"/>
        <c:lblAlgn val="ctr"/>
        <c:lblOffset val="100"/>
        <c:noMultiLvlLbl val="0"/>
      </c:catAx>
      <c:valAx>
        <c:axId val="346497000"/>
        <c:scaling>
          <c:orientation val="minMax"/>
          <c:min val="0"/>
        </c:scaling>
        <c:delete val="0"/>
        <c:axPos val="l"/>
        <c:majorGridlines>
          <c:spPr>
            <a:ln w="9525" cap="flat" cmpd="sng" algn="ctr">
              <a:solidFill>
                <a:schemeClr val="tx1">
                  <a:lumMod val="15000"/>
                  <a:lumOff val="85000"/>
                </a:schemeClr>
              </a:solidFill>
              <a:round/>
            </a:ln>
            <a:effectLst/>
          </c:spPr>
        </c:majorGridlines>
        <c:title>
          <c:tx>
            <c:strRef>
              <c:f>ElecEnergy_Pct!$A$92</c:f>
              <c:strCache>
                <c:ptCount val="1"/>
                <c:pt idx="0">
                  <c:v>Potential as % of Sales</c:v>
                </c:pt>
              </c:strCache>
            </c:strRef>
          </c:tx>
          <c:overlay val="0"/>
          <c:spPr>
            <a:noFill/>
            <a:ln>
              <a:noFill/>
            </a:ln>
            <a:effectLst/>
          </c:spPr>
          <c:txPr>
            <a:bodyPr rot="-5400000" spcFirstLastPara="1" vertOverflow="ellipsis" vert="horz" wrap="square" anchor="ctr" anchorCtr="1"/>
            <a:lstStyle/>
            <a:p>
              <a:pPr marL="0" marR="0" indent="0" algn="ctr" defTabSz="914400" rtl="0" eaLnBrk="1" fontAlgn="auto" latinLnBrk="0" hangingPunct="1">
                <a:lnSpc>
                  <a:spcPct val="100000"/>
                </a:lnSpc>
                <a:spcBef>
                  <a:spcPts val="0"/>
                </a:spcBef>
                <a:spcAft>
                  <a:spcPts val="0"/>
                </a:spcAft>
                <a:buClrTx/>
                <a:buSzTx/>
                <a:buFontTx/>
                <a:buNone/>
                <a:tabLst/>
                <a:defRPr sz="1000" b="0" i="0" u="none" strike="noStrike" kern="1200" baseline="0">
                  <a:solidFill>
                    <a:sysClr val="windowText" lastClr="000000">
                      <a:lumMod val="65000"/>
                      <a:lumOff val="35000"/>
                    </a:sysClr>
                  </a:solidFill>
                  <a:latin typeface="Arial" panose="020B0604020202020204" pitchFamily="34" charset="0"/>
                  <a:ea typeface="+mn-ea"/>
                  <a:cs typeface="Arial" panose="020B0604020202020204" pitchFamily="34" charset="0"/>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649425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14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bar"/>
        <c:grouping val="clustered"/>
        <c:varyColors val="0"/>
        <c:ser>
          <c:idx val="0"/>
          <c:order val="0"/>
          <c:spPr>
            <a:solidFill>
              <a:srgbClr val="0093C9"/>
            </a:solidFill>
            <a:ln>
              <a:noFill/>
            </a:ln>
            <a:effectLst/>
          </c:spPr>
          <c:invertIfNegative val="0"/>
          <c:cat>
            <c:strRef>
              <c:f>ElecEnergy_Top40!$B$3:$B$42</c:f>
              <c:strCache>
                <c:ptCount val="40"/>
                <c:pt idx="0">
                  <c:v>Air Source Heat Pump</c:v>
                </c:pt>
                <c:pt idx="1">
                  <c:v>Wood Boiler/Furnace</c:v>
                </c:pt>
                <c:pt idx="2">
                  <c:v>Custom Energy Efficiency</c:v>
                </c:pt>
                <c:pt idx="3">
                  <c:v>Wi-Fi Thermostat</c:v>
                </c:pt>
                <c:pt idx="4">
                  <c:v>Packaged Terminal Heat Pump (12kBTU/hr)</c:v>
                </c:pt>
                <c:pt idx="5">
                  <c:v>Strategic Energy Management </c:v>
                </c:pt>
                <c:pt idx="6">
                  <c:v>BNI VFD (~20hp avg)</c:v>
                </c:pt>
                <c:pt idx="7">
                  <c:v>Networked/ Connected - Indoor LED Lamp</c:v>
                </c:pt>
                <c:pt idx="8">
                  <c:v>Smart Power Controllers</c:v>
                </c:pt>
                <c:pt idx="9">
                  <c:v>Networked / Connected Plug</c:v>
                </c:pt>
                <c:pt idx="10">
                  <c:v>Networked/Connected - High Impact Application</c:v>
                </c:pt>
                <c:pt idx="11">
                  <c:v>Dual Enthalpy Economizer Controls</c:v>
                </c:pt>
                <c:pt idx="12">
                  <c:v>Networked/Connected - Low Impact Application</c:v>
                </c:pt>
                <c:pt idx="13">
                  <c:v>Freezer retirement</c:v>
                </c:pt>
                <c:pt idx="14">
                  <c:v>Heat Pump Dryer (ventless)</c:v>
                </c:pt>
                <c:pt idx="15">
                  <c:v>Server Virtualization and Decommissioning </c:v>
                </c:pt>
                <c:pt idx="16">
                  <c:v>Electric Fryer Replacement with Gas </c:v>
                </c:pt>
                <c:pt idx="17">
                  <c:v>Solar Domestic Hot Water</c:v>
                </c:pt>
                <c:pt idx="18">
                  <c:v>Clothes Dryer replacement</c:v>
                </c:pt>
                <c:pt idx="19">
                  <c:v>Surface Mounted Exterior LED</c:v>
                </c:pt>
                <c:pt idx="20">
                  <c:v>Whole Home</c:v>
                </c:pt>
                <c:pt idx="21">
                  <c:v>Behavioral</c:v>
                </c:pt>
                <c:pt idx="22">
                  <c:v>Electric Griddle Replacement with Gas </c:v>
                </c:pt>
                <c:pt idx="23">
                  <c:v>Combined Heat and Power (CHP)</c:v>
                </c:pt>
                <c:pt idx="24">
                  <c:v>Flood Luminaire</c:v>
                </c:pt>
                <c:pt idx="25">
                  <c:v>Heat Pump Water Heater</c:v>
                </c:pt>
                <c:pt idx="26">
                  <c:v>Pole/Arm-Mounted Area Luminaire</c:v>
                </c:pt>
                <c:pt idx="27">
                  <c:v>Variable Speed Kitchen Exhaust Fan </c:v>
                </c:pt>
                <c:pt idx="28">
                  <c:v>Efficient clothes washer</c:v>
                </c:pt>
                <c:pt idx="29">
                  <c:v>LED Troffer</c:v>
                </c:pt>
                <c:pt idx="30">
                  <c:v>Clothes-line</c:v>
                </c:pt>
                <c:pt idx="31">
                  <c:v>LED - ENERGY STAR Fixture with Motion Sensor</c:v>
                </c:pt>
                <c:pt idx="32">
                  <c:v>Clothes Washer replacement</c:v>
                </c:pt>
                <c:pt idx="33">
                  <c:v>Whole Home First Nations Retrofit</c:v>
                </c:pt>
                <c:pt idx="34">
                  <c:v>Advanced Smart (Tier 2) Power Strip</c:v>
                </c:pt>
                <c:pt idx="35">
                  <c:v>High Volume Low Speed Fan (Agriculture)</c:v>
                </c:pt>
                <c:pt idx="36">
                  <c:v>Dairy Scroll Compressor</c:v>
                </c:pt>
                <c:pt idx="37">
                  <c:v>Outdoor motion sensor</c:v>
                </c:pt>
                <c:pt idx="38">
                  <c:v>Strip-Curtains for Display Cases</c:v>
                </c:pt>
                <c:pt idx="39">
                  <c:v>General Use Lamp (A,G Types)</c:v>
                </c:pt>
              </c:strCache>
            </c:strRef>
          </c:cat>
          <c:val>
            <c:numRef>
              <c:f>ElecEnergy_Top40!$C$3:$C$42</c:f>
              <c:numCache>
                <c:formatCode>#,##0</c:formatCode>
                <c:ptCount val="40"/>
                <c:pt idx="0">
                  <c:v>1152.562498189066</c:v>
                </c:pt>
                <c:pt idx="1">
                  <c:v>1137.032688318578</c:v>
                </c:pt>
                <c:pt idx="2">
                  <c:v>506.50241462398895</c:v>
                </c:pt>
                <c:pt idx="3">
                  <c:v>431.89798074003471</c:v>
                </c:pt>
                <c:pt idx="4">
                  <c:v>393.49596410276075</c:v>
                </c:pt>
                <c:pt idx="5">
                  <c:v>334.71851839368423</c:v>
                </c:pt>
                <c:pt idx="6">
                  <c:v>334.2520409528189</c:v>
                </c:pt>
                <c:pt idx="7">
                  <c:v>329.87677540340513</c:v>
                </c:pt>
                <c:pt idx="8">
                  <c:v>303.68486615277504</c:v>
                </c:pt>
                <c:pt idx="9">
                  <c:v>258.39697186658327</c:v>
                </c:pt>
                <c:pt idx="10">
                  <c:v>180.58609261874918</c:v>
                </c:pt>
                <c:pt idx="11">
                  <c:v>171.81650337206204</c:v>
                </c:pt>
                <c:pt idx="12">
                  <c:v>153.49433030346461</c:v>
                </c:pt>
                <c:pt idx="13">
                  <c:v>145.76376136339067</c:v>
                </c:pt>
                <c:pt idx="14">
                  <c:v>137.81280355817336</c:v>
                </c:pt>
                <c:pt idx="15">
                  <c:v>130.29845092419504</c:v>
                </c:pt>
                <c:pt idx="16">
                  <c:v>128.52007228858207</c:v>
                </c:pt>
                <c:pt idx="17">
                  <c:v>111.41971858334277</c:v>
                </c:pt>
                <c:pt idx="18">
                  <c:v>82.573115729919806</c:v>
                </c:pt>
                <c:pt idx="19">
                  <c:v>82.347251506469675</c:v>
                </c:pt>
                <c:pt idx="20">
                  <c:v>77.59980785581358</c:v>
                </c:pt>
                <c:pt idx="21">
                  <c:v>71.971886639010322</c:v>
                </c:pt>
                <c:pt idx="22">
                  <c:v>69.84114517166725</c:v>
                </c:pt>
                <c:pt idx="23">
                  <c:v>68.78268155809198</c:v>
                </c:pt>
                <c:pt idx="24">
                  <c:v>65.724576751283394</c:v>
                </c:pt>
                <c:pt idx="25">
                  <c:v>55.860540588373581</c:v>
                </c:pt>
                <c:pt idx="26">
                  <c:v>50.627473610994294</c:v>
                </c:pt>
                <c:pt idx="27">
                  <c:v>49.29772342638509</c:v>
                </c:pt>
                <c:pt idx="28">
                  <c:v>49.150881069135281</c:v>
                </c:pt>
                <c:pt idx="29">
                  <c:v>49.014308310169362</c:v>
                </c:pt>
                <c:pt idx="30">
                  <c:v>48.236043564104193</c:v>
                </c:pt>
                <c:pt idx="31">
                  <c:v>48.145176643956134</c:v>
                </c:pt>
                <c:pt idx="32">
                  <c:v>48.0634084058958</c:v>
                </c:pt>
                <c:pt idx="33">
                  <c:v>47.160866464656472</c:v>
                </c:pt>
                <c:pt idx="34">
                  <c:v>44.984386292873559</c:v>
                </c:pt>
                <c:pt idx="35">
                  <c:v>44.105156218885924</c:v>
                </c:pt>
                <c:pt idx="36">
                  <c:v>41.294768564079618</c:v>
                </c:pt>
                <c:pt idx="37">
                  <c:v>39.022804165770623</c:v>
                </c:pt>
                <c:pt idx="38">
                  <c:v>38.512907717192043</c:v>
                </c:pt>
                <c:pt idx="39">
                  <c:v>38.340605570888371</c:v>
                </c:pt>
              </c:numCache>
            </c:numRef>
          </c:val>
          <c:extLst>
            <c:ext xmlns:c16="http://schemas.microsoft.com/office/drawing/2014/chart" uri="{C3380CC4-5D6E-409C-BE32-E72D297353CC}">
              <c16:uniqueId val="{00000000-D819-45A9-B108-06C9FB081E84}"/>
            </c:ext>
          </c:extLst>
        </c:ser>
        <c:dLbls>
          <c:showLegendKey val="0"/>
          <c:showVal val="0"/>
          <c:showCatName val="0"/>
          <c:showSerName val="0"/>
          <c:showPercent val="0"/>
          <c:showBubbleSize val="0"/>
        </c:dLbls>
        <c:gapWidth val="219"/>
        <c:axId val="346498960"/>
        <c:axId val="346497784"/>
      </c:barChart>
      <c:catAx>
        <c:axId val="346498960"/>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6497784"/>
        <c:crosses val="autoZero"/>
        <c:auto val="1"/>
        <c:lblAlgn val="ctr"/>
        <c:lblOffset val="100"/>
        <c:tickLblSkip val="1"/>
        <c:noMultiLvlLbl val="0"/>
      </c:catAx>
      <c:valAx>
        <c:axId val="346497784"/>
        <c:scaling>
          <c:orientation val="minMax"/>
          <c:max val="1200"/>
        </c:scaling>
        <c:delete val="0"/>
        <c:axPos val="t"/>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4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sz="1400"/>
                  <a:t>2021 Savings Potential (GWh, gross at generator)</a:t>
                </a:r>
              </a:p>
            </c:rich>
          </c:tx>
          <c:overlay val="0"/>
          <c:spPr>
            <a:noFill/>
            <a:ln>
              <a:noFill/>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0" sourceLinked="1"/>
        <c:majorTickMark val="none"/>
        <c:minorTickMark val="none"/>
        <c:tickLblPos val="nextTo"/>
        <c:spPr>
          <a:noFill/>
          <a:ln>
            <a:solidFill>
              <a:srgbClr val="555759">
                <a:lumMod val="15000"/>
                <a:lumOff val="85000"/>
              </a:srgbClr>
            </a:solidFill>
          </a:ln>
          <a:effectLst/>
        </c:spPr>
        <c:txPr>
          <a:bodyPr rot="-1200000" spcFirstLastPara="1" vertOverflow="ellipsis" wrap="square" anchor="ctr" anchorCtr="1"/>
          <a:lstStyle/>
          <a:p>
            <a:pPr>
              <a:defRPr sz="8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649896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0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bar"/>
        <c:grouping val="clustered"/>
        <c:varyColors val="0"/>
        <c:ser>
          <c:idx val="0"/>
          <c:order val="0"/>
          <c:spPr>
            <a:solidFill>
              <a:srgbClr val="0093C9"/>
            </a:solidFill>
            <a:ln>
              <a:noFill/>
            </a:ln>
            <a:effectLst/>
          </c:spPr>
          <c:invertIfNegative val="0"/>
          <c:cat>
            <c:strRef>
              <c:f>ElecEnergy_Top40!$B$47:$B$86</c:f>
              <c:strCache>
                <c:ptCount val="40"/>
                <c:pt idx="0">
                  <c:v>Air Source Heat Pump</c:v>
                </c:pt>
                <c:pt idx="1">
                  <c:v>Wood Boiler/Furnace</c:v>
                </c:pt>
                <c:pt idx="2">
                  <c:v>Custom Energy Efficiency</c:v>
                </c:pt>
                <c:pt idx="3">
                  <c:v>Wi-Fi Thermostat</c:v>
                </c:pt>
                <c:pt idx="4">
                  <c:v>Packaged Terminal Heat Pump (12kBTU/hr)</c:v>
                </c:pt>
                <c:pt idx="5">
                  <c:v>Strategic Energy Management </c:v>
                </c:pt>
                <c:pt idx="6">
                  <c:v>BNI VFD (~20hp avg)</c:v>
                </c:pt>
                <c:pt idx="7">
                  <c:v>Smart Power Controllers</c:v>
                </c:pt>
                <c:pt idx="8">
                  <c:v>Screw-in LED Bulb</c:v>
                </c:pt>
                <c:pt idx="9">
                  <c:v>Networked / Connected Plug</c:v>
                </c:pt>
                <c:pt idx="10">
                  <c:v>Networked/Connected - High Impact Application</c:v>
                </c:pt>
                <c:pt idx="11">
                  <c:v>Dual Enthalpy Economizer Controls</c:v>
                </c:pt>
                <c:pt idx="12">
                  <c:v>Networked/Connected - Low Impact Application</c:v>
                </c:pt>
                <c:pt idx="13">
                  <c:v>Freezer retirement</c:v>
                </c:pt>
                <c:pt idx="14">
                  <c:v>Server Virtualization and Decommissioning </c:v>
                </c:pt>
                <c:pt idx="15">
                  <c:v>Solar Domestic Hot Water</c:v>
                </c:pt>
                <c:pt idx="16">
                  <c:v>Surface Mounted Exterior LED</c:v>
                </c:pt>
                <c:pt idx="17">
                  <c:v>Whole Home</c:v>
                </c:pt>
                <c:pt idx="18">
                  <c:v>Behavioral</c:v>
                </c:pt>
                <c:pt idx="19">
                  <c:v>Flood Luminaire</c:v>
                </c:pt>
                <c:pt idx="20">
                  <c:v>Pole/Arm-Mounted Area Luminaire</c:v>
                </c:pt>
                <c:pt idx="21">
                  <c:v>Energy Star Dryer</c:v>
                </c:pt>
                <c:pt idx="22">
                  <c:v>Variable Speed Kitchen Exhaust Fan </c:v>
                </c:pt>
                <c:pt idx="23">
                  <c:v>LED Troffer</c:v>
                </c:pt>
                <c:pt idx="24">
                  <c:v>Clothes-line</c:v>
                </c:pt>
                <c:pt idx="25">
                  <c:v>LED - ENERGY STAR Fixture with Motion Sensor</c:v>
                </c:pt>
                <c:pt idx="26">
                  <c:v>Whole Home First Nations Retrofit</c:v>
                </c:pt>
                <c:pt idx="27">
                  <c:v>Advanced Smart (Tier 2) Power Strip</c:v>
                </c:pt>
                <c:pt idx="28">
                  <c:v>High Volume Low Speed Fan (Agriculture)</c:v>
                </c:pt>
                <c:pt idx="29">
                  <c:v>Dairy Scroll Compressor</c:v>
                </c:pt>
                <c:pt idx="30">
                  <c:v>Outdoor motion sensor</c:v>
                </c:pt>
                <c:pt idx="31">
                  <c:v>Strip-Curtains for Display Cases</c:v>
                </c:pt>
                <c:pt idx="32">
                  <c:v>General Use Lamp (A,G Types)</c:v>
                </c:pt>
                <c:pt idx="33">
                  <c:v>Drain Water Heat Recovery</c:v>
                </c:pt>
                <c:pt idx="34">
                  <c:v>Faucet Aerators</c:v>
                </c:pt>
                <c:pt idx="35">
                  <c:v>Server-based Power Management Software</c:v>
                </c:pt>
                <c:pt idx="36">
                  <c:v>Whole home - tier 3 (70% better than code target)</c:v>
                </c:pt>
                <c:pt idx="37">
                  <c:v>Ductless Heat Pump Controller</c:v>
                </c:pt>
                <c:pt idx="38">
                  <c:v>Door Heater Controls</c:v>
                </c:pt>
                <c:pt idx="39">
                  <c:v>Low-flow showerhead</c:v>
                </c:pt>
              </c:strCache>
            </c:strRef>
          </c:cat>
          <c:val>
            <c:numRef>
              <c:f>ElecEnergy_Top40!$C$47:$C$86</c:f>
              <c:numCache>
                <c:formatCode>#,##0</c:formatCode>
                <c:ptCount val="40"/>
                <c:pt idx="0">
                  <c:v>1152.562498189066</c:v>
                </c:pt>
                <c:pt idx="1">
                  <c:v>1137.032688318578</c:v>
                </c:pt>
                <c:pt idx="2">
                  <c:v>506.50241462398895</c:v>
                </c:pt>
                <c:pt idx="3">
                  <c:v>431.89798074003471</c:v>
                </c:pt>
                <c:pt idx="4">
                  <c:v>393.49596410276075</c:v>
                </c:pt>
                <c:pt idx="5">
                  <c:v>334.71851839368423</c:v>
                </c:pt>
                <c:pt idx="6">
                  <c:v>334.2520409528189</c:v>
                </c:pt>
                <c:pt idx="7">
                  <c:v>303.68486615277504</c:v>
                </c:pt>
                <c:pt idx="8">
                  <c:v>290.1509511969947</c:v>
                </c:pt>
                <c:pt idx="9">
                  <c:v>258.39697186658327</c:v>
                </c:pt>
                <c:pt idx="10">
                  <c:v>180.58609261874918</c:v>
                </c:pt>
                <c:pt idx="11">
                  <c:v>171.81650337206204</c:v>
                </c:pt>
                <c:pt idx="12">
                  <c:v>153.49433030346461</c:v>
                </c:pt>
                <c:pt idx="13">
                  <c:v>145.76376136339067</c:v>
                </c:pt>
                <c:pt idx="14">
                  <c:v>130.29845092419504</c:v>
                </c:pt>
                <c:pt idx="15">
                  <c:v>111.41971858334277</c:v>
                </c:pt>
                <c:pt idx="16">
                  <c:v>82.347251506469675</c:v>
                </c:pt>
                <c:pt idx="17">
                  <c:v>77.59980785581358</c:v>
                </c:pt>
                <c:pt idx="18">
                  <c:v>71.971886639010322</c:v>
                </c:pt>
                <c:pt idx="19">
                  <c:v>65.724576751283394</c:v>
                </c:pt>
                <c:pt idx="20">
                  <c:v>50.627473610994294</c:v>
                </c:pt>
                <c:pt idx="21">
                  <c:v>49.439570783201198</c:v>
                </c:pt>
                <c:pt idx="22">
                  <c:v>49.29772342638509</c:v>
                </c:pt>
                <c:pt idx="23">
                  <c:v>49.014308310169362</c:v>
                </c:pt>
                <c:pt idx="24">
                  <c:v>48.236043564104193</c:v>
                </c:pt>
                <c:pt idx="25">
                  <c:v>48.145176643956134</c:v>
                </c:pt>
                <c:pt idx="26">
                  <c:v>47.160866464656472</c:v>
                </c:pt>
                <c:pt idx="27">
                  <c:v>44.984386292873559</c:v>
                </c:pt>
                <c:pt idx="28">
                  <c:v>44.105156218885924</c:v>
                </c:pt>
                <c:pt idx="29">
                  <c:v>41.294768564079618</c:v>
                </c:pt>
                <c:pt idx="30">
                  <c:v>39.022804165770623</c:v>
                </c:pt>
                <c:pt idx="31">
                  <c:v>38.512907717192043</c:v>
                </c:pt>
                <c:pt idx="32">
                  <c:v>38.340605570888371</c:v>
                </c:pt>
                <c:pt idx="33">
                  <c:v>37.734320949194817</c:v>
                </c:pt>
                <c:pt idx="34">
                  <c:v>34.082314675818026</c:v>
                </c:pt>
                <c:pt idx="35">
                  <c:v>30.150391432823387</c:v>
                </c:pt>
                <c:pt idx="36">
                  <c:v>28.825586454913683</c:v>
                </c:pt>
                <c:pt idx="37">
                  <c:v>28.280904421994052</c:v>
                </c:pt>
                <c:pt idx="38">
                  <c:v>26.895698267633968</c:v>
                </c:pt>
                <c:pt idx="39">
                  <c:v>26.637723703620633</c:v>
                </c:pt>
              </c:numCache>
            </c:numRef>
          </c:val>
          <c:extLst>
            <c:ext xmlns:c16="http://schemas.microsoft.com/office/drawing/2014/chart" uri="{C3380CC4-5D6E-409C-BE32-E72D297353CC}">
              <c16:uniqueId val="{00000000-2A8D-4255-8635-5EC75CC14538}"/>
            </c:ext>
          </c:extLst>
        </c:ser>
        <c:dLbls>
          <c:showLegendKey val="0"/>
          <c:showVal val="0"/>
          <c:showCatName val="0"/>
          <c:showSerName val="0"/>
          <c:showPercent val="0"/>
          <c:showBubbleSize val="0"/>
        </c:dLbls>
        <c:gapWidth val="219"/>
        <c:axId val="346492688"/>
        <c:axId val="346494648"/>
      </c:barChart>
      <c:catAx>
        <c:axId val="346492688"/>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6494648"/>
        <c:crosses val="autoZero"/>
        <c:auto val="1"/>
        <c:lblAlgn val="ctr"/>
        <c:lblOffset val="100"/>
        <c:tickLblSkip val="1"/>
        <c:noMultiLvlLbl val="0"/>
      </c:catAx>
      <c:valAx>
        <c:axId val="346494648"/>
        <c:scaling>
          <c:orientation val="minMax"/>
          <c:max val="1200"/>
        </c:scaling>
        <c:delete val="0"/>
        <c:axPos val="t"/>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4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t>2021 Savings Potential (GWh, gross at generator)</a:t>
                </a:r>
              </a:p>
            </c:rich>
          </c:tx>
          <c:overlay val="0"/>
          <c:spPr>
            <a:noFill/>
            <a:ln>
              <a:noFill/>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0" sourceLinked="1"/>
        <c:majorTickMark val="none"/>
        <c:minorTickMark val="none"/>
        <c:tickLblPos val="nextTo"/>
        <c:spPr>
          <a:noFill/>
          <a:ln>
            <a:solidFill>
              <a:srgbClr val="555759">
                <a:lumMod val="15000"/>
                <a:lumOff val="85000"/>
              </a:srgbClr>
            </a:solidFill>
          </a:ln>
          <a:effectLst/>
        </c:spPr>
        <c:txPr>
          <a:bodyPr rot="-1200000" spcFirstLastPara="1" vertOverflow="ellipsis" wrap="square" anchor="ctr" anchorCtr="1"/>
          <a:lstStyle/>
          <a:p>
            <a:pPr>
              <a:defRPr sz="8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6492688"/>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4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sz="1400" b="0" i="0" baseline="0">
                <a:effectLst/>
              </a:rPr>
              <a:t>2021 Residential Savings Potential (GWh, gross at generator)</a:t>
            </a:r>
            <a:endParaRPr lang="en-US" sz="1400">
              <a:effectLst/>
            </a:endParaRPr>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autoTitleDeleted val="0"/>
    <c:plotArea>
      <c:layout/>
      <c:barChart>
        <c:barDir val="bar"/>
        <c:grouping val="clustered"/>
        <c:varyColors val="0"/>
        <c:ser>
          <c:idx val="0"/>
          <c:order val="0"/>
          <c:spPr>
            <a:solidFill>
              <a:srgbClr val="0093C9"/>
            </a:solidFill>
            <a:ln>
              <a:noFill/>
            </a:ln>
            <a:effectLst/>
          </c:spPr>
          <c:invertIfNegative val="0"/>
          <c:cat>
            <c:strRef>
              <c:f>ElecEnergy_Top40!$R$3:$R$42</c:f>
              <c:strCache>
                <c:ptCount val="40"/>
                <c:pt idx="0">
                  <c:v>Wood Boiler/Furnace</c:v>
                </c:pt>
                <c:pt idx="1">
                  <c:v>Wi-Fi Thermostat</c:v>
                </c:pt>
                <c:pt idx="2">
                  <c:v>Networked/ Connected - Indoor LED Lamp</c:v>
                </c:pt>
                <c:pt idx="3">
                  <c:v>Smart Power Controllers</c:v>
                </c:pt>
                <c:pt idx="4">
                  <c:v>Networked / Connected Plug</c:v>
                </c:pt>
                <c:pt idx="5">
                  <c:v>Freezer retirement</c:v>
                </c:pt>
                <c:pt idx="6">
                  <c:v>Heat Pump Dryer (ventless)</c:v>
                </c:pt>
                <c:pt idx="7">
                  <c:v>Solar Domestic Hot Water</c:v>
                </c:pt>
                <c:pt idx="8">
                  <c:v>Custom Energy Efficiency</c:v>
                </c:pt>
                <c:pt idx="9">
                  <c:v>Clothes Dryer replacement</c:v>
                </c:pt>
                <c:pt idx="10">
                  <c:v>Whole Home</c:v>
                </c:pt>
                <c:pt idx="11">
                  <c:v>Behavioral</c:v>
                </c:pt>
                <c:pt idx="12">
                  <c:v>Heat Pump Water Heater</c:v>
                </c:pt>
                <c:pt idx="13">
                  <c:v>Efficient clothes washer</c:v>
                </c:pt>
                <c:pt idx="14">
                  <c:v>Clothes-line</c:v>
                </c:pt>
                <c:pt idx="15">
                  <c:v>LED - ENERGY STAR Fixture with Motion Sensor</c:v>
                </c:pt>
                <c:pt idx="16">
                  <c:v>Clothes Washer replacement</c:v>
                </c:pt>
                <c:pt idx="17">
                  <c:v>Whole Home First Nations Retrofit</c:v>
                </c:pt>
                <c:pt idx="18">
                  <c:v>Outdoor motion sensor</c:v>
                </c:pt>
                <c:pt idx="19">
                  <c:v>Drain Water Heat Recovery</c:v>
                </c:pt>
                <c:pt idx="20">
                  <c:v>Dimmer Switch</c:v>
                </c:pt>
                <c:pt idx="21">
                  <c:v>Faucet Aerators</c:v>
                </c:pt>
                <c:pt idx="22">
                  <c:v>Range / Stove replacement</c:v>
                </c:pt>
                <c:pt idx="23">
                  <c:v>Whole home - tier 3 (70% better than code target)</c:v>
                </c:pt>
                <c:pt idx="24">
                  <c:v>Ductless Heat Pump Controller</c:v>
                </c:pt>
                <c:pt idx="25">
                  <c:v>Low-flow showerhead</c:v>
                </c:pt>
                <c:pt idx="26">
                  <c:v>Refrigerator retirement</c:v>
                </c:pt>
                <c:pt idx="27">
                  <c:v>Room air purifier</c:v>
                </c:pt>
                <c:pt idx="28">
                  <c:v>Holiday Lights Exchange</c:v>
                </c:pt>
                <c:pt idx="29">
                  <c:v>Dishwasher replacement</c:v>
                </c:pt>
                <c:pt idx="30">
                  <c:v>Efficient refrigerator</c:v>
                </c:pt>
                <c:pt idx="31">
                  <c:v>Dehumidifier replacement (Low income only)</c:v>
                </c:pt>
                <c:pt idx="32">
                  <c:v>Dehumidifier</c:v>
                </c:pt>
                <c:pt idx="33">
                  <c:v>Hot Water Tank Wrap</c:v>
                </c:pt>
                <c:pt idx="34">
                  <c:v>Mini freezer retirement</c:v>
                </c:pt>
                <c:pt idx="35">
                  <c:v>Unconverted D</c:v>
                </c:pt>
                <c:pt idx="36">
                  <c:v>Low-flow showerhead - MURB</c:v>
                </c:pt>
                <c:pt idx="37">
                  <c:v>Induction Cooktop Stove</c:v>
                </c:pt>
                <c:pt idx="38">
                  <c:v>Faucet Aerators - MURB</c:v>
                </c:pt>
                <c:pt idx="39">
                  <c:v>LED Night Lights</c:v>
                </c:pt>
              </c:strCache>
            </c:strRef>
          </c:cat>
          <c:val>
            <c:numRef>
              <c:f>ElecEnergy_Top40!$S$3:$S$42</c:f>
              <c:numCache>
                <c:formatCode>#,##0</c:formatCode>
                <c:ptCount val="40"/>
                <c:pt idx="0">
                  <c:v>1137.032688318578</c:v>
                </c:pt>
                <c:pt idx="1">
                  <c:v>431.89798074003471</c:v>
                </c:pt>
                <c:pt idx="2">
                  <c:v>329.87677540340513</c:v>
                </c:pt>
                <c:pt idx="3">
                  <c:v>303.68486615277504</c:v>
                </c:pt>
                <c:pt idx="4">
                  <c:v>258.39697186658327</c:v>
                </c:pt>
                <c:pt idx="5">
                  <c:v>145.76376136339067</c:v>
                </c:pt>
                <c:pt idx="6">
                  <c:v>137.81280355817336</c:v>
                </c:pt>
                <c:pt idx="7">
                  <c:v>111.41971858334277</c:v>
                </c:pt>
                <c:pt idx="8">
                  <c:v>108.85367487769729</c:v>
                </c:pt>
                <c:pt idx="9">
                  <c:v>82.573115729919806</c:v>
                </c:pt>
                <c:pt idx="10">
                  <c:v>77.59980785581358</c:v>
                </c:pt>
                <c:pt idx="11">
                  <c:v>71.971886639010322</c:v>
                </c:pt>
                <c:pt idx="12">
                  <c:v>55.860540588373581</c:v>
                </c:pt>
                <c:pt idx="13">
                  <c:v>49.150881069135281</c:v>
                </c:pt>
                <c:pt idx="14">
                  <c:v>48.236043564104193</c:v>
                </c:pt>
                <c:pt idx="15">
                  <c:v>48.145176643956134</c:v>
                </c:pt>
                <c:pt idx="16">
                  <c:v>48.0634084058958</c:v>
                </c:pt>
                <c:pt idx="17">
                  <c:v>47.160866464656472</c:v>
                </c:pt>
                <c:pt idx="18">
                  <c:v>39.022804165770623</c:v>
                </c:pt>
                <c:pt idx="19">
                  <c:v>37.734320949194817</c:v>
                </c:pt>
                <c:pt idx="20">
                  <c:v>37.516468495741869</c:v>
                </c:pt>
                <c:pt idx="21">
                  <c:v>34.082314675818026</c:v>
                </c:pt>
                <c:pt idx="22">
                  <c:v>32.642571769056282</c:v>
                </c:pt>
                <c:pt idx="23">
                  <c:v>28.825586454913683</c:v>
                </c:pt>
                <c:pt idx="24">
                  <c:v>28.280904421994052</c:v>
                </c:pt>
                <c:pt idx="25">
                  <c:v>26.637723703620633</c:v>
                </c:pt>
                <c:pt idx="26">
                  <c:v>25.32829872751952</c:v>
                </c:pt>
                <c:pt idx="27">
                  <c:v>25.258146448112743</c:v>
                </c:pt>
                <c:pt idx="28">
                  <c:v>20.807507436569473</c:v>
                </c:pt>
                <c:pt idx="29">
                  <c:v>20.638672232743616</c:v>
                </c:pt>
                <c:pt idx="30">
                  <c:v>19.343683739324948</c:v>
                </c:pt>
                <c:pt idx="31">
                  <c:v>14.980640121691575</c:v>
                </c:pt>
                <c:pt idx="32">
                  <c:v>11.625362446576835</c:v>
                </c:pt>
                <c:pt idx="33">
                  <c:v>10.549731256036875</c:v>
                </c:pt>
                <c:pt idx="34">
                  <c:v>9.6220105815494428</c:v>
                </c:pt>
                <c:pt idx="35">
                  <c:v>8.3516592418819808</c:v>
                </c:pt>
                <c:pt idx="36">
                  <c:v>6.9856094258056505</c:v>
                </c:pt>
                <c:pt idx="37">
                  <c:v>6.6497543123053884</c:v>
                </c:pt>
                <c:pt idx="38">
                  <c:v>6.2035896121478178</c:v>
                </c:pt>
                <c:pt idx="39">
                  <c:v>6.0899634579595281</c:v>
                </c:pt>
              </c:numCache>
            </c:numRef>
          </c:val>
          <c:extLst>
            <c:ext xmlns:c16="http://schemas.microsoft.com/office/drawing/2014/chart" uri="{C3380CC4-5D6E-409C-BE32-E72D297353CC}">
              <c16:uniqueId val="{00000000-10C0-4D22-9143-4ABE20CF1D46}"/>
            </c:ext>
          </c:extLst>
        </c:ser>
        <c:dLbls>
          <c:showLegendKey val="0"/>
          <c:showVal val="0"/>
          <c:showCatName val="0"/>
          <c:showSerName val="0"/>
          <c:showPercent val="0"/>
          <c:showBubbleSize val="0"/>
        </c:dLbls>
        <c:gapWidth val="219"/>
        <c:axId val="346493080"/>
        <c:axId val="346493472"/>
      </c:barChart>
      <c:catAx>
        <c:axId val="346493080"/>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6493472"/>
        <c:crosses val="autoZero"/>
        <c:auto val="1"/>
        <c:lblAlgn val="ctr"/>
        <c:lblOffset val="100"/>
        <c:tickLblSkip val="1"/>
        <c:noMultiLvlLbl val="0"/>
      </c:catAx>
      <c:valAx>
        <c:axId val="346493472"/>
        <c:scaling>
          <c:orientation val="minMax"/>
        </c:scaling>
        <c:delete val="0"/>
        <c:axPos val="t"/>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solidFill>
              <a:srgbClr val="555759">
                <a:lumMod val="15000"/>
                <a:lumOff val="85000"/>
              </a:srgbClr>
            </a:solid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649308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0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sz="1400" b="0" i="0" baseline="0">
                <a:effectLst/>
              </a:rPr>
              <a:t>2021 BNI Savings Potential (GWh, gross at generator)</a:t>
            </a:r>
            <a:endParaRPr lang="en-US" sz="1400">
              <a:effectLst/>
            </a:endParaRPr>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autoTitleDeleted val="0"/>
    <c:plotArea>
      <c:layout/>
      <c:barChart>
        <c:barDir val="bar"/>
        <c:grouping val="clustered"/>
        <c:varyColors val="0"/>
        <c:ser>
          <c:idx val="0"/>
          <c:order val="0"/>
          <c:spPr>
            <a:solidFill>
              <a:srgbClr val="0093C9"/>
            </a:solidFill>
            <a:ln>
              <a:noFill/>
            </a:ln>
            <a:effectLst/>
          </c:spPr>
          <c:invertIfNegative val="0"/>
          <c:cat>
            <c:strRef>
              <c:f>ElecEnergy_Top40!$AG$3:$AG$42</c:f>
              <c:strCache>
                <c:ptCount val="40"/>
                <c:pt idx="0">
                  <c:v>Air Source Heat Pump</c:v>
                </c:pt>
                <c:pt idx="1">
                  <c:v>Custom Energy Efficiency</c:v>
                </c:pt>
                <c:pt idx="2">
                  <c:v>Packaged Terminal Heat Pump (12kBTU/hr)</c:v>
                </c:pt>
                <c:pt idx="3">
                  <c:v>Strategic Energy Management </c:v>
                </c:pt>
                <c:pt idx="4">
                  <c:v>BNI VFD (~20hp avg)</c:v>
                </c:pt>
                <c:pt idx="5">
                  <c:v>Networked/Connected - High Impact Application</c:v>
                </c:pt>
                <c:pt idx="6">
                  <c:v>Dual Enthalpy Economizer Controls</c:v>
                </c:pt>
                <c:pt idx="7">
                  <c:v>Networked/Connected - Low Impact Application</c:v>
                </c:pt>
                <c:pt idx="8">
                  <c:v>Server Virtualization and Decommissioning </c:v>
                </c:pt>
                <c:pt idx="9">
                  <c:v>Electric Fryer Replacement with Gas </c:v>
                </c:pt>
                <c:pt idx="10">
                  <c:v>Surface Mounted Exterior LED</c:v>
                </c:pt>
                <c:pt idx="11">
                  <c:v>Electric Griddle Replacement with Gas </c:v>
                </c:pt>
                <c:pt idx="12">
                  <c:v>Combined Heat and Power (CHP)</c:v>
                </c:pt>
                <c:pt idx="13">
                  <c:v>Flood Luminaire</c:v>
                </c:pt>
                <c:pt idx="14">
                  <c:v>Pole/Arm-Mounted Area Luminaire</c:v>
                </c:pt>
                <c:pt idx="15">
                  <c:v>Variable Speed Kitchen Exhaust Fan </c:v>
                </c:pt>
                <c:pt idx="16">
                  <c:v>LED Troffer</c:v>
                </c:pt>
                <c:pt idx="17">
                  <c:v>Advanced Smart (Tier 2) Power Strip</c:v>
                </c:pt>
                <c:pt idx="18">
                  <c:v>High Volume Low Speed Fan (Agriculture)</c:v>
                </c:pt>
                <c:pt idx="19">
                  <c:v>Dairy Scroll Compressor</c:v>
                </c:pt>
                <c:pt idx="20">
                  <c:v>Strip-Curtains for Display Cases</c:v>
                </c:pt>
                <c:pt idx="21">
                  <c:v>General Use Lamp (A,G Types)</c:v>
                </c:pt>
                <c:pt idx="22">
                  <c:v>Server-based Power Management Software</c:v>
                </c:pt>
                <c:pt idx="23">
                  <c:v>Door Heater Controls</c:v>
                </c:pt>
                <c:pt idx="24">
                  <c:v>Occupancy Sensor (Exterior)</c:v>
                </c:pt>
                <c:pt idx="25">
                  <c:v>Electric Convection Oven</c:v>
                </c:pt>
                <c:pt idx="26">
                  <c:v>Premium High Bay Luminaire</c:v>
                </c:pt>
                <c:pt idx="27">
                  <c:v>Natural Barn Ventiliation - Year-Round</c:v>
                </c:pt>
                <c:pt idx="28">
                  <c:v>Pole/Arm-Mounted Decorative Luminaire</c:v>
                </c:pt>
                <c:pt idx="29">
                  <c:v>Outside Air Economizer</c:v>
                </c:pt>
                <c:pt idx="30">
                  <c:v>Standard Capacity Electric Fryer </c:v>
                </c:pt>
                <c:pt idx="31">
                  <c:v>Open to Closed Cooler Conversion</c:v>
                </c:pt>
                <c:pt idx="32">
                  <c:v>Cycling Refrigerated Air Dryer</c:v>
                </c:pt>
                <c:pt idx="33">
                  <c:v>Downlight Luminaire</c:v>
                </c:pt>
                <c:pt idx="34">
                  <c:v>Daylight Controls</c:v>
                </c:pt>
                <c:pt idx="35">
                  <c:v>Refrigerated Case Luminaire</c:v>
                </c:pt>
                <c:pt idx="36">
                  <c:v>High Bay Luminaire</c:v>
                </c:pt>
                <c:pt idx="37">
                  <c:v>Refrigerated Vending Machine Controls</c:v>
                </c:pt>
                <c:pt idx="38">
                  <c:v>Air-Entraining Air Nozzle</c:v>
                </c:pt>
                <c:pt idx="39">
                  <c:v>No-Loss Drain</c:v>
                </c:pt>
              </c:strCache>
            </c:strRef>
          </c:cat>
          <c:val>
            <c:numRef>
              <c:f>ElecEnergy_Top40!$AH$3:$AH$42</c:f>
              <c:numCache>
                <c:formatCode>#,##0</c:formatCode>
                <c:ptCount val="40"/>
                <c:pt idx="0">
                  <c:v>1152.562498189066</c:v>
                </c:pt>
                <c:pt idx="1">
                  <c:v>397.64873974629165</c:v>
                </c:pt>
                <c:pt idx="2">
                  <c:v>393.49596410276075</c:v>
                </c:pt>
                <c:pt idx="3">
                  <c:v>334.71851839368423</c:v>
                </c:pt>
                <c:pt idx="4">
                  <c:v>334.2520409528189</c:v>
                </c:pt>
                <c:pt idx="5">
                  <c:v>180.58609261874918</c:v>
                </c:pt>
                <c:pt idx="6">
                  <c:v>171.81650337206204</c:v>
                </c:pt>
                <c:pt idx="7">
                  <c:v>153.49433030346461</c:v>
                </c:pt>
                <c:pt idx="8">
                  <c:v>130.29845092419504</c:v>
                </c:pt>
                <c:pt idx="9">
                  <c:v>128.52007228858207</c:v>
                </c:pt>
                <c:pt idx="10">
                  <c:v>82.347251506469675</c:v>
                </c:pt>
                <c:pt idx="11">
                  <c:v>69.84114517166725</c:v>
                </c:pt>
                <c:pt idx="12">
                  <c:v>68.78268155809198</c:v>
                </c:pt>
                <c:pt idx="13">
                  <c:v>65.724576751283394</c:v>
                </c:pt>
                <c:pt idx="14">
                  <c:v>50.627473610994294</c:v>
                </c:pt>
                <c:pt idx="15">
                  <c:v>49.29772342638509</c:v>
                </c:pt>
                <c:pt idx="16">
                  <c:v>49.014308310169362</c:v>
                </c:pt>
                <c:pt idx="17">
                  <c:v>44.984386292873559</c:v>
                </c:pt>
                <c:pt idx="18">
                  <c:v>44.105156218885924</c:v>
                </c:pt>
                <c:pt idx="19">
                  <c:v>41.294768564079618</c:v>
                </c:pt>
                <c:pt idx="20">
                  <c:v>38.512907717192043</c:v>
                </c:pt>
                <c:pt idx="21">
                  <c:v>38.340605570888371</c:v>
                </c:pt>
                <c:pt idx="22">
                  <c:v>30.150391432823387</c:v>
                </c:pt>
                <c:pt idx="23">
                  <c:v>26.895698267633968</c:v>
                </c:pt>
                <c:pt idx="24">
                  <c:v>21.688345437052966</c:v>
                </c:pt>
                <c:pt idx="25">
                  <c:v>21.503995526266024</c:v>
                </c:pt>
                <c:pt idx="26">
                  <c:v>21.378799004249561</c:v>
                </c:pt>
                <c:pt idx="27">
                  <c:v>19.273109073619342</c:v>
                </c:pt>
                <c:pt idx="28">
                  <c:v>18.939275981676765</c:v>
                </c:pt>
                <c:pt idx="29">
                  <c:v>16.851964096341497</c:v>
                </c:pt>
                <c:pt idx="30">
                  <c:v>16.738224327184341</c:v>
                </c:pt>
                <c:pt idx="31">
                  <c:v>16.07724984363027</c:v>
                </c:pt>
                <c:pt idx="32">
                  <c:v>15.25465168983712</c:v>
                </c:pt>
                <c:pt idx="33">
                  <c:v>15.018550329670905</c:v>
                </c:pt>
                <c:pt idx="34">
                  <c:v>14.980788193330959</c:v>
                </c:pt>
                <c:pt idx="35">
                  <c:v>14.147515056746094</c:v>
                </c:pt>
                <c:pt idx="36">
                  <c:v>13.975034256725481</c:v>
                </c:pt>
                <c:pt idx="37">
                  <c:v>12.234649399876478</c:v>
                </c:pt>
                <c:pt idx="38">
                  <c:v>11.780004530778911</c:v>
                </c:pt>
                <c:pt idx="39">
                  <c:v>11.164078845722518</c:v>
                </c:pt>
              </c:numCache>
            </c:numRef>
          </c:val>
          <c:extLst>
            <c:ext xmlns:c16="http://schemas.microsoft.com/office/drawing/2014/chart" uri="{C3380CC4-5D6E-409C-BE32-E72D297353CC}">
              <c16:uniqueId val="{00000000-38C5-4171-AA21-5930625960EB}"/>
            </c:ext>
          </c:extLst>
        </c:ser>
        <c:dLbls>
          <c:showLegendKey val="0"/>
          <c:showVal val="0"/>
          <c:showCatName val="0"/>
          <c:showSerName val="0"/>
          <c:showPercent val="0"/>
          <c:showBubbleSize val="0"/>
        </c:dLbls>
        <c:gapWidth val="219"/>
        <c:axId val="348638040"/>
        <c:axId val="348631768"/>
      </c:barChart>
      <c:catAx>
        <c:axId val="348638040"/>
        <c:scaling>
          <c:orientation val="maxMin"/>
        </c:scaling>
        <c:delete val="0"/>
        <c:axPos val="l"/>
        <c:title>
          <c:tx>
            <c:strRef>
              <c:f>ElecEnergy_Top40!$AF$43</c:f>
              <c:strCache>
                <c:ptCount val="1"/>
              </c:strCache>
            </c:strRef>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8631768"/>
        <c:crosses val="autoZero"/>
        <c:auto val="1"/>
        <c:lblAlgn val="ctr"/>
        <c:lblOffset val="100"/>
        <c:tickLblSkip val="1"/>
        <c:noMultiLvlLbl val="0"/>
      </c:catAx>
      <c:valAx>
        <c:axId val="348631768"/>
        <c:scaling>
          <c:orientation val="minMax"/>
          <c:max val="1200"/>
        </c:scaling>
        <c:delete val="0"/>
        <c:axPos val="t"/>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solidFill>
              <a:srgbClr val="555759">
                <a:lumMod val="15000"/>
                <a:lumOff val="85000"/>
              </a:srgbClr>
            </a:solidFill>
          </a:ln>
          <a:effectLst/>
        </c:spPr>
        <c:txPr>
          <a:bodyPr rot="-1200000" spcFirstLastPara="1" vertOverflow="ellipsis" wrap="square" anchor="ctr" anchorCtr="1"/>
          <a:lstStyle/>
          <a:p>
            <a:pPr>
              <a:defRPr sz="8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863804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0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sz="1400" b="0" i="0" baseline="0">
                <a:effectLst/>
              </a:rPr>
              <a:t>2021 BNI Savings Potential (GWh, gross at generator)</a:t>
            </a:r>
            <a:endParaRPr lang="en-US" sz="1400">
              <a:effectLst/>
            </a:endParaRPr>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autoTitleDeleted val="0"/>
    <c:plotArea>
      <c:layout/>
      <c:barChart>
        <c:barDir val="bar"/>
        <c:grouping val="clustered"/>
        <c:varyColors val="0"/>
        <c:ser>
          <c:idx val="0"/>
          <c:order val="0"/>
          <c:spPr>
            <a:solidFill>
              <a:srgbClr val="0093C9"/>
            </a:solidFill>
            <a:ln>
              <a:noFill/>
            </a:ln>
            <a:effectLst/>
          </c:spPr>
          <c:invertIfNegative val="0"/>
          <c:cat>
            <c:strRef>
              <c:f>ElecEnergy_Top40!$AG$47:$AG$86</c:f>
              <c:strCache>
                <c:ptCount val="40"/>
                <c:pt idx="0">
                  <c:v>Air Source Heat Pump</c:v>
                </c:pt>
                <c:pt idx="1">
                  <c:v>Custom Energy Efficiency</c:v>
                </c:pt>
                <c:pt idx="2">
                  <c:v>Packaged Terminal Heat Pump (12kBTU/hr)</c:v>
                </c:pt>
                <c:pt idx="3">
                  <c:v>Strategic Energy Management </c:v>
                </c:pt>
                <c:pt idx="4">
                  <c:v>BNI VFD (~20hp avg)</c:v>
                </c:pt>
                <c:pt idx="5">
                  <c:v>Networked/Connected - High Impact Application</c:v>
                </c:pt>
                <c:pt idx="6">
                  <c:v>Dual Enthalpy Economizer Controls</c:v>
                </c:pt>
                <c:pt idx="7">
                  <c:v>Networked/Connected - Low Impact Application</c:v>
                </c:pt>
                <c:pt idx="8">
                  <c:v>Server Virtualization and Decommissioning </c:v>
                </c:pt>
                <c:pt idx="9">
                  <c:v>Surface Mounted Exterior LED</c:v>
                </c:pt>
                <c:pt idx="10">
                  <c:v>Flood Luminaire</c:v>
                </c:pt>
                <c:pt idx="11">
                  <c:v>Pole/Arm-Mounted Area Luminaire</c:v>
                </c:pt>
                <c:pt idx="12">
                  <c:v>Variable Speed Kitchen Exhaust Fan </c:v>
                </c:pt>
                <c:pt idx="13">
                  <c:v>LED Troffer</c:v>
                </c:pt>
                <c:pt idx="14">
                  <c:v>Advanced Smart (Tier 2) Power Strip</c:v>
                </c:pt>
                <c:pt idx="15">
                  <c:v>High Volume Low Speed Fan (Agriculture)</c:v>
                </c:pt>
                <c:pt idx="16">
                  <c:v>Dairy Scroll Compressor</c:v>
                </c:pt>
                <c:pt idx="17">
                  <c:v>Strip-Curtains for Display Cases</c:v>
                </c:pt>
                <c:pt idx="18">
                  <c:v>General Use Lamp (A,G Types)</c:v>
                </c:pt>
                <c:pt idx="19">
                  <c:v>Server-based Power Management Software</c:v>
                </c:pt>
                <c:pt idx="20">
                  <c:v>Door Heater Controls</c:v>
                </c:pt>
                <c:pt idx="21">
                  <c:v>Occupancy Sensor (Exterior)</c:v>
                </c:pt>
                <c:pt idx="22">
                  <c:v>Electric Convection Oven</c:v>
                </c:pt>
                <c:pt idx="23">
                  <c:v>Premium High Bay Luminaire</c:v>
                </c:pt>
                <c:pt idx="24">
                  <c:v>Natural Barn Ventiliation - Year-Round</c:v>
                </c:pt>
                <c:pt idx="25">
                  <c:v>Pole/Arm-Mounted Decorative Luminaire</c:v>
                </c:pt>
                <c:pt idx="26">
                  <c:v>Outside Air Economizer</c:v>
                </c:pt>
                <c:pt idx="27">
                  <c:v>Standard Capacity Electric Fryer </c:v>
                </c:pt>
                <c:pt idx="28">
                  <c:v>Downlight Luminaire</c:v>
                </c:pt>
                <c:pt idx="29">
                  <c:v>Daylight Controls</c:v>
                </c:pt>
                <c:pt idx="30">
                  <c:v>Refrigerated Case Luminaire</c:v>
                </c:pt>
                <c:pt idx="31">
                  <c:v>High Bay Luminaire</c:v>
                </c:pt>
                <c:pt idx="32">
                  <c:v>Refrigerated Vending Machine Controls</c:v>
                </c:pt>
                <c:pt idx="33">
                  <c:v>Air-Entraining Air Nozzle</c:v>
                </c:pt>
                <c:pt idx="34">
                  <c:v>No-Loss Drain</c:v>
                </c:pt>
                <c:pt idx="35">
                  <c:v>Zero-Energy Doors for Reach-In Coolers</c:v>
                </c:pt>
                <c:pt idx="36">
                  <c:v>Case Lighting for Sign Retrofits</c:v>
                </c:pt>
                <c:pt idx="37">
                  <c:v>Track/Mono-point Direction Luminaire</c:v>
                </c:pt>
                <c:pt idx="38">
                  <c:v>Reflector Lamp</c:v>
                </c:pt>
                <c:pt idx="39">
                  <c:v>Full Size Hot Food Holding Cabinet</c:v>
                </c:pt>
              </c:strCache>
            </c:strRef>
          </c:cat>
          <c:val>
            <c:numRef>
              <c:f>ElecEnergy_Top40!$AH$47:$AH$86</c:f>
              <c:numCache>
                <c:formatCode>#,##0</c:formatCode>
                <c:ptCount val="40"/>
                <c:pt idx="0">
                  <c:v>1152.562498189066</c:v>
                </c:pt>
                <c:pt idx="1">
                  <c:v>397.64873974629165</c:v>
                </c:pt>
                <c:pt idx="2">
                  <c:v>393.49596410276075</c:v>
                </c:pt>
                <c:pt idx="3">
                  <c:v>334.71851839368423</c:v>
                </c:pt>
                <c:pt idx="4">
                  <c:v>334.2520409528189</c:v>
                </c:pt>
                <c:pt idx="5">
                  <c:v>180.58609261874918</c:v>
                </c:pt>
                <c:pt idx="6">
                  <c:v>171.81650337206204</c:v>
                </c:pt>
                <c:pt idx="7">
                  <c:v>153.49433030346461</c:v>
                </c:pt>
                <c:pt idx="8">
                  <c:v>130.29845092419504</c:v>
                </c:pt>
                <c:pt idx="9">
                  <c:v>82.347251506469675</c:v>
                </c:pt>
                <c:pt idx="10">
                  <c:v>65.724576751283394</c:v>
                </c:pt>
                <c:pt idx="11">
                  <c:v>50.627473610994294</c:v>
                </c:pt>
                <c:pt idx="12">
                  <c:v>49.29772342638509</c:v>
                </c:pt>
                <c:pt idx="13">
                  <c:v>49.014308310169362</c:v>
                </c:pt>
                <c:pt idx="14">
                  <c:v>44.984386292873559</c:v>
                </c:pt>
                <c:pt idx="15">
                  <c:v>44.105156218885924</c:v>
                </c:pt>
                <c:pt idx="16">
                  <c:v>41.294768564079618</c:v>
                </c:pt>
                <c:pt idx="17">
                  <c:v>38.512907717192043</c:v>
                </c:pt>
                <c:pt idx="18">
                  <c:v>38.340605570888371</c:v>
                </c:pt>
                <c:pt idx="19">
                  <c:v>30.150391432823387</c:v>
                </c:pt>
                <c:pt idx="20">
                  <c:v>26.895698267633968</c:v>
                </c:pt>
                <c:pt idx="21">
                  <c:v>21.688345437052966</c:v>
                </c:pt>
                <c:pt idx="22">
                  <c:v>21.503995526266024</c:v>
                </c:pt>
                <c:pt idx="23">
                  <c:v>21.378799004249561</c:v>
                </c:pt>
                <c:pt idx="24">
                  <c:v>19.273109073619342</c:v>
                </c:pt>
                <c:pt idx="25">
                  <c:v>18.939275981676765</c:v>
                </c:pt>
                <c:pt idx="26">
                  <c:v>16.851964096341497</c:v>
                </c:pt>
                <c:pt idx="27">
                  <c:v>16.738224327184341</c:v>
                </c:pt>
                <c:pt idx="28">
                  <c:v>15.018550329670905</c:v>
                </c:pt>
                <c:pt idx="29">
                  <c:v>14.980788193330959</c:v>
                </c:pt>
                <c:pt idx="30">
                  <c:v>14.147515056746094</c:v>
                </c:pt>
                <c:pt idx="31">
                  <c:v>13.975034256725481</c:v>
                </c:pt>
                <c:pt idx="32">
                  <c:v>12.234649399876478</c:v>
                </c:pt>
                <c:pt idx="33">
                  <c:v>11.780004530778911</c:v>
                </c:pt>
                <c:pt idx="34">
                  <c:v>11.164078845722518</c:v>
                </c:pt>
                <c:pt idx="35">
                  <c:v>11.024697542662981</c:v>
                </c:pt>
                <c:pt idx="36">
                  <c:v>9.5361026809871472</c:v>
                </c:pt>
                <c:pt idx="37">
                  <c:v>9.4153946974584883</c:v>
                </c:pt>
                <c:pt idx="38">
                  <c:v>8.0944721797754653</c:v>
                </c:pt>
                <c:pt idx="39">
                  <c:v>7.1858379790208984</c:v>
                </c:pt>
              </c:numCache>
            </c:numRef>
          </c:val>
          <c:extLst>
            <c:ext xmlns:c16="http://schemas.microsoft.com/office/drawing/2014/chart" uri="{C3380CC4-5D6E-409C-BE32-E72D297353CC}">
              <c16:uniqueId val="{00000000-E794-49D6-9868-4730AC017465}"/>
            </c:ext>
          </c:extLst>
        </c:ser>
        <c:dLbls>
          <c:showLegendKey val="0"/>
          <c:showVal val="0"/>
          <c:showCatName val="0"/>
          <c:showSerName val="0"/>
          <c:showPercent val="0"/>
          <c:showBubbleSize val="0"/>
        </c:dLbls>
        <c:gapWidth val="219"/>
        <c:axId val="348636472"/>
        <c:axId val="348632552"/>
      </c:barChart>
      <c:catAx>
        <c:axId val="348636472"/>
        <c:scaling>
          <c:orientation val="maxMin"/>
        </c:scaling>
        <c:delete val="0"/>
        <c:axPos val="l"/>
        <c:title>
          <c:tx>
            <c:strRef>
              <c:f>ElecEnergy_Top40!$AF$87</c:f>
              <c:strCache>
                <c:ptCount val="1"/>
              </c:strCache>
            </c:strRef>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8632552"/>
        <c:crosses val="autoZero"/>
        <c:auto val="1"/>
        <c:lblAlgn val="ctr"/>
        <c:lblOffset val="100"/>
        <c:tickLblSkip val="1"/>
        <c:noMultiLvlLbl val="0"/>
      </c:catAx>
      <c:valAx>
        <c:axId val="348632552"/>
        <c:scaling>
          <c:orientation val="minMax"/>
          <c:max val="1200"/>
        </c:scaling>
        <c:delete val="0"/>
        <c:axPos val="t"/>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solidFill>
              <a:srgbClr val="555759">
                <a:lumMod val="15000"/>
                <a:lumOff val="85000"/>
              </a:srgbClr>
            </a:solidFill>
          </a:ln>
          <a:effectLst/>
        </c:spPr>
        <c:txPr>
          <a:bodyPr rot="-1200000" spcFirstLastPara="1" vertOverflow="ellipsis" wrap="square" anchor="ctr" anchorCtr="1"/>
          <a:lstStyle/>
          <a:p>
            <a:pPr>
              <a:defRPr sz="8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8636472"/>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0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sz="1400" b="0" i="0" baseline="0">
                <a:effectLst/>
              </a:rPr>
              <a:t>2021 Residential Savings Potential (GWh, gross at generator)</a:t>
            </a:r>
            <a:endParaRPr lang="en-US" sz="1400">
              <a:effectLst/>
            </a:endParaRPr>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autoTitleDeleted val="0"/>
    <c:plotArea>
      <c:layout/>
      <c:barChart>
        <c:barDir val="bar"/>
        <c:grouping val="clustered"/>
        <c:varyColors val="0"/>
        <c:ser>
          <c:idx val="0"/>
          <c:order val="0"/>
          <c:spPr>
            <a:solidFill>
              <a:srgbClr val="0093C9"/>
            </a:solidFill>
            <a:ln>
              <a:noFill/>
            </a:ln>
            <a:effectLst/>
          </c:spPr>
          <c:invertIfNegative val="0"/>
          <c:cat>
            <c:strRef>
              <c:f>ElecEnergy_Top40!$R$47:$R$86</c:f>
              <c:strCache>
                <c:ptCount val="40"/>
                <c:pt idx="0">
                  <c:v>Wood Boiler/Furnace</c:v>
                </c:pt>
                <c:pt idx="1">
                  <c:v>Wi-Fi Thermostat</c:v>
                </c:pt>
                <c:pt idx="2">
                  <c:v>Smart Power Controllers</c:v>
                </c:pt>
                <c:pt idx="3">
                  <c:v>Screw-in LED Bulb</c:v>
                </c:pt>
                <c:pt idx="4">
                  <c:v>Networked / Connected Plug</c:v>
                </c:pt>
                <c:pt idx="5">
                  <c:v>Freezer retirement</c:v>
                </c:pt>
                <c:pt idx="6">
                  <c:v>Solar Domestic Hot Water</c:v>
                </c:pt>
                <c:pt idx="7">
                  <c:v>Custom Energy Efficiency</c:v>
                </c:pt>
                <c:pt idx="8">
                  <c:v>Whole Home</c:v>
                </c:pt>
                <c:pt idx="9">
                  <c:v>Behavioral</c:v>
                </c:pt>
                <c:pt idx="10">
                  <c:v>Energy Star Dryer</c:v>
                </c:pt>
                <c:pt idx="11">
                  <c:v>Clothes-line</c:v>
                </c:pt>
                <c:pt idx="12">
                  <c:v>LED - ENERGY STAR Fixture with Motion Sensor</c:v>
                </c:pt>
                <c:pt idx="13">
                  <c:v>Whole Home First Nations Retrofit</c:v>
                </c:pt>
                <c:pt idx="14">
                  <c:v>Outdoor motion sensor</c:v>
                </c:pt>
                <c:pt idx="15">
                  <c:v>Drain Water Heat Recovery</c:v>
                </c:pt>
                <c:pt idx="16">
                  <c:v>Faucet Aerators</c:v>
                </c:pt>
                <c:pt idx="17">
                  <c:v>Whole home - tier 3 (70% better than code target)</c:v>
                </c:pt>
                <c:pt idx="18">
                  <c:v>Ductless Heat Pump Controller</c:v>
                </c:pt>
                <c:pt idx="19">
                  <c:v>Low-flow showerhead</c:v>
                </c:pt>
                <c:pt idx="20">
                  <c:v>Refrigerator retirement</c:v>
                </c:pt>
                <c:pt idx="21">
                  <c:v>Room air purifier</c:v>
                </c:pt>
                <c:pt idx="22">
                  <c:v>Holiday Lights Exchange</c:v>
                </c:pt>
                <c:pt idx="23">
                  <c:v>Efficient refrigerator</c:v>
                </c:pt>
                <c:pt idx="24">
                  <c:v>Dehumidifier replacement (Low income only)</c:v>
                </c:pt>
                <c:pt idx="25">
                  <c:v>Hot Water Tank Wrap</c:v>
                </c:pt>
                <c:pt idx="26">
                  <c:v>Mini freezer retirement</c:v>
                </c:pt>
                <c:pt idx="27">
                  <c:v>Unconverted D</c:v>
                </c:pt>
                <c:pt idx="28">
                  <c:v>Low-flow showerhead - MURB</c:v>
                </c:pt>
                <c:pt idx="29">
                  <c:v>Faucet Aerators - MURB</c:v>
                </c:pt>
                <c:pt idx="30">
                  <c:v>LED Night Lights</c:v>
                </c:pt>
                <c:pt idx="31">
                  <c:v>Mini fridge retirement</c:v>
                </c:pt>
                <c:pt idx="32">
                  <c:v>Pipe Insulation</c:v>
                </c:pt>
                <c:pt idx="33">
                  <c:v>Heavy duty timer</c:v>
                </c:pt>
                <c:pt idx="34">
                  <c:v>Hot Water Tank Wrap - MURB</c:v>
                </c:pt>
                <c:pt idx="35">
                  <c:v>Air Conditioner retirement</c:v>
                </c:pt>
                <c:pt idx="36">
                  <c:v>Pipe Insulation - MURB</c:v>
                </c:pt>
                <c:pt idx="37">
                  <c:v>ASHP and AWHP - Electrical </c:v>
                </c:pt>
                <c:pt idx="38">
                  <c:v>Clothes Dryer replacement</c:v>
                </c:pt>
                <c:pt idx="39">
                  <c:v>Clothes Dryers</c:v>
                </c:pt>
              </c:strCache>
            </c:strRef>
          </c:cat>
          <c:val>
            <c:numRef>
              <c:f>ElecEnergy_Top40!$S$47:$S$86</c:f>
              <c:numCache>
                <c:formatCode>#,##0</c:formatCode>
                <c:ptCount val="40"/>
                <c:pt idx="0">
                  <c:v>1137.032688318578</c:v>
                </c:pt>
                <c:pt idx="1">
                  <c:v>431.89798074003471</c:v>
                </c:pt>
                <c:pt idx="2">
                  <c:v>303.68486615277504</c:v>
                </c:pt>
                <c:pt idx="3">
                  <c:v>290.1509511969947</c:v>
                </c:pt>
                <c:pt idx="4">
                  <c:v>258.39697186658327</c:v>
                </c:pt>
                <c:pt idx="5">
                  <c:v>145.76376136339067</c:v>
                </c:pt>
                <c:pt idx="6">
                  <c:v>111.41971858334277</c:v>
                </c:pt>
                <c:pt idx="7">
                  <c:v>108.85367487769729</c:v>
                </c:pt>
                <c:pt idx="8">
                  <c:v>77.59980785581358</c:v>
                </c:pt>
                <c:pt idx="9">
                  <c:v>71.971886639010322</c:v>
                </c:pt>
                <c:pt idx="10">
                  <c:v>49.439570783201198</c:v>
                </c:pt>
                <c:pt idx="11">
                  <c:v>48.236043564104193</c:v>
                </c:pt>
                <c:pt idx="12">
                  <c:v>48.145176643956134</c:v>
                </c:pt>
                <c:pt idx="13">
                  <c:v>47.160866464656472</c:v>
                </c:pt>
                <c:pt idx="14">
                  <c:v>39.022804165770623</c:v>
                </c:pt>
                <c:pt idx="15">
                  <c:v>37.734320949194817</c:v>
                </c:pt>
                <c:pt idx="16">
                  <c:v>34.082314675818026</c:v>
                </c:pt>
                <c:pt idx="17">
                  <c:v>28.825586454913683</c:v>
                </c:pt>
                <c:pt idx="18">
                  <c:v>28.280904421994052</c:v>
                </c:pt>
                <c:pt idx="19">
                  <c:v>26.637723703620633</c:v>
                </c:pt>
                <c:pt idx="20">
                  <c:v>25.32829872751952</c:v>
                </c:pt>
                <c:pt idx="21">
                  <c:v>25.258146448112743</c:v>
                </c:pt>
                <c:pt idx="22">
                  <c:v>20.807507436569473</c:v>
                </c:pt>
                <c:pt idx="23">
                  <c:v>19.343683739324948</c:v>
                </c:pt>
                <c:pt idx="24">
                  <c:v>14.980640121691575</c:v>
                </c:pt>
                <c:pt idx="25">
                  <c:v>10.549731256036875</c:v>
                </c:pt>
                <c:pt idx="26">
                  <c:v>9.6220105815494428</c:v>
                </c:pt>
                <c:pt idx="27">
                  <c:v>8.3516592418819808</c:v>
                </c:pt>
                <c:pt idx="28">
                  <c:v>6.9856094258056505</c:v>
                </c:pt>
                <c:pt idx="29">
                  <c:v>6.2035896121478178</c:v>
                </c:pt>
                <c:pt idx="30">
                  <c:v>6.0899634579595281</c:v>
                </c:pt>
                <c:pt idx="31">
                  <c:v>6.0490305656304217</c:v>
                </c:pt>
                <c:pt idx="32">
                  <c:v>5.0569919558022169</c:v>
                </c:pt>
                <c:pt idx="33">
                  <c:v>2.8889005000028956</c:v>
                </c:pt>
                <c:pt idx="34">
                  <c:v>1.4901586345203479</c:v>
                </c:pt>
                <c:pt idx="35">
                  <c:v>1.0636985035427626</c:v>
                </c:pt>
                <c:pt idx="36">
                  <c:v>0.86379856464863192</c:v>
                </c:pt>
                <c:pt idx="37">
                  <c:v>0</c:v>
                </c:pt>
                <c:pt idx="38">
                  <c:v>0</c:v>
                </c:pt>
                <c:pt idx="39">
                  <c:v>0</c:v>
                </c:pt>
              </c:numCache>
            </c:numRef>
          </c:val>
          <c:extLst>
            <c:ext xmlns:c16="http://schemas.microsoft.com/office/drawing/2014/chart" uri="{C3380CC4-5D6E-409C-BE32-E72D297353CC}">
              <c16:uniqueId val="{00000000-7FD5-40AA-937D-A1F07A2A0FF2}"/>
            </c:ext>
          </c:extLst>
        </c:ser>
        <c:dLbls>
          <c:showLegendKey val="0"/>
          <c:showVal val="0"/>
          <c:showCatName val="0"/>
          <c:showSerName val="0"/>
          <c:showPercent val="0"/>
          <c:showBubbleSize val="0"/>
        </c:dLbls>
        <c:gapWidth val="219"/>
        <c:axId val="348633728"/>
        <c:axId val="348634120"/>
      </c:barChart>
      <c:catAx>
        <c:axId val="348633728"/>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8634120"/>
        <c:crosses val="autoZero"/>
        <c:auto val="1"/>
        <c:lblAlgn val="ctr"/>
        <c:lblOffset val="100"/>
        <c:tickLblSkip val="1"/>
        <c:noMultiLvlLbl val="0"/>
      </c:catAx>
      <c:valAx>
        <c:axId val="348634120"/>
        <c:scaling>
          <c:orientation val="minMax"/>
        </c:scaling>
        <c:delete val="0"/>
        <c:axPos val="t"/>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solidFill>
              <a:srgbClr val="555759">
                <a:lumMod val="15000"/>
                <a:lumOff val="85000"/>
              </a:srgbClr>
            </a:solid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8633728"/>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0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bar"/>
        <c:grouping val="clustered"/>
        <c:varyColors val="0"/>
        <c:ser>
          <c:idx val="0"/>
          <c:order val="0"/>
          <c:spPr>
            <a:solidFill>
              <a:srgbClr val="0093C9"/>
            </a:solidFill>
            <a:ln>
              <a:noFill/>
            </a:ln>
            <a:effectLst/>
          </c:spPr>
          <c:invertIfNegative val="0"/>
          <c:cat>
            <c:strRef>
              <c:f>ElecEnergy_Top40!$B$91:$B$130</c:f>
              <c:strCache>
                <c:ptCount val="40"/>
                <c:pt idx="0">
                  <c:v>Screw-in LED Bulb</c:v>
                </c:pt>
                <c:pt idx="1">
                  <c:v>Whole Home</c:v>
                </c:pt>
                <c:pt idx="2">
                  <c:v>Custom Energy Efficiency</c:v>
                </c:pt>
                <c:pt idx="3">
                  <c:v>LED Troffer</c:v>
                </c:pt>
                <c:pt idx="4">
                  <c:v>Air Source Heat Pump</c:v>
                </c:pt>
                <c:pt idx="5">
                  <c:v>Linear Replacement Lamp (Low)</c:v>
                </c:pt>
                <c:pt idx="6">
                  <c:v>Strategic Energy Management </c:v>
                </c:pt>
                <c:pt idx="7">
                  <c:v>Networked / Connected Plug</c:v>
                </c:pt>
                <c:pt idx="8">
                  <c:v>Freezer retirement</c:v>
                </c:pt>
                <c:pt idx="9">
                  <c:v>Server Virtualization and Decommissioning </c:v>
                </c:pt>
                <c:pt idx="10">
                  <c:v>Linear Replacement Lamp (High)</c:v>
                </c:pt>
                <c:pt idx="11">
                  <c:v>Packaged Terminal Heat Pump (12kBTU/hr)</c:v>
                </c:pt>
                <c:pt idx="12">
                  <c:v>Energy Management Information Systems </c:v>
                </c:pt>
                <c:pt idx="13">
                  <c:v>LED - ENERGY STAR Fixture with Motion Sensor</c:v>
                </c:pt>
                <c:pt idx="14">
                  <c:v>Surface Mounted Exterior LED</c:v>
                </c:pt>
                <c:pt idx="15">
                  <c:v>Flood Luminaire</c:v>
                </c:pt>
                <c:pt idx="16">
                  <c:v>Pole/Arm-Mounted Area Luminaire</c:v>
                </c:pt>
                <c:pt idx="17">
                  <c:v>General Use Lamp (A,G Types)</c:v>
                </c:pt>
                <c:pt idx="18">
                  <c:v>BNI VFD (~20hp avg)</c:v>
                </c:pt>
                <c:pt idx="19">
                  <c:v>Outdoor motion sensor</c:v>
                </c:pt>
                <c:pt idx="20">
                  <c:v>Solar Domestic Hot Water</c:v>
                </c:pt>
                <c:pt idx="21">
                  <c:v>Clothes-line</c:v>
                </c:pt>
                <c:pt idx="22">
                  <c:v>GSHP</c:v>
                </c:pt>
                <c:pt idx="23">
                  <c:v>Whole Home First Nations Retrofit</c:v>
                </c:pt>
                <c:pt idx="24">
                  <c:v>Faucet Aerators</c:v>
                </c:pt>
                <c:pt idx="25">
                  <c:v>Holiday Lights Exchange</c:v>
                </c:pt>
                <c:pt idx="26">
                  <c:v>Advanced Smart (Tier 2) Power Strip</c:v>
                </c:pt>
                <c:pt idx="27">
                  <c:v>Pellet Boiler/Furnace</c:v>
                </c:pt>
                <c:pt idx="28">
                  <c:v>Low-flow showerhead</c:v>
                </c:pt>
                <c:pt idx="29">
                  <c:v>Refrigerator retirement</c:v>
                </c:pt>
                <c:pt idx="30">
                  <c:v>Ductless Heat Pump Controller</c:v>
                </c:pt>
                <c:pt idx="31">
                  <c:v>Pellet Stove</c:v>
                </c:pt>
                <c:pt idx="32">
                  <c:v>Pole/Arm-Mounted Decorative Luminaire</c:v>
                </c:pt>
                <c:pt idx="33">
                  <c:v>Whole home - tier 3 (70% better than code target)</c:v>
                </c:pt>
                <c:pt idx="34">
                  <c:v>Behavioral</c:v>
                </c:pt>
                <c:pt idx="35">
                  <c:v>Downlight Luminaire</c:v>
                </c:pt>
                <c:pt idx="36">
                  <c:v>Track/Mono-point Direction Luminaire</c:v>
                </c:pt>
                <c:pt idx="37">
                  <c:v>Dual Enthalpy Economizer Controls</c:v>
                </c:pt>
                <c:pt idx="38">
                  <c:v>Efficient clothes washer</c:v>
                </c:pt>
                <c:pt idx="39">
                  <c:v>Efficient refrigerator</c:v>
                </c:pt>
              </c:strCache>
            </c:strRef>
          </c:cat>
          <c:val>
            <c:numRef>
              <c:f>ElecEnergy_Top40!$C$91:$C$130</c:f>
              <c:numCache>
                <c:formatCode>#,##0</c:formatCode>
                <c:ptCount val="40"/>
                <c:pt idx="0">
                  <c:v>15.285307472912212</c:v>
                </c:pt>
                <c:pt idx="1">
                  <c:v>13.961774061564634</c:v>
                </c:pt>
                <c:pt idx="2">
                  <c:v>8.9063902202316942</c:v>
                </c:pt>
                <c:pt idx="3">
                  <c:v>5.5964047153718175</c:v>
                </c:pt>
                <c:pt idx="4">
                  <c:v>4.2283857587403704</c:v>
                </c:pt>
                <c:pt idx="5">
                  <c:v>4.0638444935174718</c:v>
                </c:pt>
                <c:pt idx="6">
                  <c:v>4.0317562767948383</c:v>
                </c:pt>
                <c:pt idx="7">
                  <c:v>3.6905369464831033</c:v>
                </c:pt>
                <c:pt idx="8">
                  <c:v>3.620326870162291</c:v>
                </c:pt>
                <c:pt idx="9">
                  <c:v>3.5319431646228061</c:v>
                </c:pt>
                <c:pt idx="10">
                  <c:v>3.1297849820852295</c:v>
                </c:pt>
                <c:pt idx="11">
                  <c:v>3.0956687768207645</c:v>
                </c:pt>
                <c:pt idx="12">
                  <c:v>2.6842524930233584</c:v>
                </c:pt>
                <c:pt idx="13">
                  <c:v>2.6022009645865305</c:v>
                </c:pt>
                <c:pt idx="14">
                  <c:v>2.4058151849989158</c:v>
                </c:pt>
                <c:pt idx="15">
                  <c:v>2.2928657507824024</c:v>
                </c:pt>
                <c:pt idx="16">
                  <c:v>2.010344470204533</c:v>
                </c:pt>
                <c:pt idx="17">
                  <c:v>1.7386931105035595</c:v>
                </c:pt>
                <c:pt idx="18">
                  <c:v>1.7043590659573888</c:v>
                </c:pt>
                <c:pt idx="19">
                  <c:v>1.6761824458658645</c:v>
                </c:pt>
                <c:pt idx="20">
                  <c:v>1.6400675205186324</c:v>
                </c:pt>
                <c:pt idx="21">
                  <c:v>1.6012421549226037</c:v>
                </c:pt>
                <c:pt idx="22">
                  <c:v>1.365717720992587</c:v>
                </c:pt>
                <c:pt idx="23">
                  <c:v>1.283102430175274</c:v>
                </c:pt>
                <c:pt idx="24">
                  <c:v>1.2105685620209612</c:v>
                </c:pt>
                <c:pt idx="25">
                  <c:v>1.169611071366071</c:v>
                </c:pt>
                <c:pt idx="26">
                  <c:v>1.0742619034733587</c:v>
                </c:pt>
                <c:pt idx="27">
                  <c:v>0.99073481613025793</c:v>
                </c:pt>
                <c:pt idx="28">
                  <c:v>0.9858431842222608</c:v>
                </c:pt>
                <c:pt idx="29">
                  <c:v>0.95991585219822195</c:v>
                </c:pt>
                <c:pt idx="30">
                  <c:v>0.8205169811417099</c:v>
                </c:pt>
                <c:pt idx="31">
                  <c:v>0.77689789193722181</c:v>
                </c:pt>
                <c:pt idx="32">
                  <c:v>0.76954109541747329</c:v>
                </c:pt>
                <c:pt idx="33">
                  <c:v>0.6576589244581923</c:v>
                </c:pt>
                <c:pt idx="34">
                  <c:v>0.59935919396683479</c:v>
                </c:pt>
                <c:pt idx="35">
                  <c:v>0.58489406703907754</c:v>
                </c:pt>
                <c:pt idx="36">
                  <c:v>0.54692123032480677</c:v>
                </c:pt>
                <c:pt idx="37">
                  <c:v>0.52474684498070712</c:v>
                </c:pt>
                <c:pt idx="38">
                  <c:v>0.52325036237575506</c:v>
                </c:pt>
                <c:pt idx="39">
                  <c:v>0.47304879256674881</c:v>
                </c:pt>
              </c:numCache>
            </c:numRef>
          </c:val>
          <c:extLst>
            <c:ext xmlns:c16="http://schemas.microsoft.com/office/drawing/2014/chart" uri="{C3380CC4-5D6E-409C-BE32-E72D297353CC}">
              <c16:uniqueId val="{00000000-84B5-4CF3-A889-1802F7C80408}"/>
            </c:ext>
          </c:extLst>
        </c:ser>
        <c:dLbls>
          <c:showLegendKey val="0"/>
          <c:showVal val="0"/>
          <c:showCatName val="0"/>
          <c:showSerName val="0"/>
          <c:showPercent val="0"/>
          <c:showBubbleSize val="0"/>
        </c:dLbls>
        <c:gapWidth val="219"/>
        <c:axId val="348634512"/>
        <c:axId val="348634904"/>
      </c:barChart>
      <c:catAx>
        <c:axId val="348634512"/>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8634904"/>
        <c:crosses val="autoZero"/>
        <c:auto val="1"/>
        <c:lblAlgn val="ctr"/>
        <c:lblOffset val="100"/>
        <c:tickLblSkip val="1"/>
        <c:noMultiLvlLbl val="0"/>
      </c:catAx>
      <c:valAx>
        <c:axId val="348634904"/>
        <c:scaling>
          <c:orientation val="minMax"/>
        </c:scaling>
        <c:delete val="0"/>
        <c:axPos val="t"/>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4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t>2021 Savings Potential(GWh, net at generator)</a:t>
                </a:r>
              </a:p>
            </c:rich>
          </c:tx>
          <c:overlay val="0"/>
          <c:spPr>
            <a:noFill/>
            <a:ln>
              <a:noFill/>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0" sourceLinked="1"/>
        <c:majorTickMark val="none"/>
        <c:minorTickMark val="none"/>
        <c:tickLblPos val="nextTo"/>
        <c:spPr>
          <a:noFill/>
          <a:ln>
            <a:solidFill>
              <a:srgbClr val="555759">
                <a:lumMod val="15000"/>
                <a:lumOff val="85000"/>
              </a:srgbClr>
            </a:solidFill>
          </a:ln>
          <a:effectLst/>
        </c:spPr>
        <c:txPr>
          <a:bodyPr rot="-1200000" spcFirstLastPara="1" vertOverflow="ellipsis" wrap="square" anchor="ctr" anchorCtr="1"/>
          <a:lstStyle/>
          <a:p>
            <a:pPr>
              <a:defRPr sz="8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8634512"/>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4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sz="1400" b="0" i="0" baseline="0">
                <a:effectLst/>
              </a:rPr>
              <a:t>2021 BNI Savings Potential (GWh, gross at generator)</a:t>
            </a:r>
            <a:endParaRPr lang="en-US" sz="1400">
              <a:effectLst/>
            </a:endParaRPr>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autoTitleDeleted val="0"/>
    <c:plotArea>
      <c:layout/>
      <c:barChart>
        <c:barDir val="bar"/>
        <c:grouping val="clustered"/>
        <c:varyColors val="0"/>
        <c:ser>
          <c:idx val="0"/>
          <c:order val="0"/>
          <c:spPr>
            <a:solidFill>
              <a:srgbClr val="0093C9"/>
            </a:solidFill>
            <a:ln>
              <a:noFill/>
            </a:ln>
            <a:effectLst/>
          </c:spPr>
          <c:invertIfNegative val="0"/>
          <c:cat>
            <c:strRef>
              <c:f>ElecEnergy_Top40!$AG$91:$AG$130</c:f>
              <c:strCache>
                <c:ptCount val="40"/>
                <c:pt idx="0">
                  <c:v>Custom Energy Efficiency</c:v>
                </c:pt>
                <c:pt idx="1">
                  <c:v>LED Troffer</c:v>
                </c:pt>
                <c:pt idx="2">
                  <c:v>Air Source Heat Pump</c:v>
                </c:pt>
                <c:pt idx="3">
                  <c:v>Linear Replacement Lamp (Low)</c:v>
                </c:pt>
                <c:pt idx="4">
                  <c:v>Strategic Energy Management </c:v>
                </c:pt>
                <c:pt idx="5">
                  <c:v>Server Virtualization and Decommissioning </c:v>
                </c:pt>
                <c:pt idx="6">
                  <c:v>Linear Replacement Lamp (High)</c:v>
                </c:pt>
                <c:pt idx="7">
                  <c:v>Packaged Terminal Heat Pump (12kBTU/hr)</c:v>
                </c:pt>
                <c:pt idx="8">
                  <c:v>Energy Management Information Systems </c:v>
                </c:pt>
                <c:pt idx="9">
                  <c:v>Surface Mounted Exterior LED</c:v>
                </c:pt>
                <c:pt idx="10">
                  <c:v>Flood Luminaire</c:v>
                </c:pt>
                <c:pt idx="11">
                  <c:v>Pole/Arm-Mounted Area Luminaire</c:v>
                </c:pt>
                <c:pt idx="12">
                  <c:v>General Use Lamp (A,G Types)</c:v>
                </c:pt>
                <c:pt idx="13">
                  <c:v>BNI VFD (~20hp avg)</c:v>
                </c:pt>
                <c:pt idx="14">
                  <c:v>Advanced Smart (Tier 2) Power Strip</c:v>
                </c:pt>
                <c:pt idx="15">
                  <c:v>Pole/Arm-Mounted Decorative Luminaire</c:v>
                </c:pt>
                <c:pt idx="16">
                  <c:v>Downlight Luminaire</c:v>
                </c:pt>
                <c:pt idx="17">
                  <c:v>Track/Mono-point Direction Luminaire</c:v>
                </c:pt>
                <c:pt idx="18">
                  <c:v>Dual Enthalpy Economizer Controls</c:v>
                </c:pt>
                <c:pt idx="19">
                  <c:v>Variable Speed Kitchen Exhaust Fan </c:v>
                </c:pt>
                <c:pt idx="20">
                  <c:v>Electric Fryer Replacement with Gas </c:v>
                </c:pt>
                <c:pt idx="21">
                  <c:v>Strip-Curtains for Display Cases</c:v>
                </c:pt>
                <c:pt idx="22">
                  <c:v>Server-based Power Management Software</c:v>
                </c:pt>
                <c:pt idx="23">
                  <c:v>Door Heater Controls</c:v>
                </c:pt>
                <c:pt idx="24">
                  <c:v>Reflector Lamp</c:v>
                </c:pt>
                <c:pt idx="25">
                  <c:v>Low-bay Luminaire</c:v>
                </c:pt>
                <c:pt idx="26">
                  <c:v>High Volume Low Speed Fan (Agriculture)</c:v>
                </c:pt>
                <c:pt idx="27">
                  <c:v>Refrigerated Vending Machine Controls</c:v>
                </c:pt>
                <c:pt idx="28">
                  <c:v>Occupancy Sensor (Exterior)</c:v>
                </c:pt>
                <c:pt idx="29">
                  <c:v>Case Lighting for Sign Retrofits</c:v>
                </c:pt>
                <c:pt idx="30">
                  <c:v>Dairy Scroll Compressor</c:v>
                </c:pt>
                <c:pt idx="31">
                  <c:v>Interior Occupancy Sensor</c:v>
                </c:pt>
                <c:pt idx="32">
                  <c:v>Outside Air Economizer</c:v>
                </c:pt>
                <c:pt idx="33">
                  <c:v>Premium High Bay Luminaire</c:v>
                </c:pt>
                <c:pt idx="34">
                  <c:v>Zero-Energy Doors for Reach-In Coolers</c:v>
                </c:pt>
                <c:pt idx="35">
                  <c:v>Cycling Refrigerated Air Dryer</c:v>
                </c:pt>
                <c:pt idx="36">
                  <c:v>Refrigerated Case Luminaire</c:v>
                </c:pt>
                <c:pt idx="37">
                  <c:v>EC Motor for Refrigeration Applications</c:v>
                </c:pt>
                <c:pt idx="38">
                  <c:v>Ground Source Heat Pump</c:v>
                </c:pt>
                <c:pt idx="39">
                  <c:v>Self-Contained Ice Maker</c:v>
                </c:pt>
              </c:strCache>
            </c:strRef>
          </c:cat>
          <c:val>
            <c:numRef>
              <c:f>ElecEnergy_Top40!$AH$91:$AH$130</c:f>
              <c:numCache>
                <c:formatCode>#,##0</c:formatCode>
                <c:ptCount val="40"/>
                <c:pt idx="0">
                  <c:v>7.5694089249558107</c:v>
                </c:pt>
                <c:pt idx="1">
                  <c:v>5.5964047153718175</c:v>
                </c:pt>
                <c:pt idx="2">
                  <c:v>4.2283857587403704</c:v>
                </c:pt>
                <c:pt idx="3">
                  <c:v>4.0638444935174718</c:v>
                </c:pt>
                <c:pt idx="4">
                  <c:v>4.0317562767948383</c:v>
                </c:pt>
                <c:pt idx="5">
                  <c:v>3.5319431646228061</c:v>
                </c:pt>
                <c:pt idx="6">
                  <c:v>3.1297849820852295</c:v>
                </c:pt>
                <c:pt idx="7">
                  <c:v>3.0956687768207645</c:v>
                </c:pt>
                <c:pt idx="8">
                  <c:v>2.6842524930233584</c:v>
                </c:pt>
                <c:pt idx="9">
                  <c:v>2.4058151849989158</c:v>
                </c:pt>
                <c:pt idx="10">
                  <c:v>2.2928657507824024</c:v>
                </c:pt>
                <c:pt idx="11">
                  <c:v>2.010344470204533</c:v>
                </c:pt>
                <c:pt idx="12">
                  <c:v>1.7386931105035595</c:v>
                </c:pt>
                <c:pt idx="13">
                  <c:v>1.7043590659573888</c:v>
                </c:pt>
                <c:pt idx="14">
                  <c:v>1.0742619034733587</c:v>
                </c:pt>
                <c:pt idx="15">
                  <c:v>0.76954109541747329</c:v>
                </c:pt>
                <c:pt idx="16">
                  <c:v>0.58489406703907754</c:v>
                </c:pt>
                <c:pt idx="17">
                  <c:v>0.54692123032480677</c:v>
                </c:pt>
                <c:pt idx="18">
                  <c:v>0.52474684498070712</c:v>
                </c:pt>
                <c:pt idx="19">
                  <c:v>0.4483440419936347</c:v>
                </c:pt>
                <c:pt idx="20">
                  <c:v>0.41267460299771752</c:v>
                </c:pt>
                <c:pt idx="21">
                  <c:v>0.39908745011646246</c:v>
                </c:pt>
                <c:pt idx="22">
                  <c:v>0.38477381449560777</c:v>
                </c:pt>
                <c:pt idx="23">
                  <c:v>0.37509247740112561</c:v>
                </c:pt>
                <c:pt idx="24">
                  <c:v>0.3604828240014577</c:v>
                </c:pt>
                <c:pt idx="25">
                  <c:v>0.34149190192936518</c:v>
                </c:pt>
                <c:pt idx="26">
                  <c:v>0.32023235563653257</c:v>
                </c:pt>
                <c:pt idx="27">
                  <c:v>0.31674397960362405</c:v>
                </c:pt>
                <c:pt idx="28">
                  <c:v>0.3093917529438916</c:v>
                </c:pt>
                <c:pt idx="29">
                  <c:v>0.25495129301584329</c:v>
                </c:pt>
                <c:pt idx="30">
                  <c:v>0.2547481585944541</c:v>
                </c:pt>
                <c:pt idx="31">
                  <c:v>0.25101284385262312</c:v>
                </c:pt>
                <c:pt idx="32">
                  <c:v>0.19710976024022123</c:v>
                </c:pt>
                <c:pt idx="33">
                  <c:v>0.1595327901016424</c:v>
                </c:pt>
                <c:pt idx="34">
                  <c:v>0.15688314673326431</c:v>
                </c:pt>
                <c:pt idx="35">
                  <c:v>0.15526859183877884</c:v>
                </c:pt>
                <c:pt idx="36">
                  <c:v>0.13842578130555622</c:v>
                </c:pt>
                <c:pt idx="37">
                  <c:v>0.13187007735081419</c:v>
                </c:pt>
                <c:pt idx="38">
                  <c:v>0.12876847719808701</c:v>
                </c:pt>
                <c:pt idx="39">
                  <c:v>0.11710028130632362</c:v>
                </c:pt>
              </c:numCache>
            </c:numRef>
          </c:val>
          <c:extLst>
            <c:ext xmlns:c16="http://schemas.microsoft.com/office/drawing/2014/chart" uri="{C3380CC4-5D6E-409C-BE32-E72D297353CC}">
              <c16:uniqueId val="{00000000-7B64-4DF4-839F-858C24C172F7}"/>
            </c:ext>
          </c:extLst>
        </c:ser>
        <c:dLbls>
          <c:showLegendKey val="0"/>
          <c:showVal val="0"/>
          <c:showCatName val="0"/>
          <c:showSerName val="0"/>
          <c:showPercent val="0"/>
          <c:showBubbleSize val="0"/>
        </c:dLbls>
        <c:gapWidth val="219"/>
        <c:axId val="348991856"/>
        <c:axId val="348998128"/>
      </c:barChart>
      <c:catAx>
        <c:axId val="348991856"/>
        <c:scaling>
          <c:orientation val="maxMin"/>
        </c:scaling>
        <c:delete val="0"/>
        <c:axPos val="l"/>
        <c:title>
          <c:tx>
            <c:strRef>
              <c:f>ElecEnergy_Top40!$AF$131</c:f>
              <c:strCache>
                <c:ptCount val="1"/>
              </c:strCache>
            </c:strRef>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8998128"/>
        <c:crosses val="autoZero"/>
        <c:auto val="1"/>
        <c:lblAlgn val="ctr"/>
        <c:lblOffset val="100"/>
        <c:tickLblSkip val="1"/>
        <c:noMultiLvlLbl val="0"/>
      </c:catAx>
      <c:valAx>
        <c:axId val="348998128"/>
        <c:scaling>
          <c:orientation val="minMax"/>
          <c:max val="10"/>
        </c:scaling>
        <c:delete val="0"/>
        <c:axPos val="t"/>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solidFill>
              <a:srgbClr val="555759">
                <a:lumMod val="15000"/>
                <a:lumOff val="85000"/>
              </a:srgbClr>
            </a:solidFill>
          </a:ln>
          <a:effectLst/>
        </c:spPr>
        <c:txPr>
          <a:bodyPr rot="-1200000" spcFirstLastPara="1" vertOverflow="ellipsis" wrap="square" anchor="ctr" anchorCtr="1"/>
          <a:lstStyle/>
          <a:p>
            <a:pPr>
              <a:defRPr sz="8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8991856"/>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0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sz="1400" b="0" i="0" baseline="0">
                <a:effectLst/>
              </a:rPr>
              <a:t>2021 Residential Savings Potential (GWh, gross at generator)</a:t>
            </a:r>
            <a:endParaRPr lang="en-US" sz="1400">
              <a:effectLst/>
            </a:endParaRPr>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autoTitleDeleted val="0"/>
    <c:plotArea>
      <c:layout/>
      <c:barChart>
        <c:barDir val="bar"/>
        <c:grouping val="clustered"/>
        <c:varyColors val="0"/>
        <c:ser>
          <c:idx val="0"/>
          <c:order val="0"/>
          <c:tx>
            <c:strRef>
              <c:f>ElecEnergy_Top40!$S$90</c:f>
              <c:strCache>
                <c:ptCount val="1"/>
                <c:pt idx="0">
                  <c:v>Achievable Potential (Base)</c:v>
                </c:pt>
              </c:strCache>
            </c:strRef>
          </c:tx>
          <c:spPr>
            <a:solidFill>
              <a:srgbClr val="0093C9"/>
            </a:solidFill>
            <a:ln>
              <a:noFill/>
            </a:ln>
            <a:effectLst/>
          </c:spPr>
          <c:invertIfNegative val="0"/>
          <c:cat>
            <c:strRef>
              <c:f>ElecEnergy_Top40!$R$91:$R$130</c:f>
              <c:strCache>
                <c:ptCount val="40"/>
                <c:pt idx="0">
                  <c:v>Screw-in LED Bulb</c:v>
                </c:pt>
                <c:pt idx="1">
                  <c:v>Whole Home</c:v>
                </c:pt>
                <c:pt idx="2">
                  <c:v>Networked / Connected Plug</c:v>
                </c:pt>
                <c:pt idx="3">
                  <c:v>Freezer retirement</c:v>
                </c:pt>
                <c:pt idx="4">
                  <c:v>LED - ENERGY STAR Fixture with Motion Sensor</c:v>
                </c:pt>
                <c:pt idx="5">
                  <c:v>Outdoor motion sensor</c:v>
                </c:pt>
                <c:pt idx="6">
                  <c:v>Solar Domestic Hot Water</c:v>
                </c:pt>
                <c:pt idx="7">
                  <c:v>Clothes-line</c:v>
                </c:pt>
                <c:pt idx="8">
                  <c:v>GSHP</c:v>
                </c:pt>
                <c:pt idx="9">
                  <c:v>Custom Energy Efficiency</c:v>
                </c:pt>
                <c:pt idx="10">
                  <c:v>Whole Home First Nations Retrofit</c:v>
                </c:pt>
                <c:pt idx="11">
                  <c:v>Faucet Aerators</c:v>
                </c:pt>
                <c:pt idx="12">
                  <c:v>Holiday Lights Exchange</c:v>
                </c:pt>
                <c:pt idx="13">
                  <c:v>Pellet Boiler/Furnace</c:v>
                </c:pt>
                <c:pt idx="14">
                  <c:v>Low-flow showerhead</c:v>
                </c:pt>
                <c:pt idx="15">
                  <c:v>Refrigerator retirement</c:v>
                </c:pt>
                <c:pt idx="16">
                  <c:v>Ductless Heat Pump Controller</c:v>
                </c:pt>
                <c:pt idx="17">
                  <c:v>Pellet Stove</c:v>
                </c:pt>
                <c:pt idx="18">
                  <c:v>Whole home - tier 3 (70% better than code target)</c:v>
                </c:pt>
                <c:pt idx="19">
                  <c:v>Behavioral</c:v>
                </c:pt>
                <c:pt idx="20">
                  <c:v>Efficient clothes washer</c:v>
                </c:pt>
                <c:pt idx="21">
                  <c:v>Efficient refrigerator</c:v>
                </c:pt>
                <c:pt idx="22">
                  <c:v>Dehumidifier replacement (Low income only)</c:v>
                </c:pt>
                <c:pt idx="23">
                  <c:v>LED Night Lights</c:v>
                </c:pt>
                <c:pt idx="24">
                  <c:v>Hot Water Tank Wrap</c:v>
                </c:pt>
                <c:pt idx="25">
                  <c:v>Drain Water Heat Recovery</c:v>
                </c:pt>
                <c:pt idx="26">
                  <c:v>Room air purifier</c:v>
                </c:pt>
                <c:pt idx="27">
                  <c:v>Low-flow showerhead - MURB</c:v>
                </c:pt>
                <c:pt idx="28">
                  <c:v>Unconverted D</c:v>
                </c:pt>
                <c:pt idx="29">
                  <c:v>Faucet Aerators - MURB</c:v>
                </c:pt>
                <c:pt idx="30">
                  <c:v>Energy Star Dryer</c:v>
                </c:pt>
                <c:pt idx="31">
                  <c:v>Pipe Insulation</c:v>
                </c:pt>
                <c:pt idx="32">
                  <c:v>Wood Stove</c:v>
                </c:pt>
                <c:pt idx="33">
                  <c:v>Whole home - tier 2 (60% better than code target)</c:v>
                </c:pt>
                <c:pt idx="34">
                  <c:v>Mini freezer retirement</c:v>
                </c:pt>
                <c:pt idx="35">
                  <c:v>MSHP - Fully Electrical</c:v>
                </c:pt>
                <c:pt idx="36">
                  <c:v>Whole home - tier 1 (45% better than code target)</c:v>
                </c:pt>
                <c:pt idx="37">
                  <c:v>Mini fridge retirement</c:v>
                </c:pt>
                <c:pt idx="38">
                  <c:v>Whole Home - tier 0 (22% better than code on average)</c:v>
                </c:pt>
                <c:pt idx="39">
                  <c:v>Hot Water Tank Wrap - MURB</c:v>
                </c:pt>
              </c:strCache>
            </c:strRef>
          </c:cat>
          <c:val>
            <c:numRef>
              <c:f>ElecEnergy_Top40!$S$91:$S$130</c:f>
              <c:numCache>
                <c:formatCode>#,##0</c:formatCode>
                <c:ptCount val="40"/>
                <c:pt idx="0">
                  <c:v>15.285307472912212</c:v>
                </c:pt>
                <c:pt idx="1">
                  <c:v>13.961774061564634</c:v>
                </c:pt>
                <c:pt idx="2">
                  <c:v>3.6905369464831033</c:v>
                </c:pt>
                <c:pt idx="3">
                  <c:v>3.620326870162291</c:v>
                </c:pt>
                <c:pt idx="4">
                  <c:v>2.6022009645865305</c:v>
                </c:pt>
                <c:pt idx="5">
                  <c:v>1.6761824458658645</c:v>
                </c:pt>
                <c:pt idx="6">
                  <c:v>1.6400675205186324</c:v>
                </c:pt>
                <c:pt idx="7">
                  <c:v>1.6012421549226037</c:v>
                </c:pt>
                <c:pt idx="8">
                  <c:v>1.365717720992587</c:v>
                </c:pt>
                <c:pt idx="9">
                  <c:v>1.3369812952758835</c:v>
                </c:pt>
                <c:pt idx="10">
                  <c:v>1.283102430175274</c:v>
                </c:pt>
                <c:pt idx="11">
                  <c:v>1.2105685620209612</c:v>
                </c:pt>
                <c:pt idx="12">
                  <c:v>1.169611071366071</c:v>
                </c:pt>
                <c:pt idx="13">
                  <c:v>0.99073481613025793</c:v>
                </c:pt>
                <c:pt idx="14">
                  <c:v>0.9858431842222608</c:v>
                </c:pt>
                <c:pt idx="15">
                  <c:v>0.95991585219822195</c:v>
                </c:pt>
                <c:pt idx="16">
                  <c:v>0.8205169811417099</c:v>
                </c:pt>
                <c:pt idx="17">
                  <c:v>0.77689789193722181</c:v>
                </c:pt>
                <c:pt idx="18">
                  <c:v>0.6576589244581923</c:v>
                </c:pt>
                <c:pt idx="19">
                  <c:v>0.59935919396683479</c:v>
                </c:pt>
                <c:pt idx="20">
                  <c:v>0.52325036237575506</c:v>
                </c:pt>
                <c:pt idx="21">
                  <c:v>0.47304879256674881</c:v>
                </c:pt>
                <c:pt idx="22">
                  <c:v>0.42748284355452348</c:v>
                </c:pt>
                <c:pt idx="23">
                  <c:v>0.36844581153697092</c:v>
                </c:pt>
                <c:pt idx="24">
                  <c:v>0.3574477956903952</c:v>
                </c:pt>
                <c:pt idx="25">
                  <c:v>0.34199736795424063</c:v>
                </c:pt>
                <c:pt idx="26">
                  <c:v>0.32312104273312992</c:v>
                </c:pt>
                <c:pt idx="27">
                  <c:v>0.25582961034509333</c:v>
                </c:pt>
                <c:pt idx="28">
                  <c:v>0.25062756071895859</c:v>
                </c:pt>
                <c:pt idx="29">
                  <c:v>0.21942259253092894</c:v>
                </c:pt>
                <c:pt idx="30">
                  <c:v>0.21198769767737471</c:v>
                </c:pt>
                <c:pt idx="31">
                  <c:v>0.18439630021902409</c:v>
                </c:pt>
                <c:pt idx="32">
                  <c:v>0.16260652806048059</c:v>
                </c:pt>
                <c:pt idx="33">
                  <c:v>0.16177479679045589</c:v>
                </c:pt>
                <c:pt idx="34">
                  <c:v>0.1295725241515977</c:v>
                </c:pt>
                <c:pt idx="35">
                  <c:v>0.12452082213500086</c:v>
                </c:pt>
                <c:pt idx="36">
                  <c:v>9.5654395291376898E-2</c:v>
                </c:pt>
                <c:pt idx="37">
                  <c:v>8.1457835908208487E-2</c:v>
                </c:pt>
                <c:pt idx="38">
                  <c:v>7.5103263952890367E-2</c:v>
                </c:pt>
                <c:pt idx="39">
                  <c:v>4.6874044300485654E-2</c:v>
                </c:pt>
              </c:numCache>
            </c:numRef>
          </c:val>
          <c:extLst>
            <c:ext xmlns:c16="http://schemas.microsoft.com/office/drawing/2014/chart" uri="{C3380CC4-5D6E-409C-BE32-E72D297353CC}">
              <c16:uniqueId val="{00000000-FD24-47F2-90CA-B004FF42492A}"/>
            </c:ext>
          </c:extLst>
        </c:ser>
        <c:dLbls>
          <c:showLegendKey val="0"/>
          <c:showVal val="0"/>
          <c:showCatName val="0"/>
          <c:showSerName val="0"/>
          <c:showPercent val="0"/>
          <c:showBubbleSize val="0"/>
        </c:dLbls>
        <c:gapWidth val="219"/>
        <c:axId val="348997344"/>
        <c:axId val="348995776"/>
      </c:barChart>
      <c:catAx>
        <c:axId val="348997344"/>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8995776"/>
        <c:crosses val="autoZero"/>
        <c:auto val="1"/>
        <c:lblAlgn val="ctr"/>
        <c:lblOffset val="100"/>
        <c:tickLblSkip val="1"/>
        <c:noMultiLvlLbl val="0"/>
      </c:catAx>
      <c:valAx>
        <c:axId val="348995776"/>
        <c:scaling>
          <c:orientation val="minMax"/>
        </c:scaling>
        <c:delete val="0"/>
        <c:axPos val="t"/>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solidFill>
              <a:srgbClr val="555759">
                <a:lumMod val="15000"/>
                <a:lumOff val="85000"/>
              </a:srgbClr>
            </a:solid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8997344"/>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0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ElecEnergy_AnnualMkt!$B$2</c:f>
              <c:strCache>
                <c:ptCount val="1"/>
                <c:pt idx="0">
                  <c:v>Max Achievable</c:v>
                </c:pt>
              </c:strCache>
            </c:strRef>
          </c:tx>
          <c:spPr>
            <a:ln w="28575" cap="rnd">
              <a:solidFill>
                <a:schemeClr val="accent1"/>
              </a:solidFill>
              <a:round/>
            </a:ln>
            <a:effectLst/>
          </c:spPr>
          <c:marker>
            <c:symbol val="none"/>
          </c:marker>
          <c:cat>
            <c:strRef>
              <c:extLst>
                <c:ext xmlns:c15="http://schemas.microsoft.com/office/drawing/2012/chart" uri="{02D57815-91ED-43cb-92C2-25804820EDAC}">
                  <c15:fullRef>
                    <c15:sqref>ElecEnergy_AnnualMkt!$A$34:$A$61</c15:sqref>
                  </c15:fullRef>
                </c:ext>
              </c:extLst>
              <c:f>ElecEnergy_AnnualMkt!$A$34:$A$60</c:f>
              <c:strCache>
                <c:ptCount val="25"/>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strCache>
            </c:strRef>
          </c:cat>
          <c:val>
            <c:numRef>
              <c:extLst>
                <c:ext xmlns:c15="http://schemas.microsoft.com/office/drawing/2012/chart" uri="{02D57815-91ED-43cb-92C2-25804820EDAC}">
                  <c15:fullRef>
                    <c15:sqref>ElecEnergy_AnnualMkt!$B$34:$B$61</c15:sqref>
                  </c15:fullRef>
                </c:ext>
              </c:extLst>
              <c:f>ElecEnergy_AnnualMkt!$B$34:$B$60</c:f>
              <c:numCache>
                <c:formatCode>0.0%</c:formatCode>
                <c:ptCount val="25"/>
                <c:pt idx="0">
                  <c:v>2.0633237462204676E-2</c:v>
                </c:pt>
                <c:pt idx="1">
                  <c:v>2.1922004537993645E-2</c:v>
                </c:pt>
                <c:pt idx="2">
                  <c:v>2.1091756965965106E-2</c:v>
                </c:pt>
                <c:pt idx="3">
                  <c:v>1.9448244154207098E-2</c:v>
                </c:pt>
                <c:pt idx="4">
                  <c:v>1.8263032168742237E-2</c:v>
                </c:pt>
                <c:pt idx="5">
                  <c:v>1.8403204275302391E-2</c:v>
                </c:pt>
                <c:pt idx="6">
                  <c:v>1.7329998962452634E-2</c:v>
                </c:pt>
                <c:pt idx="7">
                  <c:v>1.7355690031403297E-2</c:v>
                </c:pt>
                <c:pt idx="8">
                  <c:v>1.4859476505364946E-2</c:v>
                </c:pt>
                <c:pt idx="9">
                  <c:v>1.3830540806163963E-2</c:v>
                </c:pt>
                <c:pt idx="10">
                  <c:v>1.2688908076646377E-2</c:v>
                </c:pt>
                <c:pt idx="11">
                  <c:v>1.2086670521735354E-2</c:v>
                </c:pt>
                <c:pt idx="12">
                  <c:v>1.1067157984298812E-2</c:v>
                </c:pt>
                <c:pt idx="13">
                  <c:v>1.0860218661567025E-2</c:v>
                </c:pt>
                <c:pt idx="14">
                  <c:v>1.0214940154306304E-2</c:v>
                </c:pt>
                <c:pt idx="15">
                  <c:v>1.0084512682293212E-2</c:v>
                </c:pt>
                <c:pt idx="16">
                  <c:v>9.827228355195422E-3</c:v>
                </c:pt>
                <c:pt idx="17">
                  <c:v>9.3672474884775869E-3</c:v>
                </c:pt>
                <c:pt idx="18">
                  <c:v>9.0429977877816165E-3</c:v>
                </c:pt>
                <c:pt idx="19">
                  <c:v>8.7416016795715621E-3</c:v>
                </c:pt>
                <c:pt idx="20">
                  <c:v>8.2493853246623297E-3</c:v>
                </c:pt>
                <c:pt idx="21">
                  <c:v>7.9941251009196888E-3</c:v>
                </c:pt>
                <c:pt idx="22">
                  <c:v>7.7373872046812165E-3</c:v>
                </c:pt>
                <c:pt idx="23">
                  <c:v>7.5003587865256367E-3</c:v>
                </c:pt>
                <c:pt idx="24">
                  <c:v>7.280673620708924E-3</c:v>
                </c:pt>
              </c:numCache>
            </c:numRef>
          </c:val>
          <c:smooth val="0"/>
          <c:extLst>
            <c:ext xmlns:c16="http://schemas.microsoft.com/office/drawing/2014/chart" uri="{C3380CC4-5D6E-409C-BE32-E72D297353CC}">
              <c16:uniqueId val="{00000000-CF55-49F2-B9B6-26FF37079EC1}"/>
            </c:ext>
          </c:extLst>
        </c:ser>
        <c:ser>
          <c:idx val="2"/>
          <c:order val="1"/>
          <c:tx>
            <c:strRef>
              <c:f>ElecEnergy_AnnualMkt!$C$2</c:f>
              <c:strCache>
                <c:ptCount val="1"/>
                <c:pt idx="0">
                  <c:v>Mid</c:v>
                </c:pt>
              </c:strCache>
            </c:strRef>
          </c:tx>
          <c:spPr>
            <a:ln w="28575" cap="rnd">
              <a:solidFill>
                <a:schemeClr val="accent3"/>
              </a:solidFill>
              <a:round/>
            </a:ln>
            <a:effectLst/>
          </c:spPr>
          <c:marker>
            <c:symbol val="none"/>
          </c:marker>
          <c:cat>
            <c:strRef>
              <c:extLst>
                <c:ext xmlns:c15="http://schemas.microsoft.com/office/drawing/2012/chart" uri="{02D57815-91ED-43cb-92C2-25804820EDAC}">
                  <c15:fullRef>
                    <c15:sqref>ElecEnergy_AnnualMkt!$A$34:$A$61</c15:sqref>
                  </c15:fullRef>
                </c:ext>
              </c:extLst>
              <c:f>ElecEnergy_AnnualMkt!$A$34:$A$60</c:f>
              <c:strCache>
                <c:ptCount val="25"/>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strCache>
            </c:strRef>
          </c:cat>
          <c:val>
            <c:numRef>
              <c:extLst>
                <c:ext xmlns:c15="http://schemas.microsoft.com/office/drawing/2012/chart" uri="{02D57815-91ED-43cb-92C2-25804820EDAC}">
                  <c15:fullRef>
                    <c15:sqref>ElecEnergy_AnnualMkt!$C$34:$C$61</c15:sqref>
                  </c15:fullRef>
                </c:ext>
              </c:extLst>
              <c:f>ElecEnergy_AnnualMkt!$C$34:$C$60</c:f>
              <c:numCache>
                <c:formatCode>0.0%</c:formatCode>
                <c:ptCount val="25"/>
                <c:pt idx="0">
                  <c:v>1.451078723613383E-2</c:v>
                </c:pt>
                <c:pt idx="1">
                  <c:v>1.5735973033106216E-2</c:v>
                </c:pt>
                <c:pt idx="2">
                  <c:v>1.5477824313949659E-2</c:v>
                </c:pt>
                <c:pt idx="3">
                  <c:v>1.4596506536751506E-2</c:v>
                </c:pt>
                <c:pt idx="4">
                  <c:v>1.4547639763245041E-2</c:v>
                </c:pt>
                <c:pt idx="5">
                  <c:v>1.5247146610865707E-2</c:v>
                </c:pt>
                <c:pt idx="6">
                  <c:v>1.4920919333060507E-2</c:v>
                </c:pt>
                <c:pt idx="7">
                  <c:v>1.5466640419751179E-2</c:v>
                </c:pt>
                <c:pt idx="8">
                  <c:v>1.3914901031436741E-2</c:v>
                </c:pt>
                <c:pt idx="9">
                  <c:v>1.3377414085158841E-2</c:v>
                </c:pt>
                <c:pt idx="10">
                  <c:v>1.2737930709002974E-2</c:v>
                </c:pt>
                <c:pt idx="11">
                  <c:v>1.2247284986976009E-2</c:v>
                </c:pt>
                <c:pt idx="12">
                  <c:v>1.1407972004591678E-2</c:v>
                </c:pt>
                <c:pt idx="13">
                  <c:v>1.1174369532634381E-2</c:v>
                </c:pt>
                <c:pt idx="14">
                  <c:v>1.0592072330233378E-2</c:v>
                </c:pt>
                <c:pt idx="15">
                  <c:v>1.0370074887086345E-2</c:v>
                </c:pt>
                <c:pt idx="16">
                  <c:v>9.9937616784947347E-3</c:v>
                </c:pt>
                <c:pt idx="17">
                  <c:v>9.444797039968247E-3</c:v>
                </c:pt>
                <c:pt idx="18">
                  <c:v>9.009076834499594E-3</c:v>
                </c:pt>
                <c:pt idx="19">
                  <c:v>8.5990024755534713E-3</c:v>
                </c:pt>
                <c:pt idx="20">
                  <c:v>8.0643831039872056E-3</c:v>
                </c:pt>
                <c:pt idx="21">
                  <c:v>7.7252265571376988E-3</c:v>
                </c:pt>
                <c:pt idx="22">
                  <c:v>7.401218942992986E-3</c:v>
                </c:pt>
                <c:pt idx="23">
                  <c:v>7.1084769226553652E-3</c:v>
                </c:pt>
                <c:pt idx="24">
                  <c:v>6.8438150624942013E-3</c:v>
                </c:pt>
              </c:numCache>
            </c:numRef>
          </c:val>
          <c:smooth val="0"/>
          <c:extLst>
            <c:ext xmlns:c16="http://schemas.microsoft.com/office/drawing/2014/chart" uri="{C3380CC4-5D6E-409C-BE32-E72D297353CC}">
              <c16:uniqueId val="{00000002-CF55-49F2-B9B6-26FF37079EC1}"/>
            </c:ext>
          </c:extLst>
        </c:ser>
        <c:ser>
          <c:idx val="3"/>
          <c:order val="2"/>
          <c:tx>
            <c:strRef>
              <c:f>ElecEnergy_AnnualMkt!$D$2</c:f>
              <c:strCache>
                <c:ptCount val="1"/>
                <c:pt idx="0">
                  <c:v>Base</c:v>
                </c:pt>
              </c:strCache>
            </c:strRef>
          </c:tx>
          <c:spPr>
            <a:ln w="28575" cap="rnd">
              <a:solidFill>
                <a:schemeClr val="accent4"/>
              </a:solidFill>
              <a:round/>
            </a:ln>
            <a:effectLst/>
          </c:spPr>
          <c:marker>
            <c:symbol val="none"/>
          </c:marker>
          <c:cat>
            <c:strRef>
              <c:extLst>
                <c:ext xmlns:c15="http://schemas.microsoft.com/office/drawing/2012/chart" uri="{02D57815-91ED-43cb-92C2-25804820EDAC}">
                  <c15:fullRef>
                    <c15:sqref>ElecEnergy_AnnualMkt!$A$34:$A$61</c15:sqref>
                  </c15:fullRef>
                </c:ext>
              </c:extLst>
              <c:f>ElecEnergy_AnnualMkt!$A$34:$A$60</c:f>
              <c:strCache>
                <c:ptCount val="25"/>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strCache>
            </c:strRef>
          </c:cat>
          <c:val>
            <c:numRef>
              <c:extLst>
                <c:ext xmlns:c15="http://schemas.microsoft.com/office/drawing/2012/chart" uri="{02D57815-91ED-43cb-92C2-25804820EDAC}">
                  <c15:fullRef>
                    <c15:sqref>ElecEnergy_AnnualMkt!$D$34:$D$61</c15:sqref>
                  </c15:fullRef>
                </c:ext>
              </c:extLst>
              <c:f>ElecEnergy_AnnualMkt!$D$34:$D$60</c:f>
              <c:numCache>
                <c:formatCode>0.0%</c:formatCode>
                <c:ptCount val="25"/>
                <c:pt idx="0">
                  <c:v>1.0550696963258877E-2</c:v>
                </c:pt>
                <c:pt idx="1">
                  <c:v>1.1572344297448434E-2</c:v>
                </c:pt>
                <c:pt idx="2">
                  <c:v>1.1364921277561838E-2</c:v>
                </c:pt>
                <c:pt idx="3">
                  <c:v>1.0709648801711885E-2</c:v>
                </c:pt>
                <c:pt idx="4">
                  <c:v>1.0821826182817178E-2</c:v>
                </c:pt>
                <c:pt idx="5">
                  <c:v>1.1693779580547027E-2</c:v>
                </c:pt>
                <c:pt idx="6">
                  <c:v>1.1717961279426337E-2</c:v>
                </c:pt>
                <c:pt idx="7">
                  <c:v>1.2454888952075575E-2</c:v>
                </c:pt>
                <c:pt idx="8">
                  <c:v>1.1508323537103255E-2</c:v>
                </c:pt>
                <c:pt idx="9">
                  <c:v>1.1401492754859023E-2</c:v>
                </c:pt>
                <c:pt idx="10">
                  <c:v>1.1221483105842091E-2</c:v>
                </c:pt>
                <c:pt idx="11">
                  <c:v>1.1056475129587715E-2</c:v>
                </c:pt>
                <c:pt idx="12">
                  <c:v>1.0601885129256201E-2</c:v>
                </c:pt>
                <c:pt idx="13">
                  <c:v>1.0619202827705031E-2</c:v>
                </c:pt>
                <c:pt idx="14">
                  <c:v>1.0323287084798355E-2</c:v>
                </c:pt>
                <c:pt idx="15">
                  <c:v>1.0264951938305808E-2</c:v>
                </c:pt>
                <c:pt idx="16">
                  <c:v>1.0019707847392856E-2</c:v>
                </c:pt>
                <c:pt idx="17">
                  <c:v>9.5847210724554054E-3</c:v>
                </c:pt>
                <c:pt idx="18">
                  <c:v>9.2100968509564087E-3</c:v>
                </c:pt>
                <c:pt idx="19">
                  <c:v>8.8295010573457792E-3</c:v>
                </c:pt>
                <c:pt idx="20">
                  <c:v>8.3411795964136812E-3</c:v>
                </c:pt>
                <c:pt idx="21">
                  <c:v>7.9858118984585513E-3</c:v>
                </c:pt>
                <c:pt idx="22">
                  <c:v>7.6354223758126972E-3</c:v>
                </c:pt>
                <c:pt idx="23">
                  <c:v>7.3082157980295815E-3</c:v>
                </c:pt>
                <c:pt idx="24">
                  <c:v>7.0035494120611079E-3</c:v>
                </c:pt>
              </c:numCache>
            </c:numRef>
          </c:val>
          <c:smooth val="0"/>
          <c:extLst>
            <c:ext xmlns:c16="http://schemas.microsoft.com/office/drawing/2014/chart" uri="{C3380CC4-5D6E-409C-BE32-E72D297353CC}">
              <c16:uniqueId val="{00000003-CF55-49F2-B9B6-26FF37079EC1}"/>
            </c:ext>
          </c:extLst>
        </c:ser>
        <c:ser>
          <c:idx val="1"/>
          <c:order val="3"/>
          <c:tx>
            <c:strRef>
              <c:f>ElecEnergy_AnnualMkt!$E$2</c:f>
              <c:strCache>
                <c:ptCount val="1"/>
                <c:pt idx="0">
                  <c:v>Low</c:v>
                </c:pt>
              </c:strCache>
            </c:strRef>
          </c:tx>
          <c:spPr>
            <a:ln w="28575" cap="rnd">
              <a:solidFill>
                <a:schemeClr val="accent2"/>
              </a:solidFill>
              <a:round/>
            </a:ln>
            <a:effectLst/>
          </c:spPr>
          <c:marker>
            <c:symbol val="none"/>
          </c:marker>
          <c:cat>
            <c:strRef>
              <c:extLst>
                <c:ext xmlns:c15="http://schemas.microsoft.com/office/drawing/2012/chart" uri="{02D57815-91ED-43cb-92C2-25804820EDAC}">
                  <c15:fullRef>
                    <c15:sqref>ElecEnergy_AnnualMkt!$A$34:$A$61</c15:sqref>
                  </c15:fullRef>
                </c:ext>
              </c:extLst>
              <c:f>ElecEnergy_AnnualMkt!$A$34:$A$60</c:f>
              <c:strCache>
                <c:ptCount val="25"/>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strCache>
            </c:strRef>
          </c:cat>
          <c:val>
            <c:numRef>
              <c:extLst>
                <c:ext xmlns:c15="http://schemas.microsoft.com/office/drawing/2012/chart" uri="{02D57815-91ED-43cb-92C2-25804820EDAC}">
                  <c15:fullRef>
                    <c15:sqref>ElecEnergy_AnnualMkt!$E$34:$E$61</c15:sqref>
                  </c15:fullRef>
                </c:ext>
              </c:extLst>
              <c:f>ElecEnergy_AnnualMkt!$E$34:$E$60</c:f>
              <c:numCache>
                <c:formatCode>0.0%</c:formatCode>
                <c:ptCount val="25"/>
                <c:pt idx="0">
                  <c:v>6.9598151605945371E-3</c:v>
                </c:pt>
                <c:pt idx="1">
                  <c:v>7.6698947689247191E-3</c:v>
                </c:pt>
                <c:pt idx="2">
                  <c:v>7.40402403304151E-3</c:v>
                </c:pt>
                <c:pt idx="3">
                  <c:v>6.8292367768765733E-3</c:v>
                </c:pt>
                <c:pt idx="4">
                  <c:v>6.9499756658234326E-3</c:v>
                </c:pt>
                <c:pt idx="5">
                  <c:v>7.7199215346210248E-3</c:v>
                </c:pt>
                <c:pt idx="6">
                  <c:v>7.8271005628802407E-3</c:v>
                </c:pt>
                <c:pt idx="7">
                  <c:v>8.4748707914116747E-3</c:v>
                </c:pt>
                <c:pt idx="8">
                  <c:v>7.9966495805593018E-3</c:v>
                </c:pt>
                <c:pt idx="9">
                  <c:v>8.1378178335532302E-3</c:v>
                </c:pt>
                <c:pt idx="10">
                  <c:v>8.1140708708311686E-3</c:v>
                </c:pt>
                <c:pt idx="11">
                  <c:v>8.2534482362384004E-3</c:v>
                </c:pt>
                <c:pt idx="12">
                  <c:v>8.163130344294476E-3</c:v>
                </c:pt>
                <c:pt idx="13">
                  <c:v>8.4073449818948803E-3</c:v>
                </c:pt>
                <c:pt idx="14">
                  <c:v>8.4553264550520438E-3</c:v>
                </c:pt>
                <c:pt idx="15">
                  <c:v>8.6582526217552132E-3</c:v>
                </c:pt>
                <c:pt idx="16">
                  <c:v>8.6940706274196214E-3</c:v>
                </c:pt>
                <c:pt idx="17">
                  <c:v>8.553501377023898E-3</c:v>
                </c:pt>
                <c:pt idx="18">
                  <c:v>8.4277131202363572E-3</c:v>
                </c:pt>
                <c:pt idx="19">
                  <c:v>8.2627493327899464E-3</c:v>
                </c:pt>
                <c:pt idx="20">
                  <c:v>7.9968873693511879E-3</c:v>
                </c:pt>
                <c:pt idx="21">
                  <c:v>7.7883420351627661E-3</c:v>
                </c:pt>
                <c:pt idx="22">
                  <c:v>7.55284360424775E-3</c:v>
                </c:pt>
                <c:pt idx="23">
                  <c:v>7.3070647287582996E-3</c:v>
                </c:pt>
                <c:pt idx="24">
                  <c:v>7.0554777566439889E-3</c:v>
                </c:pt>
              </c:numCache>
            </c:numRef>
          </c:val>
          <c:smooth val="0"/>
          <c:extLst>
            <c:ext xmlns:c16="http://schemas.microsoft.com/office/drawing/2014/chart" uri="{C3380CC4-5D6E-409C-BE32-E72D297353CC}">
              <c16:uniqueId val="{00000000-5925-4FA6-AB49-20207B58D949}"/>
            </c:ext>
          </c:extLst>
        </c:ser>
        <c:dLbls>
          <c:showLegendKey val="0"/>
          <c:showVal val="0"/>
          <c:showCatName val="0"/>
          <c:showSerName val="0"/>
          <c:showPercent val="0"/>
          <c:showBubbleSize val="0"/>
        </c:dLbls>
        <c:smooth val="0"/>
        <c:axId val="341279928"/>
        <c:axId val="341280712"/>
      </c:lineChart>
      <c:catAx>
        <c:axId val="341279928"/>
        <c:scaling>
          <c:orientation val="minMax"/>
        </c:scaling>
        <c:delete val="0"/>
        <c:axPos val="b"/>
        <c:numFmt formatCode="General" sourceLinked="1"/>
        <c:majorTickMark val="out"/>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1280712"/>
        <c:crosses val="autoZero"/>
        <c:auto val="1"/>
        <c:lblAlgn val="ctr"/>
        <c:lblOffset val="100"/>
        <c:noMultiLvlLbl val="0"/>
      </c:catAx>
      <c:valAx>
        <c:axId val="341280712"/>
        <c:scaling>
          <c:orientation val="minMax"/>
        </c:scaling>
        <c:delete val="0"/>
        <c:axPos val="l"/>
        <c:majorGridlines>
          <c:spPr>
            <a:ln w="9525" cap="flat" cmpd="sng" algn="ctr">
              <a:solidFill>
                <a:schemeClr val="tx1">
                  <a:lumMod val="15000"/>
                  <a:lumOff val="85000"/>
                </a:schemeClr>
              </a:solidFill>
              <a:round/>
            </a:ln>
            <a:effectLst/>
          </c:spPr>
        </c:majorGridlines>
        <c:title>
          <c:tx>
            <c:strRef>
              <c:f>ElecEnergy_AnnualMkt!$A$62</c:f>
              <c:strCache>
                <c:ptCount val="1"/>
                <c:pt idx="0">
                  <c:v>Incremental Annual Achievable Electricity Potential as Percent of Sales</c:v>
                </c:pt>
              </c:strCache>
            </c:strRef>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127992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14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sz="1400" b="0" i="0" baseline="0">
                <a:effectLst/>
              </a:rPr>
              <a:t>2021 Residential Savings Potential (GWh, gross at generator)</a:t>
            </a:r>
            <a:endParaRPr lang="en-US" sz="1400">
              <a:effectLst/>
            </a:endParaRPr>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autoTitleDeleted val="0"/>
    <c:plotArea>
      <c:layout/>
      <c:barChart>
        <c:barDir val="bar"/>
        <c:grouping val="clustered"/>
        <c:varyColors val="0"/>
        <c:ser>
          <c:idx val="0"/>
          <c:order val="0"/>
          <c:spPr>
            <a:solidFill>
              <a:srgbClr val="0093C9"/>
            </a:solidFill>
            <a:ln>
              <a:noFill/>
            </a:ln>
            <a:effectLst/>
          </c:spPr>
          <c:invertIfNegative val="0"/>
          <c:cat>
            <c:strRef>
              <c:f>'ElecEnergy_Top40 LI'!$B$3:$B$42</c:f>
              <c:strCache>
                <c:ptCount val="40"/>
                <c:pt idx="0">
                  <c:v>Custom Energy Efficiency</c:v>
                </c:pt>
                <c:pt idx="1">
                  <c:v>Whole Home</c:v>
                </c:pt>
                <c:pt idx="2">
                  <c:v>Wi-Fi Thermostat</c:v>
                </c:pt>
                <c:pt idx="3">
                  <c:v>Smart Power Controllers</c:v>
                </c:pt>
                <c:pt idx="4">
                  <c:v>Networked / Connected Plug</c:v>
                </c:pt>
                <c:pt idx="5">
                  <c:v>Networked/ Connected - Indoor LED Lamp</c:v>
                </c:pt>
                <c:pt idx="6">
                  <c:v>Solar Domestic Hot Water</c:v>
                </c:pt>
                <c:pt idx="7">
                  <c:v>Dehumidifier replacement (Low income only)</c:v>
                </c:pt>
                <c:pt idx="8">
                  <c:v>Behavioral</c:v>
                </c:pt>
                <c:pt idx="9">
                  <c:v>Freezer retirement</c:v>
                </c:pt>
                <c:pt idx="10">
                  <c:v>Heat Pump Water Heater</c:v>
                </c:pt>
                <c:pt idx="11">
                  <c:v>Clothes-line</c:v>
                </c:pt>
                <c:pt idx="12">
                  <c:v>LED - ENERGY STAR Fixture with Motion Sensor</c:v>
                </c:pt>
                <c:pt idx="13">
                  <c:v>Clothes Washer replacement</c:v>
                </c:pt>
                <c:pt idx="14">
                  <c:v>Efficient clothes washer</c:v>
                </c:pt>
                <c:pt idx="15">
                  <c:v>Drain Water Heat Recovery</c:v>
                </c:pt>
                <c:pt idx="16">
                  <c:v>Dimmer Switch</c:v>
                </c:pt>
                <c:pt idx="17">
                  <c:v>Heat Pump Dryer (ventless)</c:v>
                </c:pt>
                <c:pt idx="18">
                  <c:v>Range / Stove replacement</c:v>
                </c:pt>
                <c:pt idx="19">
                  <c:v>Whole home - tier 3 (70% better than code target)</c:v>
                </c:pt>
                <c:pt idx="20">
                  <c:v>Ductless Heat Pump Controller</c:v>
                </c:pt>
                <c:pt idx="21">
                  <c:v>Room air purifier</c:v>
                </c:pt>
                <c:pt idx="22">
                  <c:v>Low-flow showerhead - MURB</c:v>
                </c:pt>
                <c:pt idx="23">
                  <c:v>Faucet Aerators - MURB</c:v>
                </c:pt>
                <c:pt idx="24">
                  <c:v>Clothes Dryer replacement</c:v>
                </c:pt>
                <c:pt idx="25">
                  <c:v>Holiday Lights Exchange</c:v>
                </c:pt>
                <c:pt idx="26">
                  <c:v>Dishwasher replacement</c:v>
                </c:pt>
                <c:pt idx="27">
                  <c:v>Efficient refrigerator</c:v>
                </c:pt>
                <c:pt idx="28">
                  <c:v>Outdoor motion sensor</c:v>
                </c:pt>
                <c:pt idx="29">
                  <c:v>Low-flow showerhead</c:v>
                </c:pt>
                <c:pt idx="30">
                  <c:v>Mini freezer retirement</c:v>
                </c:pt>
                <c:pt idx="31">
                  <c:v>Faucet Aerators</c:v>
                </c:pt>
                <c:pt idx="32">
                  <c:v>Unconverted D</c:v>
                </c:pt>
                <c:pt idx="33">
                  <c:v>LED Night Lights</c:v>
                </c:pt>
                <c:pt idx="34">
                  <c:v>Induction Cooktop Stove</c:v>
                </c:pt>
                <c:pt idx="35">
                  <c:v>Mini fridge retirement</c:v>
                </c:pt>
                <c:pt idx="36">
                  <c:v>Refrigerator retirement</c:v>
                </c:pt>
                <c:pt idx="37">
                  <c:v>Hot Water Tank Wrap - MURB</c:v>
                </c:pt>
                <c:pt idx="38">
                  <c:v>Pipe Insulation - MURB</c:v>
                </c:pt>
                <c:pt idx="39">
                  <c:v>Hot Water Tank Wrap</c:v>
                </c:pt>
              </c:strCache>
            </c:strRef>
          </c:cat>
          <c:val>
            <c:numRef>
              <c:f>'ElecEnergy_Top40 LI'!$C$3:$C$42</c:f>
              <c:numCache>
                <c:formatCode>#,##0</c:formatCode>
                <c:ptCount val="40"/>
                <c:pt idx="0">
                  <c:v>108.85367487769729</c:v>
                </c:pt>
                <c:pt idx="1">
                  <c:v>77.59980785581358</c:v>
                </c:pt>
                <c:pt idx="2">
                  <c:v>58.374934477236579</c:v>
                </c:pt>
                <c:pt idx="3">
                  <c:v>41.045767644065648</c:v>
                </c:pt>
                <c:pt idx="4">
                  <c:v>34.924697434751351</c:v>
                </c:pt>
                <c:pt idx="5">
                  <c:v>29.307476048676396</c:v>
                </c:pt>
                <c:pt idx="6">
                  <c:v>15.058564151427394</c:v>
                </c:pt>
                <c:pt idx="7">
                  <c:v>12.630683145863907</c:v>
                </c:pt>
                <c:pt idx="8">
                  <c:v>9.7276541072373348</c:v>
                </c:pt>
                <c:pt idx="9">
                  <c:v>8.070769539332046</c:v>
                </c:pt>
                <c:pt idx="10">
                  <c:v>7.5496469097139434</c:v>
                </c:pt>
                <c:pt idx="11">
                  <c:v>6.5195393543424904</c:v>
                </c:pt>
                <c:pt idx="12">
                  <c:v>6.5072578640782313</c:v>
                </c:pt>
                <c:pt idx="13">
                  <c:v>5.3582975776433459</c:v>
                </c:pt>
                <c:pt idx="14">
                  <c:v>5.355244685294041</c:v>
                </c:pt>
                <c:pt idx="15">
                  <c:v>5.0998575475047234</c:v>
                </c:pt>
                <c:pt idx="16">
                  <c:v>5.0706914315824188</c:v>
                </c:pt>
                <c:pt idx="17">
                  <c:v>4.8601950938967828</c:v>
                </c:pt>
                <c:pt idx="18">
                  <c:v>4.4119400250366461</c:v>
                </c:pt>
                <c:pt idx="19">
                  <c:v>3.8960398417974291</c:v>
                </c:pt>
                <c:pt idx="20">
                  <c:v>3.8224210716727689</c:v>
                </c:pt>
                <c:pt idx="21">
                  <c:v>3.4138678800920692</c:v>
                </c:pt>
                <c:pt idx="22">
                  <c:v>3.3396583126357222</c:v>
                </c:pt>
                <c:pt idx="23">
                  <c:v>3.234191540206468</c:v>
                </c:pt>
                <c:pt idx="24">
                  <c:v>2.9237476996029645</c:v>
                </c:pt>
                <c:pt idx="25">
                  <c:v>2.8123235978505905</c:v>
                </c:pt>
                <c:pt idx="26">
                  <c:v>2.7893515956475934</c:v>
                </c:pt>
                <c:pt idx="27">
                  <c:v>2.6144745314545776</c:v>
                </c:pt>
                <c:pt idx="28">
                  <c:v>1.6668069702718431</c:v>
                </c:pt>
                <c:pt idx="29">
                  <c:v>1.3810131105761148</c:v>
                </c:pt>
                <c:pt idx="30">
                  <c:v>1.3005021144291848</c:v>
                </c:pt>
                <c:pt idx="31">
                  <c:v>1.1513327175755907</c:v>
                </c:pt>
                <c:pt idx="32">
                  <c:v>1.1288025939076178</c:v>
                </c:pt>
                <c:pt idx="33">
                  <c:v>0.95964327461970045</c:v>
                </c:pt>
                <c:pt idx="34">
                  <c:v>0.89877468657163906</c:v>
                </c:pt>
                <c:pt idx="35">
                  <c:v>0.81758141650082616</c:v>
                </c:pt>
                <c:pt idx="36">
                  <c:v>0.70296475510508549</c:v>
                </c:pt>
                <c:pt idx="37">
                  <c:v>0.65330137241171593</c:v>
                </c:pt>
                <c:pt idx="38">
                  <c:v>0.47200472220202683</c:v>
                </c:pt>
                <c:pt idx="39">
                  <c:v>0.46077848183910869</c:v>
                </c:pt>
              </c:numCache>
            </c:numRef>
          </c:val>
          <c:extLst>
            <c:ext xmlns:c16="http://schemas.microsoft.com/office/drawing/2014/chart" uri="{C3380CC4-5D6E-409C-BE32-E72D297353CC}">
              <c16:uniqueId val="{00000000-1E05-4723-81DF-54551183C254}"/>
            </c:ext>
          </c:extLst>
        </c:ser>
        <c:dLbls>
          <c:showLegendKey val="0"/>
          <c:showVal val="0"/>
          <c:showCatName val="0"/>
          <c:showSerName val="0"/>
          <c:showPercent val="0"/>
          <c:showBubbleSize val="0"/>
        </c:dLbls>
        <c:gapWidth val="219"/>
        <c:axId val="346493080"/>
        <c:axId val="346493472"/>
      </c:barChart>
      <c:catAx>
        <c:axId val="346493080"/>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6493472"/>
        <c:crosses val="autoZero"/>
        <c:auto val="1"/>
        <c:lblAlgn val="ctr"/>
        <c:lblOffset val="100"/>
        <c:tickLblSkip val="1"/>
        <c:noMultiLvlLbl val="0"/>
      </c:catAx>
      <c:valAx>
        <c:axId val="346493472"/>
        <c:scaling>
          <c:orientation val="minMax"/>
        </c:scaling>
        <c:delete val="0"/>
        <c:axPos val="t"/>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solidFill>
              <a:srgbClr val="555759">
                <a:lumMod val="15000"/>
                <a:lumOff val="85000"/>
              </a:srgbClr>
            </a:solid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649308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0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sz="1400" b="0" i="0" baseline="0">
                <a:effectLst/>
              </a:rPr>
              <a:t>2021 Residential Savings Potential (GWh, gross at generator)</a:t>
            </a:r>
            <a:endParaRPr lang="en-US" sz="1400">
              <a:effectLst/>
            </a:endParaRPr>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autoTitleDeleted val="0"/>
    <c:plotArea>
      <c:layout/>
      <c:barChart>
        <c:barDir val="bar"/>
        <c:grouping val="clustered"/>
        <c:varyColors val="0"/>
        <c:ser>
          <c:idx val="0"/>
          <c:order val="0"/>
          <c:spPr>
            <a:solidFill>
              <a:srgbClr val="0093C9"/>
            </a:solidFill>
            <a:ln>
              <a:noFill/>
            </a:ln>
            <a:effectLst/>
          </c:spPr>
          <c:invertIfNegative val="0"/>
          <c:cat>
            <c:strRef>
              <c:f>'ElecEnergy_Top40 LI'!$B$47:$B$86</c:f>
              <c:strCache>
                <c:ptCount val="40"/>
                <c:pt idx="0">
                  <c:v>Custom Energy Efficiency</c:v>
                </c:pt>
                <c:pt idx="1">
                  <c:v>Whole Home</c:v>
                </c:pt>
                <c:pt idx="2">
                  <c:v>Wi-Fi Thermostat</c:v>
                </c:pt>
                <c:pt idx="3">
                  <c:v>Smart Power Controllers</c:v>
                </c:pt>
                <c:pt idx="4">
                  <c:v>Networked / Connected Plug</c:v>
                </c:pt>
                <c:pt idx="5">
                  <c:v>Screw-in LED Bulb</c:v>
                </c:pt>
                <c:pt idx="6">
                  <c:v>Solar Domestic Hot Water</c:v>
                </c:pt>
                <c:pt idx="7">
                  <c:v>Dehumidifier replacement (Low income only)</c:v>
                </c:pt>
                <c:pt idx="8">
                  <c:v>Behavioral</c:v>
                </c:pt>
                <c:pt idx="9">
                  <c:v>Freezer retirement</c:v>
                </c:pt>
                <c:pt idx="10">
                  <c:v>Clothes-line</c:v>
                </c:pt>
                <c:pt idx="11">
                  <c:v>LED - ENERGY STAR Fixture with Motion Sensor</c:v>
                </c:pt>
                <c:pt idx="12">
                  <c:v>Drain Water Heat Recovery</c:v>
                </c:pt>
                <c:pt idx="13">
                  <c:v>Whole home - tier 3 (70% better than code target)</c:v>
                </c:pt>
                <c:pt idx="14">
                  <c:v>Ductless Heat Pump Controller</c:v>
                </c:pt>
                <c:pt idx="15">
                  <c:v>Room air purifier</c:v>
                </c:pt>
                <c:pt idx="16">
                  <c:v>Low-flow showerhead - MURB</c:v>
                </c:pt>
                <c:pt idx="17">
                  <c:v>Faucet Aerators - MURB</c:v>
                </c:pt>
                <c:pt idx="18">
                  <c:v>Holiday Lights Exchange</c:v>
                </c:pt>
                <c:pt idx="19">
                  <c:v>Efficient refrigerator</c:v>
                </c:pt>
                <c:pt idx="20">
                  <c:v>Energy Star Dryer</c:v>
                </c:pt>
                <c:pt idx="21">
                  <c:v>Outdoor motion sensor</c:v>
                </c:pt>
                <c:pt idx="22">
                  <c:v>Low-flow showerhead</c:v>
                </c:pt>
                <c:pt idx="23">
                  <c:v>Mini freezer retirement</c:v>
                </c:pt>
                <c:pt idx="24">
                  <c:v>Faucet Aerators</c:v>
                </c:pt>
                <c:pt idx="25">
                  <c:v>Unconverted D</c:v>
                </c:pt>
                <c:pt idx="26">
                  <c:v>LED Night Lights</c:v>
                </c:pt>
                <c:pt idx="27">
                  <c:v>Mini fridge retirement</c:v>
                </c:pt>
                <c:pt idx="28">
                  <c:v>Refrigerator retirement</c:v>
                </c:pt>
                <c:pt idx="29">
                  <c:v>Hot Water Tank Wrap - MURB</c:v>
                </c:pt>
                <c:pt idx="30">
                  <c:v>Pipe Insulation - MURB</c:v>
                </c:pt>
                <c:pt idx="31">
                  <c:v>Hot Water Tank Wrap</c:v>
                </c:pt>
                <c:pt idx="32">
                  <c:v>Heavy duty timer</c:v>
                </c:pt>
                <c:pt idx="33">
                  <c:v>Pipe Insulation</c:v>
                </c:pt>
                <c:pt idx="34">
                  <c:v>Air Conditioner retirement</c:v>
                </c:pt>
                <c:pt idx="35">
                  <c:v>Clothes Dryer replacement</c:v>
                </c:pt>
                <c:pt idx="36">
                  <c:v>Clothes Washer replacement</c:v>
                </c:pt>
                <c:pt idx="37">
                  <c:v>Dimmer Switch</c:v>
                </c:pt>
                <c:pt idx="38">
                  <c:v>Dishwasher replacement</c:v>
                </c:pt>
                <c:pt idx="39">
                  <c:v>ECM Circulator Pump</c:v>
                </c:pt>
              </c:strCache>
            </c:strRef>
          </c:cat>
          <c:val>
            <c:numRef>
              <c:f>'ElecEnergy_Top40 LI'!$C$47:$C$86</c:f>
              <c:numCache>
                <c:formatCode>#,##0</c:formatCode>
                <c:ptCount val="40"/>
                <c:pt idx="0">
                  <c:v>108.85367487769729</c:v>
                </c:pt>
                <c:pt idx="1">
                  <c:v>77.59980785581358</c:v>
                </c:pt>
                <c:pt idx="2">
                  <c:v>58.374934477236579</c:v>
                </c:pt>
                <c:pt idx="3">
                  <c:v>41.045767644065648</c:v>
                </c:pt>
                <c:pt idx="4">
                  <c:v>34.924697434751351</c:v>
                </c:pt>
                <c:pt idx="5">
                  <c:v>26.588211418612858</c:v>
                </c:pt>
                <c:pt idx="6">
                  <c:v>15.058564151427394</c:v>
                </c:pt>
                <c:pt idx="7">
                  <c:v>12.630683145863907</c:v>
                </c:pt>
                <c:pt idx="8">
                  <c:v>9.7276541072373348</c:v>
                </c:pt>
                <c:pt idx="9">
                  <c:v>8.070769539332046</c:v>
                </c:pt>
                <c:pt idx="10">
                  <c:v>6.5195393543424904</c:v>
                </c:pt>
                <c:pt idx="11">
                  <c:v>6.5072578640782313</c:v>
                </c:pt>
                <c:pt idx="12">
                  <c:v>5.0998575475047234</c:v>
                </c:pt>
                <c:pt idx="13">
                  <c:v>3.8960398417974291</c:v>
                </c:pt>
                <c:pt idx="14">
                  <c:v>3.8224210716727689</c:v>
                </c:pt>
                <c:pt idx="15">
                  <c:v>3.4138678800920692</c:v>
                </c:pt>
                <c:pt idx="16">
                  <c:v>3.3396583126357222</c:v>
                </c:pt>
                <c:pt idx="17">
                  <c:v>3.234191540206468</c:v>
                </c:pt>
                <c:pt idx="18">
                  <c:v>2.8123235978505905</c:v>
                </c:pt>
                <c:pt idx="19">
                  <c:v>2.6144745314545776</c:v>
                </c:pt>
                <c:pt idx="20">
                  <c:v>1.7435677466894286</c:v>
                </c:pt>
                <c:pt idx="21">
                  <c:v>1.6668069702718431</c:v>
                </c:pt>
                <c:pt idx="22">
                  <c:v>1.3810131105761148</c:v>
                </c:pt>
                <c:pt idx="23">
                  <c:v>1.3005021144291848</c:v>
                </c:pt>
                <c:pt idx="24">
                  <c:v>1.1513327175755907</c:v>
                </c:pt>
                <c:pt idx="25">
                  <c:v>1.1288025939076178</c:v>
                </c:pt>
                <c:pt idx="26">
                  <c:v>0.95964327461970045</c:v>
                </c:pt>
                <c:pt idx="27">
                  <c:v>0.81758141650082616</c:v>
                </c:pt>
                <c:pt idx="28">
                  <c:v>0.70296475510508549</c:v>
                </c:pt>
                <c:pt idx="29">
                  <c:v>0.65330137241171593</c:v>
                </c:pt>
                <c:pt idx="30">
                  <c:v>0.47200472220202683</c:v>
                </c:pt>
                <c:pt idx="31">
                  <c:v>0.46077848183910869</c:v>
                </c:pt>
                <c:pt idx="32">
                  <c:v>0.39046113878553035</c:v>
                </c:pt>
                <c:pt idx="33">
                  <c:v>0.20977987666310419</c:v>
                </c:pt>
                <c:pt idx="34">
                  <c:v>0.14376851295769014</c:v>
                </c:pt>
                <c:pt idx="35">
                  <c:v>0</c:v>
                </c:pt>
                <c:pt idx="36">
                  <c:v>0</c:v>
                </c:pt>
                <c:pt idx="37">
                  <c:v>0</c:v>
                </c:pt>
                <c:pt idx="38">
                  <c:v>0</c:v>
                </c:pt>
                <c:pt idx="39">
                  <c:v>0</c:v>
                </c:pt>
              </c:numCache>
            </c:numRef>
          </c:val>
          <c:extLst>
            <c:ext xmlns:c16="http://schemas.microsoft.com/office/drawing/2014/chart" uri="{C3380CC4-5D6E-409C-BE32-E72D297353CC}">
              <c16:uniqueId val="{00000000-E0C8-4EDD-95C1-9B8BA22D6CBE}"/>
            </c:ext>
          </c:extLst>
        </c:ser>
        <c:dLbls>
          <c:showLegendKey val="0"/>
          <c:showVal val="0"/>
          <c:showCatName val="0"/>
          <c:showSerName val="0"/>
          <c:showPercent val="0"/>
          <c:showBubbleSize val="0"/>
        </c:dLbls>
        <c:gapWidth val="219"/>
        <c:axId val="348633728"/>
        <c:axId val="348634120"/>
      </c:barChart>
      <c:catAx>
        <c:axId val="348633728"/>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8634120"/>
        <c:crosses val="autoZero"/>
        <c:auto val="1"/>
        <c:lblAlgn val="ctr"/>
        <c:lblOffset val="100"/>
        <c:tickLblSkip val="1"/>
        <c:noMultiLvlLbl val="0"/>
      </c:catAx>
      <c:valAx>
        <c:axId val="348634120"/>
        <c:scaling>
          <c:orientation val="minMax"/>
        </c:scaling>
        <c:delete val="0"/>
        <c:axPos val="t"/>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solidFill>
              <a:srgbClr val="555759">
                <a:lumMod val="15000"/>
                <a:lumOff val="85000"/>
              </a:srgbClr>
            </a:solid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8633728"/>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0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sz="1400" b="0" i="0" baseline="0">
                <a:effectLst/>
              </a:rPr>
              <a:t>2021 Residential Savings Potential (GWh, gross at generator)</a:t>
            </a:r>
            <a:endParaRPr lang="en-US" sz="1400">
              <a:effectLst/>
            </a:endParaRPr>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autoTitleDeleted val="0"/>
    <c:plotArea>
      <c:layout/>
      <c:barChart>
        <c:barDir val="bar"/>
        <c:grouping val="clustered"/>
        <c:varyColors val="0"/>
        <c:ser>
          <c:idx val="0"/>
          <c:order val="0"/>
          <c:tx>
            <c:strRef>
              <c:f>'ElecEnergy_Top40 LI'!$C$90</c:f>
              <c:strCache>
                <c:ptCount val="1"/>
                <c:pt idx="0">
                  <c:v>Achievable Potential (Base)</c:v>
                </c:pt>
              </c:strCache>
            </c:strRef>
          </c:tx>
          <c:spPr>
            <a:solidFill>
              <a:srgbClr val="0093C9"/>
            </a:solidFill>
            <a:ln>
              <a:noFill/>
            </a:ln>
            <a:effectLst/>
          </c:spPr>
          <c:invertIfNegative val="0"/>
          <c:cat>
            <c:strRef>
              <c:f>'ElecEnergy_Top40 LI'!$B$91:$B$130</c:f>
              <c:strCache>
                <c:ptCount val="40"/>
                <c:pt idx="0">
                  <c:v>Whole Home</c:v>
                </c:pt>
                <c:pt idx="1">
                  <c:v>Screw-in LED Bulb</c:v>
                </c:pt>
                <c:pt idx="2">
                  <c:v>Custom Energy Efficiency</c:v>
                </c:pt>
                <c:pt idx="3">
                  <c:v>Networked / Connected Plug</c:v>
                </c:pt>
                <c:pt idx="4">
                  <c:v>Dehumidifier replacement (Low income only)</c:v>
                </c:pt>
                <c:pt idx="5">
                  <c:v>LED - ENERGY STAR Fixture with Motion Sensor</c:v>
                </c:pt>
                <c:pt idx="6">
                  <c:v>Solar Domestic Hot Water</c:v>
                </c:pt>
                <c:pt idx="7">
                  <c:v>Clothes-line</c:v>
                </c:pt>
                <c:pt idx="8">
                  <c:v>Freezer retirement</c:v>
                </c:pt>
                <c:pt idx="9">
                  <c:v>Holiday Lights Exchange</c:v>
                </c:pt>
                <c:pt idx="10">
                  <c:v>Low-flow showerhead - MURB</c:v>
                </c:pt>
                <c:pt idx="11">
                  <c:v>Faucet Aerators - MURB</c:v>
                </c:pt>
                <c:pt idx="12">
                  <c:v>Ductless Heat Pump Controller</c:v>
                </c:pt>
                <c:pt idx="13">
                  <c:v>Whole home - tier 3 (70% better than code target)</c:v>
                </c:pt>
                <c:pt idx="14">
                  <c:v>Behavioral</c:v>
                </c:pt>
                <c:pt idx="15">
                  <c:v>Outdoor motion sensor</c:v>
                </c:pt>
                <c:pt idx="16">
                  <c:v>Efficient refrigerator</c:v>
                </c:pt>
                <c:pt idx="17">
                  <c:v>LED Night Lights</c:v>
                </c:pt>
                <c:pt idx="18">
                  <c:v>Low-flow showerhead</c:v>
                </c:pt>
                <c:pt idx="19">
                  <c:v>Drain Water Heat Recovery</c:v>
                </c:pt>
                <c:pt idx="20">
                  <c:v>Room air purifier</c:v>
                </c:pt>
                <c:pt idx="21">
                  <c:v>Faucet Aerators</c:v>
                </c:pt>
                <c:pt idx="22">
                  <c:v>Efficient clothes washer</c:v>
                </c:pt>
                <c:pt idx="23">
                  <c:v>Unconverted D</c:v>
                </c:pt>
                <c:pt idx="24">
                  <c:v>Refrigerator retirement</c:v>
                </c:pt>
                <c:pt idx="25">
                  <c:v>Whole home - tier 2 (60% better than code target)</c:v>
                </c:pt>
                <c:pt idx="26">
                  <c:v>Hot Water Tank Wrap - MURB</c:v>
                </c:pt>
                <c:pt idx="27">
                  <c:v>Mini freezer retirement</c:v>
                </c:pt>
                <c:pt idx="28">
                  <c:v>Pipe Insulation - MURB</c:v>
                </c:pt>
                <c:pt idx="29">
                  <c:v>ENERGY STAR Manufactured Home</c:v>
                </c:pt>
                <c:pt idx="30">
                  <c:v>Hot Water Tank Wrap</c:v>
                </c:pt>
                <c:pt idx="31">
                  <c:v>Whole home - tier 1 (45% better than code target)</c:v>
                </c:pt>
                <c:pt idx="32">
                  <c:v>Mini fridge retirement</c:v>
                </c:pt>
                <c:pt idx="33">
                  <c:v>Whole Home - tier 0 (22% better than code on average)</c:v>
                </c:pt>
                <c:pt idx="34">
                  <c:v>Energy Star Dryer</c:v>
                </c:pt>
                <c:pt idx="35">
                  <c:v>Pipe Insulation</c:v>
                </c:pt>
                <c:pt idx="36">
                  <c:v>Heavy duty timer</c:v>
                </c:pt>
                <c:pt idx="37">
                  <c:v>Smart Power Controllers</c:v>
                </c:pt>
                <c:pt idx="38">
                  <c:v>Air Conditioner retirement</c:v>
                </c:pt>
                <c:pt idx="39">
                  <c:v>Networked/ Connected - Indoor LED Lamp</c:v>
                </c:pt>
              </c:strCache>
            </c:strRef>
          </c:cat>
          <c:val>
            <c:numRef>
              <c:f>'ElecEnergy_Top40 LI'!$C$91:$C$130</c:f>
              <c:numCache>
                <c:formatCode>#,##0</c:formatCode>
                <c:ptCount val="40"/>
                <c:pt idx="0">
                  <c:v>1.6045519775981292</c:v>
                </c:pt>
                <c:pt idx="1">
                  <c:v>1.377393043531276</c:v>
                </c:pt>
                <c:pt idx="2">
                  <c:v>1.3369812952758835</c:v>
                </c:pt>
                <c:pt idx="3">
                  <c:v>0.49880958471232795</c:v>
                </c:pt>
                <c:pt idx="4">
                  <c:v>0.36042520902774416</c:v>
                </c:pt>
                <c:pt idx="5">
                  <c:v>0.35171109280462781</c:v>
                </c:pt>
                <c:pt idx="6">
                  <c:v>0.22165791014746372</c:v>
                </c:pt>
                <c:pt idx="7">
                  <c:v>0.21642241943487656</c:v>
                </c:pt>
                <c:pt idx="8">
                  <c:v>0.20031932901854163</c:v>
                </c:pt>
                <c:pt idx="9">
                  <c:v>0.15808355836649043</c:v>
                </c:pt>
                <c:pt idx="10">
                  <c:v>0.12230622022055181</c:v>
                </c:pt>
                <c:pt idx="11">
                  <c:v>0.11439420349535395</c:v>
                </c:pt>
                <c:pt idx="12">
                  <c:v>0.11090032170054126</c:v>
                </c:pt>
                <c:pt idx="13">
                  <c:v>8.8888577375881725E-2</c:v>
                </c:pt>
                <c:pt idx="14">
                  <c:v>8.1008838272439571E-2</c:v>
                </c:pt>
                <c:pt idx="15">
                  <c:v>7.1595895097044421E-2</c:v>
                </c:pt>
                <c:pt idx="16">
                  <c:v>6.3936840462467504E-2</c:v>
                </c:pt>
                <c:pt idx="17">
                  <c:v>5.8058894366784797E-2</c:v>
                </c:pt>
                <c:pt idx="18">
                  <c:v>5.1110311734256522E-2</c:v>
                </c:pt>
                <c:pt idx="19">
                  <c:v>4.6221524975821229E-2</c:v>
                </c:pt>
                <c:pt idx="20">
                  <c:v>4.3672743438575114E-2</c:v>
                </c:pt>
                <c:pt idx="21">
                  <c:v>4.0894147172230347E-2</c:v>
                </c:pt>
                <c:pt idx="22">
                  <c:v>3.9833769647439315E-2</c:v>
                </c:pt>
                <c:pt idx="23">
                  <c:v>3.387459095859234E-2</c:v>
                </c:pt>
                <c:pt idx="24">
                  <c:v>2.6640879256095703E-2</c:v>
                </c:pt>
                <c:pt idx="25">
                  <c:v>2.1865333240665419E-2</c:v>
                </c:pt>
                <c:pt idx="26">
                  <c:v>2.0550078872543481E-2</c:v>
                </c:pt>
                <c:pt idx="27">
                  <c:v>1.7512903379487261E-2</c:v>
                </c:pt>
                <c:pt idx="28">
                  <c:v>1.7211007100792396E-2</c:v>
                </c:pt>
                <c:pt idx="29">
                  <c:v>1.6470965512683497E-2</c:v>
                </c:pt>
                <c:pt idx="30">
                  <c:v>1.5612175195525229E-2</c:v>
                </c:pt>
                <c:pt idx="31">
                  <c:v>1.2928560384405222E-2</c:v>
                </c:pt>
                <c:pt idx="32">
                  <c:v>1.1009766299632538E-2</c:v>
                </c:pt>
                <c:pt idx="33">
                  <c:v>1.0150888311228488E-2</c:v>
                </c:pt>
                <c:pt idx="34">
                  <c:v>7.6781170570224839E-3</c:v>
                </c:pt>
                <c:pt idx="35">
                  <c:v>7.6493364939401367E-3</c:v>
                </c:pt>
                <c:pt idx="36">
                  <c:v>5.8430768187010401E-3</c:v>
                </c:pt>
                <c:pt idx="37">
                  <c:v>3.9633916004694417E-3</c:v>
                </c:pt>
                <c:pt idx="38">
                  <c:v>1.537670442975213E-3</c:v>
                </c:pt>
                <c:pt idx="39">
                  <c:v>7.9151280094864426E-9</c:v>
                </c:pt>
              </c:numCache>
            </c:numRef>
          </c:val>
          <c:extLst>
            <c:ext xmlns:c16="http://schemas.microsoft.com/office/drawing/2014/chart" uri="{C3380CC4-5D6E-409C-BE32-E72D297353CC}">
              <c16:uniqueId val="{00000000-5F72-4D55-A54B-728284B7C14C}"/>
            </c:ext>
          </c:extLst>
        </c:ser>
        <c:dLbls>
          <c:showLegendKey val="0"/>
          <c:showVal val="0"/>
          <c:showCatName val="0"/>
          <c:showSerName val="0"/>
          <c:showPercent val="0"/>
          <c:showBubbleSize val="0"/>
        </c:dLbls>
        <c:gapWidth val="219"/>
        <c:axId val="348997344"/>
        <c:axId val="348995776"/>
      </c:barChart>
      <c:catAx>
        <c:axId val="348997344"/>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8995776"/>
        <c:crosses val="autoZero"/>
        <c:auto val="1"/>
        <c:lblAlgn val="ctr"/>
        <c:lblOffset val="100"/>
        <c:tickLblSkip val="1"/>
        <c:noMultiLvlLbl val="0"/>
      </c:catAx>
      <c:valAx>
        <c:axId val="348995776"/>
        <c:scaling>
          <c:orientation val="minMax"/>
        </c:scaling>
        <c:delete val="0"/>
        <c:axPos val="t"/>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solidFill>
              <a:srgbClr val="555759">
                <a:lumMod val="15000"/>
                <a:lumOff val="85000"/>
              </a:srgbClr>
            </a:solid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8997344"/>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0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ElecEnergy_NonProg!$L$2</c:f>
              <c:strCache>
                <c:ptCount val="1"/>
                <c:pt idx="0">
                  <c:v>Cumulative Achievable Potential (Base)</c:v>
                </c:pt>
              </c:strCache>
            </c:strRef>
          </c:tx>
          <c:spPr>
            <a:solidFill>
              <a:schemeClr val="accent1"/>
            </a:solidFill>
            <a:ln>
              <a:noFill/>
            </a:ln>
            <a:effectLst/>
          </c:spPr>
          <c:invertIfNegative val="0"/>
          <c:cat>
            <c:numRef>
              <c:f>ElecEnergy_NonProg!$K$5:$K$29</c:f>
              <c:numCache>
                <c:formatCode>General</c:formatCode>
                <c:ptCount val="25"/>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numCache>
            </c:numRef>
          </c:cat>
          <c:val>
            <c:numRef>
              <c:f>ElecEnergy_NonProg!$L$3:$L$29</c:f>
              <c:numCache>
                <c:formatCode>#,##0</c:formatCode>
                <c:ptCount val="25"/>
                <c:pt idx="0">
                  <c:v>119.81995657634052</c:v>
                </c:pt>
                <c:pt idx="1">
                  <c:v>251.51876926342834</c:v>
                </c:pt>
                <c:pt idx="2">
                  <c:v>382.15237620006428</c:v>
                </c:pt>
                <c:pt idx="3">
                  <c:v>505.87039622517119</c:v>
                </c:pt>
                <c:pt idx="4">
                  <c:v>629.92571702773182</c:v>
                </c:pt>
                <c:pt idx="5">
                  <c:v>764.42585144607619</c:v>
                </c:pt>
                <c:pt idx="6">
                  <c:v>899.26456765973364</c:v>
                </c:pt>
                <c:pt idx="7">
                  <c:v>1044.0885665499434</c:v>
                </c:pt>
                <c:pt idx="8">
                  <c:v>1175.2546466166718</c:v>
                </c:pt>
                <c:pt idx="9">
                  <c:v>1305.0665018623606</c:v>
                </c:pt>
                <c:pt idx="10">
                  <c:v>1430.2084747710774</c:v>
                </c:pt>
                <c:pt idx="11">
                  <c:v>1553.2778759529365</c:v>
                </c:pt>
                <c:pt idx="12">
                  <c:v>1668.6967196549635</c:v>
                </c:pt>
                <c:pt idx="13">
                  <c:v>1779.5157612856442</c:v>
                </c:pt>
                <c:pt idx="14">
                  <c:v>1887.6302610843711</c:v>
                </c:pt>
                <c:pt idx="15">
                  <c:v>1993.0733905246557</c:v>
                </c:pt>
                <c:pt idx="16">
                  <c:v>2091.2277717036068</c:v>
                </c:pt>
                <c:pt idx="17">
                  <c:v>2185.7088842063313</c:v>
                </c:pt>
                <c:pt idx="18">
                  <c:v>2272.9637748987707</c:v>
                </c:pt>
                <c:pt idx="19">
                  <c:v>2356.7878113591105</c:v>
                </c:pt>
                <c:pt idx="20">
                  <c:v>2435.3474093889777</c:v>
                </c:pt>
                <c:pt idx="21">
                  <c:v>2504.3828850993623</c:v>
                </c:pt>
                <c:pt idx="22">
                  <c:v>2571.4461406482928</c:v>
                </c:pt>
                <c:pt idx="23">
                  <c:v>2632.8506735387591</c:v>
                </c:pt>
                <c:pt idx="24">
                  <c:v>2691.2794740174522</c:v>
                </c:pt>
              </c:numCache>
            </c:numRef>
          </c:val>
          <c:extLst>
            <c:ext xmlns:c16="http://schemas.microsoft.com/office/drawing/2014/chart" uri="{C3380CC4-5D6E-409C-BE32-E72D297353CC}">
              <c16:uniqueId val="{00000000-9260-4401-85EA-D8A1AD030917}"/>
            </c:ext>
          </c:extLst>
        </c:ser>
        <c:ser>
          <c:idx val="1"/>
          <c:order val="1"/>
          <c:tx>
            <c:strRef>
              <c:f>ElecEnergy_NonProg!$M$2</c:f>
              <c:strCache>
                <c:ptCount val="1"/>
                <c:pt idx="0">
                  <c:v>Non-Programmatic
(1-NTG + C&amp;S)</c:v>
                </c:pt>
              </c:strCache>
            </c:strRef>
          </c:tx>
          <c:spPr>
            <a:solidFill>
              <a:schemeClr val="accent2"/>
            </a:solidFill>
            <a:ln>
              <a:noFill/>
            </a:ln>
            <a:effectLst/>
          </c:spPr>
          <c:invertIfNegative val="0"/>
          <c:cat>
            <c:numRef>
              <c:f>ElecEnergy_NonProg!$K$5:$K$29</c:f>
              <c:numCache>
                <c:formatCode>General</c:formatCode>
                <c:ptCount val="25"/>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numCache>
            </c:numRef>
          </c:cat>
          <c:val>
            <c:numRef>
              <c:f>ElecEnergy_NonProg!$M$3:$M$29</c:f>
              <c:numCache>
                <c:formatCode>#,##0</c:formatCode>
                <c:ptCount val="25"/>
                <c:pt idx="0">
                  <c:v>14.508663890562779</c:v>
                </c:pt>
                <c:pt idx="1">
                  <c:v>31.680258023054414</c:v>
                </c:pt>
                <c:pt idx="2">
                  <c:v>48.661238762398625</c:v>
                </c:pt>
                <c:pt idx="3">
                  <c:v>105.46744906169302</c:v>
                </c:pt>
                <c:pt idx="4">
                  <c:v>126.4128459528707</c:v>
                </c:pt>
                <c:pt idx="5">
                  <c:v>148.46033065024366</c:v>
                </c:pt>
                <c:pt idx="6">
                  <c:v>170.13999868688472</c:v>
                </c:pt>
                <c:pt idx="7">
                  <c:v>192.93715227659226</c:v>
                </c:pt>
                <c:pt idx="8">
                  <c:v>213.90362049911647</c:v>
                </c:pt>
                <c:pt idx="9">
                  <c:v>236.65476383358177</c:v>
                </c:pt>
                <c:pt idx="10">
                  <c:v>256.34755872925388</c:v>
                </c:pt>
                <c:pt idx="11">
                  <c:v>275.47474170160882</c:v>
                </c:pt>
                <c:pt idx="12">
                  <c:v>293.47385438967308</c:v>
                </c:pt>
                <c:pt idx="13">
                  <c:v>310.94829528371133</c:v>
                </c:pt>
                <c:pt idx="14">
                  <c:v>331.76249729036437</c:v>
                </c:pt>
                <c:pt idx="15">
                  <c:v>348.4990383424892</c:v>
                </c:pt>
                <c:pt idx="16">
                  <c:v>364.23575845276514</c:v>
                </c:pt>
                <c:pt idx="17">
                  <c:v>379.51780643470818</c:v>
                </c:pt>
                <c:pt idx="18">
                  <c:v>393.55977129642406</c:v>
                </c:pt>
                <c:pt idx="19">
                  <c:v>407.30107400966835</c:v>
                </c:pt>
                <c:pt idx="20">
                  <c:v>420.23507955388868</c:v>
                </c:pt>
                <c:pt idx="21">
                  <c:v>430.3786864397299</c:v>
                </c:pt>
                <c:pt idx="22">
                  <c:v>441.32658583447591</c:v>
                </c:pt>
                <c:pt idx="23">
                  <c:v>450.46660559951778</c:v>
                </c:pt>
                <c:pt idx="24">
                  <c:v>459.04384088923075</c:v>
                </c:pt>
              </c:numCache>
            </c:numRef>
          </c:val>
          <c:extLst>
            <c:ext xmlns:c16="http://schemas.microsoft.com/office/drawing/2014/chart" uri="{C3380CC4-5D6E-409C-BE32-E72D297353CC}">
              <c16:uniqueId val="{00000001-9260-4401-85EA-D8A1AD030917}"/>
            </c:ext>
          </c:extLst>
        </c:ser>
        <c:dLbls>
          <c:showLegendKey val="0"/>
          <c:showVal val="0"/>
          <c:showCatName val="0"/>
          <c:showSerName val="0"/>
          <c:showPercent val="0"/>
          <c:showBubbleSize val="0"/>
        </c:dLbls>
        <c:gapWidth val="150"/>
        <c:overlap val="100"/>
        <c:axId val="850561008"/>
        <c:axId val="850562648"/>
      </c:barChart>
      <c:catAx>
        <c:axId val="8505610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0562648"/>
        <c:crosses val="autoZero"/>
        <c:auto val="1"/>
        <c:lblAlgn val="ctr"/>
        <c:lblOffset val="100"/>
        <c:noMultiLvlLbl val="0"/>
      </c:catAx>
      <c:valAx>
        <c:axId val="85056264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Savings Potential</a:t>
                </a:r>
                <a:r>
                  <a:rPr lang="en-US" baseline="0"/>
                  <a:t> (GWh, net at generator)</a:t>
                </a:r>
                <a:endParaRPr lang="en-US"/>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056100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tx>
            <c:strRef>
              <c:f>ElecEnergy_Sensitivity!$A$9</c:f>
              <c:strCache>
                <c:ptCount val="1"/>
                <c:pt idx="0">
                  <c:v>Low (-25%)</c:v>
                </c:pt>
              </c:strCache>
            </c:strRef>
          </c:tx>
          <c:spPr>
            <a:solidFill>
              <a:schemeClr val="accent1"/>
            </a:solidFill>
            <a:ln>
              <a:noFill/>
            </a:ln>
            <a:effectLst/>
          </c:spPr>
          <c:invertIfNegative val="0"/>
          <c:cat>
            <c:strRef>
              <c:f>ElecEnergy_Sensitivity!$B$8:$I$8</c:f>
              <c:strCache>
                <c:ptCount val="8"/>
                <c:pt idx="0">
                  <c:v>Incentive % Increm. Cost </c:v>
                </c:pt>
                <c:pt idx="1">
                  <c:v>Marketing Effect </c:v>
                </c:pt>
                <c:pt idx="2">
                  <c:v>Discount Rate </c:v>
                </c:pt>
                <c:pt idx="3">
                  <c:v>Avoided Costs </c:v>
                </c:pt>
                <c:pt idx="4">
                  <c:v>Achievable B/C Threshold </c:v>
                </c:pt>
                <c:pt idx="5">
                  <c:v>Incremental Costs</c:v>
                </c:pt>
                <c:pt idx="6">
                  <c:v>NTG</c:v>
                </c:pt>
                <c:pt idx="7">
                  <c:v>Cost of Carbon*</c:v>
                </c:pt>
              </c:strCache>
            </c:strRef>
          </c:cat>
          <c:val>
            <c:numRef>
              <c:f>ElecEnergy_Sensitivity!$B$9:$I$9</c:f>
              <c:numCache>
                <c:formatCode>#,##0</c:formatCode>
                <c:ptCount val="8"/>
                <c:pt idx="0">
                  <c:v>-39.808452997256609</c:v>
                </c:pt>
                <c:pt idx="1">
                  <c:v>-61.158001336136522</c:v>
                </c:pt>
                <c:pt idx="2">
                  <c:v>2.8805524826334477</c:v>
                </c:pt>
                <c:pt idx="3">
                  <c:v>-37.017520533826655</c:v>
                </c:pt>
                <c:pt idx="4">
                  <c:v>18.819374550173507</c:v>
                </c:pt>
                <c:pt idx="5">
                  <c:v>46.701984039463468</c:v>
                </c:pt>
                <c:pt idx="6">
                  <c:v>-317.68584033134653</c:v>
                </c:pt>
                <c:pt idx="7">
                  <c:v>0</c:v>
                </c:pt>
              </c:numCache>
            </c:numRef>
          </c:val>
          <c:extLst>
            <c:ext xmlns:c16="http://schemas.microsoft.com/office/drawing/2014/chart" uri="{C3380CC4-5D6E-409C-BE32-E72D297353CC}">
              <c16:uniqueId val="{00000000-58D6-45F4-B437-0D074E7EC733}"/>
            </c:ext>
          </c:extLst>
        </c:ser>
        <c:ser>
          <c:idx val="1"/>
          <c:order val="1"/>
          <c:tx>
            <c:strRef>
              <c:f>ElecEnergy_Sensitivity!$A$10</c:f>
              <c:strCache>
                <c:ptCount val="1"/>
                <c:pt idx="0">
                  <c:v>High (25%)</c:v>
                </c:pt>
              </c:strCache>
            </c:strRef>
          </c:tx>
          <c:spPr>
            <a:solidFill>
              <a:schemeClr val="tx2"/>
            </a:solidFill>
            <a:ln>
              <a:noFill/>
            </a:ln>
            <a:effectLst/>
          </c:spPr>
          <c:invertIfNegative val="0"/>
          <c:cat>
            <c:strRef>
              <c:f>ElecEnergy_Sensitivity!$B$8:$I$8</c:f>
              <c:strCache>
                <c:ptCount val="8"/>
                <c:pt idx="0">
                  <c:v>Incentive % Increm. Cost </c:v>
                </c:pt>
                <c:pt idx="1">
                  <c:v>Marketing Effect </c:v>
                </c:pt>
                <c:pt idx="2">
                  <c:v>Discount Rate </c:v>
                </c:pt>
                <c:pt idx="3">
                  <c:v>Avoided Costs </c:v>
                </c:pt>
                <c:pt idx="4">
                  <c:v>Achievable B/C Threshold </c:v>
                </c:pt>
                <c:pt idx="5">
                  <c:v>Incremental Costs</c:v>
                </c:pt>
                <c:pt idx="6">
                  <c:v>NTG</c:v>
                </c:pt>
                <c:pt idx="7">
                  <c:v>Cost of Carbon*</c:v>
                </c:pt>
              </c:strCache>
            </c:strRef>
          </c:cat>
          <c:val>
            <c:numRef>
              <c:f>ElecEnergy_Sensitivity!$B$10:$I$10</c:f>
              <c:numCache>
                <c:formatCode>#,##0</c:formatCode>
                <c:ptCount val="8"/>
                <c:pt idx="0">
                  <c:v>52.202401676003547</c:v>
                </c:pt>
                <c:pt idx="1">
                  <c:v>28.272628312343386</c:v>
                </c:pt>
                <c:pt idx="2">
                  <c:v>-10.53269861443664</c:v>
                </c:pt>
                <c:pt idx="3">
                  <c:v>14.14318299976344</c:v>
                </c:pt>
                <c:pt idx="4">
                  <c:v>0</c:v>
                </c:pt>
                <c:pt idx="5">
                  <c:v>-34.4751522155766</c:v>
                </c:pt>
                <c:pt idx="6">
                  <c:v>316.2474802462234</c:v>
                </c:pt>
                <c:pt idx="7">
                  <c:v>21.075932582533369</c:v>
                </c:pt>
              </c:numCache>
            </c:numRef>
          </c:val>
          <c:extLst>
            <c:ext xmlns:c16="http://schemas.microsoft.com/office/drawing/2014/chart" uri="{C3380CC4-5D6E-409C-BE32-E72D297353CC}">
              <c16:uniqueId val="{00000001-58D6-45F4-B437-0D074E7EC733}"/>
            </c:ext>
          </c:extLst>
        </c:ser>
        <c:dLbls>
          <c:showLegendKey val="0"/>
          <c:showVal val="0"/>
          <c:showCatName val="0"/>
          <c:showSerName val="0"/>
          <c:showPercent val="0"/>
          <c:showBubbleSize val="0"/>
        </c:dLbls>
        <c:gapWidth val="50"/>
        <c:overlap val="100"/>
        <c:axId val="1745933823"/>
        <c:axId val="1745934239"/>
      </c:barChart>
      <c:catAx>
        <c:axId val="1745933823"/>
        <c:scaling>
          <c:orientation val="maxMin"/>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Residential</a:t>
                </a:r>
                <a:r>
                  <a:rPr lang="en-US" baseline="0"/>
                  <a:t> 2045 Cumulative Achievable Potential (GWh, net at generator) Sensitivity</a:t>
                </a:r>
                <a:endParaRPr lang="en-US"/>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45934239"/>
        <c:crosses val="autoZero"/>
        <c:auto val="0"/>
        <c:lblAlgn val="ctr"/>
        <c:lblOffset val="100"/>
        <c:noMultiLvlLbl val="0"/>
      </c:catAx>
      <c:valAx>
        <c:axId val="1745934239"/>
        <c:scaling>
          <c:orientation val="minMax"/>
        </c:scaling>
        <c:delete val="0"/>
        <c:axPos val="t"/>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45933823"/>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tx>
            <c:strRef>
              <c:f>ElecEnergy_Sensitivity!$K$9</c:f>
              <c:strCache>
                <c:ptCount val="1"/>
                <c:pt idx="0">
                  <c:v>Low (-25%)</c:v>
                </c:pt>
              </c:strCache>
            </c:strRef>
          </c:tx>
          <c:spPr>
            <a:solidFill>
              <a:schemeClr val="accent1"/>
            </a:solidFill>
            <a:ln>
              <a:noFill/>
            </a:ln>
            <a:effectLst/>
          </c:spPr>
          <c:invertIfNegative val="0"/>
          <c:cat>
            <c:strRef>
              <c:f>ElecEnergy_Sensitivity!$L$8:$S$8</c:f>
              <c:strCache>
                <c:ptCount val="8"/>
                <c:pt idx="0">
                  <c:v>Incentive % Increm. Cost </c:v>
                </c:pt>
                <c:pt idx="1">
                  <c:v>Marketing Effect </c:v>
                </c:pt>
                <c:pt idx="2">
                  <c:v>Discount Rate </c:v>
                </c:pt>
                <c:pt idx="3">
                  <c:v>Avoided Costs </c:v>
                </c:pt>
                <c:pt idx="4">
                  <c:v>Achievable B/C Threshold </c:v>
                </c:pt>
                <c:pt idx="5">
                  <c:v>Incremental Costs</c:v>
                </c:pt>
                <c:pt idx="6">
                  <c:v>NTG</c:v>
                </c:pt>
                <c:pt idx="7">
                  <c:v>Cost of Carbon*</c:v>
                </c:pt>
              </c:strCache>
            </c:strRef>
          </c:cat>
          <c:val>
            <c:numRef>
              <c:f>ElecEnergy_Sensitivity!$L$9:$S$9</c:f>
              <c:numCache>
                <c:formatCode>#,##0</c:formatCode>
                <c:ptCount val="8"/>
                <c:pt idx="0">
                  <c:v>-120.47829834888989</c:v>
                </c:pt>
                <c:pt idx="1">
                  <c:v>-116.27543830647005</c:v>
                </c:pt>
                <c:pt idx="2">
                  <c:v>3.6305014151400883</c:v>
                </c:pt>
                <c:pt idx="3">
                  <c:v>-11.882259561630008</c:v>
                </c:pt>
                <c:pt idx="4">
                  <c:v>4.0912471288841061</c:v>
                </c:pt>
                <c:pt idx="5">
                  <c:v>31.936400895719999</c:v>
                </c:pt>
                <c:pt idx="6">
                  <c:v>-296.83803521993991</c:v>
                </c:pt>
                <c:pt idx="7">
                  <c:v>0</c:v>
                </c:pt>
              </c:numCache>
            </c:numRef>
          </c:val>
          <c:extLst>
            <c:ext xmlns:c16="http://schemas.microsoft.com/office/drawing/2014/chart" uri="{C3380CC4-5D6E-409C-BE32-E72D297353CC}">
              <c16:uniqueId val="{00000000-41B0-4C73-B971-B83BC7238CCC}"/>
            </c:ext>
          </c:extLst>
        </c:ser>
        <c:ser>
          <c:idx val="1"/>
          <c:order val="1"/>
          <c:tx>
            <c:strRef>
              <c:f>ElecEnergy_Sensitivity!$K$10</c:f>
              <c:strCache>
                <c:ptCount val="1"/>
                <c:pt idx="0">
                  <c:v>High (25%)</c:v>
                </c:pt>
              </c:strCache>
            </c:strRef>
          </c:tx>
          <c:spPr>
            <a:solidFill>
              <a:schemeClr val="tx2"/>
            </a:solidFill>
            <a:ln>
              <a:noFill/>
            </a:ln>
            <a:effectLst/>
          </c:spPr>
          <c:invertIfNegative val="0"/>
          <c:cat>
            <c:strRef>
              <c:f>ElecEnergy_Sensitivity!$L$8:$S$8</c:f>
              <c:strCache>
                <c:ptCount val="8"/>
                <c:pt idx="0">
                  <c:v>Incentive % Increm. Cost </c:v>
                </c:pt>
                <c:pt idx="1">
                  <c:v>Marketing Effect </c:v>
                </c:pt>
                <c:pt idx="2">
                  <c:v>Discount Rate </c:v>
                </c:pt>
                <c:pt idx="3">
                  <c:v>Avoided Costs </c:v>
                </c:pt>
                <c:pt idx="4">
                  <c:v>Achievable B/C Threshold </c:v>
                </c:pt>
                <c:pt idx="5">
                  <c:v>Incremental Costs</c:v>
                </c:pt>
                <c:pt idx="6">
                  <c:v>NTG</c:v>
                </c:pt>
                <c:pt idx="7">
                  <c:v>Cost of Carbon*</c:v>
                </c:pt>
              </c:strCache>
            </c:strRef>
          </c:cat>
          <c:val>
            <c:numRef>
              <c:f>ElecEnergy_Sensitivity!$L$10:$S$10</c:f>
              <c:numCache>
                <c:formatCode>#,##0</c:formatCode>
                <c:ptCount val="8"/>
                <c:pt idx="0">
                  <c:v>98.517633990519926</c:v>
                </c:pt>
                <c:pt idx="1">
                  <c:v>96.657009634030146</c:v>
                </c:pt>
                <c:pt idx="2">
                  <c:v>-4.9227264707199083</c:v>
                </c:pt>
                <c:pt idx="3">
                  <c:v>3.8552119338401099</c:v>
                </c:pt>
                <c:pt idx="4">
                  <c:v>0</c:v>
                </c:pt>
                <c:pt idx="5">
                  <c:v>-36.49854589030997</c:v>
                </c:pt>
                <c:pt idx="6">
                  <c:v>275.74067462801008</c:v>
                </c:pt>
                <c:pt idx="7">
                  <c:v>4.877555314159963</c:v>
                </c:pt>
              </c:numCache>
            </c:numRef>
          </c:val>
          <c:extLst>
            <c:ext xmlns:c16="http://schemas.microsoft.com/office/drawing/2014/chart" uri="{C3380CC4-5D6E-409C-BE32-E72D297353CC}">
              <c16:uniqueId val="{00000001-41B0-4C73-B971-B83BC7238CCC}"/>
            </c:ext>
          </c:extLst>
        </c:ser>
        <c:dLbls>
          <c:showLegendKey val="0"/>
          <c:showVal val="0"/>
          <c:showCatName val="0"/>
          <c:showSerName val="0"/>
          <c:showPercent val="0"/>
          <c:showBubbleSize val="0"/>
        </c:dLbls>
        <c:gapWidth val="50"/>
        <c:overlap val="100"/>
        <c:axId val="1745933823"/>
        <c:axId val="1745934239"/>
      </c:barChart>
      <c:catAx>
        <c:axId val="1745933823"/>
        <c:scaling>
          <c:orientation val="maxMin"/>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BNI 2045</a:t>
                </a:r>
                <a:r>
                  <a:rPr lang="en-US" baseline="0"/>
                  <a:t> Cumulative Achievable Potential (GWh, net at generator) Sensitivity</a:t>
                </a:r>
                <a:endParaRPr lang="en-US"/>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45934239"/>
        <c:crosses val="autoZero"/>
        <c:auto val="0"/>
        <c:lblAlgn val="ctr"/>
        <c:lblOffset val="100"/>
        <c:noMultiLvlLbl val="0"/>
      </c:catAx>
      <c:valAx>
        <c:axId val="1745934239"/>
        <c:scaling>
          <c:orientation val="minMax"/>
        </c:scaling>
        <c:delete val="0"/>
        <c:axPos val="t"/>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45933823"/>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ElecDemand_AnnualMkt!$B$2</c:f>
              <c:strCache>
                <c:ptCount val="1"/>
                <c:pt idx="0">
                  <c:v>Max Achievable</c:v>
                </c:pt>
              </c:strCache>
            </c:strRef>
          </c:tx>
          <c:spPr>
            <a:ln w="28575" cap="rnd">
              <a:solidFill>
                <a:schemeClr val="accent1"/>
              </a:solidFill>
              <a:round/>
            </a:ln>
            <a:effectLst/>
          </c:spPr>
          <c:marker>
            <c:symbol val="none"/>
          </c:marker>
          <c:cat>
            <c:strRef>
              <c:extLst>
                <c:ext xmlns:c15="http://schemas.microsoft.com/office/drawing/2012/chart" uri="{02D57815-91ED-43cb-92C2-25804820EDAC}">
                  <c15:fullRef>
                    <c15:sqref>ElecDemand_AnnualMkt!$A$3:$A$30</c15:sqref>
                  </c15:fullRef>
                </c:ext>
              </c:extLst>
              <c:f>ElecDemand_AnnualMkt!$A$3:$A$29</c:f>
              <c:strCache>
                <c:ptCount val="25"/>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strCache>
            </c:strRef>
          </c:cat>
          <c:val>
            <c:numRef>
              <c:extLst>
                <c:ext xmlns:c15="http://schemas.microsoft.com/office/drawing/2012/chart" uri="{02D57815-91ED-43cb-92C2-25804820EDAC}">
                  <c15:fullRef>
                    <c15:sqref>ElecDemand_AnnualMkt!$B$3:$B$30</c15:sqref>
                  </c15:fullRef>
                </c:ext>
              </c:extLst>
              <c:f>ElecDemand_AnnualMkt!$B$3:$B$29</c:f>
              <c:numCache>
                <c:formatCode>#,##0_);\(#,##0\)</c:formatCode>
                <c:ptCount val="25"/>
                <c:pt idx="0">
                  <c:v>34.65159488146822</c:v>
                </c:pt>
                <c:pt idx="1">
                  <c:v>35.988588606052161</c:v>
                </c:pt>
                <c:pt idx="2">
                  <c:v>35.985869618229799</c:v>
                </c:pt>
                <c:pt idx="3">
                  <c:v>32.806953534437866</c:v>
                </c:pt>
                <c:pt idx="4">
                  <c:v>30.747819038335827</c:v>
                </c:pt>
                <c:pt idx="5">
                  <c:v>26.770209180561405</c:v>
                </c:pt>
                <c:pt idx="6">
                  <c:v>23.081717216050034</c:v>
                </c:pt>
                <c:pt idx="7">
                  <c:v>20.002670239142326</c:v>
                </c:pt>
                <c:pt idx="8">
                  <c:v>17.226242731542808</c:v>
                </c:pt>
                <c:pt idx="9">
                  <c:v>14.496935864403918</c:v>
                </c:pt>
                <c:pt idx="10">
                  <c:v>12.210083305952837</c:v>
                </c:pt>
                <c:pt idx="11">
                  <c:v>10.178031868538019</c:v>
                </c:pt>
                <c:pt idx="12">
                  <c:v>8.4358903602874342</c:v>
                </c:pt>
                <c:pt idx="13">
                  <c:v>6.9732572034318707</c:v>
                </c:pt>
                <c:pt idx="14">
                  <c:v>5.4715627206550819</c:v>
                </c:pt>
                <c:pt idx="15">
                  <c:v>4.4973671288781718</c:v>
                </c:pt>
                <c:pt idx="16">
                  <c:v>3.7241180326725214</c:v>
                </c:pt>
                <c:pt idx="17">
                  <c:v>3.0341896644141433</c:v>
                </c:pt>
                <c:pt idx="18">
                  <c:v>2.5012282632695437</c:v>
                </c:pt>
                <c:pt idx="19">
                  <c:v>2.0948413758926647</c:v>
                </c:pt>
                <c:pt idx="20">
                  <c:v>1.7708478372664946</c:v>
                </c:pt>
                <c:pt idx="21">
                  <c:v>1.5709969691622536</c:v>
                </c:pt>
                <c:pt idx="22">
                  <c:v>1.4031906963736365</c:v>
                </c:pt>
                <c:pt idx="23">
                  <c:v>1.2749684044435994</c:v>
                </c:pt>
                <c:pt idx="24">
                  <c:v>1.1772523895939355</c:v>
                </c:pt>
              </c:numCache>
            </c:numRef>
          </c:val>
          <c:smooth val="0"/>
          <c:extLst>
            <c:ext xmlns:c16="http://schemas.microsoft.com/office/drawing/2014/chart" uri="{C3380CC4-5D6E-409C-BE32-E72D297353CC}">
              <c16:uniqueId val="{00000000-4E61-403D-9DC2-839C397B9314}"/>
            </c:ext>
          </c:extLst>
        </c:ser>
        <c:ser>
          <c:idx val="2"/>
          <c:order val="1"/>
          <c:tx>
            <c:strRef>
              <c:f>ElecDemand_AnnualMkt!$C$2</c:f>
              <c:strCache>
                <c:ptCount val="1"/>
                <c:pt idx="0">
                  <c:v>Mid</c:v>
                </c:pt>
              </c:strCache>
            </c:strRef>
          </c:tx>
          <c:spPr>
            <a:ln w="28575" cap="rnd">
              <a:solidFill>
                <a:schemeClr val="accent3"/>
              </a:solidFill>
              <a:round/>
            </a:ln>
            <a:effectLst/>
          </c:spPr>
          <c:marker>
            <c:symbol val="none"/>
          </c:marker>
          <c:cat>
            <c:strRef>
              <c:extLst>
                <c:ext xmlns:c15="http://schemas.microsoft.com/office/drawing/2012/chart" uri="{02D57815-91ED-43cb-92C2-25804820EDAC}">
                  <c15:fullRef>
                    <c15:sqref>ElecDemand_AnnualMkt!$A$3:$A$30</c15:sqref>
                  </c15:fullRef>
                </c:ext>
              </c:extLst>
              <c:f>ElecDemand_AnnualMkt!$A$3:$A$29</c:f>
              <c:strCache>
                <c:ptCount val="25"/>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strCache>
            </c:strRef>
          </c:cat>
          <c:val>
            <c:numRef>
              <c:extLst>
                <c:ext xmlns:c15="http://schemas.microsoft.com/office/drawing/2012/chart" uri="{02D57815-91ED-43cb-92C2-25804820EDAC}">
                  <c15:fullRef>
                    <c15:sqref>ElecDemand_AnnualMkt!$C$3:$C$30</c15:sqref>
                  </c15:fullRef>
                </c:ext>
              </c:extLst>
              <c:f>ElecDemand_AnnualMkt!$C$3:$C$29</c:f>
              <c:numCache>
                <c:formatCode>#,##0_);\(#,##0\)</c:formatCode>
                <c:ptCount val="25"/>
                <c:pt idx="0">
                  <c:v>20.070249374037669</c:v>
                </c:pt>
                <c:pt idx="1">
                  <c:v>21.561928534038532</c:v>
                </c:pt>
                <c:pt idx="2">
                  <c:v>22.647522234975863</c:v>
                </c:pt>
                <c:pt idx="3">
                  <c:v>21.508038084761022</c:v>
                </c:pt>
                <c:pt idx="4">
                  <c:v>20.841519527943962</c:v>
                </c:pt>
                <c:pt idx="5">
                  <c:v>20.283828170229025</c:v>
                </c:pt>
                <c:pt idx="6">
                  <c:v>19.802533889333411</c:v>
                </c:pt>
                <c:pt idx="7">
                  <c:v>19.022298686784335</c:v>
                </c:pt>
                <c:pt idx="8">
                  <c:v>17.994684987431359</c:v>
                </c:pt>
                <c:pt idx="9">
                  <c:v>16.673236309443222</c:v>
                </c:pt>
                <c:pt idx="10">
                  <c:v>15.396905613616729</c:v>
                </c:pt>
                <c:pt idx="11">
                  <c:v>14.027634502905403</c:v>
                </c:pt>
                <c:pt idx="12">
                  <c:v>12.616186225936966</c:v>
                </c:pt>
                <c:pt idx="13">
                  <c:v>11.219325748018674</c:v>
                </c:pt>
                <c:pt idx="14">
                  <c:v>9.6796250447291712</c:v>
                </c:pt>
                <c:pt idx="15">
                  <c:v>8.4225496860432614</c:v>
                </c:pt>
                <c:pt idx="16">
                  <c:v>7.2745022686575265</c:v>
                </c:pt>
                <c:pt idx="17">
                  <c:v>6.1627348598542158</c:v>
                </c:pt>
                <c:pt idx="18">
                  <c:v>5.1938124816449598</c:v>
                </c:pt>
                <c:pt idx="19">
                  <c:v>4.3627122711311221</c:v>
                </c:pt>
                <c:pt idx="20">
                  <c:v>3.6486236312083111</c:v>
                </c:pt>
                <c:pt idx="21">
                  <c:v>3.0805753489444987</c:v>
                </c:pt>
                <c:pt idx="22">
                  <c:v>2.5909415731994367</c:v>
                </c:pt>
                <c:pt idx="23">
                  <c:v>2.180957941471084</c:v>
                </c:pt>
                <c:pt idx="24">
                  <c:v>1.8399104396706538</c:v>
                </c:pt>
              </c:numCache>
            </c:numRef>
          </c:val>
          <c:smooth val="0"/>
          <c:extLst>
            <c:ext xmlns:c16="http://schemas.microsoft.com/office/drawing/2014/chart" uri="{C3380CC4-5D6E-409C-BE32-E72D297353CC}">
              <c16:uniqueId val="{00000001-4E61-403D-9DC2-839C397B9314}"/>
            </c:ext>
          </c:extLst>
        </c:ser>
        <c:ser>
          <c:idx val="3"/>
          <c:order val="2"/>
          <c:tx>
            <c:strRef>
              <c:f>ElecDemand_AnnualMkt!$D$2</c:f>
              <c:strCache>
                <c:ptCount val="1"/>
                <c:pt idx="0">
                  <c:v>Base</c:v>
                </c:pt>
              </c:strCache>
            </c:strRef>
          </c:tx>
          <c:spPr>
            <a:ln w="28575" cap="rnd">
              <a:solidFill>
                <a:schemeClr val="accent4"/>
              </a:solidFill>
              <a:round/>
            </a:ln>
            <a:effectLst/>
          </c:spPr>
          <c:marker>
            <c:symbol val="none"/>
          </c:marker>
          <c:cat>
            <c:strRef>
              <c:extLst>
                <c:ext xmlns:c15="http://schemas.microsoft.com/office/drawing/2012/chart" uri="{02D57815-91ED-43cb-92C2-25804820EDAC}">
                  <c15:fullRef>
                    <c15:sqref>ElecDemand_AnnualMkt!$A$3:$A$30</c15:sqref>
                  </c15:fullRef>
                </c:ext>
              </c:extLst>
              <c:f>ElecDemand_AnnualMkt!$A$3:$A$29</c:f>
              <c:strCache>
                <c:ptCount val="25"/>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strCache>
            </c:strRef>
          </c:cat>
          <c:val>
            <c:numRef>
              <c:extLst>
                <c:ext xmlns:c15="http://schemas.microsoft.com/office/drawing/2012/chart" uri="{02D57815-91ED-43cb-92C2-25804820EDAC}">
                  <c15:fullRef>
                    <c15:sqref>ElecDemand_AnnualMkt!$D$3:$D$30</c15:sqref>
                  </c15:fullRef>
                </c:ext>
              </c:extLst>
              <c:f>ElecDemand_AnnualMkt!$D$3:$D$29</c:f>
              <c:numCache>
                <c:formatCode>#,##0_);\(#,##0\)</c:formatCode>
                <c:ptCount val="25"/>
                <c:pt idx="0">
                  <c:v>13.787489072790871</c:v>
                </c:pt>
                <c:pt idx="1">
                  <c:v>14.964978014232376</c:v>
                </c:pt>
                <c:pt idx="2">
                  <c:v>16.016311419461729</c:v>
                </c:pt>
                <c:pt idx="3">
                  <c:v>15.343600344652053</c:v>
                </c:pt>
                <c:pt idx="4">
                  <c:v>14.901482666695179</c:v>
                </c:pt>
                <c:pt idx="5">
                  <c:v>15.236874193589344</c:v>
                </c:pt>
                <c:pt idx="6">
                  <c:v>15.698676483864915</c:v>
                </c:pt>
                <c:pt idx="7">
                  <c:v>15.951937123827003</c:v>
                </c:pt>
                <c:pt idx="8">
                  <c:v>15.976350439367515</c:v>
                </c:pt>
                <c:pt idx="9">
                  <c:v>15.72908103147296</c:v>
                </c:pt>
                <c:pt idx="10">
                  <c:v>15.408806273671198</c:v>
                </c:pt>
                <c:pt idx="11">
                  <c:v>14.954670335007616</c:v>
                </c:pt>
                <c:pt idx="12">
                  <c:v>14.353325102180218</c:v>
                </c:pt>
                <c:pt idx="13">
                  <c:v>13.639819072063952</c:v>
                </c:pt>
                <c:pt idx="14">
                  <c:v>12.708601631826456</c:v>
                </c:pt>
                <c:pt idx="15">
                  <c:v>11.836415661036453</c:v>
                </c:pt>
                <c:pt idx="16">
                  <c:v>10.92453380535439</c:v>
                </c:pt>
                <c:pt idx="17">
                  <c:v>9.9136716641116323</c:v>
                </c:pt>
                <c:pt idx="18">
                  <c:v>8.9279656123770881</c:v>
                </c:pt>
                <c:pt idx="19">
                  <c:v>7.9844104081350693</c:v>
                </c:pt>
                <c:pt idx="20">
                  <c:v>7.0899471333911448</c:v>
                </c:pt>
                <c:pt idx="21">
                  <c:v>6.2783883344100087</c:v>
                </c:pt>
                <c:pt idx="22">
                  <c:v>5.5163822131296856</c:v>
                </c:pt>
                <c:pt idx="23">
                  <c:v>4.8160575392797798</c:v>
                </c:pt>
                <c:pt idx="24">
                  <c:v>4.1796839341741805</c:v>
                </c:pt>
              </c:numCache>
            </c:numRef>
          </c:val>
          <c:smooth val="0"/>
          <c:extLst>
            <c:ext xmlns:c16="http://schemas.microsoft.com/office/drawing/2014/chart" uri="{C3380CC4-5D6E-409C-BE32-E72D297353CC}">
              <c16:uniqueId val="{00000002-4E61-403D-9DC2-839C397B9314}"/>
            </c:ext>
          </c:extLst>
        </c:ser>
        <c:ser>
          <c:idx val="1"/>
          <c:order val="3"/>
          <c:tx>
            <c:strRef>
              <c:f>ElecDemand_AnnualMkt!$E$2</c:f>
              <c:strCache>
                <c:ptCount val="1"/>
                <c:pt idx="0">
                  <c:v>Low</c:v>
                </c:pt>
              </c:strCache>
            </c:strRef>
          </c:tx>
          <c:spPr>
            <a:ln w="28575" cap="rnd">
              <a:solidFill>
                <a:schemeClr val="accent2"/>
              </a:solidFill>
              <a:round/>
            </a:ln>
            <a:effectLst/>
          </c:spPr>
          <c:marker>
            <c:symbol val="none"/>
          </c:marker>
          <c:cat>
            <c:strRef>
              <c:extLst>
                <c:ext xmlns:c15="http://schemas.microsoft.com/office/drawing/2012/chart" uri="{02D57815-91ED-43cb-92C2-25804820EDAC}">
                  <c15:fullRef>
                    <c15:sqref>ElecDemand_AnnualMkt!$A$3:$A$30</c15:sqref>
                  </c15:fullRef>
                </c:ext>
              </c:extLst>
              <c:f>ElecDemand_AnnualMkt!$A$3:$A$29</c:f>
              <c:strCache>
                <c:ptCount val="25"/>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strCache>
            </c:strRef>
          </c:cat>
          <c:val>
            <c:numRef>
              <c:extLst>
                <c:ext xmlns:c15="http://schemas.microsoft.com/office/drawing/2012/chart" uri="{02D57815-91ED-43cb-92C2-25804820EDAC}">
                  <c15:fullRef>
                    <c15:sqref>ElecDemand_AnnualMkt!$E$3:$E$30</c15:sqref>
                  </c15:fullRef>
                </c:ext>
              </c:extLst>
              <c:f>ElecDemand_AnnualMkt!$E$3:$E$29</c:f>
              <c:numCache>
                <c:formatCode>#,##0_);\(#,##0\)</c:formatCode>
                <c:ptCount val="25"/>
                <c:pt idx="0">
                  <c:v>7.3911339593410776</c:v>
                </c:pt>
                <c:pt idx="1">
                  <c:v>8.0064610202448137</c:v>
                </c:pt>
                <c:pt idx="2">
                  <c:v>8.6328784064425186</c:v>
                </c:pt>
                <c:pt idx="3">
                  <c:v>7.9589358928760667</c:v>
                </c:pt>
                <c:pt idx="4">
                  <c:v>7.9574859425963318</c:v>
                </c:pt>
                <c:pt idx="5">
                  <c:v>8.5564366611811558</c:v>
                </c:pt>
                <c:pt idx="6">
                  <c:v>9.1470684740945547</c:v>
                </c:pt>
                <c:pt idx="7">
                  <c:v>9.6920642922695865</c:v>
                </c:pt>
                <c:pt idx="8">
                  <c:v>10.214997587254649</c:v>
                </c:pt>
                <c:pt idx="9">
                  <c:v>10.661177288168044</c:v>
                </c:pt>
                <c:pt idx="10">
                  <c:v>11.073899916400592</c:v>
                </c:pt>
                <c:pt idx="11">
                  <c:v>11.599228826215612</c:v>
                </c:pt>
                <c:pt idx="12">
                  <c:v>11.871933625760864</c:v>
                </c:pt>
                <c:pt idx="13">
                  <c:v>12.053887546913749</c:v>
                </c:pt>
                <c:pt idx="14">
                  <c:v>12.072223223506278</c:v>
                </c:pt>
                <c:pt idx="15">
                  <c:v>12.052258275376376</c:v>
                </c:pt>
                <c:pt idx="16">
                  <c:v>11.930666701439211</c:v>
                </c:pt>
                <c:pt idx="17">
                  <c:v>11.627558116229048</c:v>
                </c:pt>
                <c:pt idx="18">
                  <c:v>11.250833918152574</c:v>
                </c:pt>
                <c:pt idx="19">
                  <c:v>10.807764801983486</c:v>
                </c:pt>
                <c:pt idx="20">
                  <c:v>10.305317744949015</c:v>
                </c:pt>
                <c:pt idx="21">
                  <c:v>9.7650884984061541</c:v>
                </c:pt>
                <c:pt idx="22">
                  <c:v>9.1717327700676741</c:v>
                </c:pt>
                <c:pt idx="23">
                  <c:v>8.5423766841924138</c:v>
                </c:pt>
                <c:pt idx="24">
                  <c:v>7.8912301814708146</c:v>
                </c:pt>
              </c:numCache>
            </c:numRef>
          </c:val>
          <c:smooth val="0"/>
          <c:extLst>
            <c:ext xmlns:c16="http://schemas.microsoft.com/office/drawing/2014/chart" uri="{C3380CC4-5D6E-409C-BE32-E72D297353CC}">
              <c16:uniqueId val="{00000000-6D97-4688-836D-EC1D0CCB4AB9}"/>
            </c:ext>
          </c:extLst>
        </c:ser>
        <c:dLbls>
          <c:showLegendKey val="0"/>
          <c:showVal val="0"/>
          <c:showCatName val="0"/>
          <c:showSerName val="0"/>
          <c:showPercent val="0"/>
          <c:showBubbleSize val="0"/>
        </c:dLbls>
        <c:smooth val="0"/>
        <c:axId val="341279928"/>
        <c:axId val="341280712"/>
      </c:lineChart>
      <c:catAx>
        <c:axId val="341279928"/>
        <c:scaling>
          <c:orientation val="minMax"/>
        </c:scaling>
        <c:delete val="0"/>
        <c:axPos val="b"/>
        <c:numFmt formatCode="General" sourceLinked="1"/>
        <c:majorTickMark val="out"/>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1280712"/>
        <c:crosses val="autoZero"/>
        <c:auto val="1"/>
        <c:lblAlgn val="ctr"/>
        <c:lblOffset val="100"/>
        <c:noMultiLvlLbl val="0"/>
      </c:catAx>
      <c:valAx>
        <c:axId val="341280712"/>
        <c:scaling>
          <c:orientation val="minMax"/>
        </c:scaling>
        <c:delete val="0"/>
        <c:axPos val="l"/>
        <c:majorGridlines>
          <c:spPr>
            <a:ln w="9525" cap="flat" cmpd="sng" algn="ctr">
              <a:solidFill>
                <a:schemeClr val="tx1">
                  <a:lumMod val="15000"/>
                  <a:lumOff val="85000"/>
                </a:schemeClr>
              </a:solidFill>
              <a:round/>
            </a:ln>
            <a:effectLst/>
          </c:spPr>
        </c:majorGridlines>
        <c:title>
          <c:tx>
            <c:strRef>
              <c:f>ElecDemand_AnnualMkt!$A$31</c:f>
              <c:strCache>
                <c:ptCount val="1"/>
                <c:pt idx="0">
                  <c:v>Incremental Annual Winter Peak Demand Potential (MW/year)</c:v>
                </c:pt>
              </c:strCache>
            </c:strRef>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0_);\(#,##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127992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14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ElecDemand_AnnualMkt!$B$2</c:f>
              <c:strCache>
                <c:ptCount val="1"/>
                <c:pt idx="0">
                  <c:v>Max Achievable</c:v>
                </c:pt>
              </c:strCache>
            </c:strRef>
          </c:tx>
          <c:spPr>
            <a:ln w="28575" cap="rnd">
              <a:solidFill>
                <a:schemeClr val="accent1"/>
              </a:solidFill>
              <a:round/>
            </a:ln>
            <a:effectLst/>
          </c:spPr>
          <c:marker>
            <c:symbol val="none"/>
          </c:marker>
          <c:cat>
            <c:strRef>
              <c:extLst>
                <c:ext xmlns:c15="http://schemas.microsoft.com/office/drawing/2012/chart" uri="{02D57815-91ED-43cb-92C2-25804820EDAC}">
                  <c15:fullRef>
                    <c15:sqref>ElecDemand_AnnualMkt!$A$36:$A$63</c15:sqref>
                  </c15:fullRef>
                </c:ext>
              </c:extLst>
              <c:f>ElecDemand_AnnualMkt!$A$36:$A$62</c:f>
              <c:strCache>
                <c:ptCount val="25"/>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strCache>
            </c:strRef>
          </c:cat>
          <c:val>
            <c:numRef>
              <c:extLst>
                <c:ext xmlns:c15="http://schemas.microsoft.com/office/drawing/2012/chart" uri="{02D57815-91ED-43cb-92C2-25804820EDAC}">
                  <c15:fullRef>
                    <c15:sqref>ElecDemand_AnnualMkt!$B$36:$B$63</c15:sqref>
                  </c15:fullRef>
                </c:ext>
              </c:extLst>
              <c:f>ElecDemand_AnnualMkt!$B$36:$B$62</c:f>
              <c:numCache>
                <c:formatCode>0.0%</c:formatCode>
                <c:ptCount val="25"/>
                <c:pt idx="0">
                  <c:v>2.2076851780009319E-2</c:v>
                </c:pt>
                <c:pt idx="1">
                  <c:v>2.3495174948044015E-2</c:v>
                </c:pt>
                <c:pt idx="2">
                  <c:v>2.2766834636593788E-2</c:v>
                </c:pt>
                <c:pt idx="3">
                  <c:v>2.140892175227592E-2</c:v>
                </c:pt>
                <c:pt idx="4">
                  <c:v>2.0006193899003221E-2</c:v>
                </c:pt>
                <c:pt idx="5">
                  <c:v>1.8919565084419169E-2</c:v>
                </c:pt>
                <c:pt idx="6">
                  <c:v>1.7078205328116491E-2</c:v>
                </c:pt>
                <c:pt idx="7">
                  <c:v>1.6543297985071492E-2</c:v>
                </c:pt>
                <c:pt idx="8">
                  <c:v>1.3822373550233445E-2</c:v>
                </c:pt>
                <c:pt idx="9">
                  <c:v>1.2153915596879419E-2</c:v>
                </c:pt>
                <c:pt idx="10">
                  <c:v>1.0722159884175658E-2</c:v>
                </c:pt>
                <c:pt idx="11">
                  <c:v>9.6188271958372248E-3</c:v>
                </c:pt>
                <c:pt idx="12">
                  <c:v>8.3917885144091982E-3</c:v>
                </c:pt>
                <c:pt idx="13">
                  <c:v>7.8084633049533914E-3</c:v>
                </c:pt>
                <c:pt idx="14">
                  <c:v>6.9463604718448518E-3</c:v>
                </c:pt>
                <c:pt idx="15">
                  <c:v>6.6055743348410745E-3</c:v>
                </c:pt>
                <c:pt idx="16">
                  <c:v>6.3023654541928429E-3</c:v>
                </c:pt>
                <c:pt idx="17">
                  <c:v>5.8505992551479103E-3</c:v>
                </c:pt>
                <c:pt idx="18">
                  <c:v>5.5364070145058628E-3</c:v>
                </c:pt>
                <c:pt idx="19">
                  <c:v>5.2697512737816315E-3</c:v>
                </c:pt>
                <c:pt idx="20">
                  <c:v>4.8117135823815714E-3</c:v>
                </c:pt>
                <c:pt idx="21">
                  <c:v>4.6018311062553593E-3</c:v>
                </c:pt>
                <c:pt idx="22">
                  <c:v>4.4050630282226402E-3</c:v>
                </c:pt>
                <c:pt idx="23">
                  <c:v>4.2277608006384198E-3</c:v>
                </c:pt>
                <c:pt idx="24">
                  <c:v>4.0673075085926698E-3</c:v>
                </c:pt>
              </c:numCache>
            </c:numRef>
          </c:val>
          <c:smooth val="0"/>
          <c:extLst>
            <c:ext xmlns:c16="http://schemas.microsoft.com/office/drawing/2014/chart" uri="{C3380CC4-5D6E-409C-BE32-E72D297353CC}">
              <c16:uniqueId val="{00000000-B3D0-4907-B27A-C19516B302F6}"/>
            </c:ext>
          </c:extLst>
        </c:ser>
        <c:ser>
          <c:idx val="2"/>
          <c:order val="1"/>
          <c:tx>
            <c:strRef>
              <c:f>ElecDemand_AnnualMkt!$C$2</c:f>
              <c:strCache>
                <c:ptCount val="1"/>
                <c:pt idx="0">
                  <c:v>Mid</c:v>
                </c:pt>
              </c:strCache>
            </c:strRef>
          </c:tx>
          <c:spPr>
            <a:ln w="28575" cap="rnd">
              <a:solidFill>
                <a:schemeClr val="accent3"/>
              </a:solidFill>
              <a:round/>
            </a:ln>
            <a:effectLst/>
          </c:spPr>
          <c:marker>
            <c:symbol val="none"/>
          </c:marker>
          <c:cat>
            <c:strRef>
              <c:extLst>
                <c:ext xmlns:c15="http://schemas.microsoft.com/office/drawing/2012/chart" uri="{02D57815-91ED-43cb-92C2-25804820EDAC}">
                  <c15:fullRef>
                    <c15:sqref>ElecDemand_AnnualMkt!$A$36:$A$63</c15:sqref>
                  </c15:fullRef>
                </c:ext>
              </c:extLst>
              <c:f>ElecDemand_AnnualMkt!$A$36:$A$62</c:f>
              <c:strCache>
                <c:ptCount val="25"/>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strCache>
            </c:strRef>
          </c:cat>
          <c:val>
            <c:numRef>
              <c:extLst>
                <c:ext xmlns:c15="http://schemas.microsoft.com/office/drawing/2012/chart" uri="{02D57815-91ED-43cb-92C2-25804820EDAC}">
                  <c15:fullRef>
                    <c15:sqref>ElecDemand_AnnualMkt!$C$36:$C$63</c15:sqref>
                  </c15:fullRef>
                </c:ext>
              </c:extLst>
              <c:f>ElecDemand_AnnualMkt!$C$36:$C$62</c:f>
              <c:numCache>
                <c:formatCode>0.0%</c:formatCode>
                <c:ptCount val="25"/>
                <c:pt idx="0">
                  <c:v>1.4087431687129309E-2</c:v>
                </c:pt>
                <c:pt idx="1">
                  <c:v>1.5383299182520942E-2</c:v>
                </c:pt>
                <c:pt idx="2">
                  <c:v>1.5314301679263849E-2</c:v>
                </c:pt>
                <c:pt idx="3">
                  <c:v>1.4861775239780354E-2</c:v>
                </c:pt>
                <c:pt idx="4">
                  <c:v>1.4252286910553214E-2</c:v>
                </c:pt>
                <c:pt idx="5">
                  <c:v>1.4567460937131014E-2</c:v>
                </c:pt>
                <c:pt idx="6">
                  <c:v>1.4208105257679609E-2</c:v>
                </c:pt>
                <c:pt idx="7">
                  <c:v>1.4507460286611498E-2</c:v>
                </c:pt>
                <c:pt idx="8">
                  <c:v>1.2935895968445263E-2</c:v>
                </c:pt>
                <c:pt idx="9">
                  <c:v>1.195090229346713E-2</c:v>
                </c:pt>
                <c:pt idx="10">
                  <c:v>1.1050313562770447E-2</c:v>
                </c:pt>
                <c:pt idx="11">
                  <c:v>1.0276329091149223E-2</c:v>
                </c:pt>
                <c:pt idx="12">
                  <c:v>9.2921947616988465E-3</c:v>
                </c:pt>
                <c:pt idx="13">
                  <c:v>8.7060853426112784E-3</c:v>
                </c:pt>
                <c:pt idx="14">
                  <c:v>7.8797067323908721E-3</c:v>
                </c:pt>
                <c:pt idx="15">
                  <c:v>7.4064536609772438E-3</c:v>
                </c:pt>
                <c:pt idx="16">
                  <c:v>6.9465816068934819E-3</c:v>
                </c:pt>
                <c:pt idx="17">
                  <c:v>6.3608906671504114E-3</c:v>
                </c:pt>
                <c:pt idx="18">
                  <c:v>5.8910712542340924E-3</c:v>
                </c:pt>
                <c:pt idx="19">
                  <c:v>5.4733209744468698E-3</c:v>
                </c:pt>
                <c:pt idx="20">
                  <c:v>4.9292853295333288E-3</c:v>
                </c:pt>
                <c:pt idx="21">
                  <c:v>4.6001886214886963E-3</c:v>
                </c:pt>
                <c:pt idx="22">
                  <c:v>4.3044333614800393E-3</c:v>
                </c:pt>
                <c:pt idx="23">
                  <c:v>4.043673855840247E-3</c:v>
                </c:pt>
                <c:pt idx="24">
                  <c:v>3.8140249003809253E-3</c:v>
                </c:pt>
              </c:numCache>
            </c:numRef>
          </c:val>
          <c:smooth val="0"/>
          <c:extLst>
            <c:ext xmlns:c16="http://schemas.microsoft.com/office/drawing/2014/chart" uri="{C3380CC4-5D6E-409C-BE32-E72D297353CC}">
              <c16:uniqueId val="{00000001-B3D0-4907-B27A-C19516B302F6}"/>
            </c:ext>
          </c:extLst>
        </c:ser>
        <c:ser>
          <c:idx val="3"/>
          <c:order val="2"/>
          <c:tx>
            <c:strRef>
              <c:f>ElecDemand_AnnualMkt!$D$2</c:f>
              <c:strCache>
                <c:ptCount val="1"/>
                <c:pt idx="0">
                  <c:v>Base</c:v>
                </c:pt>
              </c:strCache>
            </c:strRef>
          </c:tx>
          <c:spPr>
            <a:ln w="28575" cap="rnd">
              <a:solidFill>
                <a:schemeClr val="accent4"/>
              </a:solidFill>
              <a:round/>
            </a:ln>
            <a:effectLst/>
          </c:spPr>
          <c:marker>
            <c:symbol val="none"/>
          </c:marker>
          <c:cat>
            <c:strRef>
              <c:extLst>
                <c:ext xmlns:c15="http://schemas.microsoft.com/office/drawing/2012/chart" uri="{02D57815-91ED-43cb-92C2-25804820EDAC}">
                  <c15:fullRef>
                    <c15:sqref>ElecDemand_AnnualMkt!$A$36:$A$63</c15:sqref>
                  </c15:fullRef>
                </c:ext>
              </c:extLst>
              <c:f>ElecDemand_AnnualMkt!$A$36:$A$62</c:f>
              <c:strCache>
                <c:ptCount val="25"/>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strCache>
            </c:strRef>
          </c:cat>
          <c:val>
            <c:numRef>
              <c:extLst>
                <c:ext xmlns:c15="http://schemas.microsoft.com/office/drawing/2012/chart" uri="{02D57815-91ED-43cb-92C2-25804820EDAC}">
                  <c15:fullRef>
                    <c15:sqref>ElecDemand_AnnualMkt!$D$36:$D$63</c15:sqref>
                  </c15:fullRef>
                </c:ext>
              </c:extLst>
              <c:f>ElecDemand_AnnualMkt!$D$36:$D$62</c:f>
              <c:numCache>
                <c:formatCode>0.0%</c:formatCode>
                <c:ptCount val="25"/>
                <c:pt idx="0">
                  <c:v>1.0224592804426372E-2</c:v>
                </c:pt>
                <c:pt idx="1">
                  <c:v>1.1263549212065623E-2</c:v>
                </c:pt>
                <c:pt idx="2">
                  <c:v>1.1234729189986409E-2</c:v>
                </c:pt>
                <c:pt idx="3">
                  <c:v>1.0972153221020454E-2</c:v>
                </c:pt>
                <c:pt idx="4">
                  <c:v>1.0513602665095993E-2</c:v>
                </c:pt>
                <c:pt idx="5">
                  <c:v>1.1125963997432348E-2</c:v>
                </c:pt>
                <c:pt idx="6">
                  <c:v>1.1240532193220146E-2</c:v>
                </c:pt>
                <c:pt idx="7">
                  <c:v>1.1883356560194312E-2</c:v>
                </c:pt>
                <c:pt idx="8">
                  <c:v>1.1023489460302661E-2</c:v>
                </c:pt>
                <c:pt idx="9">
                  <c:v>1.0592767621574755E-2</c:v>
                </c:pt>
                <c:pt idx="10">
                  <c:v>1.0181632474523705E-2</c:v>
                </c:pt>
                <c:pt idx="11">
                  <c:v>9.8468855097735598E-3</c:v>
                </c:pt>
                <c:pt idx="12">
                  <c:v>9.288617579095531E-3</c:v>
                </c:pt>
                <c:pt idx="13">
                  <c:v>8.9783425687280441E-3</c:v>
                </c:pt>
                <c:pt idx="14">
                  <c:v>8.4497560949293015E-3</c:v>
                </c:pt>
                <c:pt idx="15">
                  <c:v>8.1300677981779781E-3</c:v>
                </c:pt>
                <c:pt idx="16">
                  <c:v>7.770537710648417E-3</c:v>
                </c:pt>
                <c:pt idx="17">
                  <c:v>7.2555094716262349E-3</c:v>
                </c:pt>
                <c:pt idx="18">
                  <c:v>6.7984574171658053E-3</c:v>
                </c:pt>
                <c:pt idx="19">
                  <c:v>6.3560900231587631E-3</c:v>
                </c:pt>
                <c:pt idx="20">
                  <c:v>5.7924294158268599E-3</c:v>
                </c:pt>
                <c:pt idx="21">
                  <c:v>5.3893754759163776E-3</c:v>
                </c:pt>
                <c:pt idx="22">
                  <c:v>5.0106948322250176E-3</c:v>
                </c:pt>
                <c:pt idx="23">
                  <c:v>4.6601507632549792E-3</c:v>
                </c:pt>
                <c:pt idx="24">
                  <c:v>4.3382507901361207E-3</c:v>
                </c:pt>
              </c:numCache>
            </c:numRef>
          </c:val>
          <c:smooth val="0"/>
          <c:extLst>
            <c:ext xmlns:c16="http://schemas.microsoft.com/office/drawing/2014/chart" uri="{C3380CC4-5D6E-409C-BE32-E72D297353CC}">
              <c16:uniqueId val="{00000002-B3D0-4907-B27A-C19516B302F6}"/>
            </c:ext>
          </c:extLst>
        </c:ser>
        <c:ser>
          <c:idx val="1"/>
          <c:order val="3"/>
          <c:tx>
            <c:strRef>
              <c:f>ElecDemand_AnnualMkt!$E$2</c:f>
              <c:strCache>
                <c:ptCount val="1"/>
                <c:pt idx="0">
                  <c:v>Low</c:v>
                </c:pt>
              </c:strCache>
            </c:strRef>
          </c:tx>
          <c:spPr>
            <a:ln w="28575" cap="rnd">
              <a:solidFill>
                <a:schemeClr val="accent2"/>
              </a:solidFill>
              <a:round/>
            </a:ln>
            <a:effectLst/>
          </c:spPr>
          <c:marker>
            <c:symbol val="none"/>
          </c:marker>
          <c:cat>
            <c:strRef>
              <c:extLst>
                <c:ext xmlns:c15="http://schemas.microsoft.com/office/drawing/2012/chart" uri="{02D57815-91ED-43cb-92C2-25804820EDAC}">
                  <c15:fullRef>
                    <c15:sqref>ElecDemand_AnnualMkt!$A$36:$A$63</c15:sqref>
                  </c15:fullRef>
                </c:ext>
              </c:extLst>
              <c:f>ElecDemand_AnnualMkt!$A$36:$A$62</c:f>
              <c:strCache>
                <c:ptCount val="25"/>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strCache>
            </c:strRef>
          </c:cat>
          <c:val>
            <c:numRef>
              <c:extLst>
                <c:ext xmlns:c15="http://schemas.microsoft.com/office/drawing/2012/chart" uri="{02D57815-91ED-43cb-92C2-25804820EDAC}">
                  <c15:fullRef>
                    <c15:sqref>ElecDemand_AnnualMkt!$E$36:$E$63</c15:sqref>
                  </c15:fullRef>
                </c:ext>
              </c:extLst>
              <c:f>ElecDemand_AnnualMkt!$E$36:$E$62</c:f>
              <c:numCache>
                <c:formatCode>0.0%</c:formatCode>
                <c:ptCount val="25"/>
                <c:pt idx="0">
                  <c:v>6.233810603374401E-3</c:v>
                </c:pt>
                <c:pt idx="1">
                  <c:v>6.8767075823485749E-3</c:v>
                </c:pt>
                <c:pt idx="2">
                  <c:v>6.7138489980089972E-3</c:v>
                </c:pt>
                <c:pt idx="3">
                  <c:v>6.4235674589337389E-3</c:v>
                </c:pt>
                <c:pt idx="4">
                  <c:v>6.1959815259630116E-3</c:v>
                </c:pt>
                <c:pt idx="5">
                  <c:v>6.7866734844800073E-3</c:v>
                </c:pt>
                <c:pt idx="6">
                  <c:v>6.9646183051669235E-3</c:v>
                </c:pt>
                <c:pt idx="7">
                  <c:v>7.5567720503343424E-3</c:v>
                </c:pt>
                <c:pt idx="8">
                  <c:v>7.1492865568329803E-3</c:v>
                </c:pt>
                <c:pt idx="9">
                  <c:v>7.1403598062000605E-3</c:v>
                </c:pt>
                <c:pt idx="10">
                  <c:v>7.1338052715508096E-3</c:v>
                </c:pt>
                <c:pt idx="11">
                  <c:v>7.2749099938244381E-3</c:v>
                </c:pt>
                <c:pt idx="12">
                  <c:v>7.19105923656411E-3</c:v>
                </c:pt>
                <c:pt idx="13">
                  <c:v>7.2592758268470595E-3</c:v>
                </c:pt>
                <c:pt idx="14">
                  <c:v>7.1844815035144328E-3</c:v>
                </c:pt>
                <c:pt idx="15">
                  <c:v>7.2187113142824638E-3</c:v>
                </c:pt>
                <c:pt idx="16">
                  <c:v>7.1946579178293031E-3</c:v>
                </c:pt>
                <c:pt idx="17">
                  <c:v>7.0094902693766236E-3</c:v>
                </c:pt>
                <c:pt idx="18">
                  <c:v>6.8247700586856501E-3</c:v>
                </c:pt>
                <c:pt idx="19">
                  <c:v>6.6078123781176295E-3</c:v>
                </c:pt>
                <c:pt idx="20">
                  <c:v>6.2606839474941122E-3</c:v>
                </c:pt>
                <c:pt idx="21">
                  <c:v>5.9899367269148187E-3</c:v>
                </c:pt>
                <c:pt idx="22">
                  <c:v>5.7013263327942822E-3</c:v>
                </c:pt>
                <c:pt idx="23">
                  <c:v>5.399129760196025E-3</c:v>
                </c:pt>
                <c:pt idx="24">
                  <c:v>5.0904483806675461E-3</c:v>
                </c:pt>
              </c:numCache>
            </c:numRef>
          </c:val>
          <c:smooth val="0"/>
          <c:extLst>
            <c:ext xmlns:c16="http://schemas.microsoft.com/office/drawing/2014/chart" uri="{C3380CC4-5D6E-409C-BE32-E72D297353CC}">
              <c16:uniqueId val="{00000000-AF79-4EB7-9BE2-1D4785C09074}"/>
            </c:ext>
          </c:extLst>
        </c:ser>
        <c:dLbls>
          <c:showLegendKey val="0"/>
          <c:showVal val="0"/>
          <c:showCatName val="0"/>
          <c:showSerName val="0"/>
          <c:showPercent val="0"/>
          <c:showBubbleSize val="0"/>
        </c:dLbls>
        <c:smooth val="0"/>
        <c:axId val="341279928"/>
        <c:axId val="341280712"/>
      </c:lineChart>
      <c:catAx>
        <c:axId val="341279928"/>
        <c:scaling>
          <c:orientation val="minMax"/>
        </c:scaling>
        <c:delete val="0"/>
        <c:axPos val="b"/>
        <c:numFmt formatCode="General" sourceLinked="1"/>
        <c:majorTickMark val="out"/>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1280712"/>
        <c:crosses val="autoZero"/>
        <c:auto val="1"/>
        <c:lblAlgn val="ctr"/>
        <c:lblOffset val="100"/>
        <c:noMultiLvlLbl val="0"/>
      </c:catAx>
      <c:valAx>
        <c:axId val="341280712"/>
        <c:scaling>
          <c:orientation val="minMax"/>
        </c:scaling>
        <c:delete val="0"/>
        <c:axPos val="l"/>
        <c:majorGridlines>
          <c:spPr>
            <a:ln w="9525" cap="flat" cmpd="sng" algn="ctr">
              <a:solidFill>
                <a:schemeClr val="tx1">
                  <a:lumMod val="15000"/>
                  <a:lumOff val="85000"/>
                </a:schemeClr>
              </a:solidFill>
              <a:round/>
            </a:ln>
            <a:effectLst/>
          </c:spPr>
        </c:majorGridlines>
        <c:title>
          <c:tx>
            <c:strRef>
              <c:f>ElecDemand_AnnualMkt!$A$64</c:f>
              <c:strCache>
                <c:ptCount val="1"/>
                <c:pt idx="0">
                  <c:v>Incremental Annual Achievable Winter Peak Demand Potential as Percent of Sales</c:v>
                </c:pt>
              </c:strCache>
            </c:strRef>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127992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14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ElecDemand_AnnualMkt!$K$2</c:f>
              <c:strCache>
                <c:ptCount val="1"/>
                <c:pt idx="0">
                  <c:v>Max Achievable</c:v>
                </c:pt>
              </c:strCache>
            </c:strRef>
          </c:tx>
          <c:spPr>
            <a:ln w="28575" cap="rnd">
              <a:solidFill>
                <a:schemeClr val="accent1"/>
              </a:solidFill>
              <a:round/>
            </a:ln>
            <a:effectLst/>
          </c:spPr>
          <c:marker>
            <c:symbol val="none"/>
          </c:marker>
          <c:cat>
            <c:numRef>
              <c:f>ElecDemand_AnnualMkt!$A$4:$A$29</c:f>
              <c:numCache>
                <c:formatCode>General</c:formatCode>
                <c:ptCount val="25"/>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numCache>
            </c:numRef>
          </c:cat>
          <c:val>
            <c:numRef>
              <c:f>ElecDemand_AnnualMkt!$K$4:$K$29</c:f>
              <c:numCache>
                <c:formatCode>#,##0_);\(#,##0\)</c:formatCode>
                <c:ptCount val="25"/>
                <c:pt idx="0">
                  <c:v>14.866783661092684</c:v>
                </c:pt>
                <c:pt idx="1">
                  <c:v>16.805069502202741</c:v>
                </c:pt>
                <c:pt idx="2">
                  <c:v>15.216741479469404</c:v>
                </c:pt>
                <c:pt idx="3">
                  <c:v>15.470165016944334</c:v>
                </c:pt>
                <c:pt idx="4">
                  <c:v>14.366148203916438</c:v>
                </c:pt>
                <c:pt idx="5">
                  <c:v>15.779892694297303</c:v>
                </c:pt>
                <c:pt idx="6">
                  <c:v>15.241775540243372</c:v>
                </c:pt>
                <c:pt idx="7">
                  <c:v>17.021230651447674</c:v>
                </c:pt>
                <c:pt idx="8">
                  <c:v>13.556183164826933</c:v>
                </c:pt>
                <c:pt idx="9">
                  <c:v>13.23506949000687</c:v>
                </c:pt>
                <c:pt idx="10">
                  <c:v>12.413220958667473</c:v>
                </c:pt>
                <c:pt idx="11">
                  <c:v>12.064975510181764</c:v>
                </c:pt>
                <c:pt idx="12">
                  <c:v>11.103642587815671</c:v>
                </c:pt>
                <c:pt idx="13">
                  <c:v>11.35094398759928</c:v>
                </c:pt>
                <c:pt idx="14">
                  <c:v>10.907979722982367</c:v>
                </c:pt>
                <c:pt idx="15">
                  <c:v>11.168782520837981</c:v>
                </c:pt>
                <c:pt idx="16">
                  <c:v>11.297110576282579</c:v>
                </c:pt>
                <c:pt idx="17">
                  <c:v>10.981680042130508</c:v>
                </c:pt>
                <c:pt idx="18">
                  <c:v>10.834823039073875</c:v>
                </c:pt>
                <c:pt idx="19">
                  <c:v>10.667851339171584</c:v>
                </c:pt>
                <c:pt idx="20">
                  <c:v>9.9454957003915485</c:v>
                </c:pt>
                <c:pt idx="21">
                  <c:v>9.6945204616529352</c:v>
                </c:pt>
                <c:pt idx="22">
                  <c:v>9.429777658498864</c:v>
                </c:pt>
                <c:pt idx="23">
                  <c:v>9.1733363117602238</c:v>
                </c:pt>
                <c:pt idx="24">
                  <c:v>8.9264334011105202</c:v>
                </c:pt>
              </c:numCache>
            </c:numRef>
          </c:val>
          <c:smooth val="0"/>
          <c:extLst>
            <c:ext xmlns:c16="http://schemas.microsoft.com/office/drawing/2014/chart" uri="{C3380CC4-5D6E-409C-BE32-E72D297353CC}">
              <c16:uniqueId val="{00000000-4B43-463D-81F7-8D9AD26253B4}"/>
            </c:ext>
          </c:extLst>
        </c:ser>
        <c:ser>
          <c:idx val="2"/>
          <c:order val="1"/>
          <c:tx>
            <c:strRef>
              <c:f>ElecDemand_AnnualMkt!$L$2</c:f>
              <c:strCache>
                <c:ptCount val="1"/>
                <c:pt idx="0">
                  <c:v>Mid</c:v>
                </c:pt>
              </c:strCache>
            </c:strRef>
          </c:tx>
          <c:spPr>
            <a:ln w="28575" cap="rnd">
              <a:solidFill>
                <a:schemeClr val="accent3"/>
              </a:solidFill>
              <a:round/>
            </a:ln>
            <a:effectLst/>
          </c:spPr>
          <c:marker>
            <c:symbol val="none"/>
          </c:marker>
          <c:cat>
            <c:numRef>
              <c:f>ElecDemand_AnnualMkt!$A$4:$A$29</c:f>
              <c:numCache>
                <c:formatCode>General</c:formatCode>
                <c:ptCount val="25"/>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numCache>
            </c:numRef>
          </c:cat>
          <c:val>
            <c:numRef>
              <c:f>ElecDemand_AnnualMkt!$L$4:$L$29</c:f>
              <c:numCache>
                <c:formatCode>#,##0_);\(#,##0\)</c:formatCode>
                <c:ptCount val="25"/>
                <c:pt idx="0">
                  <c:v>11.527859900193375</c:v>
                </c:pt>
                <c:pt idx="1">
                  <c:v>13.004344729086025</c:v>
                </c:pt>
                <c:pt idx="2">
                  <c:v>11.79434224168838</c:v>
                </c:pt>
                <c:pt idx="3">
                  <c:v>12.005265080943675</c:v>
                </c:pt>
                <c:pt idx="4">
                  <c:v>11.297387455353531</c:v>
                </c:pt>
                <c:pt idx="5">
                  <c:v>12.478391477378628</c:v>
                </c:pt>
                <c:pt idx="6">
                  <c:v>12.080454308899634</c:v>
                </c:pt>
                <c:pt idx="7">
                  <c:v>13.445397434652197</c:v>
                </c:pt>
                <c:pt idx="8">
                  <c:v>10.813555334296112</c:v>
                </c:pt>
                <c:pt idx="9">
                  <c:v>10.595546639614373</c:v>
                </c:pt>
                <c:pt idx="10">
                  <c:v>9.9799994143646202</c:v>
                </c:pt>
                <c:pt idx="11">
                  <c:v>9.735809745215283</c:v>
                </c:pt>
                <c:pt idx="12">
                  <c:v>9.019862560879762</c:v>
                </c:pt>
                <c:pt idx="13">
                  <c:v>9.2113343157989256</c:v>
                </c:pt>
                <c:pt idx="14">
                  <c:v>8.900751166632924</c:v>
                </c:pt>
                <c:pt idx="15">
                  <c:v>9.1430101797438184</c:v>
                </c:pt>
                <c:pt idx="16">
                  <c:v>9.2821685760155894</c:v>
                </c:pt>
                <c:pt idx="17">
                  <c:v>9.0756041410456394</c:v>
                </c:pt>
                <c:pt idx="18">
                  <c:v>8.9965511000756369</c:v>
                </c:pt>
                <c:pt idx="19">
                  <c:v>8.8930013477116905</c:v>
                </c:pt>
                <c:pt idx="20">
                  <c:v>8.3540027361253184</c:v>
                </c:pt>
                <c:pt idx="21">
                  <c:v>8.180921195327608</c:v>
                </c:pt>
                <c:pt idx="22">
                  <c:v>7.9945574518587756</c:v>
                </c:pt>
                <c:pt idx="23">
                  <c:v>7.8124022818380947</c:v>
                </c:pt>
                <c:pt idx="24">
                  <c:v>7.6345905932511178</c:v>
                </c:pt>
              </c:numCache>
            </c:numRef>
          </c:val>
          <c:smooth val="0"/>
          <c:extLst>
            <c:ext xmlns:c16="http://schemas.microsoft.com/office/drawing/2014/chart" uri="{C3380CC4-5D6E-409C-BE32-E72D297353CC}">
              <c16:uniqueId val="{00000001-4B43-463D-81F7-8D9AD26253B4}"/>
            </c:ext>
          </c:extLst>
        </c:ser>
        <c:ser>
          <c:idx val="3"/>
          <c:order val="2"/>
          <c:tx>
            <c:strRef>
              <c:f>ElecDemand_AnnualMkt!$M$2</c:f>
              <c:strCache>
                <c:ptCount val="1"/>
                <c:pt idx="0">
                  <c:v>Base</c:v>
                </c:pt>
              </c:strCache>
            </c:strRef>
          </c:tx>
          <c:spPr>
            <a:ln w="28575" cap="rnd">
              <a:solidFill>
                <a:schemeClr val="accent4"/>
              </a:solidFill>
              <a:round/>
            </a:ln>
            <a:effectLst/>
          </c:spPr>
          <c:marker>
            <c:symbol val="none"/>
          </c:marker>
          <c:cat>
            <c:numRef>
              <c:f>ElecDemand_AnnualMkt!$A$4:$A$29</c:f>
              <c:numCache>
                <c:formatCode>General</c:formatCode>
                <c:ptCount val="25"/>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numCache>
            </c:numRef>
          </c:cat>
          <c:val>
            <c:numRef>
              <c:f>ElecDemand_AnnualMkt!$M$4:$M$29</c:f>
              <c:numCache>
                <c:formatCode>#,##0_);\(#,##0\)</c:formatCode>
                <c:ptCount val="25"/>
                <c:pt idx="0">
                  <c:v>9.1462725875374815</c:v>
                </c:pt>
                <c:pt idx="1">
                  <c:v>10.344217065279077</c:v>
                </c:pt>
                <c:pt idx="2">
                  <c:v>9.2505945288175955</c:v>
                </c:pt>
                <c:pt idx="3">
                  <c:v>9.3986051687490715</c:v>
                </c:pt>
                <c:pt idx="4">
                  <c:v>8.8066913430962828</c:v>
                </c:pt>
                <c:pt idx="5">
                  <c:v>9.7854188366360031</c:v>
                </c:pt>
                <c:pt idx="6">
                  <c:v>9.5250777577210908</c:v>
                </c:pt>
                <c:pt idx="7">
                  <c:v>10.643014857887868</c:v>
                </c:pt>
                <c:pt idx="8">
                  <c:v>8.5729605887264011</c:v>
                </c:pt>
                <c:pt idx="9">
                  <c:v>8.4407995356559109</c:v>
                </c:pt>
                <c:pt idx="10">
                  <c:v>7.9731836461714227</c:v>
                </c:pt>
                <c:pt idx="11">
                  <c:v>7.8157093164835922</c:v>
                </c:pt>
                <c:pt idx="12">
                  <c:v>7.2743945332024804</c:v>
                </c:pt>
                <c:pt idx="13">
                  <c:v>7.4297498259554935</c:v>
                </c:pt>
                <c:pt idx="14">
                  <c:v>7.2159529829617464</c:v>
                </c:pt>
                <c:pt idx="15">
                  <c:v>7.4453079760436047</c:v>
                </c:pt>
                <c:pt idx="16">
                  <c:v>7.5959763450848987</c:v>
                </c:pt>
                <c:pt idx="17">
                  <c:v>7.467842771257609</c:v>
                </c:pt>
                <c:pt idx="18">
                  <c:v>7.4481022335329614</c:v>
                </c:pt>
                <c:pt idx="19">
                  <c:v>7.4092618204685623</c:v>
                </c:pt>
                <c:pt idx="20">
                  <c:v>7.014402967986431</c:v>
                </c:pt>
                <c:pt idx="21">
                  <c:v>6.9150779104971507</c:v>
                </c:pt>
                <c:pt idx="22">
                  <c:v>6.805961010031421</c:v>
                </c:pt>
                <c:pt idx="23">
                  <c:v>6.7008369810027384</c:v>
                </c:pt>
                <c:pt idx="24">
                  <c:v>6.5970578716051254</c:v>
                </c:pt>
              </c:numCache>
            </c:numRef>
          </c:val>
          <c:smooth val="0"/>
          <c:extLst>
            <c:ext xmlns:c16="http://schemas.microsoft.com/office/drawing/2014/chart" uri="{C3380CC4-5D6E-409C-BE32-E72D297353CC}">
              <c16:uniqueId val="{00000002-4B43-463D-81F7-8D9AD26253B4}"/>
            </c:ext>
          </c:extLst>
        </c:ser>
        <c:ser>
          <c:idx val="1"/>
          <c:order val="3"/>
          <c:tx>
            <c:strRef>
              <c:f>ElecDemand_AnnualMkt!$N$2</c:f>
              <c:strCache>
                <c:ptCount val="1"/>
                <c:pt idx="0">
                  <c:v>Low</c:v>
                </c:pt>
              </c:strCache>
            </c:strRef>
          </c:tx>
          <c:spPr>
            <a:ln w="28575" cap="rnd">
              <a:solidFill>
                <a:schemeClr val="accent2"/>
              </a:solidFill>
              <a:round/>
            </a:ln>
            <a:effectLst/>
          </c:spPr>
          <c:marker>
            <c:symbol val="none"/>
          </c:marker>
          <c:cat>
            <c:numRef>
              <c:f>ElecDemand_AnnualMkt!$A$4:$A$29</c:f>
              <c:numCache>
                <c:formatCode>General</c:formatCode>
                <c:ptCount val="25"/>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numCache>
            </c:numRef>
          </c:cat>
          <c:val>
            <c:numRef>
              <c:f>ElecDemand_AnnualMkt!$N$4:$N$29</c:f>
              <c:numCache>
                <c:formatCode>#,##0_);\(#,##0\)</c:formatCode>
                <c:ptCount val="25"/>
                <c:pt idx="0">
                  <c:v>6.591303224027703</c:v>
                </c:pt>
                <c:pt idx="1">
                  <c:v>7.4455009172924331</c:v>
                </c:pt>
                <c:pt idx="2">
                  <c:v>6.4665679900796507</c:v>
                </c:pt>
                <c:pt idx="3">
                  <c:v>6.5262087270195153</c:v>
                </c:pt>
                <c:pt idx="4">
                  <c:v>6.0144523984502598</c:v>
                </c:pt>
                <c:pt idx="5">
                  <c:v>6.7067920054143801</c:v>
                </c:pt>
                <c:pt idx="6">
                  <c:v>6.4815350027000225</c:v>
                </c:pt>
                <c:pt idx="7">
                  <c:v>7.2199915563786732</c:v>
                </c:pt>
                <c:pt idx="8">
                  <c:v>5.706463574812326</c:v>
                </c:pt>
                <c:pt idx="9">
                  <c:v>5.631226159886296</c:v>
                </c:pt>
                <c:pt idx="10">
                  <c:v>5.3087934647336761</c:v>
                </c:pt>
                <c:pt idx="11">
                  <c:v>5.2235992980061132</c:v>
                </c:pt>
                <c:pt idx="12">
                  <c:v>4.8718080263722525</c:v>
                </c:pt>
                <c:pt idx="13">
                  <c:v>4.9815297378100496</c:v>
                </c:pt>
                <c:pt idx="14">
                  <c:v>4.8688094509885351</c:v>
                </c:pt>
                <c:pt idx="15">
                  <c:v>5.0680413375064299</c:v>
                </c:pt>
                <c:pt idx="16">
                  <c:v>5.2172759452450173</c:v>
                </c:pt>
                <c:pt idx="17">
                  <c:v>5.1645853959814119</c:v>
                </c:pt>
                <c:pt idx="18">
                  <c:v>5.1886156004360595</c:v>
                </c:pt>
                <c:pt idx="19">
                  <c:v>5.1955481665609708</c:v>
                </c:pt>
                <c:pt idx="20">
                  <c:v>4.9392147181067214</c:v>
                </c:pt>
                <c:pt idx="21">
                  <c:v>4.898582342275601</c:v>
                </c:pt>
                <c:pt idx="22">
                  <c:v>4.8490172959947548</c:v>
                </c:pt>
                <c:pt idx="23">
                  <c:v>4.8007984851156511</c:v>
                </c:pt>
                <c:pt idx="24">
                  <c:v>4.7540617870878377</c:v>
                </c:pt>
              </c:numCache>
            </c:numRef>
          </c:val>
          <c:smooth val="0"/>
          <c:extLst>
            <c:ext xmlns:c16="http://schemas.microsoft.com/office/drawing/2014/chart" uri="{C3380CC4-5D6E-409C-BE32-E72D297353CC}">
              <c16:uniqueId val="{00000003-4B43-463D-81F7-8D9AD26253B4}"/>
            </c:ext>
          </c:extLst>
        </c:ser>
        <c:dLbls>
          <c:showLegendKey val="0"/>
          <c:showVal val="0"/>
          <c:showCatName val="0"/>
          <c:showSerName val="0"/>
          <c:showPercent val="0"/>
          <c:showBubbleSize val="0"/>
        </c:dLbls>
        <c:smooth val="0"/>
        <c:axId val="341279928"/>
        <c:axId val="341280712"/>
      </c:lineChart>
      <c:catAx>
        <c:axId val="341279928"/>
        <c:scaling>
          <c:orientation val="minMax"/>
        </c:scaling>
        <c:delete val="0"/>
        <c:axPos val="b"/>
        <c:numFmt formatCode="General" sourceLinked="1"/>
        <c:majorTickMark val="out"/>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1280712"/>
        <c:crosses val="autoZero"/>
        <c:auto val="1"/>
        <c:lblAlgn val="ctr"/>
        <c:lblOffset val="100"/>
        <c:noMultiLvlLbl val="0"/>
      </c:catAx>
      <c:valAx>
        <c:axId val="341280712"/>
        <c:scaling>
          <c:orientation val="minMax"/>
          <c:max val="20"/>
        </c:scaling>
        <c:delete val="0"/>
        <c:axPos val="l"/>
        <c:majorGridlines>
          <c:spPr>
            <a:ln w="9525" cap="flat" cmpd="sng" algn="ctr">
              <a:solidFill>
                <a:schemeClr val="tx1">
                  <a:lumMod val="15000"/>
                  <a:lumOff val="85000"/>
                </a:schemeClr>
              </a:solidFill>
              <a:round/>
            </a:ln>
            <a:effectLst/>
          </c:spPr>
        </c:majorGridlines>
        <c:title>
          <c:tx>
            <c:strRef>
              <c:f>ElecDemand_AnnualMkt!$A$31</c:f>
              <c:strCache>
                <c:ptCount val="1"/>
                <c:pt idx="0">
                  <c:v>Incremental Annual Winter Peak Demand Potential (MW/year)</c:v>
                </c:pt>
              </c:strCache>
            </c:strRef>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0_);\(#,##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1279928"/>
        <c:crosses val="autoZero"/>
        <c:crossBetween val="between"/>
        <c:majorUnit val="5"/>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14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ElecDemand_Sector!$B$2</c:f>
              <c:strCache>
                <c:ptCount val="1"/>
                <c:pt idx="0">
                  <c:v>Residential</c:v>
                </c:pt>
              </c:strCache>
            </c:strRef>
          </c:tx>
          <c:spPr>
            <a:ln w="28575" cap="rnd">
              <a:solidFill>
                <a:schemeClr val="accent1"/>
              </a:solidFill>
              <a:round/>
            </a:ln>
            <a:effectLst/>
          </c:spPr>
          <c:marker>
            <c:symbol val="none"/>
          </c:marker>
          <c:cat>
            <c:numRef>
              <c:f>ElecDemand_Sector!$A$3:$A$29</c:f>
              <c:numCache>
                <c:formatCode>General</c:formatCode>
                <c:ptCount val="25"/>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numCache>
            </c:numRef>
          </c:cat>
          <c:val>
            <c:numRef>
              <c:f>ElecDemand_Sector!$B$3:$B$29</c:f>
              <c:numCache>
                <c:formatCode>#,##0_);\(#,##0\)</c:formatCode>
                <c:ptCount val="25"/>
                <c:pt idx="0">
                  <c:v>1469.970033153674</c:v>
                </c:pt>
                <c:pt idx="1">
                  <c:v>1476.1047228683333</c:v>
                </c:pt>
                <c:pt idx="2">
                  <c:v>1482.2793261368765</c:v>
                </c:pt>
                <c:pt idx="3">
                  <c:v>1458.5635691249011</c:v>
                </c:pt>
                <c:pt idx="4">
                  <c:v>1464.3055377738267</c:v>
                </c:pt>
                <c:pt idx="5">
                  <c:v>1470.0863232802158</c:v>
                </c:pt>
                <c:pt idx="6">
                  <c:v>1475.9002487318944</c:v>
                </c:pt>
                <c:pt idx="7">
                  <c:v>1482.332031986517</c:v>
                </c:pt>
                <c:pt idx="8">
                  <c:v>1488.7998962819752</c:v>
                </c:pt>
                <c:pt idx="9">
                  <c:v>1494.3895103602824</c:v>
                </c:pt>
                <c:pt idx="10">
                  <c:v>1500.0202855393984</c:v>
                </c:pt>
                <c:pt idx="11">
                  <c:v>1505.6869660590819</c:v>
                </c:pt>
                <c:pt idx="12">
                  <c:v>1511.3921458658817</c:v>
                </c:pt>
                <c:pt idx="13">
                  <c:v>1517.133185851329</c:v>
                </c:pt>
                <c:pt idx="14">
                  <c:v>1521.9996437512527</c:v>
                </c:pt>
                <c:pt idx="15">
                  <c:v>1526.9017336341235</c:v>
                </c:pt>
                <c:pt idx="16">
                  <c:v>1531.8442723571936</c:v>
                </c:pt>
                <c:pt idx="17">
                  <c:v>1536.8199532919234</c:v>
                </c:pt>
                <c:pt idx="18">
                  <c:v>1541.8384428121924</c:v>
                </c:pt>
                <c:pt idx="19">
                  <c:v>1546.8900099619782</c:v>
                </c:pt>
                <c:pt idx="20">
                  <c:v>1551.830761451678</c:v>
                </c:pt>
                <c:pt idx="21">
                  <c:v>1556.89848984526</c:v>
                </c:pt>
                <c:pt idx="22">
                  <c:v>1561.9724718674433</c:v>
                </c:pt>
                <c:pt idx="23">
                  <c:v>1567.0527879593449</c:v>
                </c:pt>
                <c:pt idx="24">
                  <c:v>1572.1393179823358</c:v>
                </c:pt>
              </c:numCache>
            </c:numRef>
          </c:val>
          <c:smooth val="0"/>
          <c:extLst>
            <c:ext xmlns:c16="http://schemas.microsoft.com/office/drawing/2014/chart" uri="{C3380CC4-5D6E-409C-BE32-E72D297353CC}">
              <c16:uniqueId val="{00000000-6F48-437C-AA91-FC22682A07BF}"/>
            </c:ext>
          </c:extLst>
        </c:ser>
        <c:ser>
          <c:idx val="1"/>
          <c:order val="1"/>
          <c:tx>
            <c:strRef>
              <c:f>ElecDemand_Sector!$C$2</c:f>
              <c:strCache>
                <c:ptCount val="1"/>
                <c:pt idx="0">
                  <c:v>BNI</c:v>
                </c:pt>
              </c:strCache>
            </c:strRef>
          </c:tx>
          <c:spPr>
            <a:ln w="28575" cap="rnd">
              <a:solidFill>
                <a:schemeClr val="accent2"/>
              </a:solidFill>
              <a:round/>
            </a:ln>
            <a:effectLst/>
          </c:spPr>
          <c:marker>
            <c:symbol val="none"/>
          </c:marker>
          <c:cat>
            <c:numRef>
              <c:f>ElecDemand_Sector!$A$3:$A$29</c:f>
              <c:numCache>
                <c:formatCode>General</c:formatCode>
                <c:ptCount val="25"/>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numCache>
            </c:numRef>
          </c:cat>
          <c:val>
            <c:numRef>
              <c:f>ElecDemand_Sector!$C$3:$C$29</c:f>
              <c:numCache>
                <c:formatCode>#,##0_);\(#,##0\)</c:formatCode>
                <c:ptCount val="25"/>
                <c:pt idx="0">
                  <c:v>710.24517285454579</c:v>
                </c:pt>
                <c:pt idx="1">
                  <c:v>712.07297108626483</c:v>
                </c:pt>
                <c:pt idx="2">
                  <c:v>714.96781256373947</c:v>
                </c:pt>
                <c:pt idx="3">
                  <c:v>718.05935626544237</c:v>
                </c:pt>
                <c:pt idx="4">
                  <c:v>718.48032204325114</c:v>
                </c:pt>
                <c:pt idx="5">
                  <c:v>721.50460276626131</c:v>
                </c:pt>
                <c:pt idx="6">
                  <c:v>723.46855623379543</c:v>
                </c:pt>
                <c:pt idx="7">
                  <c:v>727.82408732673707</c:v>
                </c:pt>
                <c:pt idx="8">
                  <c:v>723.82777181656206</c:v>
                </c:pt>
                <c:pt idx="9">
                  <c:v>720.23356210419729</c:v>
                </c:pt>
                <c:pt idx="10">
                  <c:v>715.25946604350725</c:v>
                </c:pt>
                <c:pt idx="11">
                  <c:v>710.50129370135551</c:v>
                </c:pt>
                <c:pt idx="12">
                  <c:v>704.72951532828961</c:v>
                </c:pt>
                <c:pt idx="13">
                  <c:v>693.75274557886883</c:v>
                </c:pt>
                <c:pt idx="14">
                  <c:v>682.92359928751284</c:v>
                </c:pt>
                <c:pt idx="15">
                  <c:v>673.62792624368194</c:v>
                </c:pt>
                <c:pt idx="16">
                  <c:v>672.75307006040521</c:v>
                </c:pt>
                <c:pt idx="17">
                  <c:v>671.71806871725585</c:v>
                </c:pt>
                <c:pt idx="18">
                  <c:v>671.32118422524513</c:v>
                </c:pt>
                <c:pt idx="19">
                  <c:v>671.50602716690025</c:v>
                </c:pt>
                <c:pt idx="20">
                  <c:v>663.02875250282489</c:v>
                </c:pt>
                <c:pt idx="21">
                  <c:v>662.37713835542468</c:v>
                </c:pt>
                <c:pt idx="22">
                  <c:v>661.72347544731906</c:v>
                </c:pt>
                <c:pt idx="23">
                  <c:v>661.06776039195393</c:v>
                </c:pt>
                <c:pt idx="24">
                  <c:v>660.40998981970915</c:v>
                </c:pt>
              </c:numCache>
            </c:numRef>
          </c:val>
          <c:smooth val="0"/>
          <c:extLst>
            <c:ext xmlns:c16="http://schemas.microsoft.com/office/drawing/2014/chart" uri="{C3380CC4-5D6E-409C-BE32-E72D297353CC}">
              <c16:uniqueId val="{00000001-6F48-437C-AA91-FC22682A07BF}"/>
            </c:ext>
          </c:extLst>
        </c:ser>
        <c:dLbls>
          <c:showLegendKey val="0"/>
          <c:showVal val="0"/>
          <c:showCatName val="0"/>
          <c:showSerName val="0"/>
          <c:showPercent val="0"/>
          <c:showBubbleSize val="0"/>
        </c:dLbls>
        <c:smooth val="0"/>
        <c:axId val="341282280"/>
        <c:axId val="341276008"/>
      </c:lineChart>
      <c:catAx>
        <c:axId val="341282280"/>
        <c:scaling>
          <c:orientation val="minMax"/>
        </c:scaling>
        <c:delete val="0"/>
        <c:axPos val="b"/>
        <c:numFmt formatCode="General" sourceLinked="1"/>
        <c:majorTickMark val="out"/>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1276008"/>
        <c:crosses val="autoZero"/>
        <c:auto val="1"/>
        <c:lblAlgn val="ctr"/>
        <c:lblOffset val="100"/>
        <c:noMultiLvlLbl val="0"/>
      </c:catAx>
      <c:valAx>
        <c:axId val="341276008"/>
        <c:scaling>
          <c:orientation val="minMax"/>
          <c:max val="1600"/>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t>Savings Potential </a:t>
                </a:r>
              </a:p>
              <a:p>
                <a:pPr>
                  <a:defRPr sz="1000"/>
                </a:pPr>
                <a:r>
                  <a:rPr lang="en-US"/>
                  <a:t>(MW, gross at generator)</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0_);\(#,##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128228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14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2"/>
          <c:order val="0"/>
          <c:tx>
            <c:strRef>
              <c:f>ElecEnergy_AnnualMkt!$K$2</c:f>
              <c:strCache>
                <c:ptCount val="1"/>
                <c:pt idx="0">
                  <c:v>Max Achievable</c:v>
                </c:pt>
              </c:strCache>
            </c:strRef>
          </c:tx>
          <c:spPr>
            <a:ln w="28575" cap="rnd">
              <a:solidFill>
                <a:schemeClr val="accent3"/>
              </a:solidFill>
              <a:round/>
            </a:ln>
            <a:effectLst/>
          </c:spPr>
          <c:marker>
            <c:symbol val="none"/>
          </c:marker>
          <c:cat>
            <c:numRef>
              <c:f>ElecEnergy_AnnualMkt!$A$3:$A$27</c:f>
              <c:numCache>
                <c:formatCode>General</c:formatCode>
                <c:ptCount val="25"/>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numCache>
            </c:numRef>
          </c:cat>
          <c:val>
            <c:numRef>
              <c:f>ElecEnergy_AnnualMkt!$K$3:$K$27</c:f>
              <c:numCache>
                <c:formatCode>#,##0_);\(#,##0\)</c:formatCode>
                <c:ptCount val="25"/>
                <c:pt idx="0">
                  <c:v>91.396957121421536</c:v>
                </c:pt>
                <c:pt idx="1">
                  <c:v>103.39996256095422</c:v>
                </c:pt>
                <c:pt idx="2">
                  <c:v>94.984414351064984</c:v>
                </c:pt>
                <c:pt idx="3">
                  <c:v>97.057518767360435</c:v>
                </c:pt>
                <c:pt idx="4">
                  <c:v>90.909039686241172</c:v>
                </c:pt>
                <c:pt idx="5">
                  <c:v>99.895184544856619</c:v>
                </c:pt>
                <c:pt idx="6">
                  <c:v>97.417821359735967</c:v>
                </c:pt>
                <c:pt idx="7">
                  <c:v>110.17384494859834</c:v>
                </c:pt>
                <c:pt idx="8">
                  <c:v>89.702791578424936</c:v>
                </c:pt>
                <c:pt idx="9">
                  <c:v>86.980683155104145</c:v>
                </c:pt>
                <c:pt idx="10">
                  <c:v>81.403088951087426</c:v>
                </c:pt>
                <c:pt idx="11">
                  <c:v>78.662649852970972</c:v>
                </c:pt>
                <c:pt idx="12">
                  <c:v>72.293089134491936</c:v>
                </c:pt>
                <c:pt idx="13">
                  <c:v>73.793478988123184</c:v>
                </c:pt>
                <c:pt idx="14">
                  <c:v>70.58433425926647</c:v>
                </c:pt>
                <c:pt idx="15">
                  <c:v>71.670388961170175</c:v>
                </c:pt>
                <c:pt idx="16">
                  <c:v>72.028406567193258</c:v>
                </c:pt>
                <c:pt idx="17">
                  <c:v>69.807994209904322</c:v>
                </c:pt>
                <c:pt idx="18">
                  <c:v>68.630932647245558</c:v>
                </c:pt>
                <c:pt idx="19">
                  <c:v>67.318348858809543</c:v>
                </c:pt>
                <c:pt idx="20">
                  <c:v>62.775018085207542</c:v>
                </c:pt>
                <c:pt idx="21">
                  <c:v>61.063423975481072</c:v>
                </c:pt>
                <c:pt idx="22">
                  <c:v>59.292479977417706</c:v>
                </c:pt>
                <c:pt idx="23">
                  <c:v>57.588681075511253</c:v>
                </c:pt>
                <c:pt idx="24">
                  <c:v>55.957399407789637</c:v>
                </c:pt>
              </c:numCache>
            </c:numRef>
          </c:val>
          <c:smooth val="0"/>
          <c:extLst>
            <c:ext xmlns:c16="http://schemas.microsoft.com/office/drawing/2014/chart" uri="{C3380CC4-5D6E-409C-BE32-E72D297353CC}">
              <c16:uniqueId val="{00000001-8C6A-4033-8C87-1F9EE865D5FB}"/>
            </c:ext>
          </c:extLst>
        </c:ser>
        <c:ser>
          <c:idx val="3"/>
          <c:order val="1"/>
          <c:tx>
            <c:strRef>
              <c:f>ElecEnergy_AnnualMkt!$L$2</c:f>
              <c:strCache>
                <c:ptCount val="1"/>
                <c:pt idx="0">
                  <c:v>Mid</c:v>
                </c:pt>
              </c:strCache>
            </c:strRef>
          </c:tx>
          <c:spPr>
            <a:ln w="28575" cap="rnd">
              <a:solidFill>
                <a:schemeClr val="accent4"/>
              </a:solidFill>
              <a:round/>
            </a:ln>
            <a:effectLst/>
          </c:spPr>
          <c:marker>
            <c:symbol val="none"/>
          </c:marker>
          <c:cat>
            <c:numRef>
              <c:f>ElecEnergy_AnnualMkt!$A$3:$A$27</c:f>
              <c:numCache>
                <c:formatCode>General</c:formatCode>
                <c:ptCount val="25"/>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numCache>
            </c:numRef>
          </c:cat>
          <c:val>
            <c:numRef>
              <c:f>ElecEnergy_AnnualMkt!$L$3:$L$27</c:f>
              <c:numCache>
                <c:formatCode>#,##0_);\(#,##0\)</c:formatCode>
                <c:ptCount val="25"/>
                <c:pt idx="0">
                  <c:v>72.70899219628609</c:v>
                </c:pt>
                <c:pt idx="1">
                  <c:v>82.551653773990651</c:v>
                </c:pt>
                <c:pt idx="2">
                  <c:v>76.190815848262176</c:v>
                </c:pt>
                <c:pt idx="3">
                  <c:v>78.203389178422029</c:v>
                </c:pt>
                <c:pt idx="4">
                  <c:v>74.208316700303868</c:v>
                </c:pt>
                <c:pt idx="5">
                  <c:v>81.939100404072917</c:v>
                </c:pt>
                <c:pt idx="6">
                  <c:v>80.03912726583944</c:v>
                </c:pt>
                <c:pt idx="7">
                  <c:v>90.352594617204716</c:v>
                </c:pt>
                <c:pt idx="8">
                  <c:v>74.61151550978694</c:v>
                </c:pt>
                <c:pt idx="9">
                  <c:v>72.68558056808088</c:v>
                </c:pt>
                <c:pt idx="10">
                  <c:v>68.310166298171964</c:v>
                </c:pt>
                <c:pt idx="11">
                  <c:v>66.243784518695477</c:v>
                </c:pt>
                <c:pt idx="12">
                  <c:v>61.256741197002412</c:v>
                </c:pt>
                <c:pt idx="13">
                  <c:v>62.318648354907459</c:v>
                </c:pt>
                <c:pt idx="14">
                  <c:v>59.913618235238566</c:v>
                </c:pt>
                <c:pt idx="15">
                  <c:v>61.012552359528925</c:v>
                </c:pt>
                <c:pt idx="16">
                  <c:v>61.524344086254693</c:v>
                </c:pt>
                <c:pt idx="17">
                  <c:v>59.942069560601411</c:v>
                </c:pt>
                <c:pt idx="18">
                  <c:v>59.184767953333662</c:v>
                </c:pt>
                <c:pt idx="19">
                  <c:v>58.260416836554668</c:v>
                </c:pt>
                <c:pt idx="20">
                  <c:v>54.709017528082363</c:v>
                </c:pt>
                <c:pt idx="21">
                  <c:v>53.441539761001479</c:v>
                </c:pt>
                <c:pt idx="22">
                  <c:v>52.108455795786696</c:v>
                </c:pt>
                <c:pt idx="23">
                  <c:v>50.814402063944968</c:v>
                </c:pt>
                <c:pt idx="24">
                  <c:v>49.563514102082735</c:v>
                </c:pt>
              </c:numCache>
            </c:numRef>
          </c:val>
          <c:smooth val="0"/>
          <c:extLst>
            <c:ext xmlns:c16="http://schemas.microsoft.com/office/drawing/2014/chart" uri="{C3380CC4-5D6E-409C-BE32-E72D297353CC}">
              <c16:uniqueId val="{00000002-8C6A-4033-8C87-1F9EE865D5FB}"/>
            </c:ext>
          </c:extLst>
        </c:ser>
        <c:ser>
          <c:idx val="1"/>
          <c:order val="2"/>
          <c:tx>
            <c:strRef>
              <c:f>ElecEnergy_AnnualMkt!$M$2</c:f>
              <c:strCache>
                <c:ptCount val="1"/>
                <c:pt idx="0">
                  <c:v>Base</c:v>
                </c:pt>
              </c:strCache>
            </c:strRef>
          </c:tx>
          <c:spPr>
            <a:ln w="28575" cap="rnd">
              <a:solidFill>
                <a:schemeClr val="accent2"/>
              </a:solidFill>
              <a:round/>
            </a:ln>
            <a:effectLst/>
          </c:spPr>
          <c:marker>
            <c:symbol val="none"/>
          </c:marker>
          <c:cat>
            <c:numRef>
              <c:f>ElecEnergy_AnnualMkt!$A$3:$A$27</c:f>
              <c:numCache>
                <c:formatCode>General</c:formatCode>
                <c:ptCount val="25"/>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numCache>
            </c:numRef>
          </c:cat>
          <c:val>
            <c:numRef>
              <c:f>ElecEnergy_AnnualMkt!$M$3:$M$27</c:f>
              <c:numCache>
                <c:formatCode>#,##0_);\(#,##0\)</c:formatCode>
                <c:ptCount val="25"/>
                <c:pt idx="0">
                  <c:v>58.5527615518833</c:v>
                </c:pt>
                <c:pt idx="1">
                  <c:v>67.107506793349458</c:v>
                </c:pt>
                <c:pt idx="2">
                  <c:v>61.483932273679649</c:v>
                </c:pt>
                <c:pt idx="3">
                  <c:v>63.26998941593488</c:v>
                </c:pt>
                <c:pt idx="4">
                  <c:v>59.957834668411905</c:v>
                </c:pt>
                <c:pt idx="5">
                  <c:v>66.651952320451144</c:v>
                </c:pt>
                <c:pt idx="6">
                  <c:v>65.521105940356421</c:v>
                </c:pt>
                <c:pt idx="7">
                  <c:v>74.002005768887017</c:v>
                </c:pt>
                <c:pt idx="8">
                  <c:v>61.396945306021848</c:v>
                </c:pt>
                <c:pt idx="9">
                  <c:v>60.043334600281604</c:v>
                </c:pt>
                <c:pt idx="10">
                  <c:v>56.527822176192359</c:v>
                </c:pt>
                <c:pt idx="11">
                  <c:v>55.026266039306329</c:v>
                </c:pt>
                <c:pt idx="12">
                  <c:v>51.055567289251663</c:v>
                </c:pt>
                <c:pt idx="13">
                  <c:v>51.779962476071837</c:v>
                </c:pt>
                <c:pt idx="14">
                  <c:v>49.970000975398818</c:v>
                </c:pt>
                <c:pt idx="15">
                  <c:v>51.051731130749445</c:v>
                </c:pt>
                <c:pt idx="16">
                  <c:v>51.664084200162762</c:v>
                </c:pt>
                <c:pt idx="17">
                  <c:v>50.533614404850105</c:v>
                </c:pt>
                <c:pt idx="18">
                  <c:v>50.116493366787097</c:v>
                </c:pt>
                <c:pt idx="19">
                  <c:v>49.5716277091352</c:v>
                </c:pt>
                <c:pt idx="20">
                  <c:v>46.837111314291683</c:v>
                </c:pt>
                <c:pt idx="21">
                  <c:v>45.992115547722015</c:v>
                </c:pt>
                <c:pt idx="22">
                  <c:v>45.100490714654107</c:v>
                </c:pt>
                <c:pt idx="23">
                  <c:v>44.248131018995224</c:v>
                </c:pt>
                <c:pt idx="24">
                  <c:v>43.420354961375885</c:v>
                </c:pt>
              </c:numCache>
            </c:numRef>
          </c:val>
          <c:smooth val="0"/>
          <c:extLst>
            <c:ext xmlns:c16="http://schemas.microsoft.com/office/drawing/2014/chart" uri="{C3380CC4-5D6E-409C-BE32-E72D297353CC}">
              <c16:uniqueId val="{00000003-8C6A-4033-8C87-1F9EE865D5FB}"/>
            </c:ext>
          </c:extLst>
        </c:ser>
        <c:ser>
          <c:idx val="4"/>
          <c:order val="3"/>
          <c:tx>
            <c:strRef>
              <c:f>ElecEnergy_AnnualMkt!$N$2</c:f>
              <c:strCache>
                <c:ptCount val="1"/>
                <c:pt idx="0">
                  <c:v>Low</c:v>
                </c:pt>
              </c:strCache>
            </c:strRef>
          </c:tx>
          <c:spPr>
            <a:ln w="28575" cap="rnd">
              <a:solidFill>
                <a:schemeClr val="accent5"/>
              </a:solidFill>
              <a:round/>
            </a:ln>
            <a:effectLst/>
          </c:spPr>
          <c:marker>
            <c:symbol val="none"/>
          </c:marker>
          <c:cat>
            <c:numRef>
              <c:f>ElecEnergy_AnnualMkt!$A$3:$A$27</c:f>
              <c:numCache>
                <c:formatCode>General</c:formatCode>
                <c:ptCount val="25"/>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numCache>
            </c:numRef>
          </c:cat>
          <c:val>
            <c:numRef>
              <c:f>ElecEnergy_AnnualMkt!$N$3:$N$27</c:f>
              <c:numCache>
                <c:formatCode>#,##0_);\(#,##0\)</c:formatCode>
                <c:ptCount val="25"/>
                <c:pt idx="0">
                  <c:v>43.056391922404735</c:v>
                </c:pt>
                <c:pt idx="1">
                  <c:v>49.787321741751967</c:v>
                </c:pt>
                <c:pt idx="2">
                  <c:v>44.895353923988907</c:v>
                </c:pt>
                <c:pt idx="3">
                  <c:v>46.206421383082727</c:v>
                </c:pt>
                <c:pt idx="4">
                  <c:v>43.33118102189443</c:v>
                </c:pt>
                <c:pt idx="5">
                  <c:v>48.363239767055205</c:v>
                </c:pt>
                <c:pt idx="6">
                  <c:v>47.423951593010358</c:v>
                </c:pt>
                <c:pt idx="7">
                  <c:v>53.309573686828337</c:v>
                </c:pt>
                <c:pt idx="8">
                  <c:v>43.832085183448918</c:v>
                </c:pt>
                <c:pt idx="9">
                  <c:v>42.855536818542937</c:v>
                </c:pt>
                <c:pt idx="10">
                  <c:v>40.20367437926604</c:v>
                </c:pt>
                <c:pt idx="11">
                  <c:v>39.176843912561395</c:v>
                </c:pt>
                <c:pt idx="12">
                  <c:v>36.350762268865175</c:v>
                </c:pt>
                <c:pt idx="13">
                  <c:v>36.712926390257067</c:v>
                </c:pt>
                <c:pt idx="14">
                  <c:v>35.55727796265284</c:v>
                </c:pt>
                <c:pt idx="15">
                  <c:v>36.541669706900386</c:v>
                </c:pt>
                <c:pt idx="16">
                  <c:v>37.218219718002146</c:v>
                </c:pt>
                <c:pt idx="17">
                  <c:v>36.577763325719502</c:v>
                </c:pt>
                <c:pt idx="18">
                  <c:v>36.472018272212573</c:v>
                </c:pt>
                <c:pt idx="19">
                  <c:v>36.243829250918928</c:v>
                </c:pt>
                <c:pt idx="20">
                  <c:v>34.314760372248351</c:v>
                </c:pt>
                <c:pt idx="21">
                  <c:v>33.827063470160176</c:v>
                </c:pt>
                <c:pt idx="22">
                  <c:v>33.294158128436081</c:v>
                </c:pt>
                <c:pt idx="23">
                  <c:v>32.783951208301502</c:v>
                </c:pt>
                <c:pt idx="24">
                  <c:v>32.296409270907354</c:v>
                </c:pt>
              </c:numCache>
            </c:numRef>
          </c:val>
          <c:smooth val="0"/>
          <c:extLst>
            <c:ext xmlns:c16="http://schemas.microsoft.com/office/drawing/2014/chart" uri="{C3380CC4-5D6E-409C-BE32-E72D297353CC}">
              <c16:uniqueId val="{00000004-8C6A-4033-8C87-1F9EE865D5FB}"/>
            </c:ext>
          </c:extLst>
        </c:ser>
        <c:dLbls>
          <c:showLegendKey val="0"/>
          <c:showVal val="0"/>
          <c:showCatName val="0"/>
          <c:showSerName val="0"/>
          <c:showPercent val="0"/>
          <c:showBubbleSize val="0"/>
        </c:dLbls>
        <c:smooth val="0"/>
        <c:axId val="341279928"/>
        <c:axId val="341280712"/>
      </c:lineChart>
      <c:catAx>
        <c:axId val="341279928"/>
        <c:scaling>
          <c:orientation val="minMax"/>
        </c:scaling>
        <c:delete val="0"/>
        <c:axPos val="b"/>
        <c:numFmt formatCode="General" sourceLinked="1"/>
        <c:majorTickMark val="out"/>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1280712"/>
        <c:crosses val="autoZero"/>
        <c:auto val="1"/>
        <c:lblAlgn val="ctr"/>
        <c:lblOffset val="100"/>
        <c:noMultiLvlLbl val="0"/>
      </c:catAx>
      <c:valAx>
        <c:axId val="34128071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sz="1000" b="0" i="0" baseline="0">
                    <a:effectLst/>
                  </a:rPr>
                  <a:t>Incremental Annual Electricity Savings Potential (GWh, net at generator)</a:t>
                </a:r>
                <a:endParaRPr lang="en-US" sz="1000">
                  <a:effectLst/>
                </a:endParaRPr>
              </a:p>
            </c:rich>
          </c:tx>
          <c:layout>
            <c:manualLayout>
              <c:xMode val="edge"/>
              <c:yMode val="edge"/>
              <c:x val="2.3504273504273504E-2"/>
              <c:y val="8.1644144144144143E-2"/>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0_);\(#,##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127992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14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ElecDemand_Sector!$B$33</c:f>
              <c:strCache>
                <c:ptCount val="1"/>
                <c:pt idx="0">
                  <c:v>Residential</c:v>
                </c:pt>
              </c:strCache>
            </c:strRef>
          </c:tx>
          <c:spPr>
            <a:ln w="28575" cap="rnd">
              <a:solidFill>
                <a:schemeClr val="accent1"/>
              </a:solidFill>
              <a:round/>
            </a:ln>
            <a:effectLst/>
          </c:spPr>
          <c:marker>
            <c:symbol val="none"/>
          </c:marker>
          <c:cat>
            <c:numRef>
              <c:f>ElecDemand_Sector!$A$34:$A$60</c:f>
              <c:numCache>
                <c:formatCode>General</c:formatCode>
                <c:ptCount val="25"/>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numCache>
            </c:numRef>
          </c:cat>
          <c:val>
            <c:numRef>
              <c:f>ElecDemand_Sector!$B$34:$B$60</c:f>
              <c:numCache>
                <c:formatCode>#,##0_);\(#,##0\)</c:formatCode>
                <c:ptCount val="25"/>
                <c:pt idx="0">
                  <c:v>1396.4372271655091</c:v>
                </c:pt>
                <c:pt idx="1">
                  <c:v>1402.8935433835877</c:v>
                </c:pt>
                <c:pt idx="2">
                  <c:v>1409.3878560380545</c:v>
                </c:pt>
                <c:pt idx="3">
                  <c:v>1384.5446307778957</c:v>
                </c:pt>
                <c:pt idx="4">
                  <c:v>1390.6022324970975</c:v>
                </c:pt>
                <c:pt idx="5">
                  <c:v>1396.6968379111734</c:v>
                </c:pt>
                <c:pt idx="6">
                  <c:v>1402.8230765741184</c:v>
                </c:pt>
                <c:pt idx="7">
                  <c:v>1408.9862975412047</c:v>
                </c:pt>
                <c:pt idx="8">
                  <c:v>1415.1838097202285</c:v>
                </c:pt>
                <c:pt idx="9">
                  <c:v>1420.5014119888558</c:v>
                </c:pt>
                <c:pt idx="10">
                  <c:v>1425.8581300729056</c:v>
                </c:pt>
                <c:pt idx="11">
                  <c:v>1431.2489672657944</c:v>
                </c:pt>
                <c:pt idx="12">
                  <c:v>1436.6763897907795</c:v>
                </c:pt>
                <c:pt idx="13">
                  <c:v>1448.8734275050456</c:v>
                </c:pt>
                <c:pt idx="14">
                  <c:v>1453.4968407531469</c:v>
                </c:pt>
                <c:pt idx="15">
                  <c:v>1458.1542855339771</c:v>
                </c:pt>
                <c:pt idx="16">
                  <c:v>1462.8503521725195</c:v>
                </c:pt>
                <c:pt idx="17">
                  <c:v>1467.578076767762</c:v>
                </c:pt>
                <c:pt idx="18">
                  <c:v>1472.3466714295969</c:v>
                </c:pt>
                <c:pt idx="19">
                  <c:v>1477.1468617802905</c:v>
                </c:pt>
                <c:pt idx="20">
                  <c:v>1481.8415109428222</c:v>
                </c:pt>
                <c:pt idx="21">
                  <c:v>1486.6572428006257</c:v>
                </c:pt>
                <c:pt idx="22">
                  <c:v>1491.4790093899892</c:v>
                </c:pt>
                <c:pt idx="23">
                  <c:v>1496.3068780457629</c:v>
                </c:pt>
                <c:pt idx="24">
                  <c:v>1501.1407429488941</c:v>
                </c:pt>
              </c:numCache>
            </c:numRef>
          </c:val>
          <c:smooth val="0"/>
          <c:extLst>
            <c:ext xmlns:c16="http://schemas.microsoft.com/office/drawing/2014/chart" uri="{C3380CC4-5D6E-409C-BE32-E72D297353CC}">
              <c16:uniqueId val="{00000000-74CD-47CA-8EDA-8C89F6929667}"/>
            </c:ext>
          </c:extLst>
        </c:ser>
        <c:ser>
          <c:idx val="1"/>
          <c:order val="1"/>
          <c:tx>
            <c:strRef>
              <c:f>ElecDemand_Sector!$C$33</c:f>
              <c:strCache>
                <c:ptCount val="1"/>
                <c:pt idx="0">
                  <c:v>BNI</c:v>
                </c:pt>
              </c:strCache>
            </c:strRef>
          </c:tx>
          <c:spPr>
            <a:ln w="28575" cap="rnd">
              <a:solidFill>
                <a:schemeClr val="accent2"/>
              </a:solidFill>
              <a:round/>
            </a:ln>
            <a:effectLst/>
          </c:spPr>
          <c:marker>
            <c:symbol val="none"/>
          </c:marker>
          <c:cat>
            <c:numRef>
              <c:f>ElecDemand_Sector!$A$34:$A$60</c:f>
              <c:numCache>
                <c:formatCode>General</c:formatCode>
                <c:ptCount val="25"/>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numCache>
            </c:numRef>
          </c:cat>
          <c:val>
            <c:numRef>
              <c:f>ElecDemand_Sector!$C$34:$C$60</c:f>
              <c:numCache>
                <c:formatCode>#,##0_);\(#,##0\)</c:formatCode>
                <c:ptCount val="25"/>
                <c:pt idx="0">
                  <c:v>667.25202245289734</c:v>
                </c:pt>
                <c:pt idx="1">
                  <c:v>670.467795699058</c:v>
                </c:pt>
                <c:pt idx="2">
                  <c:v>680.73667733348748</c:v>
                </c:pt>
                <c:pt idx="3">
                  <c:v>687.42560214413334</c:v>
                </c:pt>
                <c:pt idx="4">
                  <c:v>688.48624659496249</c:v>
                </c:pt>
                <c:pt idx="5">
                  <c:v>691.02726574136159</c:v>
                </c:pt>
                <c:pt idx="6">
                  <c:v>692.60742903959203</c:v>
                </c:pt>
                <c:pt idx="7">
                  <c:v>696.35381679770967</c:v>
                </c:pt>
                <c:pt idx="8">
                  <c:v>692.65846834715819</c:v>
                </c:pt>
                <c:pt idx="9">
                  <c:v>689.06873992071712</c:v>
                </c:pt>
                <c:pt idx="10">
                  <c:v>686.01921981647536</c:v>
                </c:pt>
                <c:pt idx="11">
                  <c:v>681.46714088213446</c:v>
                </c:pt>
                <c:pt idx="12">
                  <c:v>676.1726466787336</c:v>
                </c:pt>
                <c:pt idx="13">
                  <c:v>665.41230138450203</c:v>
                </c:pt>
                <c:pt idx="14">
                  <c:v>656.06148875930899</c:v>
                </c:pt>
                <c:pt idx="15">
                  <c:v>646.86803225642188</c:v>
                </c:pt>
                <c:pt idx="16">
                  <c:v>645.89998777149128</c:v>
                </c:pt>
                <c:pt idx="17">
                  <c:v>644.7759768312402</c:v>
                </c:pt>
                <c:pt idx="18">
                  <c:v>644.26611295578471</c:v>
                </c:pt>
                <c:pt idx="19">
                  <c:v>644.31019019138705</c:v>
                </c:pt>
                <c:pt idx="20">
                  <c:v>634.65351318205717</c:v>
                </c:pt>
                <c:pt idx="21">
                  <c:v>633.91595355966228</c:v>
                </c:pt>
                <c:pt idx="22">
                  <c:v>633.17627927193416</c:v>
                </c:pt>
                <c:pt idx="23">
                  <c:v>632.43448674675165</c:v>
                </c:pt>
                <c:pt idx="24">
                  <c:v>631.69057242985525</c:v>
                </c:pt>
              </c:numCache>
            </c:numRef>
          </c:val>
          <c:smooth val="0"/>
          <c:extLst>
            <c:ext xmlns:c16="http://schemas.microsoft.com/office/drawing/2014/chart" uri="{C3380CC4-5D6E-409C-BE32-E72D297353CC}">
              <c16:uniqueId val="{00000001-74CD-47CA-8EDA-8C89F6929667}"/>
            </c:ext>
          </c:extLst>
        </c:ser>
        <c:dLbls>
          <c:showLegendKey val="0"/>
          <c:showVal val="0"/>
          <c:showCatName val="0"/>
          <c:showSerName val="0"/>
          <c:showPercent val="0"/>
          <c:showBubbleSize val="0"/>
        </c:dLbls>
        <c:smooth val="0"/>
        <c:axId val="341276400"/>
        <c:axId val="341276792"/>
      </c:lineChart>
      <c:catAx>
        <c:axId val="341276400"/>
        <c:scaling>
          <c:orientation val="minMax"/>
        </c:scaling>
        <c:delete val="0"/>
        <c:axPos val="b"/>
        <c:numFmt formatCode="General" sourceLinked="1"/>
        <c:majorTickMark val="out"/>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1276792"/>
        <c:crosses val="autoZero"/>
        <c:auto val="1"/>
        <c:lblAlgn val="ctr"/>
        <c:lblOffset val="100"/>
        <c:noMultiLvlLbl val="0"/>
      </c:catAx>
      <c:valAx>
        <c:axId val="34127679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t>Savings Potential (MW, gross at generator)</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0_);\(#,##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127640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14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ElecDemand_Sector!$Q$2</c:f>
              <c:strCache>
                <c:ptCount val="1"/>
                <c:pt idx="0">
                  <c:v>Technical</c:v>
                </c:pt>
              </c:strCache>
            </c:strRef>
          </c:tx>
          <c:spPr>
            <a:ln w="28575" cap="rnd">
              <a:solidFill>
                <a:schemeClr val="accent1"/>
              </a:solidFill>
              <a:round/>
            </a:ln>
            <a:effectLst/>
          </c:spPr>
          <c:marker>
            <c:symbol val="none"/>
          </c:marker>
          <c:cat>
            <c:numRef>
              <c:f>ElecDemand_Sector!$P$3:$P$29</c:f>
              <c:numCache>
                <c:formatCode>General</c:formatCode>
                <c:ptCount val="25"/>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numCache>
            </c:numRef>
          </c:cat>
          <c:val>
            <c:numRef>
              <c:f>ElecDemand_Sector!$Q$3:$Q$29</c:f>
              <c:numCache>
                <c:formatCode>#,##0_);\(#,##0\)</c:formatCode>
                <c:ptCount val="25"/>
                <c:pt idx="0">
                  <c:v>2180.2152060082199</c:v>
                </c:pt>
                <c:pt idx="1">
                  <c:v>2188.177693954598</c:v>
                </c:pt>
                <c:pt idx="2">
                  <c:v>2197.2471387006162</c:v>
                </c:pt>
                <c:pt idx="3">
                  <c:v>2176.6229253903434</c:v>
                </c:pt>
                <c:pt idx="4">
                  <c:v>2182.7858598170778</c:v>
                </c:pt>
                <c:pt idx="5">
                  <c:v>2191.5909260464769</c:v>
                </c:pt>
                <c:pt idx="6">
                  <c:v>2199.3688049656898</c:v>
                </c:pt>
                <c:pt idx="7">
                  <c:v>2210.1561193132538</c:v>
                </c:pt>
                <c:pt idx="8">
                  <c:v>2212.6276680985375</c:v>
                </c:pt>
                <c:pt idx="9">
                  <c:v>2214.6230724644797</c:v>
                </c:pt>
                <c:pt idx="10">
                  <c:v>2215.2797515829056</c:v>
                </c:pt>
                <c:pt idx="11">
                  <c:v>2216.1882597604372</c:v>
                </c:pt>
                <c:pt idx="12">
                  <c:v>2216.1216611941713</c:v>
                </c:pt>
                <c:pt idx="13">
                  <c:v>2210.8859314301981</c:v>
                </c:pt>
                <c:pt idx="14">
                  <c:v>2204.9232430387656</c:v>
                </c:pt>
                <c:pt idx="15">
                  <c:v>2200.5296598778054</c:v>
                </c:pt>
                <c:pt idx="16">
                  <c:v>2204.5973424175991</c:v>
                </c:pt>
                <c:pt idx="17">
                  <c:v>2208.5380220091793</c:v>
                </c:pt>
                <c:pt idx="18">
                  <c:v>2213.1596270374375</c:v>
                </c:pt>
                <c:pt idx="19">
                  <c:v>2218.3960371288786</c:v>
                </c:pt>
                <c:pt idx="20">
                  <c:v>2214.8595139545027</c:v>
                </c:pt>
                <c:pt idx="21">
                  <c:v>2219.2756282006849</c:v>
                </c:pt>
                <c:pt idx="22">
                  <c:v>2223.6959473147626</c:v>
                </c:pt>
                <c:pt idx="23">
                  <c:v>2228.1205483512986</c:v>
                </c:pt>
                <c:pt idx="24">
                  <c:v>2232.549307802045</c:v>
                </c:pt>
              </c:numCache>
            </c:numRef>
          </c:val>
          <c:smooth val="0"/>
          <c:extLst xmlns:c15="http://schemas.microsoft.com/office/drawing/2012/chart">
            <c:ext xmlns:c16="http://schemas.microsoft.com/office/drawing/2014/chart" uri="{C3380CC4-5D6E-409C-BE32-E72D297353CC}">
              <c16:uniqueId val="{00000000-78F9-45C1-987A-DD82DA46FB37}"/>
            </c:ext>
          </c:extLst>
        </c:ser>
        <c:ser>
          <c:idx val="1"/>
          <c:order val="1"/>
          <c:tx>
            <c:strRef>
              <c:f>ElecDemand_Sector!$R$2</c:f>
              <c:strCache>
                <c:ptCount val="1"/>
                <c:pt idx="0">
                  <c:v>Economic</c:v>
                </c:pt>
              </c:strCache>
            </c:strRef>
          </c:tx>
          <c:spPr>
            <a:ln w="28575" cap="rnd">
              <a:solidFill>
                <a:schemeClr val="accent2"/>
              </a:solidFill>
              <a:round/>
            </a:ln>
            <a:effectLst/>
          </c:spPr>
          <c:marker>
            <c:symbol val="none"/>
          </c:marker>
          <c:cat>
            <c:numRef>
              <c:f>ElecDemand_Sector!$P$3:$P$29</c:f>
              <c:numCache>
                <c:formatCode>General</c:formatCode>
                <c:ptCount val="25"/>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numCache>
            </c:numRef>
          </c:cat>
          <c:val>
            <c:numRef>
              <c:f>ElecDemand_Sector!$R$3:$R$29</c:f>
              <c:numCache>
                <c:formatCode>#,##0_);\(#,##0\)</c:formatCode>
                <c:ptCount val="25"/>
                <c:pt idx="0">
                  <c:v>2063.6892496184064</c:v>
                </c:pt>
                <c:pt idx="1">
                  <c:v>2073.3613390826458</c:v>
                </c:pt>
                <c:pt idx="2">
                  <c:v>2090.1245333715419</c:v>
                </c:pt>
                <c:pt idx="3">
                  <c:v>2071.970232922029</c:v>
                </c:pt>
                <c:pt idx="4">
                  <c:v>2079.08847909206</c:v>
                </c:pt>
                <c:pt idx="5">
                  <c:v>2087.7241036525347</c:v>
                </c:pt>
                <c:pt idx="6">
                  <c:v>2095.4305056137105</c:v>
                </c:pt>
                <c:pt idx="7">
                  <c:v>2105.3401143389146</c:v>
                </c:pt>
                <c:pt idx="8">
                  <c:v>2107.8422780673868</c:v>
                </c:pt>
                <c:pt idx="9">
                  <c:v>2109.5701519095728</c:v>
                </c:pt>
                <c:pt idx="10">
                  <c:v>2111.8773498893811</c:v>
                </c:pt>
                <c:pt idx="11">
                  <c:v>2112.7161081479289</c:v>
                </c:pt>
                <c:pt idx="12">
                  <c:v>2112.8490364695131</c:v>
                </c:pt>
                <c:pt idx="13">
                  <c:v>2114.2857288895475</c:v>
                </c:pt>
                <c:pt idx="14">
                  <c:v>2109.5583295124561</c:v>
                </c:pt>
                <c:pt idx="15">
                  <c:v>2105.022317790399</c:v>
                </c:pt>
                <c:pt idx="16">
                  <c:v>2108.7503399440106</c:v>
                </c:pt>
                <c:pt idx="17">
                  <c:v>2112.3540535990023</c:v>
                </c:pt>
                <c:pt idx="18">
                  <c:v>2116.6127843853815</c:v>
                </c:pt>
                <c:pt idx="19">
                  <c:v>2121.4570519716776</c:v>
                </c:pt>
                <c:pt idx="20">
                  <c:v>2116.4950241248794</c:v>
                </c:pt>
                <c:pt idx="21">
                  <c:v>2120.573196360288</c:v>
                </c:pt>
                <c:pt idx="22">
                  <c:v>2124.6552886619234</c:v>
                </c:pt>
                <c:pt idx="23">
                  <c:v>2128.7413647925146</c:v>
                </c:pt>
                <c:pt idx="24">
                  <c:v>2132.8313153787494</c:v>
                </c:pt>
              </c:numCache>
            </c:numRef>
          </c:val>
          <c:smooth val="0"/>
          <c:extLst xmlns:c15="http://schemas.microsoft.com/office/drawing/2012/chart">
            <c:ext xmlns:c16="http://schemas.microsoft.com/office/drawing/2014/chart" uri="{C3380CC4-5D6E-409C-BE32-E72D297353CC}">
              <c16:uniqueId val="{00000001-78F9-45C1-987A-DD82DA46FB37}"/>
            </c:ext>
          </c:extLst>
        </c:ser>
        <c:ser>
          <c:idx val="3"/>
          <c:order val="2"/>
          <c:tx>
            <c:strRef>
              <c:f>ElecDemand_Sector!$S$2</c:f>
              <c:strCache>
                <c:ptCount val="1"/>
                <c:pt idx="0">
                  <c:v>Base</c:v>
                </c:pt>
              </c:strCache>
            </c:strRef>
          </c:tx>
          <c:spPr>
            <a:ln w="28575" cap="rnd">
              <a:solidFill>
                <a:schemeClr val="accent4"/>
              </a:solidFill>
              <a:round/>
            </a:ln>
            <a:effectLst/>
          </c:spPr>
          <c:marker>
            <c:symbol val="none"/>
          </c:marker>
          <c:cat>
            <c:numRef>
              <c:f>ElecDemand_Sector!$P$3:$P$29</c:f>
              <c:numCache>
                <c:formatCode>General</c:formatCode>
                <c:ptCount val="25"/>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numCache>
            </c:numRef>
          </c:cat>
          <c:val>
            <c:numRef>
              <c:f>ElecDemand_Sector!$S$3:$S$29</c:f>
              <c:numCache>
                <c:formatCode>#,##0_);\(#,##0\)</c:formatCode>
                <c:ptCount val="25"/>
                <c:pt idx="0">
                  <c:v>22.903057306393855</c:v>
                </c:pt>
                <c:pt idx="1">
                  <c:v>48.073228900543654</c:v>
                </c:pt>
                <c:pt idx="2">
                  <c:v>73.301724518978347</c:v>
                </c:pt>
                <c:pt idx="3">
                  <c:v>97.955129913788767</c:v>
                </c:pt>
                <c:pt idx="4">
                  <c:v>121.44042964675927</c:v>
                </c:pt>
                <c:pt idx="5">
                  <c:v>146.10651674971507</c:v>
                </c:pt>
                <c:pt idx="6">
                  <c:v>170.99005145927447</c:v>
                </c:pt>
                <c:pt idx="7">
                  <c:v>197.19557691474552</c:v>
                </c:pt>
                <c:pt idx="8">
                  <c:v>221.04339080961586</c:v>
                </c:pt>
                <c:pt idx="9">
                  <c:v>244.52565447998248</c:v>
                </c:pt>
                <c:pt idx="10">
                  <c:v>266.8880155793633</c:v>
                </c:pt>
                <c:pt idx="11">
                  <c:v>288.70327264156197</c:v>
                </c:pt>
                <c:pt idx="12">
                  <c:v>309.04750192825747</c:v>
                </c:pt>
                <c:pt idx="13">
                  <c:v>328.45224708261287</c:v>
                </c:pt>
                <c:pt idx="14">
                  <c:v>347.1216375316036</c:v>
                </c:pt>
                <c:pt idx="15">
                  <c:v>365.10393354619862</c:v>
                </c:pt>
                <c:pt idx="16">
                  <c:v>381.58279588503393</c:v>
                </c:pt>
                <c:pt idx="17">
                  <c:v>397.30399707670722</c:v>
                </c:pt>
                <c:pt idx="18">
                  <c:v>411.2633454458163</c:v>
                </c:pt>
                <c:pt idx="19">
                  <c:v>424.50989093695154</c:v>
                </c:pt>
                <c:pt idx="20">
                  <c:v>436.64106771905494</c:v>
                </c:pt>
                <c:pt idx="21">
                  <c:v>446.73533168965309</c:v>
                </c:pt>
                <c:pt idx="22">
                  <c:v>456.35574938888158</c:v>
                </c:pt>
                <c:pt idx="23">
                  <c:v>464.65358857982096</c:v>
                </c:pt>
                <c:pt idx="24">
                  <c:v>472.4481393305652</c:v>
                </c:pt>
              </c:numCache>
            </c:numRef>
          </c:val>
          <c:smooth val="0"/>
          <c:extLst>
            <c:ext xmlns:c16="http://schemas.microsoft.com/office/drawing/2014/chart" uri="{C3380CC4-5D6E-409C-BE32-E72D297353CC}">
              <c16:uniqueId val="{00000002-78F9-45C1-987A-DD82DA46FB37}"/>
            </c:ext>
          </c:extLst>
        </c:ser>
        <c:ser>
          <c:idx val="4"/>
          <c:order val="3"/>
          <c:tx>
            <c:strRef>
              <c:f>ElecDemand_Sector!$T$2</c:f>
              <c:strCache>
                <c:ptCount val="1"/>
                <c:pt idx="0">
                  <c:v>Max Achievable</c:v>
                </c:pt>
              </c:strCache>
            </c:strRef>
          </c:tx>
          <c:spPr>
            <a:ln w="28575" cap="rnd">
              <a:solidFill>
                <a:schemeClr val="accent5"/>
              </a:solidFill>
              <a:round/>
            </a:ln>
            <a:effectLst/>
          </c:spPr>
          <c:marker>
            <c:symbol val="none"/>
          </c:marker>
          <c:cat>
            <c:numRef>
              <c:f>ElecDemand_Sector!$P$3:$P$29</c:f>
              <c:numCache>
                <c:formatCode>General</c:formatCode>
                <c:ptCount val="25"/>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numCache>
            </c:numRef>
          </c:cat>
          <c:val>
            <c:numRef>
              <c:f>ElecDemand_Sector!$T$3:$T$29</c:f>
              <c:numCache>
                <c:formatCode>#,##0_);\(#,##0\)</c:formatCode>
                <c:ptCount val="25"/>
                <c:pt idx="0">
                  <c:v>49.487674188626407</c:v>
                </c:pt>
                <c:pt idx="1">
                  <c:v>102.07171019528869</c:v>
                </c:pt>
                <c:pt idx="2">
                  <c:v>153.2340136406491</c:v>
                </c:pt>
                <c:pt idx="3">
                  <c:v>201.36625275477928</c:v>
                </c:pt>
                <c:pt idx="4">
                  <c:v>246.13591905446484</c:v>
                </c:pt>
                <c:pt idx="5">
                  <c:v>287.88912636181107</c:v>
                </c:pt>
                <c:pt idx="6">
                  <c:v>325.63211566834792</c:v>
                </c:pt>
                <c:pt idx="7">
                  <c:v>361.86319596218408</c:v>
                </c:pt>
                <c:pt idx="8">
                  <c:v>391.13423469698381</c:v>
                </c:pt>
                <c:pt idx="9">
                  <c:v>417.46181479050949</c:v>
                </c:pt>
                <c:pt idx="10">
                  <c:v>440.19829643418069</c:v>
                </c:pt>
                <c:pt idx="11">
                  <c:v>460.60954770029986</c:v>
                </c:pt>
                <c:pt idx="12">
                  <c:v>477.94380286507942</c:v>
                </c:pt>
                <c:pt idx="13">
                  <c:v>493.50864549770165</c:v>
                </c:pt>
                <c:pt idx="14">
                  <c:v>507.69851444206211</c:v>
                </c:pt>
                <c:pt idx="15">
                  <c:v>521.33175242884522</c:v>
                </c:pt>
                <c:pt idx="16">
                  <c:v>533.60995246964046</c:v>
                </c:pt>
                <c:pt idx="17">
                  <c:v>545.33926061436568</c:v>
                </c:pt>
                <c:pt idx="18">
                  <c:v>553.56508438263347</c:v>
                </c:pt>
                <c:pt idx="19">
                  <c:v>563.65801699717372</c:v>
                </c:pt>
                <c:pt idx="20">
                  <c:v>573.13772434301814</c:v>
                </c:pt>
                <c:pt idx="21">
                  <c:v>578.77556422487885</c:v>
                </c:pt>
                <c:pt idx="22">
                  <c:v>584.5568951540738</c:v>
                </c:pt>
                <c:pt idx="23">
                  <c:v>589.34249968606559</c:v>
                </c:pt>
                <c:pt idx="24">
                  <c:v>594.78850837654886</c:v>
                </c:pt>
              </c:numCache>
            </c:numRef>
          </c:val>
          <c:smooth val="0"/>
          <c:extLst>
            <c:ext xmlns:c16="http://schemas.microsoft.com/office/drawing/2014/chart" uri="{C3380CC4-5D6E-409C-BE32-E72D297353CC}">
              <c16:uniqueId val="{00000003-78F9-45C1-987A-DD82DA46FB37}"/>
            </c:ext>
          </c:extLst>
        </c:ser>
        <c:ser>
          <c:idx val="5"/>
          <c:order val="4"/>
          <c:tx>
            <c:strRef>
              <c:f>ElecDemand_Sector!$U$2</c:f>
              <c:strCache>
                <c:ptCount val="1"/>
                <c:pt idx="0">
                  <c:v>Mid</c:v>
                </c:pt>
              </c:strCache>
            </c:strRef>
          </c:tx>
          <c:spPr>
            <a:ln w="28575" cap="rnd">
              <a:solidFill>
                <a:schemeClr val="accent6"/>
              </a:solidFill>
              <a:round/>
            </a:ln>
            <a:effectLst/>
          </c:spPr>
          <c:marker>
            <c:symbol val="none"/>
          </c:marker>
          <c:cat>
            <c:numRef>
              <c:f>ElecDemand_Sector!$P$3:$P$29</c:f>
              <c:numCache>
                <c:formatCode>General</c:formatCode>
                <c:ptCount val="25"/>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numCache>
            </c:numRef>
          </c:cat>
          <c:val>
            <c:numRef>
              <c:f>ElecDemand_Sector!$U$3:$U$29</c:f>
              <c:numCache>
                <c:formatCode>#,##0_);\(#,##0\)</c:formatCode>
                <c:ptCount val="25"/>
                <c:pt idx="0">
                  <c:v>31.56740492029655</c:v>
                </c:pt>
                <c:pt idx="1">
                  <c:v>65.972037756973151</c:v>
                </c:pt>
                <c:pt idx="2">
                  <c:v>100.37478039551367</c:v>
                </c:pt>
                <c:pt idx="3">
                  <c:v>133.77308843638369</c:v>
                </c:pt>
                <c:pt idx="4">
                  <c:v>165.64330386431132</c:v>
                </c:pt>
                <c:pt idx="5">
                  <c:v>197.86860569235557</c:v>
                </c:pt>
                <c:pt idx="6">
                  <c:v>229.30519399015699</c:v>
                </c:pt>
                <c:pt idx="7">
                  <c:v>261.20857704955461</c:v>
                </c:pt>
                <c:pt idx="8">
                  <c:v>288.96283851187974</c:v>
                </c:pt>
                <c:pt idx="9">
                  <c:v>315.20662203912207</c:v>
                </c:pt>
                <c:pt idx="10">
                  <c:v>339.14732848095929</c:v>
                </c:pt>
                <c:pt idx="11">
                  <c:v>361.53052403259176</c:v>
                </c:pt>
                <c:pt idx="12">
                  <c:v>381.41964206673833</c:v>
                </c:pt>
                <c:pt idx="13">
                  <c:v>399.62377289667796</c:v>
                </c:pt>
                <c:pt idx="14">
                  <c:v>416.53665673315555</c:v>
                </c:pt>
                <c:pt idx="15">
                  <c:v>432.43320686828935</c:v>
                </c:pt>
                <c:pt idx="16">
                  <c:v>446.63601238365555</c:v>
                </c:pt>
                <c:pt idx="17">
                  <c:v>459.84153018575853</c:v>
                </c:pt>
                <c:pt idx="18">
                  <c:v>470.754191490013</c:v>
                </c:pt>
                <c:pt idx="19">
                  <c:v>481.65082876946497</c:v>
                </c:pt>
                <c:pt idx="20">
                  <c:v>491.5945796895918</c:v>
                </c:pt>
                <c:pt idx="21">
                  <c:v>499.0790891844502</c:v>
                </c:pt>
                <c:pt idx="22">
                  <c:v>506.24216924043822</c:v>
                </c:pt>
                <c:pt idx="23">
                  <c:v>512.12767719507895</c:v>
                </c:pt>
                <c:pt idx="24">
                  <c:v>518.04410437775414</c:v>
                </c:pt>
              </c:numCache>
            </c:numRef>
          </c:val>
          <c:smooth val="0"/>
          <c:extLst>
            <c:ext xmlns:c16="http://schemas.microsoft.com/office/drawing/2014/chart" uri="{C3380CC4-5D6E-409C-BE32-E72D297353CC}">
              <c16:uniqueId val="{00000004-78F9-45C1-987A-DD82DA46FB37}"/>
            </c:ext>
          </c:extLst>
        </c:ser>
        <c:ser>
          <c:idx val="6"/>
          <c:order val="5"/>
          <c:tx>
            <c:strRef>
              <c:f>ElecDemand_Sector!$V$2</c:f>
              <c:strCache>
                <c:ptCount val="1"/>
                <c:pt idx="0">
                  <c:v>Low</c:v>
                </c:pt>
              </c:strCache>
            </c:strRef>
          </c:tx>
          <c:spPr>
            <a:ln w="28575" cap="rnd">
              <a:solidFill>
                <a:schemeClr val="accent1">
                  <a:lumMod val="60000"/>
                </a:schemeClr>
              </a:solidFill>
              <a:round/>
            </a:ln>
            <a:effectLst/>
          </c:spPr>
          <c:marker>
            <c:symbol val="none"/>
          </c:marker>
          <c:cat>
            <c:numRef>
              <c:f>ElecDemand_Sector!$P$3:$P$29</c:f>
              <c:numCache>
                <c:formatCode>General</c:formatCode>
                <c:ptCount val="25"/>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numCache>
            </c:numRef>
          </c:cat>
          <c:val>
            <c:numRef>
              <c:f>ElecDemand_Sector!$V$3:$V$29</c:f>
              <c:numCache>
                <c:formatCode>#,##0_);\(#,##0\)</c:formatCode>
                <c:ptCount val="25"/>
                <c:pt idx="0">
                  <c:v>13.951732829434285</c:v>
                </c:pt>
                <c:pt idx="1">
                  <c:v>29.275393170647057</c:v>
                </c:pt>
                <c:pt idx="2">
                  <c:v>44.337348393456388</c:v>
                </c:pt>
                <c:pt idx="3">
                  <c:v>58.754638286998215</c:v>
                </c:pt>
                <c:pt idx="4">
                  <c:v>72.539089298124864</c:v>
                </c:pt>
                <c:pt idx="5">
                  <c:v>87.562782525097361</c:v>
                </c:pt>
                <c:pt idx="6">
                  <c:v>102.94893296065923</c:v>
                </c:pt>
                <c:pt idx="7">
                  <c:v>119.60322555199747</c:v>
                </c:pt>
                <c:pt idx="8">
                  <c:v>135.09592258883265</c:v>
                </c:pt>
                <c:pt idx="9">
                  <c:v>150.98150272300001</c:v>
                </c:pt>
                <c:pt idx="10">
                  <c:v>166.71329221208089</c:v>
                </c:pt>
                <c:pt idx="11">
                  <c:v>182.96884501339883</c:v>
                </c:pt>
                <c:pt idx="12">
                  <c:v>198.89158741352026</c:v>
                </c:pt>
                <c:pt idx="13">
                  <c:v>214.84905489809555</c:v>
                </c:pt>
                <c:pt idx="14">
                  <c:v>230.9851824481986</c:v>
                </c:pt>
                <c:pt idx="15">
                  <c:v>247.25566102278987</c:v>
                </c:pt>
                <c:pt idx="16">
                  <c:v>263.02945243683706</c:v>
                </c:pt>
                <c:pt idx="17">
                  <c:v>278.6980477702491</c:v>
                </c:pt>
                <c:pt idx="18">
                  <c:v>293.64069555036315</c:v>
                </c:pt>
                <c:pt idx="19">
                  <c:v>308.17534705845611</c:v>
                </c:pt>
                <c:pt idx="20">
                  <c:v>322.02451495587025</c:v>
                </c:pt>
                <c:pt idx="21">
                  <c:v>334.64296903594618</c:v>
                </c:pt>
                <c:pt idx="22">
                  <c:v>346.89820746177134</c:v>
                </c:pt>
                <c:pt idx="23">
                  <c:v>358.10376459609142</c:v>
                </c:pt>
                <c:pt idx="24">
                  <c:v>368.64097655695173</c:v>
                </c:pt>
              </c:numCache>
            </c:numRef>
          </c:val>
          <c:smooth val="0"/>
          <c:extLst>
            <c:ext xmlns:c16="http://schemas.microsoft.com/office/drawing/2014/chart" uri="{C3380CC4-5D6E-409C-BE32-E72D297353CC}">
              <c16:uniqueId val="{00000005-78F9-45C1-987A-DD82DA46FB37}"/>
            </c:ext>
          </c:extLst>
        </c:ser>
        <c:dLbls>
          <c:showLegendKey val="0"/>
          <c:showVal val="0"/>
          <c:showCatName val="0"/>
          <c:showSerName val="0"/>
          <c:showPercent val="0"/>
          <c:showBubbleSize val="0"/>
        </c:dLbls>
        <c:smooth val="0"/>
        <c:axId val="340291200"/>
        <c:axId val="340288064"/>
        <c:extLst/>
      </c:lineChart>
      <c:catAx>
        <c:axId val="340291200"/>
        <c:scaling>
          <c:orientation val="minMax"/>
        </c:scaling>
        <c:delete val="0"/>
        <c:axPos val="b"/>
        <c:numFmt formatCode="General" sourceLinked="1"/>
        <c:majorTickMark val="out"/>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0288064"/>
        <c:crosses val="autoZero"/>
        <c:auto val="1"/>
        <c:lblAlgn val="ctr"/>
        <c:lblOffset val="100"/>
        <c:noMultiLvlLbl val="0"/>
      </c:catAx>
      <c:valAx>
        <c:axId val="340288064"/>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t>Savings Potential (MW</a:t>
                </a:r>
                <a:r>
                  <a:rPr lang="en-US" baseline="0"/>
                  <a:t> </a:t>
                </a:r>
                <a:r>
                  <a:rPr lang="en-US"/>
                  <a:t>at generator)</a:t>
                </a:r>
              </a:p>
            </c:rich>
          </c:tx>
          <c:layout>
            <c:manualLayout>
              <c:xMode val="edge"/>
              <c:yMode val="edge"/>
              <c:x val="2.4994319472847082E-2"/>
              <c:y val="0.1267941045830809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0_);\(#,##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029120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14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ElecDemand_Sector!$B$64</c:f>
              <c:strCache>
                <c:ptCount val="1"/>
                <c:pt idx="0">
                  <c:v>Max Achievable</c:v>
                </c:pt>
              </c:strCache>
            </c:strRef>
          </c:tx>
          <c:spPr>
            <a:ln w="28575" cap="rnd">
              <a:solidFill>
                <a:schemeClr val="accent1"/>
              </a:solidFill>
              <a:round/>
            </a:ln>
            <a:effectLst/>
          </c:spPr>
          <c:marker>
            <c:symbol val="none"/>
          </c:marker>
          <c:cat>
            <c:numRef>
              <c:f>ElecDemand_Sector!$A$65:$A$91</c:f>
              <c:numCache>
                <c:formatCode>General</c:formatCode>
                <c:ptCount val="25"/>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numCache>
            </c:numRef>
          </c:cat>
          <c:val>
            <c:numRef>
              <c:f>ElecDemand_Sector!$B$65:$B$91</c:f>
              <c:numCache>
                <c:formatCode>#,##0_);\(#,##0\)</c:formatCode>
                <c:ptCount val="25"/>
                <c:pt idx="0">
                  <c:v>34.620890527533717</c:v>
                </c:pt>
                <c:pt idx="1">
                  <c:v>70.609479133585879</c:v>
                </c:pt>
                <c:pt idx="2">
                  <c:v>106.56424520463608</c:v>
                </c:pt>
                <c:pt idx="3">
                  <c:v>139.34049438513944</c:v>
                </c:pt>
                <c:pt idx="4">
                  <c:v>170.05760906954077</c:v>
                </c:pt>
                <c:pt idx="5">
                  <c:v>196.26651694050108</c:v>
                </c:pt>
                <c:pt idx="6">
                  <c:v>219.12740239628459</c:v>
                </c:pt>
                <c:pt idx="7">
                  <c:v>238.73314099065516</c:v>
                </c:pt>
                <c:pt idx="8">
                  <c:v>255.07910804600502</c:v>
                </c:pt>
                <c:pt idx="9">
                  <c:v>268.57173719797305</c:v>
                </c:pt>
                <c:pt idx="10">
                  <c:v>279.62335146664117</c:v>
                </c:pt>
                <c:pt idx="11">
                  <c:v>288.56944237439365</c:v>
                </c:pt>
                <c:pt idx="12">
                  <c:v>295.76391969053799</c:v>
                </c:pt>
                <c:pt idx="13">
                  <c:v>301.38741313629254</c:v>
                </c:pt>
                <c:pt idx="14">
                  <c:v>305.62190805541667</c:v>
                </c:pt>
                <c:pt idx="15">
                  <c:v>309.12305031260945</c:v>
                </c:pt>
                <c:pt idx="16">
                  <c:v>311.93291746668592</c:v>
                </c:pt>
                <c:pt idx="17">
                  <c:v>314.19983043108124</c:v>
                </c:pt>
                <c:pt idx="18">
                  <c:v>313.20482854948972</c:v>
                </c:pt>
                <c:pt idx="19">
                  <c:v>314.77545398784912</c:v>
                </c:pt>
                <c:pt idx="20">
                  <c:v>316.15021231026668</c:v>
                </c:pt>
                <c:pt idx="21">
                  <c:v>314.11830472276336</c:v>
                </c:pt>
                <c:pt idx="22">
                  <c:v>312.46671108008627</c:v>
                </c:pt>
                <c:pt idx="23">
                  <c:v>309.98624691438994</c:v>
                </c:pt>
                <c:pt idx="24">
                  <c:v>308.38127319943686</c:v>
                </c:pt>
              </c:numCache>
            </c:numRef>
          </c:val>
          <c:smooth val="0"/>
          <c:extLst>
            <c:ext xmlns:c16="http://schemas.microsoft.com/office/drawing/2014/chart" uri="{C3380CC4-5D6E-409C-BE32-E72D297353CC}">
              <c16:uniqueId val="{00000000-5E0D-4525-8683-7E3CB4BA3C61}"/>
            </c:ext>
          </c:extLst>
        </c:ser>
        <c:ser>
          <c:idx val="1"/>
          <c:order val="1"/>
          <c:tx>
            <c:strRef>
              <c:f>ElecDemand_Sector!$C$64</c:f>
              <c:strCache>
                <c:ptCount val="1"/>
                <c:pt idx="0">
                  <c:v>Mid</c:v>
                </c:pt>
              </c:strCache>
            </c:strRef>
          </c:tx>
          <c:spPr>
            <a:ln w="28575" cap="rnd">
              <a:solidFill>
                <a:schemeClr val="accent2"/>
              </a:solidFill>
              <a:round/>
            </a:ln>
            <a:effectLst/>
          </c:spPr>
          <c:marker>
            <c:symbol val="none"/>
          </c:marker>
          <c:cat>
            <c:numRef>
              <c:f>ElecDemand_Sector!$A$65:$A$91</c:f>
              <c:numCache>
                <c:formatCode>General</c:formatCode>
                <c:ptCount val="25"/>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numCache>
            </c:numRef>
          </c:cat>
          <c:val>
            <c:numRef>
              <c:f>ElecDemand_Sector!$C$65:$C$91</c:f>
              <c:numCache>
                <c:formatCode>#,##0_);\(#,##0\)</c:formatCode>
                <c:ptCount val="25"/>
                <c:pt idx="0">
                  <c:v>20.039545020103173</c:v>
                </c:pt>
                <c:pt idx="1">
                  <c:v>41.601473554141698</c:v>
                </c:pt>
                <c:pt idx="2">
                  <c:v>64.217645475060806</c:v>
                </c:pt>
                <c:pt idx="3">
                  <c:v>85.694979205887336</c:v>
                </c:pt>
                <c:pt idx="4">
                  <c:v>106.5057943798968</c:v>
                </c:pt>
                <c:pt idx="5">
                  <c:v>126.42680526380663</c:v>
                </c:pt>
                <c:pt idx="6">
                  <c:v>146.04779780921982</c:v>
                </c:pt>
                <c:pt idx="7">
                  <c:v>164.80009778021815</c:v>
                </c:pt>
                <c:pt idx="8">
                  <c:v>182.1928623597465</c:v>
                </c:pt>
                <c:pt idx="9">
                  <c:v>198.14052046274668</c:v>
                </c:pt>
                <c:pt idx="10">
                  <c:v>212.67928258713499</c:v>
                </c:pt>
                <c:pt idx="11">
                  <c:v>225.75942808987256</c:v>
                </c:pt>
                <c:pt idx="12">
                  <c:v>237.38174601657624</c:v>
                </c:pt>
                <c:pt idx="13">
                  <c:v>247.48259620452521</c:v>
                </c:pt>
                <c:pt idx="14">
                  <c:v>256.23818158415793</c:v>
                </c:pt>
                <c:pt idx="15">
                  <c:v>263.819668340232</c:v>
                </c:pt>
                <c:pt idx="16">
                  <c:v>270.18148120709856</c:v>
                </c:pt>
                <c:pt idx="17">
                  <c:v>275.54089401474715</c:v>
                </c:pt>
                <c:pt idx="18">
                  <c:v>278.77371809853798</c:v>
                </c:pt>
                <c:pt idx="19">
                  <c:v>282.43549002985054</c:v>
                </c:pt>
                <c:pt idx="20">
                  <c:v>285.46870287263931</c:v>
                </c:pt>
                <c:pt idx="21">
                  <c:v>286.36859326801704</c:v>
                </c:pt>
                <c:pt idx="22">
                  <c:v>287.12824700806794</c:v>
                </c:pt>
                <c:pt idx="23">
                  <c:v>286.72320455476387</c:v>
                </c:pt>
                <c:pt idx="24">
                  <c:v>286.52574028180464</c:v>
                </c:pt>
              </c:numCache>
            </c:numRef>
          </c:val>
          <c:smooth val="0"/>
          <c:extLst>
            <c:ext xmlns:c16="http://schemas.microsoft.com/office/drawing/2014/chart" uri="{C3380CC4-5D6E-409C-BE32-E72D297353CC}">
              <c16:uniqueId val="{00000001-5E0D-4525-8683-7E3CB4BA3C61}"/>
            </c:ext>
          </c:extLst>
        </c:ser>
        <c:ser>
          <c:idx val="2"/>
          <c:order val="2"/>
          <c:tx>
            <c:strRef>
              <c:f>ElecDemand_Sector!$D$64</c:f>
              <c:strCache>
                <c:ptCount val="1"/>
                <c:pt idx="0">
                  <c:v>Base</c:v>
                </c:pt>
              </c:strCache>
            </c:strRef>
          </c:tx>
          <c:spPr>
            <a:ln w="28575" cap="rnd">
              <a:solidFill>
                <a:schemeClr val="accent3"/>
              </a:solidFill>
              <a:round/>
            </a:ln>
            <a:effectLst/>
          </c:spPr>
          <c:marker>
            <c:symbol val="none"/>
          </c:marker>
          <c:cat>
            <c:numRef>
              <c:f>ElecDemand_Sector!$A$65:$A$91</c:f>
              <c:numCache>
                <c:formatCode>General</c:formatCode>
                <c:ptCount val="25"/>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numCache>
            </c:numRef>
          </c:cat>
          <c:val>
            <c:numRef>
              <c:f>ElecDemand_Sector!$D$65:$D$91</c:f>
              <c:numCache>
                <c:formatCode>#,##0_);\(#,##0\)</c:formatCode>
                <c:ptCount val="25"/>
                <c:pt idx="0">
                  <c:v>13.756784718856371</c:v>
                </c:pt>
                <c:pt idx="1">
                  <c:v>28.721762733088745</c:v>
                </c:pt>
                <c:pt idx="2">
                  <c:v>44.706533309499683</c:v>
                </c:pt>
                <c:pt idx="3">
                  <c:v>60.019429300217226</c:v>
                </c:pt>
                <c:pt idx="4">
                  <c:v>74.890207612977918</c:v>
                </c:pt>
                <c:pt idx="5">
                  <c:v>89.914288819633668</c:v>
                </c:pt>
                <c:pt idx="6">
                  <c:v>105.47551315479261</c:v>
                </c:pt>
                <c:pt idx="7">
                  <c:v>121.26054553784648</c:v>
                </c:pt>
                <c:pt idx="8">
                  <c:v>136.86805910876703</c:v>
                </c:pt>
                <c:pt idx="9">
                  <c:v>152.13744418764486</c:v>
                </c:pt>
                <c:pt idx="10">
                  <c:v>166.98586216371953</c:v>
                </c:pt>
                <c:pt idx="11">
                  <c:v>181.30400317824041</c:v>
                </c:pt>
                <c:pt idx="12">
                  <c:v>194.96555662999589</c:v>
                </c:pt>
                <c:pt idx="13">
                  <c:v>207.79963366758921</c:v>
                </c:pt>
                <c:pt idx="14">
                  <c:v>219.82815895833667</c:v>
                </c:pt>
                <c:pt idx="15">
                  <c:v>231.01414729859397</c:v>
                </c:pt>
                <c:pt idx="16">
                  <c:v>241.05623562688027</c:v>
                </c:pt>
                <c:pt idx="17">
                  <c:v>250.27004097375237</c:v>
                </c:pt>
                <c:pt idx="18">
                  <c:v>257.82223128698513</c:v>
                </c:pt>
                <c:pt idx="19">
                  <c:v>264.96264784431713</c:v>
                </c:pt>
                <c:pt idx="20">
                  <c:v>271.23135179812334</c:v>
                </c:pt>
                <c:pt idx="21">
                  <c:v>275.67928853920921</c:v>
                </c:pt>
                <c:pt idx="22">
                  <c:v>279.7467971290169</c:v>
                </c:pt>
                <c:pt idx="23">
                  <c:v>282.5593545349443</c:v>
                </c:pt>
                <c:pt idx="24">
                  <c:v>284.98695672914363</c:v>
                </c:pt>
              </c:numCache>
            </c:numRef>
          </c:val>
          <c:smooth val="0"/>
          <c:extLst>
            <c:ext xmlns:c16="http://schemas.microsoft.com/office/drawing/2014/chart" uri="{C3380CC4-5D6E-409C-BE32-E72D297353CC}">
              <c16:uniqueId val="{00000002-5E0D-4525-8683-7E3CB4BA3C61}"/>
            </c:ext>
          </c:extLst>
        </c:ser>
        <c:ser>
          <c:idx val="3"/>
          <c:order val="3"/>
          <c:tx>
            <c:strRef>
              <c:f>ElecDemand_Sector!$E$64</c:f>
              <c:strCache>
                <c:ptCount val="1"/>
                <c:pt idx="0">
                  <c:v>Low</c:v>
                </c:pt>
              </c:strCache>
            </c:strRef>
          </c:tx>
          <c:spPr>
            <a:ln w="28575" cap="rnd">
              <a:solidFill>
                <a:schemeClr val="accent4"/>
              </a:solidFill>
              <a:round/>
            </a:ln>
            <a:effectLst/>
          </c:spPr>
          <c:marker>
            <c:symbol val="none"/>
          </c:marker>
          <c:cat>
            <c:numRef>
              <c:f>ElecDemand_Sector!$A$65:$A$91</c:f>
              <c:numCache>
                <c:formatCode>General</c:formatCode>
                <c:ptCount val="25"/>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numCache>
            </c:numRef>
          </c:cat>
          <c:val>
            <c:numRef>
              <c:f>ElecDemand_Sector!$E$65:$E$91</c:f>
              <c:numCache>
                <c:formatCode>#,##0_);\(#,##0\)</c:formatCode>
                <c:ptCount val="25"/>
                <c:pt idx="0">
                  <c:v>7.3604296054065808</c:v>
                </c:pt>
                <c:pt idx="1">
                  <c:v>15.36689062565139</c:v>
                </c:pt>
                <c:pt idx="2">
                  <c:v>23.968227502745002</c:v>
                </c:pt>
                <c:pt idx="3">
                  <c:v>31.896459041686562</c:v>
                </c:pt>
                <c:pt idx="4">
                  <c:v>39.823240630348408</c:v>
                </c:pt>
                <c:pt idx="5">
                  <c:v>48.264602419669856</c:v>
                </c:pt>
                <c:pt idx="6">
                  <c:v>57.324032624379456</c:v>
                </c:pt>
                <c:pt idx="7">
                  <c:v>66.918790213506156</c:v>
                </c:pt>
                <c:pt idx="8">
                  <c:v>76.939724483469249</c:v>
                </c:pt>
                <c:pt idx="9">
                  <c:v>87.355941821201583</c:v>
                </c:pt>
                <c:pt idx="10">
                  <c:v>98.121359824736444</c:v>
                </c:pt>
                <c:pt idx="11">
                  <c:v>109.36887399522443</c:v>
                </c:pt>
                <c:pt idx="12">
                  <c:v>120.84594287625109</c:v>
                </c:pt>
                <c:pt idx="13">
                  <c:v>132.42035685108729</c:v>
                </c:pt>
                <c:pt idx="14">
                  <c:v>144.09599383611601</c:v>
                </c:pt>
                <c:pt idx="15">
                  <c:v>155.75683367501946</c:v>
                </c:pt>
                <c:pt idx="16">
                  <c:v>167.1472588558596</c:v>
                </c:pt>
                <c:pt idx="17">
                  <c:v>178.30030360876802</c:v>
                </c:pt>
                <c:pt idx="18">
                  <c:v>188.75845299305885</c:v>
                </c:pt>
                <c:pt idx="19">
                  <c:v>198.97433552668682</c:v>
                </c:pt>
                <c:pt idx="20">
                  <c:v>208.67235724486309</c:v>
                </c:pt>
                <c:pt idx="21">
                  <c:v>217.24330949655808</c:v>
                </c:pt>
                <c:pt idx="22">
                  <c:v>225.47136744757677</c:v>
                </c:pt>
                <c:pt idx="23">
                  <c:v>232.69319880619977</c:v>
                </c:pt>
                <c:pt idx="24">
                  <c:v>239.30569354312362</c:v>
                </c:pt>
              </c:numCache>
            </c:numRef>
          </c:val>
          <c:smooth val="0"/>
          <c:extLst>
            <c:ext xmlns:c16="http://schemas.microsoft.com/office/drawing/2014/chart" uri="{C3380CC4-5D6E-409C-BE32-E72D297353CC}">
              <c16:uniqueId val="{00000003-5E0D-4525-8683-7E3CB4BA3C61}"/>
            </c:ext>
          </c:extLst>
        </c:ser>
        <c:dLbls>
          <c:showLegendKey val="0"/>
          <c:showVal val="0"/>
          <c:showCatName val="0"/>
          <c:showSerName val="0"/>
          <c:showPercent val="0"/>
          <c:showBubbleSize val="0"/>
        </c:dLbls>
        <c:smooth val="0"/>
        <c:axId val="340285712"/>
        <c:axId val="340286104"/>
        <c:extLst/>
      </c:lineChart>
      <c:catAx>
        <c:axId val="340285712"/>
        <c:scaling>
          <c:orientation val="minMax"/>
        </c:scaling>
        <c:delete val="0"/>
        <c:axPos val="b"/>
        <c:numFmt formatCode="General" sourceLinked="1"/>
        <c:majorTickMark val="out"/>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0286104"/>
        <c:crosses val="autoZero"/>
        <c:auto val="1"/>
        <c:lblAlgn val="ctr"/>
        <c:lblOffset val="100"/>
        <c:noMultiLvlLbl val="0"/>
      </c:catAx>
      <c:valAx>
        <c:axId val="34028610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t>Savings Potential (MW, net at generator)</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0_);\(#,##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028571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14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ElecDemand_Sector!$B$64</c:f>
              <c:strCache>
                <c:ptCount val="1"/>
                <c:pt idx="0">
                  <c:v>Max Achievable</c:v>
                </c:pt>
              </c:strCache>
            </c:strRef>
          </c:tx>
          <c:spPr>
            <a:ln w="28575" cap="rnd">
              <a:solidFill>
                <a:schemeClr val="accent1"/>
              </a:solidFill>
              <a:round/>
            </a:ln>
            <a:effectLst/>
          </c:spPr>
          <c:marker>
            <c:symbol val="none"/>
          </c:marker>
          <c:cat>
            <c:numRef>
              <c:f>ElecDemand_Sector!$A$96:$A$122</c:f>
              <c:numCache>
                <c:formatCode>General</c:formatCode>
                <c:ptCount val="25"/>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numCache>
            </c:numRef>
          </c:cat>
          <c:val>
            <c:numRef>
              <c:f>ElecDemand_Sector!$B$96:$B$122</c:f>
              <c:numCache>
                <c:formatCode>#,##0_);\(#,##0\)</c:formatCode>
                <c:ptCount val="25"/>
                <c:pt idx="0">
                  <c:v>14.86678366109269</c:v>
                </c:pt>
                <c:pt idx="1">
                  <c:v>31.462231061702816</c:v>
                </c:pt>
                <c:pt idx="2">
                  <c:v>46.669768436013008</c:v>
                </c:pt>
                <c:pt idx="3">
                  <c:v>62.025758369639846</c:v>
                </c:pt>
                <c:pt idx="4">
                  <c:v>76.078309984924061</c:v>
                </c:pt>
                <c:pt idx="5">
                  <c:v>91.622609421309988</c:v>
                </c:pt>
                <c:pt idx="6">
                  <c:v>106.50471327206331</c:v>
                </c:pt>
                <c:pt idx="7">
                  <c:v>123.13005497152892</c:v>
                </c:pt>
                <c:pt idx="8">
                  <c:v>136.05512665097879</c:v>
                </c:pt>
                <c:pt idx="9">
                  <c:v>148.89007759253644</c:v>
                </c:pt>
                <c:pt idx="10">
                  <c:v>160.57494496753952</c:v>
                </c:pt>
                <c:pt idx="11">
                  <c:v>172.04010532590621</c:v>
                </c:pt>
                <c:pt idx="12">
                  <c:v>182.17988317454143</c:v>
                </c:pt>
                <c:pt idx="13">
                  <c:v>192.12123236140911</c:v>
                </c:pt>
                <c:pt idx="14">
                  <c:v>202.07660638664544</c:v>
                </c:pt>
                <c:pt idx="15">
                  <c:v>212.20870211623571</c:v>
                </c:pt>
                <c:pt idx="16">
                  <c:v>221.67703500295454</c:v>
                </c:pt>
                <c:pt idx="17">
                  <c:v>231.13943018328445</c:v>
                </c:pt>
                <c:pt idx="18">
                  <c:v>240.36025583314378</c:v>
                </c:pt>
                <c:pt idx="19">
                  <c:v>248.88256300932463</c:v>
                </c:pt>
                <c:pt idx="20">
                  <c:v>256.98751203275151</c:v>
                </c:pt>
                <c:pt idx="21">
                  <c:v>264.65725950211549</c:v>
                </c:pt>
                <c:pt idx="22">
                  <c:v>272.09018407398747</c:v>
                </c:pt>
                <c:pt idx="23">
                  <c:v>279.35625277167571</c:v>
                </c:pt>
                <c:pt idx="24">
                  <c:v>286.40723517711206</c:v>
                </c:pt>
              </c:numCache>
            </c:numRef>
          </c:val>
          <c:smooth val="0"/>
          <c:extLst>
            <c:ext xmlns:c16="http://schemas.microsoft.com/office/drawing/2014/chart" uri="{C3380CC4-5D6E-409C-BE32-E72D297353CC}">
              <c16:uniqueId val="{00000000-5136-420E-8F2B-231FE6B03742}"/>
            </c:ext>
          </c:extLst>
        </c:ser>
        <c:ser>
          <c:idx val="1"/>
          <c:order val="1"/>
          <c:tx>
            <c:strRef>
              <c:f>ElecDemand_Sector!$C$64</c:f>
              <c:strCache>
                <c:ptCount val="1"/>
                <c:pt idx="0">
                  <c:v>Mid</c:v>
                </c:pt>
              </c:strCache>
            </c:strRef>
          </c:tx>
          <c:spPr>
            <a:ln w="28575" cap="rnd">
              <a:solidFill>
                <a:schemeClr val="accent2"/>
              </a:solidFill>
              <a:round/>
            </a:ln>
            <a:effectLst/>
          </c:spPr>
          <c:marker>
            <c:symbol val="none"/>
          </c:marker>
          <c:cat>
            <c:numRef>
              <c:f>ElecDemand_Sector!$A$96:$A$122</c:f>
              <c:numCache>
                <c:formatCode>General</c:formatCode>
                <c:ptCount val="25"/>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numCache>
            </c:numRef>
          </c:cat>
          <c:val>
            <c:numRef>
              <c:f>ElecDemand_Sector!$C$96:$C$122</c:f>
              <c:numCache>
                <c:formatCode>#,##0_);\(#,##0\)</c:formatCode>
                <c:ptCount val="25"/>
                <c:pt idx="0">
                  <c:v>11.527859900193377</c:v>
                </c:pt>
                <c:pt idx="1">
                  <c:v>24.370564202831446</c:v>
                </c:pt>
                <c:pt idx="2">
                  <c:v>36.157134920452862</c:v>
                </c:pt>
                <c:pt idx="3">
                  <c:v>48.078109230496345</c:v>
                </c:pt>
                <c:pt idx="4">
                  <c:v>59.137509484414529</c:v>
                </c:pt>
                <c:pt idx="5">
                  <c:v>71.441800428548945</c:v>
                </c:pt>
                <c:pt idx="6">
                  <c:v>83.257396180937178</c:v>
                </c:pt>
                <c:pt idx="7">
                  <c:v>96.408479269336425</c:v>
                </c:pt>
                <c:pt idx="8">
                  <c:v>106.76997615213322</c:v>
                </c:pt>
                <c:pt idx="9">
                  <c:v>117.06610157637537</c:v>
                </c:pt>
                <c:pt idx="10">
                  <c:v>126.46804589382428</c:v>
                </c:pt>
                <c:pt idx="11">
                  <c:v>135.77109594271923</c:v>
                </c:pt>
                <c:pt idx="12">
                  <c:v>144.03789605016206</c:v>
                </c:pt>
                <c:pt idx="13">
                  <c:v>152.14117669215275</c:v>
                </c:pt>
                <c:pt idx="14">
                  <c:v>160.29847514899762</c:v>
                </c:pt>
                <c:pt idx="15">
                  <c:v>168.61353852805735</c:v>
                </c:pt>
                <c:pt idx="16">
                  <c:v>176.454531176557</c:v>
                </c:pt>
                <c:pt idx="17">
                  <c:v>184.30063617101138</c:v>
                </c:pt>
                <c:pt idx="18">
                  <c:v>191.98047339147502</c:v>
                </c:pt>
                <c:pt idx="19">
                  <c:v>199.21533873961442</c:v>
                </c:pt>
                <c:pt idx="20">
                  <c:v>206.12587681695248</c:v>
                </c:pt>
                <c:pt idx="21">
                  <c:v>212.71049591643316</c:v>
                </c:pt>
                <c:pt idx="22">
                  <c:v>219.11392223237024</c:v>
                </c:pt>
                <c:pt idx="23">
                  <c:v>225.40447264031508</c:v>
                </c:pt>
                <c:pt idx="24">
                  <c:v>231.51836409594952</c:v>
                </c:pt>
              </c:numCache>
            </c:numRef>
          </c:val>
          <c:smooth val="0"/>
          <c:extLst>
            <c:ext xmlns:c16="http://schemas.microsoft.com/office/drawing/2014/chart" uri="{C3380CC4-5D6E-409C-BE32-E72D297353CC}">
              <c16:uniqueId val="{00000001-5136-420E-8F2B-231FE6B03742}"/>
            </c:ext>
          </c:extLst>
        </c:ser>
        <c:ser>
          <c:idx val="2"/>
          <c:order val="2"/>
          <c:tx>
            <c:strRef>
              <c:f>ElecDemand_Sector!$D$64</c:f>
              <c:strCache>
                <c:ptCount val="1"/>
                <c:pt idx="0">
                  <c:v>Base</c:v>
                </c:pt>
              </c:strCache>
            </c:strRef>
          </c:tx>
          <c:spPr>
            <a:ln w="28575" cap="rnd">
              <a:solidFill>
                <a:schemeClr val="accent3"/>
              </a:solidFill>
              <a:round/>
            </a:ln>
            <a:effectLst/>
          </c:spPr>
          <c:marker>
            <c:symbol val="none"/>
          </c:marker>
          <c:cat>
            <c:numRef>
              <c:f>ElecDemand_Sector!$A$96:$A$122</c:f>
              <c:numCache>
                <c:formatCode>General</c:formatCode>
                <c:ptCount val="25"/>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numCache>
            </c:numRef>
          </c:cat>
          <c:val>
            <c:numRef>
              <c:f>ElecDemand_Sector!$D$96:$D$122</c:f>
              <c:numCache>
                <c:formatCode>#,##0_);\(#,##0\)</c:formatCode>
                <c:ptCount val="25"/>
                <c:pt idx="0">
                  <c:v>9.1462725875374815</c:v>
                </c:pt>
                <c:pt idx="1">
                  <c:v>19.351466167454909</c:v>
                </c:pt>
                <c:pt idx="2">
                  <c:v>28.595191209478671</c:v>
                </c:pt>
                <c:pt idx="3">
                  <c:v>37.935700613571548</c:v>
                </c:pt>
                <c:pt idx="4">
                  <c:v>46.550222033781345</c:v>
                </c:pt>
                <c:pt idx="5">
                  <c:v>56.192227930081387</c:v>
                </c:pt>
                <c:pt idx="6">
                  <c:v>65.514538304481874</c:v>
                </c:pt>
                <c:pt idx="7">
                  <c:v>75.935031376899033</c:v>
                </c:pt>
                <c:pt idx="8">
                  <c:v>84.175331700848815</c:v>
                </c:pt>
                <c:pt idx="9">
                  <c:v>92.388210292337618</c:v>
                </c:pt>
                <c:pt idx="10">
                  <c:v>99.902153415643753</c:v>
                </c:pt>
                <c:pt idx="11">
                  <c:v>107.39926946332153</c:v>
                </c:pt>
                <c:pt idx="12">
                  <c:v>114.08194529826157</c:v>
                </c:pt>
                <c:pt idx="13">
                  <c:v>120.65261341502364</c:v>
                </c:pt>
                <c:pt idx="14">
                  <c:v>127.2934785732669</c:v>
                </c:pt>
                <c:pt idx="15">
                  <c:v>134.08978624760462</c:v>
                </c:pt>
                <c:pt idx="16">
                  <c:v>140.52656025815367</c:v>
                </c:pt>
                <c:pt idx="17">
                  <c:v>147.03395610295485</c:v>
                </c:pt>
                <c:pt idx="18">
                  <c:v>153.44111415883117</c:v>
                </c:pt>
                <c:pt idx="19">
                  <c:v>159.5472430926344</c:v>
                </c:pt>
                <c:pt idx="20">
                  <c:v>165.4097159209316</c:v>
                </c:pt>
                <c:pt idx="21">
                  <c:v>171.05604315044388</c:v>
                </c:pt>
                <c:pt idx="22">
                  <c:v>176.60895225986471</c:v>
                </c:pt>
                <c:pt idx="23">
                  <c:v>182.09423404487669</c:v>
                </c:pt>
                <c:pt idx="24">
                  <c:v>187.46118260142157</c:v>
                </c:pt>
              </c:numCache>
            </c:numRef>
          </c:val>
          <c:smooth val="0"/>
          <c:extLst>
            <c:ext xmlns:c16="http://schemas.microsoft.com/office/drawing/2014/chart" uri="{C3380CC4-5D6E-409C-BE32-E72D297353CC}">
              <c16:uniqueId val="{00000002-5136-420E-8F2B-231FE6B03742}"/>
            </c:ext>
          </c:extLst>
        </c:ser>
        <c:ser>
          <c:idx val="3"/>
          <c:order val="3"/>
          <c:tx>
            <c:strRef>
              <c:f>ElecDemand_Sector!$E$64</c:f>
              <c:strCache>
                <c:ptCount val="1"/>
                <c:pt idx="0">
                  <c:v>Low</c:v>
                </c:pt>
              </c:strCache>
            </c:strRef>
          </c:tx>
          <c:spPr>
            <a:ln w="28575" cap="rnd">
              <a:solidFill>
                <a:schemeClr val="accent4"/>
              </a:solidFill>
              <a:round/>
            </a:ln>
            <a:effectLst/>
          </c:spPr>
          <c:marker>
            <c:symbol val="none"/>
          </c:marker>
          <c:cat>
            <c:numRef>
              <c:f>ElecDemand_Sector!$A$96:$A$122</c:f>
              <c:numCache>
                <c:formatCode>General</c:formatCode>
                <c:ptCount val="25"/>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numCache>
            </c:numRef>
          </c:cat>
          <c:val>
            <c:numRef>
              <c:f>ElecDemand_Sector!$E$96:$E$122</c:f>
              <c:numCache>
                <c:formatCode>#,##0_);\(#,##0\)</c:formatCode>
                <c:ptCount val="25"/>
                <c:pt idx="0">
                  <c:v>6.591303224027703</c:v>
                </c:pt>
                <c:pt idx="1">
                  <c:v>13.908502544995667</c:v>
                </c:pt>
                <c:pt idx="2">
                  <c:v>20.369120890711386</c:v>
                </c:pt>
                <c:pt idx="3">
                  <c:v>26.858179245311653</c:v>
                </c:pt>
                <c:pt idx="4">
                  <c:v>32.715848667776456</c:v>
                </c:pt>
                <c:pt idx="5">
                  <c:v>39.298180105427498</c:v>
                </c:pt>
                <c:pt idx="6">
                  <c:v>45.624900336279779</c:v>
                </c:pt>
                <c:pt idx="7">
                  <c:v>52.684435338491305</c:v>
                </c:pt>
                <c:pt idx="8">
                  <c:v>58.156198105363401</c:v>
                </c:pt>
                <c:pt idx="9">
                  <c:v>63.625560901798423</c:v>
                </c:pt>
                <c:pt idx="10">
                  <c:v>68.591932387344443</c:v>
                </c:pt>
                <c:pt idx="11">
                  <c:v>73.599971018174386</c:v>
                </c:pt>
                <c:pt idx="12">
                  <c:v>78.045644537269169</c:v>
                </c:pt>
                <c:pt idx="13">
                  <c:v>82.428698047008254</c:v>
                </c:pt>
                <c:pt idx="14">
                  <c:v>86.889188612082606</c:v>
                </c:pt>
                <c:pt idx="15">
                  <c:v>91.498827347770401</c:v>
                </c:pt>
                <c:pt idx="16">
                  <c:v>95.882193580977471</c:v>
                </c:pt>
                <c:pt idx="17">
                  <c:v>100.39774416148109</c:v>
                </c:pt>
                <c:pt idx="18">
                  <c:v>104.88224255730427</c:v>
                </c:pt>
                <c:pt idx="19">
                  <c:v>109.20101153176928</c:v>
                </c:pt>
                <c:pt idx="20">
                  <c:v>113.35215771100718</c:v>
                </c:pt>
                <c:pt idx="21">
                  <c:v>117.39965953938811</c:v>
                </c:pt>
                <c:pt idx="22">
                  <c:v>121.42684001419458</c:v>
                </c:pt>
                <c:pt idx="23">
                  <c:v>125.41056578989162</c:v>
                </c:pt>
                <c:pt idx="24">
                  <c:v>129.33528301382813</c:v>
                </c:pt>
              </c:numCache>
            </c:numRef>
          </c:val>
          <c:smooth val="0"/>
          <c:extLst>
            <c:ext xmlns:c16="http://schemas.microsoft.com/office/drawing/2014/chart" uri="{C3380CC4-5D6E-409C-BE32-E72D297353CC}">
              <c16:uniqueId val="{00000003-5136-420E-8F2B-231FE6B03742}"/>
            </c:ext>
          </c:extLst>
        </c:ser>
        <c:dLbls>
          <c:showLegendKey val="0"/>
          <c:showVal val="0"/>
          <c:showCatName val="0"/>
          <c:showSerName val="0"/>
          <c:showPercent val="0"/>
          <c:showBubbleSize val="0"/>
        </c:dLbls>
        <c:smooth val="0"/>
        <c:axId val="340285712"/>
        <c:axId val="340286104"/>
        <c:extLst/>
      </c:lineChart>
      <c:catAx>
        <c:axId val="340285712"/>
        <c:scaling>
          <c:orientation val="minMax"/>
        </c:scaling>
        <c:delete val="0"/>
        <c:axPos val="b"/>
        <c:numFmt formatCode="General" sourceLinked="1"/>
        <c:majorTickMark val="out"/>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0286104"/>
        <c:crosses val="autoZero"/>
        <c:auto val="1"/>
        <c:lblAlgn val="ctr"/>
        <c:lblOffset val="100"/>
        <c:noMultiLvlLbl val="0"/>
      </c:catAx>
      <c:valAx>
        <c:axId val="340286104"/>
        <c:scaling>
          <c:orientation val="minMax"/>
          <c:max val="30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t>Savings Potential (MW, net at generator)</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0_);\(#,##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028571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14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ElecDemand_CustSeg!$B$2</c:f>
              <c:strCache>
                <c:ptCount val="1"/>
                <c:pt idx="0">
                  <c:v>Mi'kmaw</c:v>
                </c:pt>
              </c:strCache>
            </c:strRef>
          </c:tx>
          <c:spPr>
            <a:solidFill>
              <a:schemeClr val="accent1"/>
            </a:solidFill>
            <a:ln>
              <a:noFill/>
            </a:ln>
            <a:effectLst/>
          </c:spPr>
          <c:invertIfNegative val="0"/>
          <c:cat>
            <c:numRef>
              <c:f>ElecDemand_CustSeg!$A$3:$A$29</c:f>
              <c:numCache>
                <c:formatCode>General</c:formatCode>
                <c:ptCount val="25"/>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numCache>
            </c:numRef>
          </c:cat>
          <c:val>
            <c:numRef>
              <c:f>ElecDemand_CustSeg!$B$3:$B$29</c:f>
              <c:numCache>
                <c:formatCode>#,##0_);\(#,##0\)</c:formatCode>
                <c:ptCount val="25"/>
                <c:pt idx="0">
                  <c:v>30.691352445186681</c:v>
                </c:pt>
                <c:pt idx="1">
                  <c:v>30.84034289944649</c:v>
                </c:pt>
                <c:pt idx="2">
                  <c:v>30.990171678798895</c:v>
                </c:pt>
                <c:pt idx="3">
                  <c:v>30.847360759366861</c:v>
                </c:pt>
                <c:pt idx="4">
                  <c:v>30.987462115039794</c:v>
                </c:pt>
                <c:pt idx="5">
                  <c:v>31.128387899961012</c:v>
                </c:pt>
                <c:pt idx="6">
                  <c:v>31.270009921044224</c:v>
                </c:pt>
                <c:pt idx="7">
                  <c:v>31.426013061160113</c:v>
                </c:pt>
                <c:pt idx="8">
                  <c:v>31.582779646908623</c:v>
                </c:pt>
                <c:pt idx="9">
                  <c:v>31.7189063928463</c:v>
                </c:pt>
                <c:pt idx="10">
                  <c:v>31.855911618323187</c:v>
                </c:pt>
                <c:pt idx="11">
                  <c:v>31.993676952077884</c:v>
                </c:pt>
                <c:pt idx="12">
                  <c:v>32.132261165994926</c:v>
                </c:pt>
                <c:pt idx="13">
                  <c:v>32.271605022740523</c:v>
                </c:pt>
                <c:pt idx="14">
                  <c:v>32.390391799569898</c:v>
                </c:pt>
                <c:pt idx="15">
                  <c:v>32.509933381785444</c:v>
                </c:pt>
                <c:pt idx="16">
                  <c:v>32.630338314520678</c:v>
                </c:pt>
                <c:pt idx="17">
                  <c:v>32.751442516709972</c:v>
                </c:pt>
                <c:pt idx="18">
                  <c:v>32.873463655202016</c:v>
                </c:pt>
                <c:pt idx="19">
                  <c:v>32.996183025668245</c:v>
                </c:pt>
                <c:pt idx="20">
                  <c:v>33.116354939238391</c:v>
                </c:pt>
                <c:pt idx="21">
                  <c:v>33.23936210641844</c:v>
                </c:pt>
                <c:pt idx="22">
                  <c:v>33.362442856458401</c:v>
                </c:pt>
                <c:pt idx="23">
                  <c:v>33.485620000591545</c:v>
                </c:pt>
                <c:pt idx="24">
                  <c:v>33.608916352473109</c:v>
                </c:pt>
              </c:numCache>
            </c:numRef>
          </c:val>
          <c:extLst>
            <c:ext xmlns:c16="http://schemas.microsoft.com/office/drawing/2014/chart" uri="{C3380CC4-5D6E-409C-BE32-E72D297353CC}">
              <c16:uniqueId val="{00000000-DBFC-4218-8976-AD9B10F35A2C}"/>
            </c:ext>
          </c:extLst>
        </c:ser>
        <c:ser>
          <c:idx val="1"/>
          <c:order val="1"/>
          <c:tx>
            <c:strRef>
              <c:f>ElecDemand_CustSeg!$C$2</c:f>
              <c:strCache>
                <c:ptCount val="1"/>
                <c:pt idx="0">
                  <c:v>Industrial</c:v>
                </c:pt>
              </c:strCache>
            </c:strRef>
          </c:tx>
          <c:spPr>
            <a:solidFill>
              <a:schemeClr val="accent2"/>
            </a:solidFill>
            <a:ln>
              <a:noFill/>
            </a:ln>
            <a:effectLst/>
          </c:spPr>
          <c:invertIfNegative val="0"/>
          <c:cat>
            <c:numRef>
              <c:f>ElecDemand_CustSeg!$A$3:$A$29</c:f>
              <c:numCache>
                <c:formatCode>General</c:formatCode>
                <c:ptCount val="25"/>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numCache>
            </c:numRef>
          </c:cat>
          <c:val>
            <c:numRef>
              <c:f>ElecDemand_CustSeg!$C$3:$C$29</c:f>
              <c:numCache>
                <c:formatCode>#,##0_);\(#,##0\)</c:formatCode>
                <c:ptCount val="25"/>
                <c:pt idx="0">
                  <c:v>225.68580192017959</c:v>
                </c:pt>
                <c:pt idx="1">
                  <c:v>228.72244645038515</c:v>
                </c:pt>
                <c:pt idx="2">
                  <c:v>232.36991213900654</c:v>
                </c:pt>
                <c:pt idx="3">
                  <c:v>235.57792239527288</c:v>
                </c:pt>
                <c:pt idx="4">
                  <c:v>237.57457485497886</c:v>
                </c:pt>
                <c:pt idx="5">
                  <c:v>239.90772394997657</c:v>
                </c:pt>
                <c:pt idx="6">
                  <c:v>242.32849127995573</c:v>
                </c:pt>
                <c:pt idx="7">
                  <c:v>245.26153080857839</c:v>
                </c:pt>
                <c:pt idx="8">
                  <c:v>246.15056720150204</c:v>
                </c:pt>
                <c:pt idx="9">
                  <c:v>247.0854262872511</c:v>
                </c:pt>
                <c:pt idx="10">
                  <c:v>247.10431174430005</c:v>
                </c:pt>
                <c:pt idx="11">
                  <c:v>247.16051738988492</c:v>
                </c:pt>
                <c:pt idx="12">
                  <c:v>246.4861776152552</c:v>
                </c:pt>
                <c:pt idx="13">
                  <c:v>246.56955230828336</c:v>
                </c:pt>
                <c:pt idx="14">
                  <c:v>246.69979857525988</c:v>
                </c:pt>
                <c:pt idx="15">
                  <c:v>247.72056030050462</c:v>
                </c:pt>
                <c:pt idx="16">
                  <c:v>249.20908089936577</c:v>
                </c:pt>
                <c:pt idx="17">
                  <c:v>250.7098444351096</c:v>
                </c:pt>
                <c:pt idx="18">
                  <c:v>252.32854135622455</c:v>
                </c:pt>
                <c:pt idx="19">
                  <c:v>254.04622124795313</c:v>
                </c:pt>
                <c:pt idx="20">
                  <c:v>255.36318988808171</c:v>
                </c:pt>
                <c:pt idx="21">
                  <c:v>256.68332728944392</c:v>
                </c:pt>
                <c:pt idx="22">
                  <c:v>258.00663046643677</c:v>
                </c:pt>
                <c:pt idx="23">
                  <c:v>259.33309644838545</c:v>
                </c:pt>
                <c:pt idx="24">
                  <c:v>260.66272227946843</c:v>
                </c:pt>
              </c:numCache>
            </c:numRef>
          </c:val>
          <c:extLst>
            <c:ext xmlns:c16="http://schemas.microsoft.com/office/drawing/2014/chart" uri="{C3380CC4-5D6E-409C-BE32-E72D297353CC}">
              <c16:uniqueId val="{00000001-DBFC-4218-8976-AD9B10F35A2C}"/>
            </c:ext>
          </c:extLst>
        </c:ser>
        <c:ser>
          <c:idx val="2"/>
          <c:order val="2"/>
          <c:tx>
            <c:strRef>
              <c:f>ElecDemand_CustSeg!$D$2</c:f>
              <c:strCache>
                <c:ptCount val="1"/>
                <c:pt idx="0">
                  <c:v>Institutional</c:v>
                </c:pt>
              </c:strCache>
            </c:strRef>
          </c:tx>
          <c:spPr>
            <a:solidFill>
              <a:schemeClr val="accent3"/>
            </a:solidFill>
            <a:ln>
              <a:noFill/>
            </a:ln>
            <a:effectLst/>
          </c:spPr>
          <c:invertIfNegative val="0"/>
          <c:cat>
            <c:numRef>
              <c:f>ElecDemand_CustSeg!$A$3:$A$29</c:f>
              <c:numCache>
                <c:formatCode>General</c:formatCode>
                <c:ptCount val="25"/>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numCache>
            </c:numRef>
          </c:cat>
          <c:val>
            <c:numRef>
              <c:f>ElecDemand_CustSeg!$D$3:$D$29</c:f>
              <c:numCache>
                <c:formatCode>#,##0_);\(#,##0\)</c:formatCode>
                <c:ptCount val="25"/>
                <c:pt idx="0">
                  <c:v>38.265142910402382</c:v>
                </c:pt>
                <c:pt idx="1">
                  <c:v>38.442268067067232</c:v>
                </c:pt>
                <c:pt idx="2">
                  <c:v>38.718695729441123</c:v>
                </c:pt>
                <c:pt idx="3">
                  <c:v>38.972188276804545</c:v>
                </c:pt>
                <c:pt idx="4">
                  <c:v>39.026160064753824</c:v>
                </c:pt>
                <c:pt idx="5">
                  <c:v>39.26679641568272</c:v>
                </c:pt>
                <c:pt idx="6">
                  <c:v>39.390537506207998</c:v>
                </c:pt>
                <c:pt idx="7">
                  <c:v>39.671302042265935</c:v>
                </c:pt>
                <c:pt idx="8">
                  <c:v>39.442740121933639</c:v>
                </c:pt>
                <c:pt idx="9">
                  <c:v>39.249712823913598</c:v>
                </c:pt>
                <c:pt idx="10">
                  <c:v>39.072591206757984</c:v>
                </c:pt>
                <c:pt idx="11">
                  <c:v>38.91317220091134</c:v>
                </c:pt>
                <c:pt idx="12">
                  <c:v>38.666609403876386</c:v>
                </c:pt>
                <c:pt idx="13">
                  <c:v>37.963795754760284</c:v>
                </c:pt>
                <c:pt idx="14">
                  <c:v>37.272997862636203</c:v>
                </c:pt>
                <c:pt idx="15">
                  <c:v>36.71478342920814</c:v>
                </c:pt>
                <c:pt idx="16">
                  <c:v>36.705579894039573</c:v>
                </c:pt>
                <c:pt idx="17">
                  <c:v>36.687269268905453</c:v>
                </c:pt>
                <c:pt idx="18">
                  <c:v>36.710959043117434</c:v>
                </c:pt>
                <c:pt idx="19">
                  <c:v>36.774697993802334</c:v>
                </c:pt>
                <c:pt idx="20">
                  <c:v>36.85196673150017</c:v>
                </c:pt>
                <c:pt idx="21">
                  <c:v>36.959038780090417</c:v>
                </c:pt>
                <c:pt idx="22">
                  <c:v>37.066380799042406</c:v>
                </c:pt>
                <c:pt idx="23">
                  <c:v>37.173992372477692</c:v>
                </c:pt>
                <c:pt idx="24">
                  <c:v>37.281873086597216</c:v>
                </c:pt>
              </c:numCache>
            </c:numRef>
          </c:val>
          <c:extLst>
            <c:ext xmlns:c16="http://schemas.microsoft.com/office/drawing/2014/chart" uri="{C3380CC4-5D6E-409C-BE32-E72D297353CC}">
              <c16:uniqueId val="{00000002-DBFC-4218-8976-AD9B10F35A2C}"/>
            </c:ext>
          </c:extLst>
        </c:ser>
        <c:ser>
          <c:idx val="3"/>
          <c:order val="3"/>
          <c:tx>
            <c:strRef>
              <c:f>ElecDemand_CustSeg!$E$2</c:f>
              <c:strCache>
                <c:ptCount val="1"/>
                <c:pt idx="0">
                  <c:v>Large Commercial</c:v>
                </c:pt>
              </c:strCache>
            </c:strRef>
          </c:tx>
          <c:spPr>
            <a:solidFill>
              <a:schemeClr val="accent4"/>
            </a:solidFill>
            <a:ln>
              <a:noFill/>
            </a:ln>
            <a:effectLst/>
          </c:spPr>
          <c:invertIfNegative val="0"/>
          <c:cat>
            <c:numRef>
              <c:f>ElecDemand_CustSeg!$A$3:$A$29</c:f>
              <c:numCache>
                <c:formatCode>General</c:formatCode>
                <c:ptCount val="25"/>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numCache>
            </c:numRef>
          </c:cat>
          <c:val>
            <c:numRef>
              <c:f>ElecDemand_CustSeg!$E$3:$E$29</c:f>
              <c:numCache>
                <c:formatCode>#,##0_);\(#,##0\)</c:formatCode>
                <c:ptCount val="25"/>
                <c:pt idx="0">
                  <c:v>361.27247579789145</c:v>
                </c:pt>
                <c:pt idx="1">
                  <c:v>360.48362595248051</c:v>
                </c:pt>
                <c:pt idx="2">
                  <c:v>359.68923913569819</c:v>
                </c:pt>
                <c:pt idx="3">
                  <c:v>359.42117778152323</c:v>
                </c:pt>
                <c:pt idx="4">
                  <c:v>357.91783525328367</c:v>
                </c:pt>
                <c:pt idx="5">
                  <c:v>358.43841249055544</c:v>
                </c:pt>
                <c:pt idx="6">
                  <c:v>357.83531451519553</c:v>
                </c:pt>
                <c:pt idx="7">
                  <c:v>358.80278342626247</c:v>
                </c:pt>
                <c:pt idx="8">
                  <c:v>354.67097886310131</c:v>
                </c:pt>
                <c:pt idx="9">
                  <c:v>350.89096042623873</c:v>
                </c:pt>
                <c:pt idx="10">
                  <c:v>347.23570932781047</c:v>
                </c:pt>
                <c:pt idx="11">
                  <c:v>343.73946283056233</c:v>
                </c:pt>
                <c:pt idx="12">
                  <c:v>340.03609405094335</c:v>
                </c:pt>
                <c:pt idx="13">
                  <c:v>330.4172480345714</c:v>
                </c:pt>
                <c:pt idx="14">
                  <c:v>320.85991299515047</c:v>
                </c:pt>
                <c:pt idx="15">
                  <c:v>311.79277932339795</c:v>
                </c:pt>
                <c:pt idx="16">
                  <c:v>309.77970936859265</c:v>
                </c:pt>
                <c:pt idx="17">
                  <c:v>307.62180132768225</c:v>
                </c:pt>
                <c:pt idx="18">
                  <c:v>305.89336960670391</c:v>
                </c:pt>
                <c:pt idx="19">
                  <c:v>304.56452167940432</c:v>
                </c:pt>
                <c:pt idx="20">
                  <c:v>295.14587517959779</c:v>
                </c:pt>
                <c:pt idx="21">
                  <c:v>293.52057842472738</c:v>
                </c:pt>
                <c:pt idx="22">
                  <c:v>291.89097840058128</c:v>
                </c:pt>
                <c:pt idx="23">
                  <c:v>290.2570751071591</c:v>
                </c:pt>
                <c:pt idx="24">
                  <c:v>288.61886854446101</c:v>
                </c:pt>
              </c:numCache>
            </c:numRef>
          </c:val>
          <c:extLst>
            <c:ext xmlns:c16="http://schemas.microsoft.com/office/drawing/2014/chart" uri="{C3380CC4-5D6E-409C-BE32-E72D297353CC}">
              <c16:uniqueId val="{00000003-DBFC-4218-8976-AD9B10F35A2C}"/>
            </c:ext>
          </c:extLst>
        </c:ser>
        <c:ser>
          <c:idx val="4"/>
          <c:order val="4"/>
          <c:tx>
            <c:strRef>
              <c:f>ElecDemand_CustSeg!$F$2</c:f>
              <c:strCache>
                <c:ptCount val="1"/>
                <c:pt idx="0">
                  <c:v>MF Low Income</c:v>
                </c:pt>
              </c:strCache>
            </c:strRef>
          </c:tx>
          <c:spPr>
            <a:solidFill>
              <a:schemeClr val="accent5"/>
            </a:solidFill>
            <a:ln>
              <a:noFill/>
            </a:ln>
            <a:effectLst/>
          </c:spPr>
          <c:invertIfNegative val="0"/>
          <c:cat>
            <c:numRef>
              <c:f>ElecDemand_CustSeg!$A$3:$A$29</c:f>
              <c:numCache>
                <c:formatCode>General</c:formatCode>
                <c:ptCount val="25"/>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numCache>
            </c:numRef>
          </c:cat>
          <c:val>
            <c:numRef>
              <c:f>ElecDemand_CustSeg!$F$3:$F$29</c:f>
              <c:numCache>
                <c:formatCode>#,##0_);\(#,##0\)</c:formatCode>
                <c:ptCount val="25"/>
                <c:pt idx="0">
                  <c:v>89.212489961880962</c:v>
                </c:pt>
                <c:pt idx="1">
                  <c:v>90.251982195230795</c:v>
                </c:pt>
                <c:pt idx="2">
                  <c:v>91.294052717210221</c:v>
                </c:pt>
                <c:pt idx="3">
                  <c:v>90.38623747259706</c:v>
                </c:pt>
                <c:pt idx="4">
                  <c:v>91.385886556222019</c:v>
                </c:pt>
                <c:pt idx="5">
                  <c:v>92.388059172714463</c:v>
                </c:pt>
                <c:pt idx="6">
                  <c:v>93.392134783240536</c:v>
                </c:pt>
                <c:pt idx="7">
                  <c:v>94.457448428304971</c:v>
                </c:pt>
                <c:pt idx="8">
                  <c:v>95.525007682149436</c:v>
                </c:pt>
                <c:pt idx="9">
                  <c:v>96.502109044277901</c:v>
                </c:pt>
                <c:pt idx="10">
                  <c:v>97.482042149025176</c:v>
                </c:pt>
                <c:pt idx="11">
                  <c:v>98.464228898370763</c:v>
                </c:pt>
                <c:pt idx="12">
                  <c:v>99.448967710516285</c:v>
                </c:pt>
                <c:pt idx="13">
                  <c:v>100.43597266485907</c:v>
                </c:pt>
                <c:pt idx="14">
                  <c:v>101.33298819158145</c:v>
                </c:pt>
                <c:pt idx="15">
                  <c:v>102.23226360969342</c:v>
                </c:pt>
                <c:pt idx="16">
                  <c:v>103.13434944826935</c:v>
                </c:pt>
                <c:pt idx="17">
                  <c:v>104.03843251117377</c:v>
                </c:pt>
                <c:pt idx="18">
                  <c:v>104.94560879457673</c:v>
                </c:pt>
                <c:pt idx="19">
                  <c:v>105.85479230671156</c:v>
                </c:pt>
                <c:pt idx="20">
                  <c:v>106.74980431388268</c:v>
                </c:pt>
                <c:pt idx="21">
                  <c:v>107.65741359041589</c:v>
                </c:pt>
                <c:pt idx="22">
                  <c:v>108.56401783752843</c:v>
                </c:pt>
                <c:pt idx="23">
                  <c:v>109.46967575768697</c:v>
                </c:pt>
                <c:pt idx="24">
                  <c:v>110.37433840520671</c:v>
                </c:pt>
              </c:numCache>
            </c:numRef>
          </c:val>
          <c:extLst>
            <c:ext xmlns:c16="http://schemas.microsoft.com/office/drawing/2014/chart" uri="{C3380CC4-5D6E-409C-BE32-E72D297353CC}">
              <c16:uniqueId val="{00000004-DBFC-4218-8976-AD9B10F35A2C}"/>
            </c:ext>
          </c:extLst>
        </c:ser>
        <c:ser>
          <c:idx val="5"/>
          <c:order val="5"/>
          <c:tx>
            <c:strRef>
              <c:f>ElecDemand_CustSeg!$G$2</c:f>
              <c:strCache>
                <c:ptCount val="1"/>
                <c:pt idx="0">
                  <c:v>MF Market Rate</c:v>
                </c:pt>
              </c:strCache>
            </c:strRef>
          </c:tx>
          <c:spPr>
            <a:solidFill>
              <a:schemeClr val="accent6"/>
            </a:solidFill>
            <a:ln>
              <a:noFill/>
            </a:ln>
            <a:effectLst/>
          </c:spPr>
          <c:invertIfNegative val="0"/>
          <c:cat>
            <c:numRef>
              <c:f>ElecDemand_CustSeg!$A$3:$A$29</c:f>
              <c:numCache>
                <c:formatCode>General</c:formatCode>
                <c:ptCount val="25"/>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numCache>
            </c:numRef>
          </c:cat>
          <c:val>
            <c:numRef>
              <c:f>ElecDemand_CustSeg!$G$3:$G$29</c:f>
              <c:numCache>
                <c:formatCode>#,##0_);\(#,##0\)</c:formatCode>
                <c:ptCount val="25"/>
                <c:pt idx="0">
                  <c:v>58.659942852307822</c:v>
                </c:pt>
                <c:pt idx="1">
                  <c:v>59.454530517016487</c:v>
                </c:pt>
                <c:pt idx="2">
                  <c:v>60.250840161658807</c:v>
                </c:pt>
                <c:pt idx="3">
                  <c:v>59.938327506829374</c:v>
                </c:pt>
                <c:pt idx="4">
                  <c:v>60.698734642815054</c:v>
                </c:pt>
                <c:pt idx="5">
                  <c:v>61.460832139207064</c:v>
                </c:pt>
                <c:pt idx="6">
                  <c:v>62.22416473119096</c:v>
                </c:pt>
                <c:pt idx="7">
                  <c:v>63.037924621902015</c:v>
                </c:pt>
                <c:pt idx="8">
                  <c:v>63.853174254991373</c:v>
                </c:pt>
                <c:pt idx="9">
                  <c:v>64.592993876112573</c:v>
                </c:pt>
                <c:pt idx="10">
                  <c:v>65.334730146344029</c:v>
                </c:pt>
                <c:pt idx="11">
                  <c:v>66.077963058826739</c:v>
                </c:pt>
                <c:pt idx="12">
                  <c:v>66.822910542593036</c:v>
                </c:pt>
                <c:pt idx="13">
                  <c:v>67.569365192035079</c:v>
                </c:pt>
                <c:pt idx="14">
                  <c:v>68.240719280704312</c:v>
                </c:pt>
                <c:pt idx="15">
                  <c:v>68.913575473630019</c:v>
                </c:pt>
                <c:pt idx="16">
                  <c:v>69.588331061856806</c:v>
                </c:pt>
                <c:pt idx="17">
                  <c:v>70.264400864159541</c:v>
                </c:pt>
                <c:pt idx="18">
                  <c:v>70.942574978498598</c:v>
                </c:pt>
                <c:pt idx="19">
                  <c:v>71.622071756394746</c:v>
                </c:pt>
                <c:pt idx="20">
                  <c:v>72.291248815663664</c:v>
                </c:pt>
                <c:pt idx="21">
                  <c:v>72.969340180361627</c:v>
                </c:pt>
                <c:pt idx="22">
                  <c:v>73.646628795763093</c:v>
                </c:pt>
                <c:pt idx="23">
                  <c:v>74.323095441821124</c:v>
                </c:pt>
                <c:pt idx="24">
                  <c:v>74.998744228382392</c:v>
                </c:pt>
              </c:numCache>
            </c:numRef>
          </c:val>
          <c:extLst>
            <c:ext xmlns:c16="http://schemas.microsoft.com/office/drawing/2014/chart" uri="{C3380CC4-5D6E-409C-BE32-E72D297353CC}">
              <c16:uniqueId val="{00000005-DBFC-4218-8976-AD9B10F35A2C}"/>
            </c:ext>
          </c:extLst>
        </c:ser>
        <c:ser>
          <c:idx val="6"/>
          <c:order val="6"/>
          <c:tx>
            <c:strRef>
              <c:f>ElecDemand_CustSeg!$H$2</c:f>
              <c:strCache>
                <c:ptCount val="1"/>
                <c:pt idx="0">
                  <c:v>SF Low Income</c:v>
                </c:pt>
              </c:strCache>
            </c:strRef>
          </c:tx>
          <c:spPr>
            <a:solidFill>
              <a:schemeClr val="accent1">
                <a:lumMod val="60000"/>
              </a:schemeClr>
            </a:solidFill>
            <a:ln>
              <a:noFill/>
            </a:ln>
            <a:effectLst/>
          </c:spPr>
          <c:invertIfNegative val="0"/>
          <c:cat>
            <c:numRef>
              <c:f>ElecDemand_CustSeg!$A$3:$A$29</c:f>
              <c:numCache>
                <c:formatCode>General</c:formatCode>
                <c:ptCount val="25"/>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numCache>
            </c:numRef>
          </c:cat>
          <c:val>
            <c:numRef>
              <c:f>ElecDemand_CustSeg!$H$3:$H$29</c:f>
              <c:numCache>
                <c:formatCode>#,##0_);\(#,##0\)</c:formatCode>
                <c:ptCount val="25"/>
                <c:pt idx="0">
                  <c:v>49.491421780514926</c:v>
                </c:pt>
                <c:pt idx="1">
                  <c:v>49.776285725371345</c:v>
                </c:pt>
                <c:pt idx="2">
                  <c:v>50.062511485241593</c:v>
                </c:pt>
                <c:pt idx="3">
                  <c:v>49.622095382761856</c:v>
                </c:pt>
                <c:pt idx="4">
                  <c:v>49.894006524829791</c:v>
                </c:pt>
                <c:pt idx="5">
                  <c:v>50.167252904846606</c:v>
                </c:pt>
                <c:pt idx="6">
                  <c:v>50.441610745202958</c:v>
                </c:pt>
                <c:pt idx="7">
                  <c:v>50.736871341640665</c:v>
                </c:pt>
                <c:pt idx="8">
                  <c:v>51.03336116449438</c:v>
                </c:pt>
                <c:pt idx="9">
                  <c:v>51.300169567934169</c:v>
                </c:pt>
                <c:pt idx="10">
                  <c:v>51.568413556983025</c:v>
                </c:pt>
                <c:pt idx="11">
                  <c:v>51.837883612817528</c:v>
                </c:pt>
                <c:pt idx="12">
                  <c:v>52.108684707425439</c:v>
                </c:pt>
                <c:pt idx="13">
                  <c:v>52.38071216124527</c:v>
                </c:pt>
                <c:pt idx="14">
                  <c:v>52.623219667804726</c:v>
                </c:pt>
                <c:pt idx="15">
                  <c:v>52.866947675014046</c:v>
                </c:pt>
                <c:pt idx="16">
                  <c:v>53.112092691768702</c:v>
                </c:pt>
                <c:pt idx="17">
                  <c:v>53.358359369966678</c:v>
                </c:pt>
                <c:pt idx="18">
                  <c:v>53.606141103446966</c:v>
                </c:pt>
                <c:pt idx="19">
                  <c:v>53.855044104608879</c:v>
                </c:pt>
                <c:pt idx="20">
                  <c:v>54.099230490704642</c:v>
                </c:pt>
                <c:pt idx="21">
                  <c:v>54.348363899147145</c:v>
                </c:pt>
                <c:pt idx="22">
                  <c:v>54.597506689315686</c:v>
                </c:pt>
                <c:pt idx="23">
                  <c:v>54.846716900887706</c:v>
                </c:pt>
                <c:pt idx="24">
                  <c:v>55.095936110170108</c:v>
                </c:pt>
              </c:numCache>
            </c:numRef>
          </c:val>
          <c:extLst>
            <c:ext xmlns:c16="http://schemas.microsoft.com/office/drawing/2014/chart" uri="{C3380CC4-5D6E-409C-BE32-E72D297353CC}">
              <c16:uniqueId val="{00000006-DBFC-4218-8976-AD9B10F35A2C}"/>
            </c:ext>
          </c:extLst>
        </c:ser>
        <c:ser>
          <c:idx val="7"/>
          <c:order val="7"/>
          <c:tx>
            <c:strRef>
              <c:f>ElecDemand_CustSeg!$I$2</c:f>
              <c:strCache>
                <c:ptCount val="1"/>
                <c:pt idx="0">
                  <c:v>SF Market Rate</c:v>
                </c:pt>
              </c:strCache>
            </c:strRef>
          </c:tx>
          <c:spPr>
            <a:solidFill>
              <a:schemeClr val="accent2">
                <a:lumMod val="60000"/>
              </a:schemeClr>
            </a:solidFill>
            <a:ln>
              <a:noFill/>
            </a:ln>
            <a:effectLst/>
          </c:spPr>
          <c:invertIfNegative val="0"/>
          <c:cat>
            <c:numRef>
              <c:f>ElecDemand_CustSeg!$A$3:$A$29</c:f>
              <c:numCache>
                <c:formatCode>General</c:formatCode>
                <c:ptCount val="25"/>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numCache>
            </c:numRef>
          </c:cat>
          <c:val>
            <c:numRef>
              <c:f>ElecDemand_CustSeg!$I$3:$I$29</c:f>
              <c:numCache>
                <c:formatCode>#,##0_);\(#,##0\)</c:formatCode>
                <c:ptCount val="25"/>
                <c:pt idx="0">
                  <c:v>1241.9148261137836</c:v>
                </c:pt>
                <c:pt idx="1">
                  <c:v>1245.7815815312686</c:v>
                </c:pt>
                <c:pt idx="2">
                  <c:v>1249.6817500939674</c:v>
                </c:pt>
                <c:pt idx="3">
                  <c:v>1227.7695480033458</c:v>
                </c:pt>
                <c:pt idx="4">
                  <c:v>1231.3394479349201</c:v>
                </c:pt>
                <c:pt idx="5">
                  <c:v>1234.9417911634866</c:v>
                </c:pt>
                <c:pt idx="6">
                  <c:v>1238.5723285512154</c:v>
                </c:pt>
                <c:pt idx="7">
                  <c:v>1242.6737745335092</c:v>
                </c:pt>
                <c:pt idx="8">
                  <c:v>1246.8055735334312</c:v>
                </c:pt>
                <c:pt idx="9">
                  <c:v>1250.2753314791114</c:v>
                </c:pt>
                <c:pt idx="10">
                  <c:v>1253.779188068723</c:v>
                </c:pt>
                <c:pt idx="11">
                  <c:v>1257.313213536989</c:v>
                </c:pt>
                <c:pt idx="12">
                  <c:v>1260.879321739352</c:v>
                </c:pt>
                <c:pt idx="13">
                  <c:v>1264.4755308104488</c:v>
                </c:pt>
                <c:pt idx="14">
                  <c:v>1267.4123248115923</c:v>
                </c:pt>
                <c:pt idx="15">
                  <c:v>1270.3790134940002</c:v>
                </c:pt>
                <c:pt idx="16">
                  <c:v>1273.379160840778</c:v>
                </c:pt>
                <c:pt idx="17">
                  <c:v>1276.4073180299133</c:v>
                </c:pt>
                <c:pt idx="18">
                  <c:v>1279.4706542804684</c:v>
                </c:pt>
                <c:pt idx="19">
                  <c:v>1282.5619187685948</c:v>
                </c:pt>
                <c:pt idx="20">
                  <c:v>1285.5741228921886</c:v>
                </c:pt>
                <c:pt idx="21">
                  <c:v>1288.6840100689169</c:v>
                </c:pt>
                <c:pt idx="22">
                  <c:v>1291.8018756883778</c:v>
                </c:pt>
                <c:pt idx="23">
                  <c:v>1294.9276798583574</c:v>
                </c:pt>
                <c:pt idx="24">
                  <c:v>1298.0613828861035</c:v>
                </c:pt>
              </c:numCache>
            </c:numRef>
          </c:val>
          <c:extLst>
            <c:ext xmlns:c16="http://schemas.microsoft.com/office/drawing/2014/chart" uri="{C3380CC4-5D6E-409C-BE32-E72D297353CC}">
              <c16:uniqueId val="{00000007-DBFC-4218-8976-AD9B10F35A2C}"/>
            </c:ext>
          </c:extLst>
        </c:ser>
        <c:ser>
          <c:idx val="8"/>
          <c:order val="8"/>
          <c:tx>
            <c:strRef>
              <c:f>ElecDemand_CustSeg!$J$2</c:f>
              <c:strCache>
                <c:ptCount val="1"/>
                <c:pt idx="0">
                  <c:v>Small Commercial</c:v>
                </c:pt>
              </c:strCache>
            </c:strRef>
          </c:tx>
          <c:spPr>
            <a:solidFill>
              <a:schemeClr val="accent3">
                <a:lumMod val="60000"/>
              </a:schemeClr>
            </a:solidFill>
            <a:ln>
              <a:noFill/>
            </a:ln>
            <a:effectLst/>
          </c:spPr>
          <c:invertIfNegative val="0"/>
          <c:cat>
            <c:numRef>
              <c:f>ElecDemand_CustSeg!$A$3:$A$29</c:f>
              <c:numCache>
                <c:formatCode>General</c:formatCode>
                <c:ptCount val="25"/>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numCache>
            </c:numRef>
          </c:cat>
          <c:val>
            <c:numRef>
              <c:f>ElecDemand_CustSeg!$J$3:$J$29</c:f>
              <c:numCache>
                <c:formatCode>#,##0_);\(#,##0\)</c:formatCode>
                <c:ptCount val="25"/>
                <c:pt idx="0">
                  <c:v>85.021752226072309</c:v>
                </c:pt>
                <c:pt idx="1">
                  <c:v>84.424630616331839</c:v>
                </c:pt>
                <c:pt idx="2">
                  <c:v>84.189965559593745</c:v>
                </c:pt>
                <c:pt idx="3">
                  <c:v>84.088067811841768</c:v>
                </c:pt>
                <c:pt idx="4">
                  <c:v>83.961751870234821</c:v>
                </c:pt>
                <c:pt idx="5">
                  <c:v>83.891669910046801</c:v>
                </c:pt>
                <c:pt idx="6">
                  <c:v>83.914212932436143</c:v>
                </c:pt>
                <c:pt idx="7">
                  <c:v>84.088471049630115</c:v>
                </c:pt>
                <c:pt idx="8">
                  <c:v>83.563485630024942</c:v>
                </c:pt>
                <c:pt idx="9">
                  <c:v>83.007462566793748</c:v>
                </c:pt>
                <c:pt idx="10">
                  <c:v>81.846853764638681</c:v>
                </c:pt>
                <c:pt idx="11">
                  <c:v>80.688141279997026</c:v>
                </c:pt>
                <c:pt idx="12">
                  <c:v>79.540634258214823</c:v>
                </c:pt>
                <c:pt idx="13">
                  <c:v>78.802149481253878</c:v>
                </c:pt>
                <c:pt idx="14">
                  <c:v>78.090889854466369</c:v>
                </c:pt>
                <c:pt idx="15">
                  <c:v>77.399803190571419</c:v>
                </c:pt>
                <c:pt idx="16">
                  <c:v>77.058699898407042</c:v>
                </c:pt>
                <c:pt idx="17">
                  <c:v>76.699153685558414</c:v>
                </c:pt>
                <c:pt idx="18">
                  <c:v>76.38831421919916</c:v>
                </c:pt>
                <c:pt idx="19">
                  <c:v>76.120586245740341</c:v>
                </c:pt>
                <c:pt idx="20">
                  <c:v>75.66772070364523</c:v>
                </c:pt>
                <c:pt idx="21">
                  <c:v>75.21419386116311</c:v>
                </c:pt>
                <c:pt idx="22">
                  <c:v>74.759485781258604</c:v>
                </c:pt>
                <c:pt idx="23">
                  <c:v>74.303596463931726</c:v>
                </c:pt>
                <c:pt idx="24">
                  <c:v>73.846525909182461</c:v>
                </c:pt>
              </c:numCache>
            </c:numRef>
          </c:val>
          <c:extLst>
            <c:ext xmlns:c16="http://schemas.microsoft.com/office/drawing/2014/chart" uri="{C3380CC4-5D6E-409C-BE32-E72D297353CC}">
              <c16:uniqueId val="{00000008-DBFC-4218-8976-AD9B10F35A2C}"/>
            </c:ext>
          </c:extLst>
        </c:ser>
        <c:dLbls>
          <c:showLegendKey val="0"/>
          <c:showVal val="0"/>
          <c:showCatName val="0"/>
          <c:showSerName val="0"/>
          <c:showPercent val="0"/>
          <c:showBubbleSize val="0"/>
        </c:dLbls>
        <c:gapWidth val="150"/>
        <c:overlap val="100"/>
        <c:axId val="341282280"/>
        <c:axId val="341276008"/>
      </c:barChart>
      <c:catAx>
        <c:axId val="341282280"/>
        <c:scaling>
          <c:orientation val="minMax"/>
        </c:scaling>
        <c:delete val="0"/>
        <c:axPos val="b"/>
        <c:numFmt formatCode="General" sourceLinked="1"/>
        <c:majorTickMark val="out"/>
        <c:minorTickMark val="none"/>
        <c:tickLblPos val="low"/>
        <c:spPr>
          <a:noFill/>
          <a:ln w="9525" cap="flat" cmpd="sng" algn="ctr">
            <a:solidFill>
              <a:schemeClr val="tx1">
                <a:lumMod val="15000"/>
                <a:lumOff val="85000"/>
              </a:schemeClr>
            </a:solidFill>
            <a:round/>
          </a:ln>
          <a:effectLst/>
        </c:spPr>
        <c:txPr>
          <a:bodyPr rot="-2700000" spcFirstLastPara="1" vertOverflow="ellipsis"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1276008"/>
        <c:crosses val="autoZero"/>
        <c:auto val="1"/>
        <c:lblAlgn val="ctr"/>
        <c:lblOffset val="100"/>
        <c:tickLblSkip val="2"/>
        <c:tickMarkSkip val="2"/>
        <c:noMultiLvlLbl val="0"/>
      </c:catAx>
      <c:valAx>
        <c:axId val="341276008"/>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t>Savings Potential (GWh, gross at generator)</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0_);\(#,##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1282280"/>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14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ElecDemand_CustSeg!$B$33</c:f>
              <c:strCache>
                <c:ptCount val="1"/>
                <c:pt idx="0">
                  <c:v>Mi'kmaw</c:v>
                </c:pt>
              </c:strCache>
            </c:strRef>
          </c:tx>
          <c:spPr>
            <a:solidFill>
              <a:schemeClr val="accent1"/>
            </a:solidFill>
            <a:ln>
              <a:noFill/>
            </a:ln>
            <a:effectLst/>
          </c:spPr>
          <c:invertIfNegative val="0"/>
          <c:cat>
            <c:numRef>
              <c:f>ElecDemand_CustSeg!$A$36:$A$59</c:f>
              <c:numCache>
                <c:formatCode>General</c:formatCode>
                <c:ptCount val="24"/>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numCache>
            </c:numRef>
          </c:cat>
          <c:val>
            <c:numRef>
              <c:f>ElecDemand_CustSeg!$B$36:$B$59</c:f>
              <c:numCache>
                <c:formatCode>#,##0_);\(#,##0\)</c:formatCode>
                <c:ptCount val="24"/>
                <c:pt idx="0">
                  <c:v>29.486004908474907</c:v>
                </c:pt>
                <c:pt idx="1">
                  <c:v>29.642688770660122</c:v>
                </c:pt>
                <c:pt idx="2">
                  <c:v>29.800179609597816</c:v>
                </c:pt>
                <c:pt idx="3">
                  <c:v>29.656216746795181</c:v>
                </c:pt>
                <c:pt idx="4">
                  <c:v>29.803949986905071</c:v>
                </c:pt>
                <c:pt idx="5">
                  <c:v>29.952479321516037</c:v>
                </c:pt>
                <c:pt idx="6">
                  <c:v>30.101682481582678</c:v>
                </c:pt>
                <c:pt idx="7">
                  <c:v>30.251681721064791</c:v>
                </c:pt>
                <c:pt idx="8">
                  <c:v>30.402415914788019</c:v>
                </c:pt>
                <c:pt idx="9">
                  <c:v>30.532484184487796</c:v>
                </c:pt>
                <c:pt idx="10">
                  <c:v>30.663397620836175</c:v>
                </c:pt>
                <c:pt idx="11">
                  <c:v>30.79504266899502</c:v>
                </c:pt>
                <c:pt idx="12">
                  <c:v>30.927475690639099</c:v>
                </c:pt>
                <c:pt idx="13">
                  <c:v>31.213417610676288</c:v>
                </c:pt>
                <c:pt idx="14">
                  <c:v>31.326864966491303</c:v>
                </c:pt>
                <c:pt idx="15">
                  <c:v>31.441042728383145</c:v>
                </c:pt>
                <c:pt idx="16">
                  <c:v>31.556055308318193</c:v>
                </c:pt>
                <c:pt idx="17">
                  <c:v>31.671744820496343</c:v>
                </c:pt>
                <c:pt idx="18">
                  <c:v>31.788320664778592</c:v>
                </c:pt>
                <c:pt idx="19">
                  <c:v>31.905572401689266</c:v>
                </c:pt>
                <c:pt idx="20">
                  <c:v>32.020377283338036</c:v>
                </c:pt>
                <c:pt idx="21">
                  <c:v>32.137914078067972</c:v>
                </c:pt>
                <c:pt idx="22">
                  <c:v>32.255525719493264</c:v>
                </c:pt>
                <c:pt idx="23">
                  <c:v>32.37323413439583</c:v>
                </c:pt>
              </c:numCache>
            </c:numRef>
          </c:val>
          <c:extLst>
            <c:ext xmlns:c16="http://schemas.microsoft.com/office/drawing/2014/chart" uri="{C3380CC4-5D6E-409C-BE32-E72D297353CC}">
              <c16:uniqueId val="{00000000-BF7E-44CA-84D0-14CD06113532}"/>
            </c:ext>
          </c:extLst>
        </c:ser>
        <c:ser>
          <c:idx val="1"/>
          <c:order val="1"/>
          <c:tx>
            <c:strRef>
              <c:f>ElecDemand_CustSeg!$C$33</c:f>
              <c:strCache>
                <c:ptCount val="1"/>
                <c:pt idx="0">
                  <c:v>Industrial</c:v>
                </c:pt>
              </c:strCache>
            </c:strRef>
          </c:tx>
          <c:spPr>
            <a:solidFill>
              <a:schemeClr val="accent2"/>
            </a:solidFill>
            <a:ln>
              <a:noFill/>
            </a:ln>
            <a:effectLst/>
          </c:spPr>
          <c:invertIfNegative val="0"/>
          <c:cat>
            <c:numRef>
              <c:f>ElecDemand_CustSeg!$A$36:$A$59</c:f>
              <c:numCache>
                <c:formatCode>General</c:formatCode>
                <c:ptCount val="24"/>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numCache>
            </c:numRef>
          </c:cat>
          <c:val>
            <c:numRef>
              <c:f>ElecDemand_CustSeg!$C$36:$C$59</c:f>
              <c:numCache>
                <c:formatCode>#,##0_);\(#,##0\)</c:formatCode>
                <c:ptCount val="24"/>
                <c:pt idx="0">
                  <c:v>205.40077781480207</c:v>
                </c:pt>
                <c:pt idx="1">
                  <c:v>208.04961505307207</c:v>
                </c:pt>
                <c:pt idx="2">
                  <c:v>211.32056570778795</c:v>
                </c:pt>
                <c:pt idx="3">
                  <c:v>218.28965344125797</c:v>
                </c:pt>
                <c:pt idx="4">
                  <c:v>220.06675606311128</c:v>
                </c:pt>
                <c:pt idx="5">
                  <c:v>222.1480948121947</c:v>
                </c:pt>
                <c:pt idx="6">
                  <c:v>224.3087520234109</c:v>
                </c:pt>
                <c:pt idx="7">
                  <c:v>226.93249631123774</c:v>
                </c:pt>
                <c:pt idx="8">
                  <c:v>227.70916375080063</c:v>
                </c:pt>
                <c:pt idx="9">
                  <c:v>228.54305239641627</c:v>
                </c:pt>
                <c:pt idx="10">
                  <c:v>229.16382090889405</c:v>
                </c:pt>
                <c:pt idx="11">
                  <c:v>229.19748993104147</c:v>
                </c:pt>
                <c:pt idx="12">
                  <c:v>228.68073729556428</c:v>
                </c:pt>
                <c:pt idx="13">
                  <c:v>228.73956856356983</c:v>
                </c:pt>
                <c:pt idx="14">
                  <c:v>228.85073630316776</c:v>
                </c:pt>
                <c:pt idx="15">
                  <c:v>229.78444497820252</c:v>
                </c:pt>
                <c:pt idx="16">
                  <c:v>231.15022915887505</c:v>
                </c:pt>
                <c:pt idx="17">
                  <c:v>232.52736631947016</c:v>
                </c:pt>
                <c:pt idx="18">
                  <c:v>234.01347373725412</c:v>
                </c:pt>
                <c:pt idx="19">
                  <c:v>235.59104826067409</c:v>
                </c:pt>
                <c:pt idx="20">
                  <c:v>236.79856354844512</c:v>
                </c:pt>
                <c:pt idx="21">
                  <c:v>238.00904985540785</c:v>
                </c:pt>
                <c:pt idx="22">
                  <c:v>239.22250420252234</c:v>
                </c:pt>
                <c:pt idx="23">
                  <c:v>240.43892362564407</c:v>
                </c:pt>
              </c:numCache>
            </c:numRef>
          </c:val>
          <c:extLst>
            <c:ext xmlns:c16="http://schemas.microsoft.com/office/drawing/2014/chart" uri="{C3380CC4-5D6E-409C-BE32-E72D297353CC}">
              <c16:uniqueId val="{00000001-BF7E-44CA-84D0-14CD06113532}"/>
            </c:ext>
          </c:extLst>
        </c:ser>
        <c:ser>
          <c:idx val="2"/>
          <c:order val="2"/>
          <c:tx>
            <c:strRef>
              <c:f>ElecDemand_CustSeg!$D$33</c:f>
              <c:strCache>
                <c:ptCount val="1"/>
                <c:pt idx="0">
                  <c:v>Institutional</c:v>
                </c:pt>
              </c:strCache>
            </c:strRef>
          </c:tx>
          <c:spPr>
            <a:solidFill>
              <a:schemeClr val="accent3"/>
            </a:solidFill>
            <a:ln>
              <a:noFill/>
            </a:ln>
            <a:effectLst/>
          </c:spPr>
          <c:invertIfNegative val="0"/>
          <c:cat>
            <c:numRef>
              <c:f>ElecDemand_CustSeg!$A$36:$A$59</c:f>
              <c:numCache>
                <c:formatCode>General</c:formatCode>
                <c:ptCount val="24"/>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numCache>
            </c:numRef>
          </c:cat>
          <c:val>
            <c:numRef>
              <c:f>ElecDemand_CustSeg!$D$36:$D$59</c:f>
              <c:numCache>
                <c:formatCode>#,##0_);\(#,##0\)</c:formatCode>
                <c:ptCount val="24"/>
                <c:pt idx="0">
                  <c:v>36.363385011759981</c:v>
                </c:pt>
                <c:pt idx="1">
                  <c:v>36.491640355819172</c:v>
                </c:pt>
                <c:pt idx="2">
                  <c:v>36.728461151793482</c:v>
                </c:pt>
                <c:pt idx="3">
                  <c:v>36.944815068479336</c:v>
                </c:pt>
                <c:pt idx="4">
                  <c:v>37.858411771302528</c:v>
                </c:pt>
                <c:pt idx="5">
                  <c:v>38.061013385800656</c:v>
                </c:pt>
                <c:pt idx="6">
                  <c:v>38.15854543585413</c:v>
                </c:pt>
                <c:pt idx="7">
                  <c:v>38.397377401454989</c:v>
                </c:pt>
                <c:pt idx="8">
                  <c:v>38.174579815575989</c:v>
                </c:pt>
                <c:pt idx="9">
                  <c:v>37.986420668395709</c:v>
                </c:pt>
                <c:pt idx="10">
                  <c:v>37.813660422942341</c:v>
                </c:pt>
                <c:pt idx="11">
                  <c:v>37.788984919169543</c:v>
                </c:pt>
                <c:pt idx="12">
                  <c:v>37.547721773441751</c:v>
                </c:pt>
                <c:pt idx="13">
                  <c:v>36.884680479162149</c:v>
                </c:pt>
                <c:pt idx="14">
                  <c:v>36.208235932325401</c:v>
                </c:pt>
                <c:pt idx="15">
                  <c:v>35.661620035312573</c:v>
                </c:pt>
                <c:pt idx="16">
                  <c:v>35.643940131421544</c:v>
                </c:pt>
                <c:pt idx="17">
                  <c:v>35.617891824233617</c:v>
                </c:pt>
                <c:pt idx="18">
                  <c:v>35.630694471003267</c:v>
                </c:pt>
                <c:pt idx="19">
                  <c:v>35.680545056068866</c:v>
                </c:pt>
                <c:pt idx="20">
                  <c:v>35.742941373714864</c:v>
                </c:pt>
                <c:pt idx="21">
                  <c:v>35.832918745218812</c:v>
                </c:pt>
                <c:pt idx="22">
                  <c:v>35.92319029651371</c:v>
                </c:pt>
                <c:pt idx="23">
                  <c:v>36.013755419623763</c:v>
                </c:pt>
              </c:numCache>
            </c:numRef>
          </c:val>
          <c:extLst>
            <c:ext xmlns:c16="http://schemas.microsoft.com/office/drawing/2014/chart" uri="{C3380CC4-5D6E-409C-BE32-E72D297353CC}">
              <c16:uniqueId val="{00000002-BF7E-44CA-84D0-14CD06113532}"/>
            </c:ext>
          </c:extLst>
        </c:ser>
        <c:ser>
          <c:idx val="3"/>
          <c:order val="3"/>
          <c:tx>
            <c:strRef>
              <c:f>ElecDemand_CustSeg!$E$33</c:f>
              <c:strCache>
                <c:ptCount val="1"/>
                <c:pt idx="0">
                  <c:v>Large Commercial</c:v>
                </c:pt>
              </c:strCache>
            </c:strRef>
          </c:tx>
          <c:spPr>
            <a:solidFill>
              <a:schemeClr val="accent4"/>
            </a:solidFill>
            <a:ln>
              <a:noFill/>
            </a:ln>
            <a:effectLst/>
          </c:spPr>
          <c:invertIfNegative val="0"/>
          <c:cat>
            <c:numRef>
              <c:f>ElecDemand_CustSeg!$A$36:$A$59</c:f>
              <c:numCache>
                <c:formatCode>General</c:formatCode>
                <c:ptCount val="24"/>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numCache>
            </c:numRef>
          </c:cat>
          <c:val>
            <c:numRef>
              <c:f>ElecDemand_CustSeg!$E$36:$E$59</c:f>
              <c:numCache>
                <c:formatCode>#,##0_);\(#,##0\)</c:formatCode>
                <c:ptCount val="24"/>
                <c:pt idx="0">
                  <c:v>344.65805134327553</c:v>
                </c:pt>
                <c:pt idx="1">
                  <c:v>343.72541920449061</c:v>
                </c:pt>
                <c:pt idx="2">
                  <c:v>350.72973611336175</c:v>
                </c:pt>
                <c:pt idx="3">
                  <c:v>350.35741891947737</c:v>
                </c:pt>
                <c:pt idx="4">
                  <c:v>348.87190379467143</c:v>
                </c:pt>
                <c:pt idx="5">
                  <c:v>349.22276580671041</c:v>
                </c:pt>
                <c:pt idx="6">
                  <c:v>348.55502088260806</c:v>
                </c:pt>
                <c:pt idx="7">
                  <c:v>349.31243976657407</c:v>
                </c:pt>
                <c:pt idx="8">
                  <c:v>345.27756649781895</c:v>
                </c:pt>
                <c:pt idx="9">
                  <c:v>341.58622652441284</c:v>
                </c:pt>
                <c:pt idx="10">
                  <c:v>339.16850469931808</c:v>
                </c:pt>
                <c:pt idx="11">
                  <c:v>335.74216199462836</c:v>
                </c:pt>
                <c:pt idx="12">
                  <c:v>332.3294397854221</c:v>
                </c:pt>
                <c:pt idx="13">
                  <c:v>322.89650432413691</c:v>
                </c:pt>
                <c:pt idx="14">
                  <c:v>313.52389097163189</c:v>
                </c:pt>
                <c:pt idx="15">
                  <c:v>304.63200450220404</c:v>
                </c:pt>
                <c:pt idx="16">
                  <c:v>302.65784264012524</c:v>
                </c:pt>
                <c:pt idx="17">
                  <c:v>300.54164208481444</c:v>
                </c:pt>
                <c:pt idx="18">
                  <c:v>298.8466170427796</c:v>
                </c:pt>
                <c:pt idx="19">
                  <c:v>297.53703982757355</c:v>
                </c:pt>
                <c:pt idx="20">
                  <c:v>288.3004344786458</c:v>
                </c:pt>
                <c:pt idx="21">
                  <c:v>286.70655103690706</c:v>
                </c:pt>
                <c:pt idx="22">
                  <c:v>285.10844749836252</c:v>
                </c:pt>
                <c:pt idx="23">
                  <c:v>283.50612386301174</c:v>
                </c:pt>
              </c:numCache>
            </c:numRef>
          </c:val>
          <c:extLst>
            <c:ext xmlns:c16="http://schemas.microsoft.com/office/drawing/2014/chart" uri="{C3380CC4-5D6E-409C-BE32-E72D297353CC}">
              <c16:uniqueId val="{00000003-BF7E-44CA-84D0-14CD06113532}"/>
            </c:ext>
          </c:extLst>
        </c:ser>
        <c:ser>
          <c:idx val="4"/>
          <c:order val="4"/>
          <c:tx>
            <c:strRef>
              <c:f>ElecDemand_CustSeg!$F$33</c:f>
              <c:strCache>
                <c:ptCount val="1"/>
                <c:pt idx="0">
                  <c:v>MF Low Income</c:v>
                </c:pt>
              </c:strCache>
            </c:strRef>
          </c:tx>
          <c:spPr>
            <a:solidFill>
              <a:schemeClr val="accent5"/>
            </a:solidFill>
            <a:ln>
              <a:noFill/>
            </a:ln>
            <a:effectLst/>
          </c:spPr>
          <c:invertIfNegative val="0"/>
          <c:cat>
            <c:numRef>
              <c:f>ElecDemand_CustSeg!$A$36:$A$59</c:f>
              <c:numCache>
                <c:formatCode>General</c:formatCode>
                <c:ptCount val="24"/>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numCache>
            </c:numRef>
          </c:cat>
          <c:val>
            <c:numRef>
              <c:f>ElecDemand_CustSeg!$F$36:$F$59</c:f>
              <c:numCache>
                <c:formatCode>#,##0_);\(#,##0\)</c:formatCode>
                <c:ptCount val="24"/>
                <c:pt idx="0">
                  <c:v>84.278046899761975</c:v>
                </c:pt>
                <c:pt idx="1">
                  <c:v>85.366883069880259</c:v>
                </c:pt>
                <c:pt idx="2">
                  <c:v>86.458172916800791</c:v>
                </c:pt>
                <c:pt idx="3">
                  <c:v>85.596210189946405</c:v>
                </c:pt>
                <c:pt idx="4">
                  <c:v>86.645097842775911</c:v>
                </c:pt>
                <c:pt idx="5">
                  <c:v>87.696398962617991</c:v>
                </c:pt>
                <c:pt idx="6">
                  <c:v>88.749511382501325</c:v>
                </c:pt>
                <c:pt idx="7">
                  <c:v>89.805052712508783</c:v>
                </c:pt>
                <c:pt idx="8">
                  <c:v>90.862725714911178</c:v>
                </c:pt>
                <c:pt idx="9">
                  <c:v>91.82983375840756</c:v>
                </c:pt>
                <c:pt idx="10">
                  <c:v>92.799646541402709</c:v>
                </c:pt>
                <c:pt idx="11">
                  <c:v>93.771599532983515</c:v>
                </c:pt>
                <c:pt idx="12">
                  <c:v>94.745984616892883</c:v>
                </c:pt>
                <c:pt idx="13">
                  <c:v>96.14283967626308</c:v>
                </c:pt>
                <c:pt idx="14">
                  <c:v>97.031665498384399</c:v>
                </c:pt>
                <c:pt idx="15">
                  <c:v>97.922649728176751</c:v>
                </c:pt>
                <c:pt idx="16">
                  <c:v>98.816331538105658</c:v>
                </c:pt>
                <c:pt idx="17">
                  <c:v>99.711915171611466</c:v>
                </c:pt>
                <c:pt idx="18">
                  <c:v>100.61047374704805</c:v>
                </c:pt>
                <c:pt idx="19">
                  <c:v>101.51094447013057</c:v>
                </c:pt>
                <c:pt idx="20">
                  <c:v>102.39749051391249</c:v>
                </c:pt>
                <c:pt idx="21">
                  <c:v>103.29631564370624</c:v>
                </c:pt>
                <c:pt idx="22">
                  <c:v>104.19410505875861</c:v>
                </c:pt>
                <c:pt idx="23">
                  <c:v>105.09091648146914</c:v>
                </c:pt>
              </c:numCache>
            </c:numRef>
          </c:val>
          <c:extLst>
            <c:ext xmlns:c16="http://schemas.microsoft.com/office/drawing/2014/chart" uri="{C3380CC4-5D6E-409C-BE32-E72D297353CC}">
              <c16:uniqueId val="{00000004-BF7E-44CA-84D0-14CD06113532}"/>
            </c:ext>
          </c:extLst>
        </c:ser>
        <c:ser>
          <c:idx val="5"/>
          <c:order val="5"/>
          <c:tx>
            <c:strRef>
              <c:f>ElecDemand_CustSeg!$G$33</c:f>
              <c:strCache>
                <c:ptCount val="1"/>
                <c:pt idx="0">
                  <c:v>MF Market Rate</c:v>
                </c:pt>
              </c:strCache>
            </c:strRef>
          </c:tx>
          <c:spPr>
            <a:solidFill>
              <a:schemeClr val="accent6"/>
            </a:solidFill>
            <a:ln>
              <a:noFill/>
            </a:ln>
            <a:effectLst/>
          </c:spPr>
          <c:invertIfNegative val="0"/>
          <c:cat>
            <c:numRef>
              <c:f>ElecDemand_CustSeg!$A$36:$A$59</c:f>
              <c:numCache>
                <c:formatCode>General</c:formatCode>
                <c:ptCount val="24"/>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numCache>
            </c:numRef>
          </c:cat>
          <c:val>
            <c:numRef>
              <c:f>ElecDemand_CustSeg!$G$36:$G$59</c:f>
              <c:numCache>
                <c:formatCode>#,##0_);\(#,##0\)</c:formatCode>
                <c:ptCount val="24"/>
                <c:pt idx="0">
                  <c:v>52.437396056618191</c:v>
                </c:pt>
                <c:pt idx="1">
                  <c:v>53.273637966635427</c:v>
                </c:pt>
                <c:pt idx="2">
                  <c:v>54.111442973915722</c:v>
                </c:pt>
                <c:pt idx="3">
                  <c:v>53.85078027878037</c:v>
                </c:pt>
                <c:pt idx="4">
                  <c:v>54.652595944901996</c:v>
                </c:pt>
                <c:pt idx="5">
                  <c:v>55.455955932028374</c:v>
                </c:pt>
                <c:pt idx="6">
                  <c:v>56.260424507599893</c:v>
                </c:pt>
                <c:pt idx="7">
                  <c:v>57.066450679014551</c:v>
                </c:pt>
                <c:pt idx="8">
                  <c:v>57.873819827503503</c:v>
                </c:pt>
                <c:pt idx="9">
                  <c:v>58.605620106939845</c:v>
                </c:pt>
                <c:pt idx="10">
                  <c:v>59.339175554038079</c:v>
                </c:pt>
                <c:pt idx="11">
                  <c:v>60.074081701568581</c:v>
                </c:pt>
                <c:pt idx="12">
                  <c:v>60.810549117063736</c:v>
                </c:pt>
                <c:pt idx="13">
                  <c:v>62.239645153801632</c:v>
                </c:pt>
                <c:pt idx="14">
                  <c:v>62.906162820356997</c:v>
                </c:pt>
                <c:pt idx="15">
                  <c:v>63.574056307705263</c:v>
                </c:pt>
                <c:pt idx="16">
                  <c:v>64.243711002751496</c:v>
                </c:pt>
                <c:pt idx="17">
                  <c:v>64.914560242517652</c:v>
                </c:pt>
                <c:pt idx="18">
                  <c:v>65.587370052729611</c:v>
                </c:pt>
                <c:pt idx="19">
                  <c:v>66.261383383230594</c:v>
                </c:pt>
                <c:pt idx="20">
                  <c:v>66.925318774326058</c:v>
                </c:pt>
                <c:pt idx="21">
                  <c:v>67.597815015843295</c:v>
                </c:pt>
                <c:pt idx="22">
                  <c:v>68.26945634971419</c:v>
                </c:pt>
                <c:pt idx="23">
                  <c:v>68.940224536168245</c:v>
                </c:pt>
              </c:numCache>
            </c:numRef>
          </c:val>
          <c:extLst>
            <c:ext xmlns:c16="http://schemas.microsoft.com/office/drawing/2014/chart" uri="{C3380CC4-5D6E-409C-BE32-E72D297353CC}">
              <c16:uniqueId val="{00000005-BF7E-44CA-84D0-14CD06113532}"/>
            </c:ext>
          </c:extLst>
        </c:ser>
        <c:ser>
          <c:idx val="6"/>
          <c:order val="6"/>
          <c:tx>
            <c:strRef>
              <c:f>ElecDemand_CustSeg!$H$33</c:f>
              <c:strCache>
                <c:ptCount val="1"/>
                <c:pt idx="0">
                  <c:v>SF Low Income</c:v>
                </c:pt>
              </c:strCache>
            </c:strRef>
          </c:tx>
          <c:spPr>
            <a:solidFill>
              <a:schemeClr val="accent1">
                <a:lumMod val="60000"/>
              </a:schemeClr>
            </a:solidFill>
            <a:ln>
              <a:noFill/>
            </a:ln>
            <a:effectLst/>
          </c:spPr>
          <c:invertIfNegative val="0"/>
          <c:cat>
            <c:numRef>
              <c:f>ElecDemand_CustSeg!$A$36:$A$59</c:f>
              <c:numCache>
                <c:formatCode>General</c:formatCode>
                <c:ptCount val="24"/>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numCache>
            </c:numRef>
          </c:cat>
          <c:val>
            <c:numRef>
              <c:f>ElecDemand_CustSeg!$H$36:$H$59</c:f>
              <c:numCache>
                <c:formatCode>#,##0_);\(#,##0\)</c:formatCode>
                <c:ptCount val="24"/>
                <c:pt idx="0">
                  <c:v>47.059355338432866</c:v>
                </c:pt>
                <c:pt idx="1">
                  <c:v>47.267922336988129</c:v>
                </c:pt>
                <c:pt idx="2">
                  <c:v>47.477767733166182</c:v>
                </c:pt>
                <c:pt idx="3">
                  <c:v>46.927266127438536</c:v>
                </c:pt>
                <c:pt idx="4">
                  <c:v>47.122695078222108</c:v>
                </c:pt>
                <c:pt idx="5">
                  <c:v>47.319376508465069</c:v>
                </c:pt>
                <c:pt idx="6">
                  <c:v>47.517132338283432</c:v>
                </c:pt>
                <c:pt idx="7">
                  <c:v>47.71613964223566</c:v>
                </c:pt>
                <c:pt idx="8">
                  <c:v>47.916309192456453</c:v>
                </c:pt>
                <c:pt idx="9">
                  <c:v>48.086751903413365</c:v>
                </c:pt>
                <c:pt idx="10">
                  <c:v>48.258516068023248</c:v>
                </c:pt>
                <c:pt idx="11">
                  <c:v>48.431436277247954</c:v>
                </c:pt>
                <c:pt idx="12">
                  <c:v>48.605593946511576</c:v>
                </c:pt>
                <c:pt idx="13">
                  <c:v>49.094461081956503</c:v>
                </c:pt>
                <c:pt idx="14">
                  <c:v>49.241945558501754</c:v>
                </c:pt>
                <c:pt idx="15">
                  <c:v>49.390584955535758</c:v>
                </c:pt>
                <c:pt idx="16">
                  <c:v>49.540531083420724</c:v>
                </c:pt>
                <c:pt idx="17">
                  <c:v>49.691553206293086</c:v>
                </c:pt>
                <c:pt idx="18">
                  <c:v>49.843956275874511</c:v>
                </c:pt>
                <c:pt idx="19">
                  <c:v>49.997433003268121</c:v>
                </c:pt>
                <c:pt idx="20">
                  <c:v>50.147441853524519</c:v>
                </c:pt>
                <c:pt idx="21">
                  <c:v>50.301497906194811</c:v>
                </c:pt>
                <c:pt idx="22">
                  <c:v>50.455759817244733</c:v>
                </c:pt>
                <c:pt idx="23">
                  <c:v>50.610271735356939</c:v>
                </c:pt>
              </c:numCache>
            </c:numRef>
          </c:val>
          <c:extLst>
            <c:ext xmlns:c16="http://schemas.microsoft.com/office/drawing/2014/chart" uri="{C3380CC4-5D6E-409C-BE32-E72D297353CC}">
              <c16:uniqueId val="{00000006-BF7E-44CA-84D0-14CD06113532}"/>
            </c:ext>
          </c:extLst>
        </c:ser>
        <c:ser>
          <c:idx val="7"/>
          <c:order val="7"/>
          <c:tx>
            <c:strRef>
              <c:f>ElecDemand_CustSeg!$I$33</c:f>
              <c:strCache>
                <c:ptCount val="1"/>
                <c:pt idx="0">
                  <c:v>SF Market Rate</c:v>
                </c:pt>
              </c:strCache>
            </c:strRef>
          </c:tx>
          <c:spPr>
            <a:solidFill>
              <a:schemeClr val="accent2">
                <a:lumMod val="60000"/>
              </a:schemeClr>
            </a:solidFill>
            <a:ln>
              <a:noFill/>
            </a:ln>
            <a:effectLst/>
          </c:spPr>
          <c:invertIfNegative val="0"/>
          <c:cat>
            <c:numRef>
              <c:f>ElecDemand_CustSeg!$A$36:$A$59</c:f>
              <c:numCache>
                <c:formatCode>General</c:formatCode>
                <c:ptCount val="24"/>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numCache>
            </c:numRef>
          </c:cat>
          <c:val>
            <c:numRef>
              <c:f>ElecDemand_CustSeg!$I$36:$I$59</c:f>
              <c:numCache>
                <c:formatCode>#,##0_);\(#,##0\)</c:formatCode>
                <c:ptCount val="24"/>
                <c:pt idx="0">
                  <c:v>1183.176423962221</c:v>
                </c:pt>
                <c:pt idx="1">
                  <c:v>1187.3424112394241</c:v>
                </c:pt>
                <c:pt idx="2">
                  <c:v>1191.5402928045742</c:v>
                </c:pt>
                <c:pt idx="3">
                  <c:v>1168.5141574349352</c:v>
                </c:pt>
                <c:pt idx="4">
                  <c:v>1172.3778936442923</c:v>
                </c:pt>
                <c:pt idx="5">
                  <c:v>1176.2726271865461</c:v>
                </c:pt>
                <c:pt idx="6">
                  <c:v>1180.1943258641511</c:v>
                </c:pt>
                <c:pt idx="7">
                  <c:v>1184.1469727863807</c:v>
                </c:pt>
                <c:pt idx="8">
                  <c:v>1188.1285390705691</c:v>
                </c:pt>
                <c:pt idx="9">
                  <c:v>1191.4467220356071</c:v>
                </c:pt>
                <c:pt idx="10">
                  <c:v>1194.7973942886056</c:v>
                </c:pt>
                <c:pt idx="11">
                  <c:v>1198.1768070849992</c:v>
                </c:pt>
                <c:pt idx="12">
                  <c:v>1201.5867864196721</c:v>
                </c:pt>
                <c:pt idx="13">
                  <c:v>1210.1830639823484</c:v>
                </c:pt>
                <c:pt idx="14">
                  <c:v>1212.9902019094125</c:v>
                </c:pt>
                <c:pt idx="15">
                  <c:v>1215.8259518141758</c:v>
                </c:pt>
                <c:pt idx="16">
                  <c:v>1218.6937232399232</c:v>
                </c:pt>
                <c:pt idx="17">
                  <c:v>1221.5883033268433</c:v>
                </c:pt>
                <c:pt idx="18">
                  <c:v>1224.5165506891665</c:v>
                </c:pt>
                <c:pt idx="19">
                  <c:v>1227.4715285219722</c:v>
                </c:pt>
                <c:pt idx="20">
                  <c:v>1230.3508825177209</c:v>
                </c:pt>
                <c:pt idx="21">
                  <c:v>1233.3237001568132</c:v>
                </c:pt>
                <c:pt idx="22">
                  <c:v>1236.3041624447785</c:v>
                </c:pt>
                <c:pt idx="23">
                  <c:v>1239.2922311583727</c:v>
                </c:pt>
              </c:numCache>
            </c:numRef>
          </c:val>
          <c:extLst>
            <c:ext xmlns:c16="http://schemas.microsoft.com/office/drawing/2014/chart" uri="{C3380CC4-5D6E-409C-BE32-E72D297353CC}">
              <c16:uniqueId val="{00000007-BF7E-44CA-84D0-14CD06113532}"/>
            </c:ext>
          </c:extLst>
        </c:ser>
        <c:ser>
          <c:idx val="8"/>
          <c:order val="8"/>
          <c:tx>
            <c:strRef>
              <c:f>ElecDemand_CustSeg!$J$33</c:f>
              <c:strCache>
                <c:ptCount val="1"/>
                <c:pt idx="0">
                  <c:v>Small Commercial</c:v>
                </c:pt>
              </c:strCache>
            </c:strRef>
          </c:tx>
          <c:spPr>
            <a:solidFill>
              <a:schemeClr val="accent3">
                <a:lumMod val="60000"/>
              </a:schemeClr>
            </a:solidFill>
            <a:ln>
              <a:noFill/>
            </a:ln>
            <a:effectLst/>
          </c:spPr>
          <c:invertIfNegative val="0"/>
          <c:cat>
            <c:numRef>
              <c:f>ElecDemand_CustSeg!$A$36:$A$59</c:f>
              <c:numCache>
                <c:formatCode>General</c:formatCode>
                <c:ptCount val="24"/>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numCache>
            </c:numRef>
          </c:cat>
          <c:val>
            <c:numRef>
              <c:f>ElecDemand_CustSeg!$J$36:$J$59</c:f>
              <c:numCache>
                <c:formatCode>#,##0_);\(#,##0\)</c:formatCode>
                <c:ptCount val="24"/>
                <c:pt idx="0">
                  <c:v>80.829808283059748</c:v>
                </c:pt>
                <c:pt idx="1">
                  <c:v>82.201121085676192</c:v>
                </c:pt>
                <c:pt idx="2">
                  <c:v>81.957914360544279</c:v>
                </c:pt>
                <c:pt idx="3">
                  <c:v>81.833714714918585</c:v>
                </c:pt>
                <c:pt idx="4">
                  <c:v>81.689174965877484</c:v>
                </c:pt>
                <c:pt idx="5">
                  <c:v>81.595391736655984</c:v>
                </c:pt>
                <c:pt idx="6">
                  <c:v>81.585110697718946</c:v>
                </c:pt>
                <c:pt idx="7">
                  <c:v>81.711503318442908</c:v>
                </c:pt>
                <c:pt idx="8">
                  <c:v>81.497158282962701</c:v>
                </c:pt>
                <c:pt idx="9">
                  <c:v>80.953040331492005</c:v>
                </c:pt>
                <c:pt idx="10">
                  <c:v>79.873233785320821</c:v>
                </c:pt>
                <c:pt idx="11">
                  <c:v>78.738504037295158</c:v>
                </c:pt>
                <c:pt idx="12">
                  <c:v>77.614747824305624</c:v>
                </c:pt>
                <c:pt idx="13">
                  <c:v>76.891548017633284</c:v>
                </c:pt>
                <c:pt idx="14">
                  <c:v>77.478625552183999</c:v>
                </c:pt>
                <c:pt idx="15">
                  <c:v>76.789962740702762</c:v>
                </c:pt>
                <c:pt idx="16">
                  <c:v>76.447975841069379</c:v>
                </c:pt>
                <c:pt idx="17">
                  <c:v>76.089076602721875</c:v>
                </c:pt>
                <c:pt idx="18">
                  <c:v>75.775327704747681</c:v>
                </c:pt>
                <c:pt idx="19">
                  <c:v>75.501557047070364</c:v>
                </c:pt>
                <c:pt idx="20">
                  <c:v>73.811573781251539</c:v>
                </c:pt>
                <c:pt idx="21">
                  <c:v>73.367433922128697</c:v>
                </c:pt>
                <c:pt idx="22">
                  <c:v>72.92213727453553</c:v>
                </c:pt>
                <c:pt idx="23">
                  <c:v>72.475683838472051</c:v>
                </c:pt>
              </c:numCache>
            </c:numRef>
          </c:val>
          <c:extLst>
            <c:ext xmlns:c16="http://schemas.microsoft.com/office/drawing/2014/chart" uri="{C3380CC4-5D6E-409C-BE32-E72D297353CC}">
              <c16:uniqueId val="{00000008-BF7E-44CA-84D0-14CD06113532}"/>
            </c:ext>
          </c:extLst>
        </c:ser>
        <c:dLbls>
          <c:showLegendKey val="0"/>
          <c:showVal val="0"/>
          <c:showCatName val="0"/>
          <c:showSerName val="0"/>
          <c:showPercent val="0"/>
          <c:showBubbleSize val="0"/>
        </c:dLbls>
        <c:gapWidth val="150"/>
        <c:overlap val="100"/>
        <c:axId val="341276400"/>
        <c:axId val="341276792"/>
      </c:barChart>
      <c:catAx>
        <c:axId val="341276400"/>
        <c:scaling>
          <c:orientation val="minMax"/>
        </c:scaling>
        <c:delete val="0"/>
        <c:axPos val="b"/>
        <c:numFmt formatCode="General" sourceLinked="1"/>
        <c:majorTickMark val="out"/>
        <c:minorTickMark val="none"/>
        <c:tickLblPos val="low"/>
        <c:spPr>
          <a:noFill/>
          <a:ln w="9525" cap="flat" cmpd="sng" algn="ctr">
            <a:solidFill>
              <a:schemeClr val="tx1">
                <a:lumMod val="15000"/>
                <a:lumOff val="85000"/>
              </a:schemeClr>
            </a:solidFill>
            <a:round/>
          </a:ln>
          <a:effectLst/>
        </c:spPr>
        <c:txPr>
          <a:bodyPr rot="-2700000" spcFirstLastPara="1" vertOverflow="ellipsis"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1276792"/>
        <c:crosses val="autoZero"/>
        <c:auto val="1"/>
        <c:lblAlgn val="ctr"/>
        <c:lblOffset val="100"/>
        <c:noMultiLvlLbl val="0"/>
      </c:catAx>
      <c:valAx>
        <c:axId val="341276792"/>
        <c:scaling>
          <c:orientation val="minMax"/>
          <c:max val="250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t>Savings Potential (GWh, gross at generator)</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0_);\(#,##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1276400"/>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14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ElecDemand_CustSeg!$C$64</c:f>
              <c:strCache>
                <c:ptCount val="1"/>
                <c:pt idx="0">
                  <c:v>Mi'kmaw</c:v>
                </c:pt>
              </c:strCache>
            </c:strRef>
          </c:tx>
          <c:spPr>
            <a:solidFill>
              <a:schemeClr val="accent1"/>
            </a:solidFill>
            <a:ln>
              <a:noFill/>
            </a:ln>
            <a:effectLst/>
          </c:spPr>
          <c:invertIfNegative val="0"/>
          <c:cat>
            <c:numRef>
              <c:f>ElecDemand_CustSeg!$B$115:$B$139</c:f>
              <c:numCache>
                <c:formatCode>General</c:formatCode>
                <c:ptCount val="25"/>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numCache>
            </c:numRef>
          </c:cat>
          <c:val>
            <c:numRef>
              <c:f>ElecDemand_CustSeg!$C$115:$C$139</c:f>
              <c:numCache>
                <c:formatCode>#,##0_);\(#,##0\)</c:formatCode>
                <c:ptCount val="25"/>
                <c:pt idx="0">
                  <c:v>0.5475099682983039</c:v>
                </c:pt>
                <c:pt idx="1">
                  <c:v>1.1386216848452075</c:v>
                </c:pt>
                <c:pt idx="2">
                  <c:v>1.7686851845200899</c:v>
                </c:pt>
                <c:pt idx="3">
                  <c:v>2.4194543739286556</c:v>
                </c:pt>
                <c:pt idx="4">
                  <c:v>3.082866806235534</c:v>
                </c:pt>
                <c:pt idx="5">
                  <c:v>3.7583352017412386</c:v>
                </c:pt>
                <c:pt idx="6">
                  <c:v>4.4558611867254054</c:v>
                </c:pt>
                <c:pt idx="7">
                  <c:v>5.1647942188411049</c:v>
                </c:pt>
                <c:pt idx="8">
                  <c:v>5.8761236386323592</c:v>
                </c:pt>
                <c:pt idx="9">
                  <c:v>6.5846167327480112</c:v>
                </c:pt>
                <c:pt idx="10">
                  <c:v>7.2820121038701906</c:v>
                </c:pt>
                <c:pt idx="11">
                  <c:v>7.9691521297597925</c:v>
                </c:pt>
                <c:pt idx="12">
                  <c:v>8.6372163032397644</c:v>
                </c:pt>
                <c:pt idx="13">
                  <c:v>9.2772078411728138</c:v>
                </c:pt>
                <c:pt idx="14">
                  <c:v>9.8883329740654524</c:v>
                </c:pt>
                <c:pt idx="15">
                  <c:v>10.468205356647815</c:v>
                </c:pt>
                <c:pt idx="16">
                  <c:v>11.01295300284808</c:v>
                </c:pt>
                <c:pt idx="17">
                  <c:v>11.518874550624565</c:v>
                </c:pt>
                <c:pt idx="18">
                  <c:v>11.927656101053227</c:v>
                </c:pt>
                <c:pt idx="19">
                  <c:v>12.35554327877688</c:v>
                </c:pt>
                <c:pt idx="20">
                  <c:v>12.74524939525651</c:v>
                </c:pt>
                <c:pt idx="21">
                  <c:v>13.03360513070287</c:v>
                </c:pt>
                <c:pt idx="22">
                  <c:v>13.286598128465032</c:v>
                </c:pt>
                <c:pt idx="23">
                  <c:v>13.492671434695271</c:v>
                </c:pt>
                <c:pt idx="24">
                  <c:v>13.672290033955257</c:v>
                </c:pt>
              </c:numCache>
            </c:numRef>
          </c:val>
          <c:extLst>
            <c:ext xmlns:c16="http://schemas.microsoft.com/office/drawing/2014/chart" uri="{C3380CC4-5D6E-409C-BE32-E72D297353CC}">
              <c16:uniqueId val="{00000000-E9A5-496D-8771-5B47C9040F4E}"/>
            </c:ext>
          </c:extLst>
        </c:ser>
        <c:ser>
          <c:idx val="1"/>
          <c:order val="1"/>
          <c:tx>
            <c:strRef>
              <c:f>ElecDemand_CustSeg!$D$64</c:f>
              <c:strCache>
                <c:ptCount val="1"/>
                <c:pt idx="0">
                  <c:v>Industrial</c:v>
                </c:pt>
              </c:strCache>
            </c:strRef>
          </c:tx>
          <c:spPr>
            <a:solidFill>
              <a:schemeClr val="accent2"/>
            </a:solidFill>
            <a:ln>
              <a:noFill/>
            </a:ln>
            <a:effectLst/>
          </c:spPr>
          <c:invertIfNegative val="0"/>
          <c:cat>
            <c:numRef>
              <c:f>ElecDemand_CustSeg!$B$115:$B$139</c:f>
              <c:numCache>
                <c:formatCode>General</c:formatCode>
                <c:ptCount val="25"/>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numCache>
            </c:numRef>
          </c:cat>
          <c:val>
            <c:numRef>
              <c:f>ElecDemand_CustSeg!$D$115:$D$139</c:f>
              <c:numCache>
                <c:formatCode>#,##0_);\(#,##0\)</c:formatCode>
                <c:ptCount val="25"/>
                <c:pt idx="0">
                  <c:v>3.1177791186129316</c:v>
                </c:pt>
                <c:pt idx="1">
                  <c:v>6.6758866916496808</c:v>
                </c:pt>
                <c:pt idx="2">
                  <c:v>10.147994654695317</c:v>
                </c:pt>
                <c:pt idx="3">
                  <c:v>13.575366944662532</c:v>
                </c:pt>
                <c:pt idx="4">
                  <c:v>16.749275719818804</c:v>
                </c:pt>
                <c:pt idx="5">
                  <c:v>20.184023774176303</c:v>
                </c:pt>
                <c:pt idx="6">
                  <c:v>23.701538954707569</c:v>
                </c:pt>
                <c:pt idx="7">
                  <c:v>27.463593726632315</c:v>
                </c:pt>
                <c:pt idx="8">
                  <c:v>30.542396980878777</c:v>
                </c:pt>
                <c:pt idx="9">
                  <c:v>33.671345679607647</c:v>
                </c:pt>
                <c:pt idx="10">
                  <c:v>36.36579768063595</c:v>
                </c:pt>
                <c:pt idx="11">
                  <c:v>39.094188736251304</c:v>
                </c:pt>
                <c:pt idx="12">
                  <c:v>41.40441956357968</c:v>
                </c:pt>
                <c:pt idx="13">
                  <c:v>43.967131447328669</c:v>
                </c:pt>
                <c:pt idx="14">
                  <c:v>46.624925853324093</c:v>
                </c:pt>
                <c:pt idx="15">
                  <c:v>49.604499901954739</c:v>
                </c:pt>
                <c:pt idx="16">
                  <c:v>52.567024890161584</c:v>
                </c:pt>
                <c:pt idx="17">
                  <c:v>55.584521950272354</c:v>
                </c:pt>
                <c:pt idx="18">
                  <c:v>58.613351085534653</c:v>
                </c:pt>
                <c:pt idx="19">
                  <c:v>61.594718304012225</c:v>
                </c:pt>
                <c:pt idx="20">
                  <c:v>64.406910051202601</c:v>
                </c:pt>
                <c:pt idx="21">
                  <c:v>67.16337081088659</c:v>
                </c:pt>
                <c:pt idx="22">
                  <c:v>69.91431324650857</c:v>
                </c:pt>
                <c:pt idx="23">
                  <c:v>72.663135897168488</c:v>
                </c:pt>
                <c:pt idx="24">
                  <c:v>75.377297018766896</c:v>
                </c:pt>
              </c:numCache>
            </c:numRef>
          </c:val>
          <c:extLst>
            <c:ext xmlns:c16="http://schemas.microsoft.com/office/drawing/2014/chart" uri="{C3380CC4-5D6E-409C-BE32-E72D297353CC}">
              <c16:uniqueId val="{00000001-E9A5-496D-8771-5B47C9040F4E}"/>
            </c:ext>
          </c:extLst>
        </c:ser>
        <c:ser>
          <c:idx val="2"/>
          <c:order val="2"/>
          <c:tx>
            <c:strRef>
              <c:f>ElecDemand_CustSeg!$E$64</c:f>
              <c:strCache>
                <c:ptCount val="1"/>
                <c:pt idx="0">
                  <c:v>Institutional</c:v>
                </c:pt>
              </c:strCache>
            </c:strRef>
          </c:tx>
          <c:spPr>
            <a:solidFill>
              <a:schemeClr val="accent3"/>
            </a:solidFill>
            <a:ln>
              <a:noFill/>
            </a:ln>
            <a:effectLst/>
          </c:spPr>
          <c:invertIfNegative val="0"/>
          <c:cat>
            <c:numRef>
              <c:f>ElecDemand_CustSeg!$B$115:$B$139</c:f>
              <c:numCache>
                <c:formatCode>General</c:formatCode>
                <c:ptCount val="25"/>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numCache>
            </c:numRef>
          </c:cat>
          <c:val>
            <c:numRef>
              <c:f>ElecDemand_CustSeg!$E$115:$E$139</c:f>
              <c:numCache>
                <c:formatCode>#,##0_);\(#,##0\)</c:formatCode>
                <c:ptCount val="25"/>
                <c:pt idx="0">
                  <c:v>0.50055787606833457</c:v>
                </c:pt>
                <c:pt idx="1">
                  <c:v>1.0743432571846325</c:v>
                </c:pt>
                <c:pt idx="2">
                  <c:v>1.5939112192803975</c:v>
                </c:pt>
                <c:pt idx="3">
                  <c:v>2.1080166904843689</c:v>
                </c:pt>
                <c:pt idx="4">
                  <c:v>2.5626365213873554</c:v>
                </c:pt>
                <c:pt idx="5">
                  <c:v>3.0779708634953167</c:v>
                </c:pt>
                <c:pt idx="6">
                  <c:v>3.5666485058999018</c:v>
                </c:pt>
                <c:pt idx="7">
                  <c:v>4.1346187704945914</c:v>
                </c:pt>
                <c:pt idx="8">
                  <c:v>4.5287986402863751</c:v>
                </c:pt>
                <c:pt idx="9">
                  <c:v>4.9194887861316845</c:v>
                </c:pt>
                <c:pt idx="10">
                  <c:v>5.2868375489139208</c:v>
                </c:pt>
                <c:pt idx="11">
                  <c:v>5.6599784027165398</c:v>
                </c:pt>
                <c:pt idx="12">
                  <c:v>5.9935783929705986</c:v>
                </c:pt>
                <c:pt idx="13">
                  <c:v>6.3068964819585878</c:v>
                </c:pt>
                <c:pt idx="14">
                  <c:v>6.6147471080431748</c:v>
                </c:pt>
                <c:pt idx="15">
                  <c:v>6.9112832190518168</c:v>
                </c:pt>
                <c:pt idx="16">
                  <c:v>7.2483828934576069</c:v>
                </c:pt>
                <c:pt idx="17">
                  <c:v>7.5875967338350554</c:v>
                </c:pt>
                <c:pt idx="18">
                  <c:v>7.9359595929901907</c:v>
                </c:pt>
                <c:pt idx="19">
                  <c:v>8.2798642398358364</c:v>
                </c:pt>
                <c:pt idx="20">
                  <c:v>8.6373239848134222</c:v>
                </c:pt>
                <c:pt idx="21">
                  <c:v>8.9961719747810154</c:v>
                </c:pt>
                <c:pt idx="22">
                  <c:v>9.3529926897531421</c:v>
                </c:pt>
                <c:pt idx="23">
                  <c:v>9.7071897456389475</c:v>
                </c:pt>
                <c:pt idx="24">
                  <c:v>10.057341978203794</c:v>
                </c:pt>
              </c:numCache>
            </c:numRef>
          </c:val>
          <c:extLst>
            <c:ext xmlns:c16="http://schemas.microsoft.com/office/drawing/2014/chart" uri="{C3380CC4-5D6E-409C-BE32-E72D297353CC}">
              <c16:uniqueId val="{00000002-E9A5-496D-8771-5B47C9040F4E}"/>
            </c:ext>
          </c:extLst>
        </c:ser>
        <c:ser>
          <c:idx val="3"/>
          <c:order val="3"/>
          <c:tx>
            <c:strRef>
              <c:f>ElecDemand_CustSeg!$F$64</c:f>
              <c:strCache>
                <c:ptCount val="1"/>
                <c:pt idx="0">
                  <c:v>Large Commercial</c:v>
                </c:pt>
              </c:strCache>
            </c:strRef>
          </c:tx>
          <c:spPr>
            <a:solidFill>
              <a:schemeClr val="accent4"/>
            </a:solidFill>
            <a:ln>
              <a:noFill/>
            </a:ln>
            <a:effectLst/>
          </c:spPr>
          <c:invertIfNegative val="0"/>
          <c:cat>
            <c:numRef>
              <c:f>ElecDemand_CustSeg!$B$115:$B$139</c:f>
              <c:numCache>
                <c:formatCode>General</c:formatCode>
                <c:ptCount val="25"/>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numCache>
            </c:numRef>
          </c:cat>
          <c:val>
            <c:numRef>
              <c:f>ElecDemand_CustSeg!$F$115:$F$139</c:f>
              <c:numCache>
                <c:formatCode>#,##0_);\(#,##0\)</c:formatCode>
                <c:ptCount val="25"/>
                <c:pt idx="0">
                  <c:v>4.4079001266506364</c:v>
                </c:pt>
                <c:pt idx="1">
                  <c:v>9.3671727179749773</c:v>
                </c:pt>
                <c:pt idx="2">
                  <c:v>13.615704429968059</c:v>
                </c:pt>
                <c:pt idx="3">
                  <c:v>17.982403245570527</c:v>
                </c:pt>
                <c:pt idx="4">
                  <c:v>21.968166749012749</c:v>
                </c:pt>
                <c:pt idx="5">
                  <c:v>26.638687131904813</c:v>
                </c:pt>
                <c:pt idx="6">
                  <c:v>30.912089568815201</c:v>
                </c:pt>
                <c:pt idx="7">
                  <c:v>35.908871653433401</c:v>
                </c:pt>
                <c:pt idx="8">
                  <c:v>39.819695058162345</c:v>
                </c:pt>
                <c:pt idx="9">
                  <c:v>43.673327303274142</c:v>
                </c:pt>
                <c:pt idx="10">
                  <c:v>47.316084415453545</c:v>
                </c:pt>
                <c:pt idx="11">
                  <c:v>50.907730213334169</c:v>
                </c:pt>
                <c:pt idx="12">
                  <c:v>54.197618743730629</c:v>
                </c:pt>
                <c:pt idx="13">
                  <c:v>57.185577776250909</c:v>
                </c:pt>
                <c:pt idx="14">
                  <c:v>60.163406282642491</c:v>
                </c:pt>
                <c:pt idx="15">
                  <c:v>63.013152543831659</c:v>
                </c:pt>
                <c:pt idx="16">
                  <c:v>65.528899499352491</c:v>
                </c:pt>
                <c:pt idx="17">
                  <c:v>68.059796353488167</c:v>
                </c:pt>
                <c:pt idx="18">
                  <c:v>70.474938169067769</c:v>
                </c:pt>
                <c:pt idx="19">
                  <c:v>72.666485333055135</c:v>
                </c:pt>
                <c:pt idx="20">
                  <c:v>74.808604458326712</c:v>
                </c:pt>
                <c:pt idx="21">
                  <c:v>76.824263378452372</c:v>
                </c:pt>
                <c:pt idx="22">
                  <c:v>78.773263159902854</c:v>
                </c:pt>
                <c:pt idx="23">
                  <c:v>80.671157688005096</c:v>
                </c:pt>
                <c:pt idx="24">
                  <c:v>82.507954686945865</c:v>
                </c:pt>
              </c:numCache>
            </c:numRef>
          </c:val>
          <c:extLst>
            <c:ext xmlns:c16="http://schemas.microsoft.com/office/drawing/2014/chart" uri="{C3380CC4-5D6E-409C-BE32-E72D297353CC}">
              <c16:uniqueId val="{00000003-E9A5-496D-8771-5B47C9040F4E}"/>
            </c:ext>
          </c:extLst>
        </c:ser>
        <c:ser>
          <c:idx val="4"/>
          <c:order val="4"/>
          <c:tx>
            <c:strRef>
              <c:f>ElecDemand_CustSeg!$G$64</c:f>
              <c:strCache>
                <c:ptCount val="1"/>
                <c:pt idx="0">
                  <c:v>MF Low Income</c:v>
                </c:pt>
              </c:strCache>
            </c:strRef>
          </c:tx>
          <c:spPr>
            <a:solidFill>
              <a:schemeClr val="accent5"/>
            </a:solidFill>
            <a:ln>
              <a:noFill/>
            </a:ln>
            <a:effectLst/>
          </c:spPr>
          <c:invertIfNegative val="0"/>
          <c:cat>
            <c:numRef>
              <c:f>ElecDemand_CustSeg!$B$115:$B$139</c:f>
              <c:numCache>
                <c:formatCode>General</c:formatCode>
                <c:ptCount val="25"/>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numCache>
            </c:numRef>
          </c:cat>
          <c:val>
            <c:numRef>
              <c:f>ElecDemand_CustSeg!$G$115:$G$139</c:f>
              <c:numCache>
                <c:formatCode>#,##0_);\(#,##0\)</c:formatCode>
                <c:ptCount val="25"/>
                <c:pt idx="0">
                  <c:v>0.91528770083959221</c:v>
                </c:pt>
                <c:pt idx="1">
                  <c:v>1.9549101240965823</c:v>
                </c:pt>
                <c:pt idx="2">
                  <c:v>3.1003995476460151</c:v>
                </c:pt>
                <c:pt idx="3">
                  <c:v>4.2414329044299057</c:v>
                </c:pt>
                <c:pt idx="4">
                  <c:v>5.3827118223685844</c:v>
                </c:pt>
                <c:pt idx="5">
                  <c:v>6.5300923666835589</c:v>
                </c:pt>
                <c:pt idx="6">
                  <c:v>7.7374318806937978</c:v>
                </c:pt>
                <c:pt idx="7">
                  <c:v>8.9647368804498768</c:v>
                </c:pt>
                <c:pt idx="8">
                  <c:v>10.189818308629867</c:v>
                </c:pt>
                <c:pt idx="9">
                  <c:v>11.406756585528067</c:v>
                </c:pt>
                <c:pt idx="10">
                  <c:v>12.596452711608883</c:v>
                </c:pt>
                <c:pt idx="11">
                  <c:v>13.768327977578345</c:v>
                </c:pt>
                <c:pt idx="12">
                  <c:v>14.904949304824203</c:v>
                </c:pt>
                <c:pt idx="13">
                  <c:v>15.950068017208832</c:v>
                </c:pt>
                <c:pt idx="14">
                  <c:v>16.979988479081054</c:v>
                </c:pt>
                <c:pt idx="15">
                  <c:v>17.961117786142335</c:v>
                </c:pt>
                <c:pt idx="16">
                  <c:v>18.843329145193934</c:v>
                </c:pt>
                <c:pt idx="17">
                  <c:v>19.653101354244761</c:v>
                </c:pt>
                <c:pt idx="18">
                  <c:v>20.393444714081092</c:v>
                </c:pt>
                <c:pt idx="19">
                  <c:v>21.069533544923338</c:v>
                </c:pt>
                <c:pt idx="20">
                  <c:v>21.683046952298501</c:v>
                </c:pt>
                <c:pt idx="21">
                  <c:v>22.24093984023326</c:v>
                </c:pt>
                <c:pt idx="22">
                  <c:v>22.728845118028008</c:v>
                </c:pt>
                <c:pt idx="23">
                  <c:v>23.155757342636939</c:v>
                </c:pt>
                <c:pt idx="24">
                  <c:v>23.563062395499554</c:v>
                </c:pt>
              </c:numCache>
            </c:numRef>
          </c:val>
          <c:extLst>
            <c:ext xmlns:c16="http://schemas.microsoft.com/office/drawing/2014/chart" uri="{C3380CC4-5D6E-409C-BE32-E72D297353CC}">
              <c16:uniqueId val="{00000004-E9A5-496D-8771-5B47C9040F4E}"/>
            </c:ext>
          </c:extLst>
        </c:ser>
        <c:ser>
          <c:idx val="5"/>
          <c:order val="5"/>
          <c:tx>
            <c:strRef>
              <c:f>ElecDemand_CustSeg!$H$64</c:f>
              <c:strCache>
                <c:ptCount val="1"/>
                <c:pt idx="0">
                  <c:v>MF Market Rate</c:v>
                </c:pt>
              </c:strCache>
            </c:strRef>
          </c:tx>
          <c:spPr>
            <a:solidFill>
              <a:schemeClr val="accent6"/>
            </a:solidFill>
            <a:ln>
              <a:noFill/>
            </a:ln>
            <a:effectLst/>
          </c:spPr>
          <c:invertIfNegative val="0"/>
          <c:cat>
            <c:numRef>
              <c:f>ElecDemand_CustSeg!$B$115:$B$139</c:f>
              <c:numCache>
                <c:formatCode>General</c:formatCode>
                <c:ptCount val="25"/>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numCache>
            </c:numRef>
          </c:cat>
          <c:val>
            <c:numRef>
              <c:f>ElecDemand_CustSeg!$H$115:$H$139</c:f>
              <c:numCache>
                <c:formatCode>#,##0_);\(#,##0\)</c:formatCode>
                <c:ptCount val="25"/>
                <c:pt idx="0">
                  <c:v>0.49181010986888762</c:v>
                </c:pt>
                <c:pt idx="1">
                  <c:v>1.047224654390033</c:v>
                </c:pt>
                <c:pt idx="2">
                  <c:v>1.6526721408793024</c:v>
                </c:pt>
                <c:pt idx="3">
                  <c:v>2.2458287358441158</c:v>
                </c:pt>
                <c:pt idx="4">
                  <c:v>2.8062026026834559</c:v>
                </c:pt>
                <c:pt idx="5">
                  <c:v>3.3417193627808417</c:v>
                </c:pt>
                <c:pt idx="6">
                  <c:v>3.9005907374563411</c:v>
                </c:pt>
                <c:pt idx="7">
                  <c:v>4.4550961579653814</c:v>
                </c:pt>
                <c:pt idx="8">
                  <c:v>4.9891270447280398</c:v>
                </c:pt>
                <c:pt idx="9">
                  <c:v>5.5038989019171289</c:v>
                </c:pt>
                <c:pt idx="10">
                  <c:v>5.996033741065796</c:v>
                </c:pt>
                <c:pt idx="11">
                  <c:v>6.45999295272801</c:v>
                </c:pt>
                <c:pt idx="12">
                  <c:v>6.8941441630249782</c:v>
                </c:pt>
                <c:pt idx="13">
                  <c:v>7.2952067821252164</c:v>
                </c:pt>
                <c:pt idx="14">
                  <c:v>7.6619435925147243</c:v>
                </c:pt>
                <c:pt idx="15">
                  <c:v>7.9979995684649099</c:v>
                </c:pt>
                <c:pt idx="16">
                  <c:v>8.2994394687929418</c:v>
                </c:pt>
                <c:pt idx="17">
                  <c:v>8.5602449395151385</c:v>
                </c:pt>
                <c:pt idx="18">
                  <c:v>8.7836552742376739</c:v>
                </c:pt>
                <c:pt idx="19">
                  <c:v>8.9743401418171089</c:v>
                </c:pt>
                <c:pt idx="20">
                  <c:v>9.1347541802172429</c:v>
                </c:pt>
                <c:pt idx="21">
                  <c:v>9.2681678812819808</c:v>
                </c:pt>
                <c:pt idx="22">
                  <c:v>9.3678414833745176</c:v>
                </c:pt>
                <c:pt idx="23">
                  <c:v>9.4299554005502522</c:v>
                </c:pt>
                <c:pt idx="24">
                  <c:v>9.4953193037285768</c:v>
                </c:pt>
              </c:numCache>
            </c:numRef>
          </c:val>
          <c:extLst>
            <c:ext xmlns:c16="http://schemas.microsoft.com/office/drawing/2014/chart" uri="{C3380CC4-5D6E-409C-BE32-E72D297353CC}">
              <c16:uniqueId val="{00000005-E9A5-496D-8771-5B47C9040F4E}"/>
            </c:ext>
          </c:extLst>
        </c:ser>
        <c:ser>
          <c:idx val="6"/>
          <c:order val="6"/>
          <c:tx>
            <c:strRef>
              <c:f>ElecDemand_CustSeg!$I$64</c:f>
              <c:strCache>
                <c:ptCount val="1"/>
                <c:pt idx="0">
                  <c:v>SF Low Income</c:v>
                </c:pt>
              </c:strCache>
            </c:strRef>
          </c:tx>
          <c:spPr>
            <a:solidFill>
              <a:schemeClr val="accent1">
                <a:lumMod val="60000"/>
              </a:schemeClr>
            </a:solidFill>
            <a:ln>
              <a:noFill/>
            </a:ln>
            <a:effectLst/>
          </c:spPr>
          <c:invertIfNegative val="0"/>
          <c:cat>
            <c:numRef>
              <c:f>ElecDemand_CustSeg!$B$115:$B$139</c:f>
              <c:numCache>
                <c:formatCode>General</c:formatCode>
                <c:ptCount val="25"/>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numCache>
            </c:numRef>
          </c:cat>
          <c:val>
            <c:numRef>
              <c:f>ElecDemand_CustSeg!$I$115:$I$139</c:f>
              <c:numCache>
                <c:formatCode>#,##0_);\(#,##0\)</c:formatCode>
                <c:ptCount val="25"/>
                <c:pt idx="0">
                  <c:v>0.77566332940698968</c:v>
                </c:pt>
                <c:pt idx="1">
                  <c:v>1.6144941901476577</c:v>
                </c:pt>
                <c:pt idx="2">
                  <c:v>2.5097374038607341</c:v>
                </c:pt>
                <c:pt idx="3">
                  <c:v>3.4186398976016306</c:v>
                </c:pt>
                <c:pt idx="4">
                  <c:v>4.366284503757468</c:v>
                </c:pt>
                <c:pt idx="5">
                  <c:v>5.3925381063835074</c:v>
                </c:pt>
                <c:pt idx="6">
                  <c:v>6.4572371523634011</c:v>
                </c:pt>
                <c:pt idx="7">
                  <c:v>7.5451708686921712</c:v>
                </c:pt>
                <c:pt idx="8">
                  <c:v>8.6400550593363938</c:v>
                </c:pt>
                <c:pt idx="9">
                  <c:v>9.7316832407171905</c:v>
                </c:pt>
                <c:pt idx="10">
                  <c:v>10.802954106216212</c:v>
                </c:pt>
                <c:pt idx="11">
                  <c:v>11.858743147315337</c:v>
                </c:pt>
                <c:pt idx="12">
                  <c:v>12.881214558315817</c:v>
                </c:pt>
                <c:pt idx="13">
                  <c:v>13.851999060455585</c:v>
                </c:pt>
                <c:pt idx="14">
                  <c:v>14.77180066675218</c:v>
                </c:pt>
                <c:pt idx="15">
                  <c:v>15.636274224426799</c:v>
                </c:pt>
                <c:pt idx="16">
                  <c:v>16.439629760956851</c:v>
                </c:pt>
                <c:pt idx="17">
                  <c:v>17.176814962077934</c:v>
                </c:pt>
                <c:pt idx="18">
                  <c:v>17.774431405876513</c:v>
                </c:pt>
                <c:pt idx="19">
                  <c:v>18.38157954513925</c:v>
                </c:pt>
                <c:pt idx="20">
                  <c:v>18.926379957920531</c:v>
                </c:pt>
                <c:pt idx="21">
                  <c:v>19.327209364572241</c:v>
                </c:pt>
                <c:pt idx="22">
                  <c:v>19.677082761351642</c:v>
                </c:pt>
                <c:pt idx="23">
                  <c:v>19.954515718810178</c:v>
                </c:pt>
                <c:pt idx="24">
                  <c:v>20.19057096919337</c:v>
                </c:pt>
              </c:numCache>
            </c:numRef>
          </c:val>
          <c:extLst>
            <c:ext xmlns:c16="http://schemas.microsoft.com/office/drawing/2014/chart" uri="{C3380CC4-5D6E-409C-BE32-E72D297353CC}">
              <c16:uniqueId val="{00000006-E9A5-496D-8771-5B47C9040F4E}"/>
            </c:ext>
          </c:extLst>
        </c:ser>
        <c:ser>
          <c:idx val="7"/>
          <c:order val="7"/>
          <c:tx>
            <c:strRef>
              <c:f>ElecDemand_CustSeg!$J$64</c:f>
              <c:strCache>
                <c:ptCount val="1"/>
                <c:pt idx="0">
                  <c:v>SF Market Rate</c:v>
                </c:pt>
              </c:strCache>
            </c:strRef>
          </c:tx>
          <c:spPr>
            <a:solidFill>
              <a:schemeClr val="accent2">
                <a:lumMod val="60000"/>
              </a:schemeClr>
            </a:solidFill>
            <a:ln>
              <a:noFill/>
            </a:ln>
            <a:effectLst/>
          </c:spPr>
          <c:invertIfNegative val="0"/>
          <c:cat>
            <c:numRef>
              <c:f>ElecDemand_CustSeg!$B$115:$B$139</c:f>
              <c:numCache>
                <c:formatCode>General</c:formatCode>
                <c:ptCount val="25"/>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numCache>
            </c:numRef>
          </c:cat>
          <c:val>
            <c:numRef>
              <c:f>ElecDemand_CustSeg!$J$115:$J$139</c:f>
              <c:numCache>
                <c:formatCode>#,##0_);\(#,##0\)</c:formatCode>
                <c:ptCount val="25"/>
                <c:pt idx="0">
                  <c:v>11.026513610442596</c:v>
                </c:pt>
                <c:pt idx="1">
                  <c:v>22.966512079609263</c:v>
                </c:pt>
                <c:pt idx="2">
                  <c:v>35.675039032593546</c:v>
                </c:pt>
                <c:pt idx="3">
                  <c:v>47.694073388412939</c:v>
                </c:pt>
                <c:pt idx="4">
                  <c:v>59.252141877932885</c:v>
                </c:pt>
                <c:pt idx="5">
                  <c:v>70.891603782044513</c:v>
                </c:pt>
                <c:pt idx="6">
                  <c:v>82.924392197553658</c:v>
                </c:pt>
                <c:pt idx="7">
                  <c:v>95.130747411897914</c:v>
                </c:pt>
                <c:pt idx="8">
                  <c:v>107.17293505744038</c:v>
                </c:pt>
                <c:pt idx="9">
                  <c:v>118.91048872673446</c:v>
                </c:pt>
                <c:pt idx="10">
                  <c:v>130.30840950095845</c:v>
                </c:pt>
                <c:pt idx="11">
                  <c:v>141.24778697085893</c:v>
                </c:pt>
                <c:pt idx="12">
                  <c:v>151.6480323005911</c:v>
                </c:pt>
                <c:pt idx="13">
                  <c:v>161.42515196662671</c:v>
                </c:pt>
                <c:pt idx="14">
                  <c:v>170.52609324592331</c:v>
                </c:pt>
                <c:pt idx="15">
                  <c:v>178.95055036291208</c:v>
                </c:pt>
                <c:pt idx="16">
                  <c:v>186.46088424908845</c:v>
                </c:pt>
                <c:pt idx="17">
                  <c:v>193.36100516729002</c:v>
                </c:pt>
                <c:pt idx="18">
                  <c:v>198.94304379173667</c:v>
                </c:pt>
                <c:pt idx="19">
                  <c:v>204.18165133366054</c:v>
                </c:pt>
                <c:pt idx="20">
                  <c:v>208.74192131243052</c:v>
                </c:pt>
                <c:pt idx="21">
                  <c:v>211.80936632241892</c:v>
                </c:pt>
                <c:pt idx="22">
                  <c:v>214.68642963779763</c:v>
                </c:pt>
                <c:pt idx="23">
                  <c:v>216.52645463825166</c:v>
                </c:pt>
                <c:pt idx="24">
                  <c:v>218.06571402676687</c:v>
                </c:pt>
              </c:numCache>
            </c:numRef>
          </c:val>
          <c:extLst>
            <c:ext xmlns:c16="http://schemas.microsoft.com/office/drawing/2014/chart" uri="{C3380CC4-5D6E-409C-BE32-E72D297353CC}">
              <c16:uniqueId val="{00000007-E9A5-496D-8771-5B47C9040F4E}"/>
            </c:ext>
          </c:extLst>
        </c:ser>
        <c:ser>
          <c:idx val="8"/>
          <c:order val="8"/>
          <c:tx>
            <c:strRef>
              <c:f>ElecDemand_CustSeg!$K$64</c:f>
              <c:strCache>
                <c:ptCount val="1"/>
                <c:pt idx="0">
                  <c:v>Small Commercial</c:v>
                </c:pt>
              </c:strCache>
            </c:strRef>
          </c:tx>
          <c:spPr>
            <a:solidFill>
              <a:schemeClr val="accent3">
                <a:lumMod val="60000"/>
              </a:schemeClr>
            </a:solidFill>
            <a:ln>
              <a:noFill/>
            </a:ln>
            <a:effectLst/>
          </c:spPr>
          <c:invertIfNegative val="0"/>
          <c:cat>
            <c:numRef>
              <c:f>ElecDemand_CustSeg!$B$115:$B$139</c:f>
              <c:numCache>
                <c:formatCode>General</c:formatCode>
                <c:ptCount val="25"/>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numCache>
            </c:numRef>
          </c:cat>
          <c:val>
            <c:numRef>
              <c:f>ElecDemand_CustSeg!$K$115:$K$139</c:f>
              <c:numCache>
                <c:formatCode>#,##0_);\(#,##0\)</c:formatCode>
                <c:ptCount val="25"/>
                <c:pt idx="0">
                  <c:v>1.1200354662055809</c:v>
                </c:pt>
                <c:pt idx="1">
                  <c:v>2.2340635006456191</c:v>
                </c:pt>
                <c:pt idx="2">
                  <c:v>3.2375809055349021</c:v>
                </c:pt>
                <c:pt idx="3">
                  <c:v>4.2699137328541177</c:v>
                </c:pt>
                <c:pt idx="4">
                  <c:v>5.2701430435624443</c:v>
                </c:pt>
                <c:pt idx="5">
                  <c:v>6.2915461605049732</c:v>
                </c:pt>
                <c:pt idx="6">
                  <c:v>7.3342612750592</c:v>
                </c:pt>
                <c:pt idx="7">
                  <c:v>8.427947226338711</c:v>
                </c:pt>
                <c:pt idx="8">
                  <c:v>9.2844410215213227</c:v>
                </c:pt>
                <c:pt idx="9">
                  <c:v>10.124048523324156</c:v>
                </c:pt>
                <c:pt idx="10">
                  <c:v>10.933433770640312</c:v>
                </c:pt>
                <c:pt idx="11">
                  <c:v>11.737372111019507</c:v>
                </c:pt>
                <c:pt idx="12">
                  <c:v>12.486328597980659</c:v>
                </c:pt>
                <c:pt idx="13">
                  <c:v>13.193007709485485</c:v>
                </c:pt>
                <c:pt idx="14">
                  <c:v>13.890399329257132</c:v>
                </c:pt>
                <c:pt idx="15">
                  <c:v>14.560850582766404</c:v>
                </c:pt>
                <c:pt idx="16">
                  <c:v>15.182252975181932</c:v>
                </c:pt>
                <c:pt idx="17">
                  <c:v>15.802041065359326</c:v>
                </c:pt>
                <c:pt idx="18">
                  <c:v>16.416865311238524</c:v>
                </c:pt>
                <c:pt idx="19">
                  <c:v>17.006175215731229</c:v>
                </c:pt>
                <c:pt idx="20">
                  <c:v>17.556877426588851</c:v>
                </c:pt>
                <c:pt idx="21">
                  <c:v>18.072236986323944</c:v>
                </c:pt>
                <c:pt idx="22">
                  <c:v>18.568383163700123</c:v>
                </c:pt>
                <c:pt idx="23">
                  <c:v>19.052750714064185</c:v>
                </c:pt>
                <c:pt idx="24">
                  <c:v>19.518588917505021</c:v>
                </c:pt>
              </c:numCache>
            </c:numRef>
          </c:val>
          <c:extLst>
            <c:ext xmlns:c16="http://schemas.microsoft.com/office/drawing/2014/chart" uri="{C3380CC4-5D6E-409C-BE32-E72D297353CC}">
              <c16:uniqueId val="{00000008-E9A5-496D-8771-5B47C9040F4E}"/>
            </c:ext>
          </c:extLst>
        </c:ser>
        <c:dLbls>
          <c:showLegendKey val="0"/>
          <c:showVal val="0"/>
          <c:showCatName val="0"/>
          <c:showSerName val="0"/>
          <c:showPercent val="0"/>
          <c:showBubbleSize val="0"/>
        </c:dLbls>
        <c:gapWidth val="150"/>
        <c:overlap val="100"/>
        <c:axId val="340285712"/>
        <c:axId val="340286104"/>
      </c:barChart>
      <c:catAx>
        <c:axId val="340285712"/>
        <c:scaling>
          <c:orientation val="minMax"/>
        </c:scaling>
        <c:delete val="0"/>
        <c:axPos val="b"/>
        <c:numFmt formatCode="General" sourceLinked="1"/>
        <c:majorTickMark val="out"/>
        <c:minorTickMark val="none"/>
        <c:tickLblPos val="low"/>
        <c:spPr>
          <a:noFill/>
          <a:ln w="9525" cap="flat" cmpd="sng" algn="ctr">
            <a:solidFill>
              <a:schemeClr val="tx1">
                <a:lumMod val="15000"/>
                <a:lumOff val="85000"/>
              </a:schemeClr>
            </a:solidFill>
            <a:round/>
          </a:ln>
          <a:effectLst/>
        </c:spPr>
        <c:txPr>
          <a:bodyPr rot="-2700000" spcFirstLastPara="1" vertOverflow="ellipsis"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0286104"/>
        <c:crosses val="autoZero"/>
        <c:auto val="1"/>
        <c:lblAlgn val="ctr"/>
        <c:lblOffset val="100"/>
        <c:noMultiLvlLbl val="0"/>
      </c:catAx>
      <c:valAx>
        <c:axId val="34028610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t>Savings Potential (GWh, net at generator)</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0_);\(#,##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0285712"/>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14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ElecDemand_EndUse!$A$3</c:f>
              <c:strCache>
                <c:ptCount val="1"/>
                <c:pt idx="0">
                  <c:v>BNI Cooking and Laundry</c:v>
                </c:pt>
              </c:strCache>
            </c:strRef>
          </c:tx>
          <c:spPr>
            <a:solidFill>
              <a:schemeClr val="accent1"/>
            </a:solidFill>
            <a:ln>
              <a:noFill/>
            </a:ln>
            <a:effectLst/>
          </c:spPr>
          <c:invertIfNegative val="0"/>
          <c:cat>
            <c:numRef>
              <c:f>ElecDemand_EndUse!$B$2:$AB$2</c:f>
              <c:numCache>
                <c:formatCode>General</c:formatCode>
                <c:ptCount val="25"/>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numCache>
            </c:numRef>
          </c:cat>
          <c:val>
            <c:numRef>
              <c:f>ElecDemand_EndUse!$B$3:$AB$3</c:f>
              <c:numCache>
                <c:formatCode>#,##0_);\(#,##0\)</c:formatCode>
                <c:ptCount val="25"/>
                <c:pt idx="0">
                  <c:v>56.544488627104386</c:v>
                </c:pt>
                <c:pt idx="1">
                  <c:v>56.789317103315753</c:v>
                </c:pt>
                <c:pt idx="2">
                  <c:v>56.787980955103286</c:v>
                </c:pt>
                <c:pt idx="3">
                  <c:v>56.799540690608609</c:v>
                </c:pt>
                <c:pt idx="4">
                  <c:v>56.69126136441065</c:v>
                </c:pt>
                <c:pt idx="5">
                  <c:v>56.707250789364984</c:v>
                </c:pt>
                <c:pt idx="6">
                  <c:v>56.672405483055321</c:v>
                </c:pt>
                <c:pt idx="7">
                  <c:v>56.750896924284945</c:v>
                </c:pt>
                <c:pt idx="8">
                  <c:v>56.344899002444549</c:v>
                </c:pt>
                <c:pt idx="9">
                  <c:v>55.971503754210772</c:v>
                </c:pt>
                <c:pt idx="10">
                  <c:v>55.517093652774214</c:v>
                </c:pt>
                <c:pt idx="11">
                  <c:v>55.078826682221631</c:v>
                </c:pt>
                <c:pt idx="12">
                  <c:v>54.586265548115186</c:v>
                </c:pt>
                <c:pt idx="13">
                  <c:v>53.627693373320135</c:v>
                </c:pt>
                <c:pt idx="14">
                  <c:v>52.680342518836916</c:v>
                </c:pt>
                <c:pt idx="15">
                  <c:v>51.825918022847063</c:v>
                </c:pt>
                <c:pt idx="16">
                  <c:v>51.654448561180793</c:v>
                </c:pt>
                <c:pt idx="17">
                  <c:v>51.470198090340055</c:v>
                </c:pt>
                <c:pt idx="18">
                  <c:v>51.331894484570562</c:v>
                </c:pt>
                <c:pt idx="19">
                  <c:v>51.231464009529503</c:v>
                </c:pt>
                <c:pt idx="20">
                  <c:v>50.430608430935457</c:v>
                </c:pt>
                <c:pt idx="21">
                  <c:v>50.282335164867526</c:v>
                </c:pt>
                <c:pt idx="22">
                  <c:v>50.133917916295573</c:v>
                </c:pt>
                <c:pt idx="23">
                  <c:v>49.98535568054114</c:v>
                </c:pt>
                <c:pt idx="24">
                  <c:v>49.83664745794924</c:v>
                </c:pt>
              </c:numCache>
            </c:numRef>
          </c:val>
          <c:extLst>
            <c:ext xmlns:c16="http://schemas.microsoft.com/office/drawing/2014/chart" uri="{C3380CC4-5D6E-409C-BE32-E72D297353CC}">
              <c16:uniqueId val="{00000000-6DF5-425D-AB06-9612307A10BB}"/>
            </c:ext>
          </c:extLst>
        </c:ser>
        <c:ser>
          <c:idx val="1"/>
          <c:order val="1"/>
          <c:tx>
            <c:strRef>
              <c:f>ElecDemand_EndUse!$A$4</c:f>
              <c:strCache>
                <c:ptCount val="1"/>
                <c:pt idx="0">
                  <c:v>BNI Domestic Hot Water (DHW)</c:v>
                </c:pt>
              </c:strCache>
            </c:strRef>
          </c:tx>
          <c:spPr>
            <a:solidFill>
              <a:schemeClr val="accent2"/>
            </a:solidFill>
            <a:ln>
              <a:noFill/>
            </a:ln>
            <a:effectLst/>
          </c:spPr>
          <c:invertIfNegative val="0"/>
          <c:cat>
            <c:numRef>
              <c:f>ElecDemand_EndUse!$B$2:$AB$2</c:f>
              <c:numCache>
                <c:formatCode>General</c:formatCode>
                <c:ptCount val="25"/>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numCache>
            </c:numRef>
          </c:cat>
          <c:val>
            <c:numRef>
              <c:f>ElecDemand_EndUse!$B$4:$AB$4</c:f>
              <c:numCache>
                <c:formatCode>#,##0_);\(#,##0\)</c:formatCode>
                <c:ptCount val="25"/>
                <c:pt idx="0">
                  <c:v>1.351332417160938</c:v>
                </c:pt>
                <c:pt idx="1">
                  <c:v>1.294626310501878</c:v>
                </c:pt>
                <c:pt idx="2">
                  <c:v>1.2956523004763589</c:v>
                </c:pt>
                <c:pt idx="3">
                  <c:v>1.2979257224095617</c:v>
                </c:pt>
                <c:pt idx="4">
                  <c:v>1.2976675069499883</c:v>
                </c:pt>
                <c:pt idx="5">
                  <c:v>1.300197255759362</c:v>
                </c:pt>
                <c:pt idx="6">
                  <c:v>1.3024405706297151</c:v>
                </c:pt>
                <c:pt idx="7">
                  <c:v>1.3082244690938334</c:v>
                </c:pt>
                <c:pt idx="8">
                  <c:v>1.3003011913189837</c:v>
                </c:pt>
                <c:pt idx="9">
                  <c:v>1.2924265878043626</c:v>
                </c:pt>
                <c:pt idx="10">
                  <c:v>1.2783718768396584</c:v>
                </c:pt>
                <c:pt idx="11">
                  <c:v>1.264541897855846</c:v>
                </c:pt>
                <c:pt idx="12">
                  <c:v>1.2498909293630684</c:v>
                </c:pt>
                <c:pt idx="13">
                  <c:v>1.2347253903817299</c:v>
                </c:pt>
                <c:pt idx="14">
                  <c:v>1.2199724599626782</c:v>
                </c:pt>
                <c:pt idx="15">
                  <c:v>1.2068292169726376</c:v>
                </c:pt>
                <c:pt idx="16">
                  <c:v>1.2033736285565797</c:v>
                </c:pt>
                <c:pt idx="17">
                  <c:v>1.1995920205590849</c:v>
                </c:pt>
                <c:pt idx="18">
                  <c:v>1.1968706280746764</c:v>
                </c:pt>
                <c:pt idx="19">
                  <c:v>1.1951210729477038</c:v>
                </c:pt>
                <c:pt idx="20">
                  <c:v>1.1914693676585058</c:v>
                </c:pt>
                <c:pt idx="21">
                  <c:v>1.1881599463667643</c:v>
                </c:pt>
                <c:pt idx="22">
                  <c:v>1.1848403143455613</c:v>
                </c:pt>
                <c:pt idx="23">
                  <c:v>1.1815104715948981</c:v>
                </c:pt>
                <c:pt idx="24">
                  <c:v>1.1781704181147736</c:v>
                </c:pt>
              </c:numCache>
            </c:numRef>
          </c:val>
          <c:extLst>
            <c:ext xmlns:c16="http://schemas.microsoft.com/office/drawing/2014/chart" uri="{C3380CC4-5D6E-409C-BE32-E72D297353CC}">
              <c16:uniqueId val="{00000001-6DF5-425D-AB06-9612307A10BB}"/>
            </c:ext>
          </c:extLst>
        </c:ser>
        <c:ser>
          <c:idx val="2"/>
          <c:order val="2"/>
          <c:tx>
            <c:strRef>
              <c:f>ElecDemand_EndUse!$A$5</c:f>
              <c:strCache>
                <c:ptCount val="1"/>
                <c:pt idx="0">
                  <c:v>BNI Electronics and Information Technology (IT)</c:v>
                </c:pt>
              </c:strCache>
            </c:strRef>
          </c:tx>
          <c:spPr>
            <a:solidFill>
              <a:schemeClr val="accent3"/>
            </a:solidFill>
            <a:ln>
              <a:noFill/>
            </a:ln>
            <a:effectLst/>
          </c:spPr>
          <c:invertIfNegative val="0"/>
          <c:cat>
            <c:numRef>
              <c:f>ElecDemand_EndUse!$B$2:$AB$2</c:f>
              <c:numCache>
                <c:formatCode>General</c:formatCode>
                <c:ptCount val="25"/>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numCache>
            </c:numRef>
          </c:cat>
          <c:val>
            <c:numRef>
              <c:f>ElecDemand_EndUse!$B$5:$AB$5</c:f>
              <c:numCache>
                <c:formatCode>#,##0_);\(#,##0\)</c:formatCode>
                <c:ptCount val="25"/>
                <c:pt idx="0">
                  <c:v>23.160811537063942</c:v>
                </c:pt>
                <c:pt idx="1">
                  <c:v>23.045007479378615</c:v>
                </c:pt>
                <c:pt idx="2">
                  <c:v>22.929782441981729</c:v>
                </c:pt>
                <c:pt idx="3">
                  <c:v>22.815133529771817</c:v>
                </c:pt>
                <c:pt idx="4">
                  <c:v>22.701057862122958</c:v>
                </c:pt>
                <c:pt idx="5">
                  <c:v>22.587552572812346</c:v>
                </c:pt>
                <c:pt idx="6">
                  <c:v>22.474614809948282</c:v>
                </c:pt>
                <c:pt idx="7">
                  <c:v>22.362241735898536</c:v>
                </c:pt>
                <c:pt idx="8">
                  <c:v>22.161222895814987</c:v>
                </c:pt>
                <c:pt idx="9">
                  <c:v>21.972628680660904</c:v>
                </c:pt>
                <c:pt idx="10">
                  <c:v>21.766742754453897</c:v>
                </c:pt>
                <c:pt idx="11">
                  <c:v>21.56658215634527</c:v>
                </c:pt>
                <c:pt idx="12">
                  <c:v>21.357323566460245</c:v>
                </c:pt>
                <c:pt idx="13">
                  <c:v>20.942974385288942</c:v>
                </c:pt>
                <c:pt idx="14">
                  <c:v>20.532339361574227</c:v>
                </c:pt>
                <c:pt idx="15">
                  <c:v>20.144358619108935</c:v>
                </c:pt>
                <c:pt idx="16">
                  <c:v>20.025455326051858</c:v>
                </c:pt>
                <c:pt idx="17">
                  <c:v>19.901819277060472</c:v>
                </c:pt>
                <c:pt idx="18">
                  <c:v>19.793200433829902</c:v>
                </c:pt>
                <c:pt idx="19">
                  <c:v>19.694234431660753</c:v>
                </c:pt>
                <c:pt idx="20">
                  <c:v>19.318306457581745</c:v>
                </c:pt>
                <c:pt idx="21">
                  <c:v>19.210551300883829</c:v>
                </c:pt>
                <c:pt idx="22">
                  <c:v>19.10278043197302</c:v>
                </c:pt>
                <c:pt idx="23">
                  <c:v>18.994992971926425</c:v>
                </c:pt>
                <c:pt idx="24">
                  <c:v>18.887188046215748</c:v>
                </c:pt>
              </c:numCache>
            </c:numRef>
          </c:val>
          <c:extLst>
            <c:ext xmlns:c16="http://schemas.microsoft.com/office/drawing/2014/chart" uri="{C3380CC4-5D6E-409C-BE32-E72D297353CC}">
              <c16:uniqueId val="{00000002-6DF5-425D-AB06-9612307A10BB}"/>
            </c:ext>
          </c:extLst>
        </c:ser>
        <c:ser>
          <c:idx val="3"/>
          <c:order val="3"/>
          <c:tx>
            <c:strRef>
              <c:f>ElecDemand_EndUse!$A$6</c:f>
              <c:strCache>
                <c:ptCount val="1"/>
                <c:pt idx="0">
                  <c:v>BNI Energy Management</c:v>
                </c:pt>
              </c:strCache>
            </c:strRef>
          </c:tx>
          <c:spPr>
            <a:solidFill>
              <a:schemeClr val="accent4"/>
            </a:solidFill>
            <a:ln>
              <a:noFill/>
            </a:ln>
            <a:effectLst/>
          </c:spPr>
          <c:invertIfNegative val="0"/>
          <c:cat>
            <c:numRef>
              <c:f>ElecDemand_EndUse!$B$2:$AB$2</c:f>
              <c:numCache>
                <c:formatCode>General</c:formatCode>
                <c:ptCount val="25"/>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numCache>
            </c:numRef>
          </c:cat>
          <c:val>
            <c:numRef>
              <c:f>ElecDemand_EndUse!$B$6:$AB$6</c:f>
              <c:numCache>
                <c:formatCode>#,##0_);\(#,##0\)</c:formatCode>
                <c:ptCount val="25"/>
                <c:pt idx="0">
                  <c:v>39.535815951569056</c:v>
                </c:pt>
                <c:pt idx="1">
                  <c:v>40.012724509685349</c:v>
                </c:pt>
                <c:pt idx="2">
                  <c:v>40.167426638886674</c:v>
                </c:pt>
                <c:pt idx="3">
                  <c:v>40.341057564513477</c:v>
                </c:pt>
                <c:pt idx="4">
                  <c:v>40.3635946623398</c:v>
                </c:pt>
                <c:pt idx="5">
                  <c:v>40.543219205180989</c:v>
                </c:pt>
                <c:pt idx="6">
                  <c:v>40.659339186221445</c:v>
                </c:pt>
                <c:pt idx="7">
                  <c:v>40.920813744531621</c:v>
                </c:pt>
                <c:pt idx="8">
                  <c:v>40.684383568755393</c:v>
                </c:pt>
                <c:pt idx="9">
                  <c:v>40.470394491461477</c:v>
                </c:pt>
                <c:pt idx="10">
                  <c:v>40.167657498095828</c:v>
                </c:pt>
                <c:pt idx="11">
                  <c:v>39.877105241380782</c:v>
                </c:pt>
                <c:pt idx="12">
                  <c:v>39.532327211300505</c:v>
                </c:pt>
                <c:pt idx="13">
                  <c:v>38.902698212902052</c:v>
                </c:pt>
                <c:pt idx="14">
                  <c:v>38.282492233111867</c:v>
                </c:pt>
                <c:pt idx="15">
                  <c:v>37.746364026891463</c:v>
                </c:pt>
                <c:pt idx="16">
                  <c:v>37.691394952856484</c:v>
                </c:pt>
                <c:pt idx="17">
                  <c:v>37.626604098659321</c:v>
                </c:pt>
                <c:pt idx="18">
                  <c:v>37.599327228945725</c:v>
                </c:pt>
                <c:pt idx="19">
                  <c:v>37.607007655544464</c:v>
                </c:pt>
                <c:pt idx="20">
                  <c:v>37.139895465593085</c:v>
                </c:pt>
                <c:pt idx="21">
                  <c:v>37.097908565175672</c:v>
                </c:pt>
                <c:pt idx="22">
                  <c:v>37.05573668289361</c:v>
                </c:pt>
                <c:pt idx="23">
                  <c:v>37.013379818746884</c:v>
                </c:pt>
                <c:pt idx="24">
                  <c:v>36.970837972735509</c:v>
                </c:pt>
              </c:numCache>
            </c:numRef>
          </c:val>
          <c:extLst>
            <c:ext xmlns:c16="http://schemas.microsoft.com/office/drawing/2014/chart" uri="{C3380CC4-5D6E-409C-BE32-E72D297353CC}">
              <c16:uniqueId val="{00000003-6DF5-425D-AB06-9612307A10BB}"/>
            </c:ext>
          </c:extLst>
        </c:ser>
        <c:ser>
          <c:idx val="4"/>
          <c:order val="4"/>
          <c:tx>
            <c:strRef>
              <c:f>ElecDemand_EndUse!$A$7</c:f>
              <c:strCache>
                <c:ptCount val="1"/>
                <c:pt idx="0">
                  <c:v>BNI HVAC</c:v>
                </c:pt>
              </c:strCache>
            </c:strRef>
          </c:tx>
          <c:spPr>
            <a:solidFill>
              <a:schemeClr val="accent5"/>
            </a:solidFill>
            <a:ln>
              <a:noFill/>
            </a:ln>
            <a:effectLst/>
          </c:spPr>
          <c:invertIfNegative val="0"/>
          <c:cat>
            <c:numRef>
              <c:f>ElecDemand_EndUse!$B$2:$AB$2</c:f>
              <c:numCache>
                <c:formatCode>General</c:formatCode>
                <c:ptCount val="25"/>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numCache>
            </c:numRef>
          </c:cat>
          <c:val>
            <c:numRef>
              <c:f>ElecDemand_EndUse!$B$7:$AB$7</c:f>
              <c:numCache>
                <c:formatCode>#,##0_);\(#,##0\)</c:formatCode>
                <c:ptCount val="25"/>
                <c:pt idx="0">
                  <c:v>270.0590190295764</c:v>
                </c:pt>
                <c:pt idx="1">
                  <c:v>272.77018086091789</c:v>
                </c:pt>
                <c:pt idx="2">
                  <c:v>273.58206328583941</c:v>
                </c:pt>
                <c:pt idx="3">
                  <c:v>274.48911642180929</c:v>
                </c:pt>
                <c:pt idx="4">
                  <c:v>274.46947413174581</c:v>
                </c:pt>
                <c:pt idx="5">
                  <c:v>275.40246999304759</c:v>
                </c:pt>
                <c:pt idx="6">
                  <c:v>275.94005495453541</c:v>
                </c:pt>
                <c:pt idx="7">
                  <c:v>277.34615643406823</c:v>
                </c:pt>
                <c:pt idx="8">
                  <c:v>275.65483611896769</c:v>
                </c:pt>
                <c:pt idx="9">
                  <c:v>274.12586020985049</c:v>
                </c:pt>
                <c:pt idx="10">
                  <c:v>272.09655726782205</c:v>
                </c:pt>
                <c:pt idx="11">
                  <c:v>270.15068334437541</c:v>
                </c:pt>
                <c:pt idx="12">
                  <c:v>267.85173207813153</c:v>
                </c:pt>
                <c:pt idx="13">
                  <c:v>263.42849072460649</c:v>
                </c:pt>
                <c:pt idx="14">
                  <c:v>259.06513721300155</c:v>
                </c:pt>
                <c:pt idx="15">
                  <c:v>255.25555013009841</c:v>
                </c:pt>
                <c:pt idx="16">
                  <c:v>254.78387258029161</c:v>
                </c:pt>
                <c:pt idx="17">
                  <c:v>254.24756764945636</c:v>
                </c:pt>
                <c:pt idx="18">
                  <c:v>253.95784114023121</c:v>
                </c:pt>
                <c:pt idx="19">
                  <c:v>253.89081231322552</c:v>
                </c:pt>
                <c:pt idx="20">
                  <c:v>250.40763580406878</c:v>
                </c:pt>
                <c:pt idx="21">
                  <c:v>250.03499316740005</c:v>
                </c:pt>
                <c:pt idx="22">
                  <c:v>249.66135416432016</c:v>
                </c:pt>
                <c:pt idx="23">
                  <c:v>249.28671733151771</c:v>
                </c:pt>
                <c:pt idx="24">
                  <c:v>248.91108121299794</c:v>
                </c:pt>
              </c:numCache>
            </c:numRef>
          </c:val>
          <c:extLst>
            <c:ext xmlns:c16="http://schemas.microsoft.com/office/drawing/2014/chart" uri="{C3380CC4-5D6E-409C-BE32-E72D297353CC}">
              <c16:uniqueId val="{00000004-6DF5-425D-AB06-9612307A10BB}"/>
            </c:ext>
          </c:extLst>
        </c:ser>
        <c:ser>
          <c:idx val="5"/>
          <c:order val="5"/>
          <c:tx>
            <c:strRef>
              <c:f>ElecDemand_EndUse!$A$8</c:f>
              <c:strCache>
                <c:ptCount val="1"/>
                <c:pt idx="0">
                  <c:v>BNI Lighting</c:v>
                </c:pt>
              </c:strCache>
            </c:strRef>
          </c:tx>
          <c:spPr>
            <a:solidFill>
              <a:schemeClr val="accent6"/>
            </a:solidFill>
            <a:ln>
              <a:noFill/>
            </a:ln>
            <a:effectLst/>
          </c:spPr>
          <c:invertIfNegative val="0"/>
          <c:cat>
            <c:numRef>
              <c:f>ElecDemand_EndUse!$B$2:$AB$2</c:f>
              <c:numCache>
                <c:formatCode>General</c:formatCode>
                <c:ptCount val="25"/>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numCache>
            </c:numRef>
          </c:cat>
          <c:val>
            <c:numRef>
              <c:f>ElecDemand_EndUse!$B$8:$AB$8</c:f>
              <c:numCache>
                <c:formatCode>#,##0_);\(#,##0\)</c:formatCode>
                <c:ptCount val="25"/>
                <c:pt idx="0">
                  <c:v>176.29159026316134</c:v>
                </c:pt>
                <c:pt idx="1">
                  <c:v>179.22432356967596</c:v>
                </c:pt>
                <c:pt idx="2">
                  <c:v>180.37147440156838</c:v>
                </c:pt>
                <c:pt idx="3">
                  <c:v>181.60607837066971</c:v>
                </c:pt>
                <c:pt idx="4">
                  <c:v>181.95117852582018</c:v>
                </c:pt>
                <c:pt idx="5">
                  <c:v>183.17640388992277</c:v>
                </c:pt>
                <c:pt idx="6">
                  <c:v>184.03375497063573</c:v>
                </c:pt>
                <c:pt idx="7">
                  <c:v>185.69337052183482</c:v>
                </c:pt>
                <c:pt idx="8">
                  <c:v>184.76772882166463</c:v>
                </c:pt>
                <c:pt idx="9">
                  <c:v>183.9354699326083</c:v>
                </c:pt>
                <c:pt idx="10">
                  <c:v>182.70309208645352</c:v>
                </c:pt>
                <c:pt idx="11">
                  <c:v>181.52925886075388</c:v>
                </c:pt>
                <c:pt idx="12">
                  <c:v>180.06413399699872</c:v>
                </c:pt>
                <c:pt idx="13">
                  <c:v>177.27893791107726</c:v>
                </c:pt>
                <c:pt idx="14">
                  <c:v>174.52670931811073</c:v>
                </c:pt>
                <c:pt idx="15">
                  <c:v>172.19943978321945</c:v>
                </c:pt>
                <c:pt idx="16">
                  <c:v>172.09330210733907</c:v>
                </c:pt>
                <c:pt idx="17">
                  <c:v>171.94293452665588</c:v>
                </c:pt>
                <c:pt idx="18">
                  <c:v>171.96912913338468</c:v>
                </c:pt>
                <c:pt idx="19">
                  <c:v>172.16482834169474</c:v>
                </c:pt>
                <c:pt idx="20">
                  <c:v>170.09138568317996</c:v>
                </c:pt>
                <c:pt idx="21">
                  <c:v>170.04302040341386</c:v>
                </c:pt>
                <c:pt idx="22">
                  <c:v>169.99382618076237</c:v>
                </c:pt>
                <c:pt idx="23">
                  <c:v>169.94380399591859</c:v>
                </c:pt>
                <c:pt idx="24">
                  <c:v>169.89295482467185</c:v>
                </c:pt>
              </c:numCache>
            </c:numRef>
          </c:val>
          <c:extLst>
            <c:ext xmlns:c16="http://schemas.microsoft.com/office/drawing/2014/chart" uri="{C3380CC4-5D6E-409C-BE32-E72D297353CC}">
              <c16:uniqueId val="{00000005-6DF5-425D-AB06-9612307A10BB}"/>
            </c:ext>
          </c:extLst>
        </c:ser>
        <c:ser>
          <c:idx val="6"/>
          <c:order val="6"/>
          <c:tx>
            <c:strRef>
              <c:f>ElecDemand_EndUse!$A$9</c:f>
              <c:strCache>
                <c:ptCount val="1"/>
                <c:pt idx="0">
                  <c:v>BNI Other</c:v>
                </c:pt>
              </c:strCache>
            </c:strRef>
          </c:tx>
          <c:spPr>
            <a:solidFill>
              <a:schemeClr val="accent1">
                <a:lumMod val="60000"/>
              </a:schemeClr>
            </a:solidFill>
            <a:ln>
              <a:noFill/>
            </a:ln>
            <a:effectLst/>
          </c:spPr>
          <c:invertIfNegative val="0"/>
          <c:cat>
            <c:numRef>
              <c:f>ElecDemand_EndUse!$B$2:$AB$2</c:f>
              <c:numCache>
                <c:formatCode>General</c:formatCode>
                <c:ptCount val="25"/>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numCache>
            </c:numRef>
          </c:cat>
          <c:val>
            <c:numRef>
              <c:f>ElecDemand_EndUse!$B$9:$AB$9</c:f>
              <c:numCache>
                <c:formatCode>#,##0_);\(#,##0\)</c:formatCode>
                <c:ptCount val="25"/>
                <c:pt idx="0">
                  <c:v>55.753555616822027</c:v>
                </c:pt>
                <c:pt idx="1">
                  <c:v>56.52139165256299</c:v>
                </c:pt>
                <c:pt idx="2">
                  <c:v>56.82026833450157</c:v>
                </c:pt>
                <c:pt idx="3">
                  <c:v>57.132476929009371</c:v>
                </c:pt>
                <c:pt idx="4">
                  <c:v>57.193151718825966</c:v>
                </c:pt>
                <c:pt idx="5">
                  <c:v>57.506582954540185</c:v>
                </c:pt>
                <c:pt idx="6">
                  <c:v>57.706677567412626</c:v>
                </c:pt>
                <c:pt idx="7">
                  <c:v>58.12777019724814</c:v>
                </c:pt>
                <c:pt idx="8">
                  <c:v>57.813330458078475</c:v>
                </c:pt>
                <c:pt idx="9">
                  <c:v>57.54029886473473</c:v>
                </c:pt>
                <c:pt idx="10">
                  <c:v>57.188140368872489</c:v>
                </c:pt>
                <c:pt idx="11">
                  <c:v>56.855565128490021</c:v>
                </c:pt>
                <c:pt idx="12">
                  <c:v>56.42918506220721</c:v>
                </c:pt>
                <c:pt idx="13">
                  <c:v>55.48651568500344</c:v>
                </c:pt>
                <c:pt idx="14">
                  <c:v>54.555647937143739</c:v>
                </c:pt>
                <c:pt idx="15">
                  <c:v>53.763564353313058</c:v>
                </c:pt>
                <c:pt idx="16">
                  <c:v>53.724489113874988</c:v>
                </c:pt>
                <c:pt idx="17">
                  <c:v>53.672092853337404</c:v>
                </c:pt>
                <c:pt idx="18">
                  <c:v>53.67450481517983</c:v>
                </c:pt>
                <c:pt idx="19">
                  <c:v>53.728156689414284</c:v>
                </c:pt>
                <c:pt idx="20">
                  <c:v>52.930458116055192</c:v>
                </c:pt>
                <c:pt idx="21">
                  <c:v>52.912905345595227</c:v>
                </c:pt>
                <c:pt idx="22">
                  <c:v>52.895181244243901</c:v>
                </c:pt>
                <c:pt idx="23">
                  <c:v>52.877285812001169</c:v>
                </c:pt>
                <c:pt idx="24">
                  <c:v>52.859219048867075</c:v>
                </c:pt>
              </c:numCache>
            </c:numRef>
          </c:val>
          <c:extLst>
            <c:ext xmlns:c16="http://schemas.microsoft.com/office/drawing/2014/chart" uri="{C3380CC4-5D6E-409C-BE32-E72D297353CC}">
              <c16:uniqueId val="{00000006-6DF5-425D-AB06-9612307A10BB}"/>
            </c:ext>
          </c:extLst>
        </c:ser>
        <c:ser>
          <c:idx val="7"/>
          <c:order val="7"/>
          <c:tx>
            <c:strRef>
              <c:f>ElecDemand_EndUse!$A$10</c:f>
              <c:strCache>
                <c:ptCount val="1"/>
                <c:pt idx="0">
                  <c:v>BNI Process</c:v>
                </c:pt>
              </c:strCache>
            </c:strRef>
          </c:tx>
          <c:spPr>
            <a:solidFill>
              <a:srgbClr val="003B71"/>
            </a:solidFill>
            <a:ln>
              <a:noFill/>
            </a:ln>
            <a:effectLst/>
          </c:spPr>
          <c:invertIfNegative val="0"/>
          <c:cat>
            <c:numRef>
              <c:f>ElecDemand_EndUse!$B$2:$AB$2</c:f>
              <c:numCache>
                <c:formatCode>General</c:formatCode>
                <c:ptCount val="25"/>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numCache>
            </c:numRef>
          </c:cat>
          <c:val>
            <c:numRef>
              <c:f>ElecDemand_EndUse!$B$10:$AB$10</c:f>
              <c:numCache>
                <c:formatCode>#,##0_);\(#,##0\)</c:formatCode>
                <c:ptCount val="25"/>
                <c:pt idx="0">
                  <c:v>55.074148640190423</c:v>
                </c:pt>
                <c:pt idx="1">
                  <c:v>55.898254562685615</c:v>
                </c:pt>
                <c:pt idx="2">
                  <c:v>56.401533709366667</c:v>
                </c:pt>
                <c:pt idx="3">
                  <c:v>56.862041292688055</c:v>
                </c:pt>
                <c:pt idx="4">
                  <c:v>57.089228800118192</c:v>
                </c:pt>
                <c:pt idx="5">
                  <c:v>57.450257452228712</c:v>
                </c:pt>
                <c:pt idx="6">
                  <c:v>57.782898986315246</c:v>
                </c:pt>
                <c:pt idx="7">
                  <c:v>58.262070141270634</c:v>
                </c:pt>
                <c:pt idx="8">
                  <c:v>58.207589365649561</c:v>
                </c:pt>
                <c:pt idx="9">
                  <c:v>58.174705667967167</c:v>
                </c:pt>
                <c:pt idx="10">
                  <c:v>57.985408685617905</c:v>
                </c:pt>
                <c:pt idx="11">
                  <c:v>57.807995538021018</c:v>
                </c:pt>
                <c:pt idx="12">
                  <c:v>57.509609306330766</c:v>
                </c:pt>
                <c:pt idx="13">
                  <c:v>57.12718965494755</c:v>
                </c:pt>
                <c:pt idx="14">
                  <c:v>56.757041672026062</c:v>
                </c:pt>
                <c:pt idx="15">
                  <c:v>56.545813130583468</c:v>
                </c:pt>
                <c:pt idx="16">
                  <c:v>56.675622866010571</c:v>
                </c:pt>
                <c:pt idx="17">
                  <c:v>56.801457781938446</c:v>
                </c:pt>
                <c:pt idx="18">
                  <c:v>56.96350892434458</c:v>
                </c:pt>
                <c:pt idx="19">
                  <c:v>57.158006255600277</c:v>
                </c:pt>
                <c:pt idx="20">
                  <c:v>57.01343653821376</c:v>
                </c:pt>
                <c:pt idx="21">
                  <c:v>57.131318664647118</c:v>
                </c:pt>
                <c:pt idx="22">
                  <c:v>57.249606058208471</c:v>
                </c:pt>
                <c:pt idx="23">
                  <c:v>57.368297775809985</c:v>
                </c:pt>
                <c:pt idx="24">
                  <c:v>57.487392879079323</c:v>
                </c:pt>
              </c:numCache>
            </c:numRef>
          </c:val>
          <c:extLst>
            <c:ext xmlns:c16="http://schemas.microsoft.com/office/drawing/2014/chart" uri="{C3380CC4-5D6E-409C-BE32-E72D297353CC}">
              <c16:uniqueId val="{00000007-6DF5-425D-AB06-9612307A10BB}"/>
            </c:ext>
          </c:extLst>
        </c:ser>
        <c:ser>
          <c:idx val="8"/>
          <c:order val="8"/>
          <c:tx>
            <c:strRef>
              <c:f>ElecDemand_EndUse!$A$11</c:f>
              <c:strCache>
                <c:ptCount val="1"/>
                <c:pt idx="0">
                  <c:v>BNI Refrigeration</c:v>
                </c:pt>
              </c:strCache>
            </c:strRef>
          </c:tx>
          <c:spPr>
            <a:solidFill>
              <a:schemeClr val="accent3">
                <a:lumMod val="60000"/>
              </a:schemeClr>
            </a:solidFill>
            <a:ln>
              <a:noFill/>
            </a:ln>
            <a:effectLst/>
          </c:spPr>
          <c:invertIfNegative val="0"/>
          <c:cat>
            <c:numRef>
              <c:f>ElecDemand_EndUse!$B$2:$AB$2</c:f>
              <c:numCache>
                <c:formatCode>General</c:formatCode>
                <c:ptCount val="25"/>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numCache>
            </c:numRef>
          </c:cat>
          <c:val>
            <c:numRef>
              <c:f>ElecDemand_EndUse!$B$11:$AB$11</c:f>
              <c:numCache>
                <c:formatCode>#,##0_);\(#,##0\)</c:formatCode>
                <c:ptCount val="25"/>
                <c:pt idx="0">
                  <c:v>32.474410771897219</c:v>
                </c:pt>
                <c:pt idx="1">
                  <c:v>26.517145037540647</c:v>
                </c:pt>
                <c:pt idx="2">
                  <c:v>26.611630496015444</c:v>
                </c:pt>
                <c:pt idx="3">
                  <c:v>26.715985743962555</c:v>
                </c:pt>
                <c:pt idx="4">
                  <c:v>26.723707470917674</c:v>
                </c:pt>
                <c:pt idx="5">
                  <c:v>26.830668653404594</c:v>
                </c:pt>
                <c:pt idx="6">
                  <c:v>26.896369705041607</c:v>
                </c:pt>
                <c:pt idx="7">
                  <c:v>27.052543158506186</c:v>
                </c:pt>
                <c:pt idx="8">
                  <c:v>26.893480393867645</c:v>
                </c:pt>
                <c:pt idx="9">
                  <c:v>26.750273914898958</c:v>
                </c:pt>
                <c:pt idx="10">
                  <c:v>26.556401852577633</c:v>
                </c:pt>
                <c:pt idx="11">
                  <c:v>26.370734851911685</c:v>
                </c:pt>
                <c:pt idx="12">
                  <c:v>26.149047629382487</c:v>
                </c:pt>
                <c:pt idx="13">
                  <c:v>25.723520241341337</c:v>
                </c:pt>
                <c:pt idx="14">
                  <c:v>25.303916573745131</c:v>
                </c:pt>
                <c:pt idx="15">
                  <c:v>24.940088960647572</c:v>
                </c:pt>
                <c:pt idx="16">
                  <c:v>24.901110924243135</c:v>
                </c:pt>
                <c:pt idx="17">
                  <c:v>24.855802419248739</c:v>
                </c:pt>
                <c:pt idx="18">
                  <c:v>24.83490743668381</c:v>
                </c:pt>
                <c:pt idx="19">
                  <c:v>24.836396397282826</c:v>
                </c:pt>
                <c:pt idx="20">
                  <c:v>24.505556639538455</c:v>
                </c:pt>
                <c:pt idx="21">
                  <c:v>24.475945797074733</c:v>
                </c:pt>
                <c:pt idx="22">
                  <c:v>24.446232454276291</c:v>
                </c:pt>
                <c:pt idx="23">
                  <c:v>24.416416533897191</c:v>
                </c:pt>
                <c:pt idx="24">
                  <c:v>24.386497959077758</c:v>
                </c:pt>
              </c:numCache>
            </c:numRef>
          </c:val>
          <c:extLst>
            <c:ext xmlns:c16="http://schemas.microsoft.com/office/drawing/2014/chart" uri="{C3380CC4-5D6E-409C-BE32-E72D297353CC}">
              <c16:uniqueId val="{00000008-6DF5-425D-AB06-9612307A10BB}"/>
            </c:ext>
          </c:extLst>
        </c:ser>
        <c:ser>
          <c:idx val="9"/>
          <c:order val="9"/>
          <c:tx>
            <c:strRef>
              <c:f>ElecDemand_EndUse!$A$12</c:f>
              <c:strCache>
                <c:ptCount val="1"/>
                <c:pt idx="0">
                  <c:v>Res Domestic Hot Water (DHW) </c:v>
                </c:pt>
              </c:strCache>
            </c:strRef>
          </c:tx>
          <c:spPr>
            <a:solidFill>
              <a:schemeClr val="accent4">
                <a:lumMod val="60000"/>
              </a:schemeClr>
            </a:solidFill>
            <a:ln>
              <a:noFill/>
            </a:ln>
            <a:effectLst/>
          </c:spPr>
          <c:invertIfNegative val="0"/>
          <c:cat>
            <c:numRef>
              <c:f>ElecDemand_EndUse!$B$2:$AB$2</c:f>
              <c:numCache>
                <c:formatCode>General</c:formatCode>
                <c:ptCount val="25"/>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numCache>
            </c:numRef>
          </c:cat>
          <c:val>
            <c:numRef>
              <c:f>ElecDemand_EndUse!$B$12:$AB$12</c:f>
              <c:numCache>
                <c:formatCode>#,##0_);\(#,##0\)</c:formatCode>
                <c:ptCount val="25"/>
                <c:pt idx="0">
                  <c:v>124.72350805034833</c:v>
                </c:pt>
                <c:pt idx="1">
                  <c:v>125.15792779314452</c:v>
                </c:pt>
                <c:pt idx="2">
                  <c:v>125.59570855117215</c:v>
                </c:pt>
                <c:pt idx="3">
                  <c:v>125.58200645227745</c:v>
                </c:pt>
                <c:pt idx="4">
                  <c:v>126.02349055784514</c:v>
                </c:pt>
                <c:pt idx="5">
                  <c:v>126.46831597057221</c:v>
                </c:pt>
                <c:pt idx="6">
                  <c:v>126.91603840465629</c:v>
                </c:pt>
                <c:pt idx="7">
                  <c:v>127.36709748919547</c:v>
                </c:pt>
                <c:pt idx="8">
                  <c:v>127.82126988563138</c:v>
                </c:pt>
                <c:pt idx="9">
                  <c:v>128.27833236422342</c:v>
                </c:pt>
                <c:pt idx="10">
                  <c:v>128.7389455083179</c:v>
                </c:pt>
                <c:pt idx="11">
                  <c:v>129.20266511661646</c:v>
                </c:pt>
                <c:pt idx="12">
                  <c:v>129.66970986587205</c:v>
                </c:pt>
                <c:pt idx="13">
                  <c:v>130.13985652356388</c:v>
                </c:pt>
                <c:pt idx="14">
                  <c:v>130.61332383330702</c:v>
                </c:pt>
                <c:pt idx="15">
                  <c:v>131.08988855862572</c:v>
                </c:pt>
                <c:pt idx="16">
                  <c:v>131.56999042702452</c:v>
                </c:pt>
                <c:pt idx="17">
                  <c:v>132.05296430592588</c:v>
                </c:pt>
                <c:pt idx="18">
                  <c:v>132.53969186572627</c:v>
                </c:pt>
                <c:pt idx="19">
                  <c:v>133.02928703009536</c:v>
                </c:pt>
                <c:pt idx="20">
                  <c:v>133.50863706429897</c:v>
                </c:pt>
                <c:pt idx="21">
                  <c:v>133.99941318809579</c:v>
                </c:pt>
                <c:pt idx="22">
                  <c:v>134.49061521942383</c:v>
                </c:pt>
                <c:pt idx="23">
                  <c:v>134.98224985037291</c:v>
                </c:pt>
                <c:pt idx="24">
                  <c:v>135.47430831625292</c:v>
                </c:pt>
              </c:numCache>
            </c:numRef>
          </c:val>
          <c:extLst>
            <c:ext xmlns:c16="http://schemas.microsoft.com/office/drawing/2014/chart" uri="{C3380CC4-5D6E-409C-BE32-E72D297353CC}">
              <c16:uniqueId val="{00000009-6DF5-425D-AB06-9612307A10BB}"/>
            </c:ext>
          </c:extLst>
        </c:ser>
        <c:ser>
          <c:idx val="10"/>
          <c:order val="10"/>
          <c:tx>
            <c:strRef>
              <c:f>ElecDemand_EndUse!$A$13</c:f>
              <c:strCache>
                <c:ptCount val="1"/>
                <c:pt idx="0">
                  <c:v>Res Heating, Ventilation and Air-Conditioning </c:v>
                </c:pt>
              </c:strCache>
            </c:strRef>
          </c:tx>
          <c:spPr>
            <a:solidFill>
              <a:schemeClr val="accent5">
                <a:lumMod val="60000"/>
              </a:schemeClr>
            </a:solidFill>
            <a:ln>
              <a:noFill/>
            </a:ln>
            <a:effectLst/>
          </c:spPr>
          <c:invertIfNegative val="0"/>
          <c:cat>
            <c:numRef>
              <c:f>ElecDemand_EndUse!$B$2:$AB$2</c:f>
              <c:numCache>
                <c:formatCode>General</c:formatCode>
                <c:ptCount val="25"/>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numCache>
            </c:numRef>
          </c:cat>
          <c:val>
            <c:numRef>
              <c:f>ElecDemand_EndUse!$B$13:$AB$13</c:f>
              <c:numCache>
                <c:formatCode>#,##0_);\(#,##0\)</c:formatCode>
                <c:ptCount val="25"/>
                <c:pt idx="0">
                  <c:v>1007.3031359896652</c:v>
                </c:pt>
                <c:pt idx="1">
                  <c:v>1013.8188545766616</c:v>
                </c:pt>
                <c:pt idx="2">
                  <c:v>1020.3624081595475</c:v>
                </c:pt>
                <c:pt idx="3">
                  <c:v>1026.9289681945261</c:v>
                </c:pt>
                <c:pt idx="4">
                  <c:v>1033.0654627536364</c:v>
                </c:pt>
                <c:pt idx="5">
                  <c:v>1039.2297135033041</c:v>
                </c:pt>
                <c:pt idx="6">
                  <c:v>1045.4170784384828</c:v>
                </c:pt>
                <c:pt idx="7">
                  <c:v>1051.6322246691066</c:v>
                </c:pt>
                <c:pt idx="8">
                  <c:v>1057.8728368290142</c:v>
                </c:pt>
                <c:pt idx="9">
                  <c:v>1063.2250892472034</c:v>
                </c:pt>
                <c:pt idx="10">
                  <c:v>1068.6069728726475</c:v>
                </c:pt>
                <c:pt idx="11">
                  <c:v>1074.0142188335258</c:v>
                </c:pt>
                <c:pt idx="12">
                  <c:v>1079.448963448064</c:v>
                </c:pt>
                <c:pt idx="13">
                  <c:v>1084.9090728068359</c:v>
                </c:pt>
                <c:pt idx="14">
                  <c:v>1089.4836466885242</c:v>
                </c:pt>
                <c:pt idx="15">
                  <c:v>1094.0834041776884</c:v>
                </c:pt>
                <c:pt idx="16">
                  <c:v>1098.7122224551085</c:v>
                </c:pt>
                <c:pt idx="17">
                  <c:v>1103.3642626342798</c:v>
                </c:pt>
                <c:pt idx="18">
                  <c:v>1108.0472882197555</c:v>
                </c:pt>
                <c:pt idx="19">
                  <c:v>1112.7535172535734</c:v>
                </c:pt>
                <c:pt idx="20">
                  <c:v>1117.367647535272</c:v>
                </c:pt>
                <c:pt idx="21">
                  <c:v>1122.0802667011924</c:v>
                </c:pt>
                <c:pt idx="22">
                  <c:v>1126.7946419761247</c:v>
                </c:pt>
                <c:pt idx="23">
                  <c:v>1131.5108526067238</c:v>
                </c:pt>
                <c:pt idx="24">
                  <c:v>1136.2288210763072</c:v>
                </c:pt>
              </c:numCache>
            </c:numRef>
          </c:val>
          <c:extLst>
            <c:ext xmlns:c16="http://schemas.microsoft.com/office/drawing/2014/chart" uri="{C3380CC4-5D6E-409C-BE32-E72D297353CC}">
              <c16:uniqueId val="{0000000A-6DF5-425D-AB06-9612307A10BB}"/>
            </c:ext>
          </c:extLst>
        </c:ser>
        <c:ser>
          <c:idx val="11"/>
          <c:order val="11"/>
          <c:tx>
            <c:strRef>
              <c:f>ElecDemand_EndUse!$A$14</c:f>
              <c:strCache>
                <c:ptCount val="1"/>
                <c:pt idx="0">
                  <c:v>Res Lighting</c:v>
                </c:pt>
              </c:strCache>
            </c:strRef>
          </c:tx>
          <c:spPr>
            <a:solidFill>
              <a:schemeClr val="accent6">
                <a:lumMod val="60000"/>
              </a:schemeClr>
            </a:solidFill>
            <a:ln>
              <a:noFill/>
            </a:ln>
            <a:effectLst/>
          </c:spPr>
          <c:invertIfNegative val="0"/>
          <c:cat>
            <c:numRef>
              <c:f>ElecDemand_EndUse!$B$2:$AB$2</c:f>
              <c:numCache>
                <c:formatCode>General</c:formatCode>
                <c:ptCount val="25"/>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numCache>
            </c:numRef>
          </c:cat>
          <c:val>
            <c:numRef>
              <c:f>ElecDemand_EndUse!$B$14:$AB$14</c:f>
              <c:numCache>
                <c:formatCode>#,##0_);\(#,##0\)</c:formatCode>
                <c:ptCount val="25"/>
                <c:pt idx="0">
                  <c:v>81.769597033539043</c:v>
                </c:pt>
                <c:pt idx="1">
                  <c:v>81.065251975106079</c:v>
                </c:pt>
                <c:pt idx="2">
                  <c:v>80.362951536656041</c:v>
                </c:pt>
                <c:pt idx="3">
                  <c:v>50.192602502275278</c:v>
                </c:pt>
                <c:pt idx="4">
                  <c:v>49.448465631808908</c:v>
                </c:pt>
                <c:pt idx="5">
                  <c:v>48.705427199029764</c:v>
                </c:pt>
                <c:pt idx="6">
                  <c:v>47.963404488289342</c:v>
                </c:pt>
                <c:pt idx="7">
                  <c:v>47.801534922195714</c:v>
                </c:pt>
                <c:pt idx="8">
                  <c:v>47.640842844266452</c:v>
                </c:pt>
                <c:pt idx="9">
                  <c:v>47.481308127641114</c:v>
                </c:pt>
                <c:pt idx="10">
                  <c:v>47.322971273864859</c:v>
                </c:pt>
                <c:pt idx="11">
                  <c:v>47.165797051273891</c:v>
                </c:pt>
                <c:pt idx="12">
                  <c:v>47.009795707056128</c:v>
                </c:pt>
                <c:pt idx="13">
                  <c:v>46.85494720897794</c:v>
                </c:pt>
                <c:pt idx="14">
                  <c:v>46.701261856543766</c:v>
                </c:pt>
                <c:pt idx="15">
                  <c:v>46.548719664367141</c:v>
                </c:pt>
                <c:pt idx="16">
                  <c:v>46.397346132058431</c:v>
                </c:pt>
                <c:pt idx="17">
                  <c:v>46.247091019090128</c:v>
                </c:pt>
                <c:pt idx="18">
                  <c:v>46.098010176511792</c:v>
                </c:pt>
                <c:pt idx="19">
                  <c:v>45.950038259527489</c:v>
                </c:pt>
                <c:pt idx="20">
                  <c:v>45.802271528041388</c:v>
                </c:pt>
                <c:pt idx="21">
                  <c:v>45.656191480430408</c:v>
                </c:pt>
                <c:pt idx="22">
                  <c:v>45.511039377983849</c:v>
                </c:pt>
                <c:pt idx="23">
                  <c:v>45.366811038649601</c:v>
                </c:pt>
                <c:pt idx="24">
                  <c:v>45.223501487101039</c:v>
                </c:pt>
              </c:numCache>
            </c:numRef>
          </c:val>
          <c:extLst>
            <c:ext xmlns:c16="http://schemas.microsoft.com/office/drawing/2014/chart" uri="{C3380CC4-5D6E-409C-BE32-E72D297353CC}">
              <c16:uniqueId val="{0000000B-6DF5-425D-AB06-9612307A10BB}"/>
            </c:ext>
          </c:extLst>
        </c:ser>
        <c:ser>
          <c:idx val="12"/>
          <c:order val="12"/>
          <c:tx>
            <c:strRef>
              <c:f>ElecDemand_EndUse!$A$15</c:f>
              <c:strCache>
                <c:ptCount val="1"/>
                <c:pt idx="0">
                  <c:v>Res Other</c:v>
                </c:pt>
              </c:strCache>
            </c:strRef>
          </c:tx>
          <c:spPr>
            <a:solidFill>
              <a:schemeClr val="accent1">
                <a:lumMod val="80000"/>
                <a:lumOff val="20000"/>
              </a:schemeClr>
            </a:solidFill>
            <a:ln>
              <a:noFill/>
            </a:ln>
            <a:effectLst/>
          </c:spPr>
          <c:invertIfNegative val="0"/>
          <c:cat>
            <c:numRef>
              <c:f>ElecDemand_EndUse!$B$2:$AB$2</c:f>
              <c:numCache>
                <c:formatCode>General</c:formatCode>
                <c:ptCount val="25"/>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numCache>
            </c:numRef>
          </c:cat>
          <c:val>
            <c:numRef>
              <c:f>ElecDemand_EndUse!$B$15:$AB$15</c:f>
              <c:numCache>
                <c:formatCode>#,##0_);\(#,##0\)</c:formatCode>
                <c:ptCount val="25"/>
                <c:pt idx="0">
                  <c:v>225.73231857386929</c:v>
                </c:pt>
                <c:pt idx="1">
                  <c:v>225.74239676914311</c:v>
                </c:pt>
                <c:pt idx="2">
                  <c:v>225.7583797268141</c:v>
                </c:pt>
                <c:pt idx="3">
                  <c:v>225.77977567929673</c:v>
                </c:pt>
                <c:pt idx="4">
                  <c:v>225.80680956740548</c:v>
                </c:pt>
                <c:pt idx="5">
                  <c:v>225.83970641981756</c:v>
                </c:pt>
                <c:pt idx="6">
                  <c:v>225.87797471382126</c:v>
                </c:pt>
                <c:pt idx="7">
                  <c:v>225.92207847861462</c:v>
                </c:pt>
                <c:pt idx="8">
                  <c:v>225.97176515596459</c:v>
                </c:pt>
                <c:pt idx="9">
                  <c:v>226.02678233863429</c:v>
                </c:pt>
                <c:pt idx="10">
                  <c:v>226.08783308732544</c:v>
                </c:pt>
                <c:pt idx="11">
                  <c:v>226.15442624543294</c:v>
                </c:pt>
                <c:pt idx="12">
                  <c:v>226.22678727685383</c:v>
                </c:pt>
                <c:pt idx="13">
                  <c:v>226.30466400604178</c:v>
                </c:pt>
                <c:pt idx="14">
                  <c:v>226.38828207264922</c:v>
                </c:pt>
                <c:pt idx="15">
                  <c:v>226.47738940954653</c:v>
                </c:pt>
                <c:pt idx="16">
                  <c:v>226.57245065163872</c:v>
                </c:pt>
                <c:pt idx="17">
                  <c:v>226.67273614049014</c:v>
                </c:pt>
                <c:pt idx="18">
                  <c:v>226.77918836202338</c:v>
                </c:pt>
                <c:pt idx="19">
                  <c:v>226.89083892596062</c:v>
                </c:pt>
                <c:pt idx="20">
                  <c:v>226.99350249190451</c:v>
                </c:pt>
                <c:pt idx="21">
                  <c:v>227.11059606197887</c:v>
                </c:pt>
                <c:pt idx="22">
                  <c:v>227.23021508042999</c:v>
                </c:pt>
                <c:pt idx="23">
                  <c:v>227.35236106309529</c:v>
                </c:pt>
                <c:pt idx="24">
                  <c:v>227.47700839957832</c:v>
                </c:pt>
              </c:numCache>
            </c:numRef>
          </c:val>
          <c:extLst>
            <c:ext xmlns:c16="http://schemas.microsoft.com/office/drawing/2014/chart" uri="{C3380CC4-5D6E-409C-BE32-E72D297353CC}">
              <c16:uniqueId val="{0000000C-6DF5-425D-AB06-9612307A10BB}"/>
            </c:ext>
          </c:extLst>
        </c:ser>
        <c:ser>
          <c:idx val="13"/>
          <c:order val="13"/>
          <c:tx>
            <c:strRef>
              <c:f>ElecDemand_EndUse!$A$16</c:f>
              <c:strCache>
                <c:ptCount val="1"/>
                <c:pt idx="0">
                  <c:v>Res Refrigeration</c:v>
                </c:pt>
              </c:strCache>
            </c:strRef>
          </c:tx>
          <c:spPr>
            <a:solidFill>
              <a:schemeClr val="accent2">
                <a:lumMod val="80000"/>
                <a:lumOff val="20000"/>
              </a:schemeClr>
            </a:solidFill>
            <a:ln>
              <a:noFill/>
            </a:ln>
            <a:effectLst/>
          </c:spPr>
          <c:invertIfNegative val="0"/>
          <c:cat>
            <c:numRef>
              <c:f>ElecDemand_EndUse!$B$2:$AB$2</c:f>
              <c:numCache>
                <c:formatCode>General</c:formatCode>
                <c:ptCount val="25"/>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numCache>
            </c:numRef>
          </c:cat>
          <c:val>
            <c:numRef>
              <c:f>ElecDemand_EndUse!$B$16:$AB$16</c:f>
              <c:numCache>
                <c:formatCode>#,##0_);\(#,##0\)</c:formatCode>
                <c:ptCount val="25"/>
                <c:pt idx="0">
                  <c:v>30.441473506252066</c:v>
                </c:pt>
                <c:pt idx="1">
                  <c:v>30.320291754278191</c:v>
                </c:pt>
                <c:pt idx="2">
                  <c:v>30.199878162686911</c:v>
                </c:pt>
                <c:pt idx="3">
                  <c:v>30.080216296525631</c:v>
                </c:pt>
                <c:pt idx="4">
                  <c:v>29.96130926313057</c:v>
                </c:pt>
                <c:pt idx="5">
                  <c:v>29.843160187492156</c:v>
                </c:pt>
                <c:pt idx="6">
                  <c:v>29.72575268664454</c:v>
                </c:pt>
                <c:pt idx="7">
                  <c:v>29.609096427404857</c:v>
                </c:pt>
                <c:pt idx="8">
                  <c:v>29.493181567098468</c:v>
                </c:pt>
                <c:pt idx="9">
                  <c:v>29.377998282580201</c:v>
                </c:pt>
                <c:pt idx="10">
                  <c:v>29.263562797242855</c:v>
                </c:pt>
                <c:pt idx="11">
                  <c:v>29.149858812232853</c:v>
                </c:pt>
                <c:pt idx="12">
                  <c:v>29.036889568035889</c:v>
                </c:pt>
                <c:pt idx="13">
                  <c:v>28.924645305909213</c:v>
                </c:pt>
                <c:pt idx="14">
                  <c:v>28.813129300228521</c:v>
                </c:pt>
                <c:pt idx="15">
                  <c:v>28.702331823895481</c:v>
                </c:pt>
                <c:pt idx="16">
                  <c:v>28.592262691363356</c:v>
                </c:pt>
                <c:pt idx="17">
                  <c:v>28.48289919213741</c:v>
                </c:pt>
                <c:pt idx="18">
                  <c:v>28.374264188175829</c:v>
                </c:pt>
                <c:pt idx="19">
                  <c:v>28.266328492821174</c:v>
                </c:pt>
                <c:pt idx="20">
                  <c:v>28.15870283216114</c:v>
                </c:pt>
                <c:pt idx="21">
                  <c:v>28.052022413562774</c:v>
                </c:pt>
                <c:pt idx="22">
                  <c:v>27.945960213480973</c:v>
                </c:pt>
                <c:pt idx="23">
                  <c:v>27.840513400503134</c:v>
                </c:pt>
                <c:pt idx="24">
                  <c:v>27.735678703096454</c:v>
                </c:pt>
              </c:numCache>
            </c:numRef>
          </c:val>
          <c:extLst>
            <c:ext xmlns:c16="http://schemas.microsoft.com/office/drawing/2014/chart" uri="{C3380CC4-5D6E-409C-BE32-E72D297353CC}">
              <c16:uniqueId val="{0000000D-6DF5-425D-AB06-9612307A10BB}"/>
            </c:ext>
          </c:extLst>
        </c:ser>
        <c:dLbls>
          <c:showLegendKey val="0"/>
          <c:showVal val="0"/>
          <c:showCatName val="0"/>
          <c:showSerName val="0"/>
          <c:showPercent val="0"/>
          <c:showBubbleSize val="0"/>
        </c:dLbls>
        <c:gapWidth val="40"/>
        <c:overlap val="100"/>
        <c:axId val="340287280"/>
        <c:axId val="340284928"/>
      </c:barChart>
      <c:catAx>
        <c:axId val="340287280"/>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0284928"/>
        <c:crosses val="autoZero"/>
        <c:auto val="1"/>
        <c:lblAlgn val="ctr"/>
        <c:lblOffset val="100"/>
        <c:noMultiLvlLbl val="0"/>
      </c:catAx>
      <c:valAx>
        <c:axId val="340284928"/>
        <c:scaling>
          <c:orientation val="minMax"/>
          <c:max val="250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t>Savings Potential (MW, gross at generator)</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0_);\(#,##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0287280"/>
        <c:crosses val="autoZero"/>
        <c:crossBetween val="between"/>
      </c:valAx>
      <c:spPr>
        <a:noFill/>
        <a:ln>
          <a:noFill/>
        </a:ln>
        <a:effectLst/>
      </c:spPr>
    </c:plotArea>
    <c:legend>
      <c:legendPos val="r"/>
      <c:layout>
        <c:manualLayout>
          <c:xMode val="edge"/>
          <c:yMode val="edge"/>
          <c:x val="0.72010894471524389"/>
          <c:y val="2.8628502016374187E-2"/>
          <c:w val="0.27989111279290496"/>
          <c:h val="0.97137149798362576"/>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14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ElecDemand_EndUse!$CC$3</c:f>
              <c:strCache>
                <c:ptCount val="1"/>
                <c:pt idx="0">
                  <c:v>BNI Cooking and Laundry</c:v>
                </c:pt>
              </c:strCache>
            </c:strRef>
          </c:tx>
          <c:spPr>
            <a:solidFill>
              <a:schemeClr val="accent1"/>
            </a:solidFill>
            <a:ln>
              <a:noFill/>
            </a:ln>
            <a:effectLst/>
          </c:spPr>
          <c:invertIfNegative val="0"/>
          <c:cat>
            <c:numRef>
              <c:f>ElecDemand_EndUse!$CD$2:$DD$2</c:f>
              <c:numCache>
                <c:formatCode>General</c:formatCode>
                <c:ptCount val="25"/>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numCache>
            </c:numRef>
          </c:cat>
          <c:val>
            <c:numRef>
              <c:f>ElecDemand_EndUse!$CD$3:$DD$3</c:f>
              <c:numCache>
                <c:formatCode>#,##0_);\(#,##0\)</c:formatCode>
                <c:ptCount val="25"/>
                <c:pt idx="0">
                  <c:v>0.3236318821061045</c:v>
                </c:pt>
                <c:pt idx="1">
                  <c:v>0.70631415842645751</c:v>
                </c:pt>
                <c:pt idx="2">
                  <c:v>1.077518872041574</c:v>
                </c:pt>
                <c:pt idx="3">
                  <c:v>1.4719249167582402</c:v>
                </c:pt>
                <c:pt idx="4">
                  <c:v>1.8596701198410894</c:v>
                </c:pt>
                <c:pt idx="5">
                  <c:v>2.2891190350183339</c:v>
                </c:pt>
                <c:pt idx="6">
                  <c:v>2.7205847799310328</c:v>
                </c:pt>
                <c:pt idx="7">
                  <c:v>3.4051942810046283</c:v>
                </c:pt>
                <c:pt idx="8">
                  <c:v>4.014347246283295</c:v>
                </c:pt>
                <c:pt idx="9">
                  <c:v>4.6141495237460637</c:v>
                </c:pt>
                <c:pt idx="10">
                  <c:v>5.2201432560567218</c:v>
                </c:pt>
                <c:pt idx="11">
                  <c:v>5.8299821693230243</c:v>
                </c:pt>
                <c:pt idx="12">
                  <c:v>6.405146100548972</c:v>
                </c:pt>
                <c:pt idx="13">
                  <c:v>7.032409157784258</c:v>
                </c:pt>
                <c:pt idx="14">
                  <c:v>7.6641952864585772</c:v>
                </c:pt>
                <c:pt idx="15">
                  <c:v>8.2978186134248766</c:v>
                </c:pt>
                <c:pt idx="16">
                  <c:v>8.903796780067065</c:v>
                </c:pt>
                <c:pt idx="17">
                  <c:v>9.4968370066409076</c:v>
                </c:pt>
                <c:pt idx="18">
                  <c:v>10.080458375342317</c:v>
                </c:pt>
                <c:pt idx="19">
                  <c:v>10.620088371526947</c:v>
                </c:pt>
                <c:pt idx="20">
                  <c:v>11.137583242926436</c:v>
                </c:pt>
                <c:pt idx="21">
                  <c:v>11.645040597621392</c:v>
                </c:pt>
                <c:pt idx="22">
                  <c:v>12.134470429284473</c:v>
                </c:pt>
                <c:pt idx="23">
                  <c:v>12.6189388094992</c:v>
                </c:pt>
                <c:pt idx="24">
                  <c:v>13.093881954946507</c:v>
                </c:pt>
              </c:numCache>
            </c:numRef>
          </c:val>
          <c:extLst>
            <c:ext xmlns:c16="http://schemas.microsoft.com/office/drawing/2014/chart" uri="{C3380CC4-5D6E-409C-BE32-E72D297353CC}">
              <c16:uniqueId val="{00000000-CAD6-4D57-821C-98ABB58ED163}"/>
            </c:ext>
          </c:extLst>
        </c:ser>
        <c:ser>
          <c:idx val="1"/>
          <c:order val="1"/>
          <c:tx>
            <c:strRef>
              <c:f>ElecDemand_EndUse!$CC$4</c:f>
              <c:strCache>
                <c:ptCount val="1"/>
                <c:pt idx="0">
                  <c:v>BNI Domestic Hot Water (DHW)</c:v>
                </c:pt>
              </c:strCache>
            </c:strRef>
          </c:tx>
          <c:spPr>
            <a:solidFill>
              <a:schemeClr val="accent2"/>
            </a:solidFill>
            <a:ln>
              <a:noFill/>
            </a:ln>
            <a:effectLst/>
          </c:spPr>
          <c:invertIfNegative val="0"/>
          <c:cat>
            <c:numRef>
              <c:f>ElecDemand_EndUse!$CD$2:$DD$2</c:f>
              <c:numCache>
                <c:formatCode>General</c:formatCode>
                <c:ptCount val="25"/>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numCache>
            </c:numRef>
          </c:cat>
          <c:val>
            <c:numRef>
              <c:f>ElecDemand_EndUse!$CD$4:$DD$4</c:f>
              <c:numCache>
                <c:formatCode>#,##0_);\(#,##0\)</c:formatCode>
                <c:ptCount val="25"/>
                <c:pt idx="0">
                  <c:v>1.1379230698662382E-2</c:v>
                </c:pt>
                <c:pt idx="1">
                  <c:v>2.3995329156034067E-2</c:v>
                </c:pt>
                <c:pt idx="2">
                  <c:v>3.3756740007432437E-2</c:v>
                </c:pt>
                <c:pt idx="3">
                  <c:v>4.3923154345800144E-2</c:v>
                </c:pt>
                <c:pt idx="4">
                  <c:v>5.3269110963044541E-2</c:v>
                </c:pt>
                <c:pt idx="5">
                  <c:v>6.3692490394799739E-2</c:v>
                </c:pt>
                <c:pt idx="6">
                  <c:v>7.4204095394224318E-2</c:v>
                </c:pt>
                <c:pt idx="7">
                  <c:v>8.616975591226661E-2</c:v>
                </c:pt>
                <c:pt idx="8">
                  <c:v>9.3547287302286702E-2</c:v>
                </c:pt>
                <c:pt idx="9">
                  <c:v>0.10101721484472195</c:v>
                </c:pt>
                <c:pt idx="10">
                  <c:v>0.10845132400691068</c:v>
                </c:pt>
                <c:pt idx="11">
                  <c:v>0.11579472693895046</c:v>
                </c:pt>
                <c:pt idx="12">
                  <c:v>0.12304603431781913</c:v>
                </c:pt>
                <c:pt idx="13">
                  <c:v>0.12867180026866776</c:v>
                </c:pt>
                <c:pt idx="14">
                  <c:v>0.13583113863413543</c:v>
                </c:pt>
                <c:pt idx="15">
                  <c:v>0.14296778628534274</c:v>
                </c:pt>
                <c:pt idx="16">
                  <c:v>0.14927921695599225</c:v>
                </c:pt>
                <c:pt idx="17">
                  <c:v>0.15578971445931505</c:v>
                </c:pt>
                <c:pt idx="18">
                  <c:v>0.16270865111058508</c:v>
                </c:pt>
                <c:pt idx="19">
                  <c:v>0.17017549929037601</c:v>
                </c:pt>
                <c:pt idx="20">
                  <c:v>0.17697979428582256</c:v>
                </c:pt>
                <c:pt idx="21">
                  <c:v>0.18391071790579833</c:v>
                </c:pt>
                <c:pt idx="22">
                  <c:v>0.1906023287372294</c:v>
                </c:pt>
                <c:pt idx="23">
                  <c:v>0.19792211188244979</c:v>
                </c:pt>
                <c:pt idx="24">
                  <c:v>0.20521491695162089</c:v>
                </c:pt>
              </c:numCache>
            </c:numRef>
          </c:val>
          <c:extLst>
            <c:ext xmlns:c16="http://schemas.microsoft.com/office/drawing/2014/chart" uri="{C3380CC4-5D6E-409C-BE32-E72D297353CC}">
              <c16:uniqueId val="{00000001-CAD6-4D57-821C-98ABB58ED163}"/>
            </c:ext>
          </c:extLst>
        </c:ser>
        <c:ser>
          <c:idx val="2"/>
          <c:order val="2"/>
          <c:tx>
            <c:strRef>
              <c:f>ElecDemand_EndUse!$CC$5</c:f>
              <c:strCache>
                <c:ptCount val="1"/>
                <c:pt idx="0">
                  <c:v>BNI Electronics and Information Technology (IT)</c:v>
                </c:pt>
              </c:strCache>
            </c:strRef>
          </c:tx>
          <c:spPr>
            <a:solidFill>
              <a:schemeClr val="accent3"/>
            </a:solidFill>
            <a:ln>
              <a:noFill/>
            </a:ln>
            <a:effectLst/>
          </c:spPr>
          <c:invertIfNegative val="0"/>
          <c:cat>
            <c:numRef>
              <c:f>ElecDemand_EndUse!$CD$2:$DD$2</c:f>
              <c:numCache>
                <c:formatCode>General</c:formatCode>
                <c:ptCount val="25"/>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numCache>
            </c:numRef>
          </c:cat>
          <c:val>
            <c:numRef>
              <c:f>ElecDemand_EndUse!$CD$5:$DD$5</c:f>
              <c:numCache>
                <c:formatCode>#,##0_);\(#,##0\)</c:formatCode>
                <c:ptCount val="25"/>
                <c:pt idx="0">
                  <c:v>0.60091420612547075</c:v>
                </c:pt>
                <c:pt idx="1">
                  <c:v>1.1796141296876943</c:v>
                </c:pt>
                <c:pt idx="2">
                  <c:v>1.7369076350457879</c:v>
                </c:pt>
                <c:pt idx="3">
                  <c:v>2.2464328642693614</c:v>
                </c:pt>
                <c:pt idx="4">
                  <c:v>2.765687875518013</c:v>
                </c:pt>
                <c:pt idx="5">
                  <c:v>3.2655818873734477</c:v>
                </c:pt>
                <c:pt idx="6">
                  <c:v>3.7180187048823634</c:v>
                </c:pt>
                <c:pt idx="7">
                  <c:v>4.1516661586722714</c:v>
                </c:pt>
                <c:pt idx="8">
                  <c:v>4.5675254484235319</c:v>
                </c:pt>
                <c:pt idx="9">
                  <c:v>4.9659442498199091</c:v>
                </c:pt>
                <c:pt idx="10">
                  <c:v>5.347719829533923</c:v>
                </c:pt>
                <c:pt idx="11">
                  <c:v>5.7133430725710976</c:v>
                </c:pt>
                <c:pt idx="12">
                  <c:v>6.0599363998054097</c:v>
                </c:pt>
                <c:pt idx="13">
                  <c:v>6.3280984549638806</c:v>
                </c:pt>
                <c:pt idx="14">
                  <c:v>6.6396379289383889</c:v>
                </c:pt>
                <c:pt idx="15">
                  <c:v>6.9392985498852804</c:v>
                </c:pt>
                <c:pt idx="16">
                  <c:v>7.1694658153568733</c:v>
                </c:pt>
                <c:pt idx="17">
                  <c:v>7.3911917797198878</c:v>
                </c:pt>
                <c:pt idx="18">
                  <c:v>7.6045145364326423</c:v>
                </c:pt>
                <c:pt idx="19">
                  <c:v>7.8062603250289708</c:v>
                </c:pt>
                <c:pt idx="20">
                  <c:v>8.0003645228281073</c:v>
                </c:pt>
                <c:pt idx="21">
                  <c:v>8.1871875590226981</c:v>
                </c:pt>
                <c:pt idx="22">
                  <c:v>8.3671842629791371</c:v>
                </c:pt>
                <c:pt idx="23">
                  <c:v>8.5405603474614011</c:v>
                </c:pt>
                <c:pt idx="24">
                  <c:v>8.7077884109008394</c:v>
                </c:pt>
              </c:numCache>
            </c:numRef>
          </c:val>
          <c:extLst>
            <c:ext xmlns:c16="http://schemas.microsoft.com/office/drawing/2014/chart" uri="{C3380CC4-5D6E-409C-BE32-E72D297353CC}">
              <c16:uniqueId val="{00000002-CAD6-4D57-821C-98ABB58ED163}"/>
            </c:ext>
          </c:extLst>
        </c:ser>
        <c:ser>
          <c:idx val="3"/>
          <c:order val="3"/>
          <c:tx>
            <c:strRef>
              <c:f>ElecDemand_EndUse!$CC$6</c:f>
              <c:strCache>
                <c:ptCount val="1"/>
                <c:pt idx="0">
                  <c:v>BNI Energy Management</c:v>
                </c:pt>
              </c:strCache>
            </c:strRef>
          </c:tx>
          <c:spPr>
            <a:solidFill>
              <a:schemeClr val="accent4"/>
            </a:solidFill>
            <a:ln>
              <a:noFill/>
            </a:ln>
            <a:effectLst/>
          </c:spPr>
          <c:invertIfNegative val="0"/>
          <c:cat>
            <c:numRef>
              <c:f>ElecDemand_EndUse!$CD$2:$DD$2</c:f>
              <c:numCache>
                <c:formatCode>General</c:formatCode>
                <c:ptCount val="25"/>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numCache>
            </c:numRef>
          </c:cat>
          <c:val>
            <c:numRef>
              <c:f>ElecDemand_EndUse!$CD$6:$DD$6</c:f>
              <c:numCache>
                <c:formatCode>#,##0_);\(#,##0\)</c:formatCode>
                <c:ptCount val="25"/>
                <c:pt idx="0">
                  <c:v>0.92682323574434433</c:v>
                </c:pt>
                <c:pt idx="1">
                  <c:v>1.7926777429636287</c:v>
                </c:pt>
                <c:pt idx="2">
                  <c:v>2.7028535688671873</c:v>
                </c:pt>
                <c:pt idx="3">
                  <c:v>3.6036675734498402</c:v>
                </c:pt>
                <c:pt idx="4">
                  <c:v>4.308660727616842</c:v>
                </c:pt>
                <c:pt idx="5">
                  <c:v>5.0731773265573503</c:v>
                </c:pt>
                <c:pt idx="6">
                  <c:v>5.8097482269338627</c:v>
                </c:pt>
                <c:pt idx="7">
                  <c:v>6.6006248063602015</c:v>
                </c:pt>
                <c:pt idx="8">
                  <c:v>7.2375507533082875</c:v>
                </c:pt>
                <c:pt idx="9">
                  <c:v>7.8616951517783082</c:v>
                </c:pt>
                <c:pt idx="10">
                  <c:v>8.4440884965391003</c:v>
                </c:pt>
                <c:pt idx="11">
                  <c:v>9.0301211691913714</c:v>
                </c:pt>
                <c:pt idx="12">
                  <c:v>9.5779107895820523</c:v>
                </c:pt>
                <c:pt idx="13">
                  <c:v>10.124815934807128</c:v>
                </c:pt>
                <c:pt idx="14">
                  <c:v>10.654387343509349</c:v>
                </c:pt>
                <c:pt idx="15">
                  <c:v>11.197888155165924</c:v>
                </c:pt>
                <c:pt idx="16">
                  <c:v>11.750607873154415</c:v>
                </c:pt>
                <c:pt idx="17">
                  <c:v>12.294394491099727</c:v>
                </c:pt>
                <c:pt idx="18">
                  <c:v>12.834233364131071</c:v>
                </c:pt>
                <c:pt idx="19">
                  <c:v>13.36799388650952</c:v>
                </c:pt>
                <c:pt idx="20">
                  <c:v>13.874452388909329</c:v>
                </c:pt>
                <c:pt idx="21">
                  <c:v>14.372661859130972</c:v>
                </c:pt>
                <c:pt idx="22">
                  <c:v>14.862031802024534</c:v>
                </c:pt>
                <c:pt idx="23">
                  <c:v>15.345847996324041</c:v>
                </c:pt>
                <c:pt idx="24">
                  <c:v>15.821735929837182</c:v>
                </c:pt>
              </c:numCache>
            </c:numRef>
          </c:val>
          <c:extLst>
            <c:ext xmlns:c16="http://schemas.microsoft.com/office/drawing/2014/chart" uri="{C3380CC4-5D6E-409C-BE32-E72D297353CC}">
              <c16:uniqueId val="{00000003-CAD6-4D57-821C-98ABB58ED163}"/>
            </c:ext>
          </c:extLst>
        </c:ser>
        <c:ser>
          <c:idx val="4"/>
          <c:order val="4"/>
          <c:tx>
            <c:strRef>
              <c:f>ElecDemand_EndUse!$CC$7</c:f>
              <c:strCache>
                <c:ptCount val="1"/>
                <c:pt idx="0">
                  <c:v>BNI HVAC</c:v>
                </c:pt>
              </c:strCache>
            </c:strRef>
          </c:tx>
          <c:spPr>
            <a:solidFill>
              <a:schemeClr val="accent5"/>
            </a:solidFill>
            <a:ln>
              <a:noFill/>
            </a:ln>
            <a:effectLst/>
          </c:spPr>
          <c:invertIfNegative val="0"/>
          <c:cat>
            <c:numRef>
              <c:f>ElecDemand_EndUse!$CD$2:$DD$2</c:f>
              <c:numCache>
                <c:formatCode>General</c:formatCode>
                <c:ptCount val="25"/>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numCache>
            </c:numRef>
          </c:cat>
          <c:val>
            <c:numRef>
              <c:f>ElecDemand_EndUse!$CD$7:$DD$7</c:f>
              <c:numCache>
                <c:formatCode>#,##0_);\(#,##0\)</c:formatCode>
                <c:ptCount val="25"/>
                <c:pt idx="0">
                  <c:v>1.055018299959255</c:v>
                </c:pt>
                <c:pt idx="1">
                  <c:v>2.4472205200346258</c:v>
                </c:pt>
                <c:pt idx="2">
                  <c:v>3.5620937933364325</c:v>
                </c:pt>
                <c:pt idx="3">
                  <c:v>4.7335711435772483</c:v>
                </c:pt>
                <c:pt idx="4">
                  <c:v>5.8333321008452312</c:v>
                </c:pt>
                <c:pt idx="5">
                  <c:v>7.219397909730465</c:v>
                </c:pt>
                <c:pt idx="6">
                  <c:v>8.5936026030730766</c:v>
                </c:pt>
                <c:pt idx="7">
                  <c:v>10.268707500106707</c:v>
                </c:pt>
                <c:pt idx="8">
                  <c:v>11.481482050634073</c:v>
                </c:pt>
                <c:pt idx="9">
                  <c:v>12.716221396874051</c:v>
                </c:pt>
                <c:pt idx="10">
                  <c:v>13.867829777276858</c:v>
                </c:pt>
                <c:pt idx="11">
                  <c:v>15.000171532182776</c:v>
                </c:pt>
                <c:pt idx="12">
                  <c:v>16.04748702015192</c:v>
                </c:pt>
                <c:pt idx="13">
                  <c:v>17.142011935226858</c:v>
                </c:pt>
                <c:pt idx="14">
                  <c:v>18.239818897857599</c:v>
                </c:pt>
                <c:pt idx="15">
                  <c:v>19.428596976860689</c:v>
                </c:pt>
                <c:pt idx="16">
                  <c:v>20.562113157176725</c:v>
                </c:pt>
                <c:pt idx="17">
                  <c:v>21.819706784043102</c:v>
                </c:pt>
                <c:pt idx="18">
                  <c:v>23.10626233134494</c:v>
                </c:pt>
                <c:pt idx="19">
                  <c:v>24.260529861603626</c:v>
                </c:pt>
                <c:pt idx="20">
                  <c:v>25.37881099642815</c:v>
                </c:pt>
                <c:pt idx="21">
                  <c:v>26.49206747749006</c:v>
                </c:pt>
                <c:pt idx="22">
                  <c:v>27.607238982510591</c:v>
                </c:pt>
                <c:pt idx="23">
                  <c:v>28.678635271428021</c:v>
                </c:pt>
                <c:pt idx="24">
                  <c:v>29.77248968844826</c:v>
                </c:pt>
              </c:numCache>
            </c:numRef>
          </c:val>
          <c:extLst>
            <c:ext xmlns:c16="http://schemas.microsoft.com/office/drawing/2014/chart" uri="{C3380CC4-5D6E-409C-BE32-E72D297353CC}">
              <c16:uniqueId val="{00000004-CAD6-4D57-821C-98ABB58ED163}"/>
            </c:ext>
          </c:extLst>
        </c:ser>
        <c:ser>
          <c:idx val="5"/>
          <c:order val="5"/>
          <c:tx>
            <c:strRef>
              <c:f>ElecDemand_EndUse!$CC$8</c:f>
              <c:strCache>
                <c:ptCount val="1"/>
                <c:pt idx="0">
                  <c:v>BNI Lighting</c:v>
                </c:pt>
              </c:strCache>
            </c:strRef>
          </c:tx>
          <c:spPr>
            <a:solidFill>
              <a:schemeClr val="accent6"/>
            </a:solidFill>
            <a:ln>
              <a:noFill/>
            </a:ln>
            <a:effectLst/>
          </c:spPr>
          <c:invertIfNegative val="0"/>
          <c:cat>
            <c:numRef>
              <c:f>ElecDemand_EndUse!$CD$2:$DD$2</c:f>
              <c:numCache>
                <c:formatCode>General</c:formatCode>
                <c:ptCount val="25"/>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numCache>
            </c:numRef>
          </c:cat>
          <c:val>
            <c:numRef>
              <c:f>ElecDemand_EndUse!$CD$8:$DD$8</c:f>
              <c:numCache>
                <c:formatCode>#,##0_);\(#,##0\)</c:formatCode>
                <c:ptCount val="25"/>
                <c:pt idx="0">
                  <c:v>4.3728002994549939</c:v>
                </c:pt>
                <c:pt idx="1">
                  <c:v>9.2247026182564209</c:v>
                </c:pt>
                <c:pt idx="2">
                  <c:v>13.427419544710736</c:v>
                </c:pt>
                <c:pt idx="3">
                  <c:v>17.608312747318188</c:v>
                </c:pt>
                <c:pt idx="4">
                  <c:v>21.357450584150936</c:v>
                </c:pt>
                <c:pt idx="5">
                  <c:v>25.549770563239971</c:v>
                </c:pt>
                <c:pt idx="6">
                  <c:v>29.514840702589471</c:v>
                </c:pt>
                <c:pt idx="7">
                  <c:v>33.783114306024707</c:v>
                </c:pt>
                <c:pt idx="8">
                  <c:v>36.963926961927505</c:v>
                </c:pt>
                <c:pt idx="9">
                  <c:v>40.079377138444833</c:v>
                </c:pt>
                <c:pt idx="10">
                  <c:v>42.728192247772448</c:v>
                </c:pt>
                <c:pt idx="11">
                  <c:v>45.431075573812436</c:v>
                </c:pt>
                <c:pt idx="12">
                  <c:v>47.609778487897465</c:v>
                </c:pt>
                <c:pt idx="13">
                  <c:v>49.833883657990299</c:v>
                </c:pt>
                <c:pt idx="14">
                  <c:v>51.92636283417599</c:v>
                </c:pt>
                <c:pt idx="15">
                  <c:v>54.03018635231863</c:v>
                </c:pt>
                <c:pt idx="16">
                  <c:v>56.092181054248869</c:v>
                </c:pt>
                <c:pt idx="17">
                  <c:v>58.150609788852641</c:v>
                </c:pt>
                <c:pt idx="18">
                  <c:v>60.108486136807834</c:v>
                </c:pt>
                <c:pt idx="19">
                  <c:v>61.97161069093405</c:v>
                </c:pt>
                <c:pt idx="20">
                  <c:v>63.800299861696928</c:v>
                </c:pt>
                <c:pt idx="21">
                  <c:v>65.475007113577661</c:v>
                </c:pt>
                <c:pt idx="22">
                  <c:v>67.133998096137404</c:v>
                </c:pt>
                <c:pt idx="23">
                  <c:v>68.78221655182405</c:v>
                </c:pt>
                <c:pt idx="24">
                  <c:v>70.344526599956794</c:v>
                </c:pt>
              </c:numCache>
            </c:numRef>
          </c:val>
          <c:extLst>
            <c:ext xmlns:c16="http://schemas.microsoft.com/office/drawing/2014/chart" uri="{C3380CC4-5D6E-409C-BE32-E72D297353CC}">
              <c16:uniqueId val="{00000005-CAD6-4D57-821C-98ABB58ED163}"/>
            </c:ext>
          </c:extLst>
        </c:ser>
        <c:ser>
          <c:idx val="6"/>
          <c:order val="6"/>
          <c:tx>
            <c:strRef>
              <c:f>ElecDemand_EndUse!$CC$9</c:f>
              <c:strCache>
                <c:ptCount val="1"/>
                <c:pt idx="0">
                  <c:v>BNI Other</c:v>
                </c:pt>
              </c:strCache>
            </c:strRef>
          </c:tx>
          <c:spPr>
            <a:solidFill>
              <a:srgbClr val="600650"/>
            </a:solidFill>
            <a:ln>
              <a:noFill/>
            </a:ln>
            <a:effectLst/>
          </c:spPr>
          <c:invertIfNegative val="0"/>
          <c:cat>
            <c:numRef>
              <c:f>ElecDemand_EndUse!$CD$2:$DD$2</c:f>
              <c:numCache>
                <c:formatCode>General</c:formatCode>
                <c:ptCount val="25"/>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numCache>
            </c:numRef>
          </c:cat>
          <c:val>
            <c:numRef>
              <c:f>ElecDemand_EndUse!$CD$9:$DD$9</c:f>
              <c:numCache>
                <c:formatCode>#,##0_);\(#,##0\)</c:formatCode>
                <c:ptCount val="25"/>
                <c:pt idx="0">
                  <c:v>1.061241150946409</c:v>
                </c:pt>
                <c:pt idx="1">
                  <c:v>2.3225740351825799</c:v>
                </c:pt>
                <c:pt idx="2">
                  <c:v>3.5222693876755864</c:v>
                </c:pt>
                <c:pt idx="3">
                  <c:v>4.7802300724099673</c:v>
                </c:pt>
                <c:pt idx="4">
                  <c:v>5.9911585829622434</c:v>
                </c:pt>
                <c:pt idx="5">
                  <c:v>7.3282376319225104</c:v>
                </c:pt>
                <c:pt idx="6">
                  <c:v>8.6480700225563503</c:v>
                </c:pt>
                <c:pt idx="7">
                  <c:v>10.079230554900677</c:v>
                </c:pt>
                <c:pt idx="8">
                  <c:v>11.300263792973311</c:v>
                </c:pt>
                <c:pt idx="9">
                  <c:v>12.519005248970974</c:v>
                </c:pt>
                <c:pt idx="10">
                  <c:v>13.683198781786974</c:v>
                </c:pt>
                <c:pt idx="11">
                  <c:v>14.833498275570225</c:v>
                </c:pt>
                <c:pt idx="12">
                  <c:v>15.914999370798437</c:v>
                </c:pt>
                <c:pt idx="13">
                  <c:v>16.844921427309842</c:v>
                </c:pt>
                <c:pt idx="14">
                  <c:v>17.904910419958117</c:v>
                </c:pt>
                <c:pt idx="15">
                  <c:v>18.969730263754961</c:v>
                </c:pt>
                <c:pt idx="16">
                  <c:v>19.88120217500007</c:v>
                </c:pt>
                <c:pt idx="17">
                  <c:v>20.781045256352229</c:v>
                </c:pt>
                <c:pt idx="18">
                  <c:v>21.661932080732718</c:v>
                </c:pt>
                <c:pt idx="19">
                  <c:v>22.527653402793568</c:v>
                </c:pt>
                <c:pt idx="20">
                  <c:v>23.322319878484628</c:v>
                </c:pt>
                <c:pt idx="21">
                  <c:v>24.094647094823781</c:v>
                </c:pt>
                <c:pt idx="22">
                  <c:v>24.834430397259137</c:v>
                </c:pt>
                <c:pt idx="23">
                  <c:v>25.578539897270502</c:v>
                </c:pt>
                <c:pt idx="24">
                  <c:v>26.301543349629373</c:v>
                </c:pt>
              </c:numCache>
            </c:numRef>
          </c:val>
          <c:extLst>
            <c:ext xmlns:c16="http://schemas.microsoft.com/office/drawing/2014/chart" uri="{C3380CC4-5D6E-409C-BE32-E72D297353CC}">
              <c16:uniqueId val="{00000006-CAD6-4D57-821C-98ABB58ED163}"/>
            </c:ext>
          </c:extLst>
        </c:ser>
        <c:ser>
          <c:idx val="7"/>
          <c:order val="7"/>
          <c:tx>
            <c:strRef>
              <c:f>ElecDemand_EndUse!$CC$10</c:f>
              <c:strCache>
                <c:ptCount val="1"/>
                <c:pt idx="0">
                  <c:v>BNI Process</c:v>
                </c:pt>
              </c:strCache>
            </c:strRef>
          </c:tx>
          <c:spPr>
            <a:solidFill>
              <a:srgbClr val="003B71"/>
            </a:solidFill>
            <a:ln>
              <a:noFill/>
            </a:ln>
            <a:effectLst/>
          </c:spPr>
          <c:invertIfNegative val="0"/>
          <c:cat>
            <c:numRef>
              <c:f>ElecDemand_EndUse!$CD$2:$DD$2</c:f>
              <c:numCache>
                <c:formatCode>General</c:formatCode>
                <c:ptCount val="25"/>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numCache>
            </c:numRef>
          </c:cat>
          <c:val>
            <c:numRef>
              <c:f>ElecDemand_EndUse!$CD$10:$DD$10</c:f>
              <c:numCache>
                <c:formatCode>#,##0_);\(#,##0\)</c:formatCode>
                <c:ptCount val="25"/>
                <c:pt idx="0">
                  <c:v>0.33257449602598216</c:v>
                </c:pt>
                <c:pt idx="1">
                  <c:v>0.76604656315321307</c:v>
                </c:pt>
                <c:pt idx="2">
                  <c:v>1.237542195832483</c:v>
                </c:pt>
                <c:pt idx="3">
                  <c:v>1.7249578361314415</c:v>
                </c:pt>
                <c:pt idx="4">
                  <c:v>2.2348657518683455</c:v>
                </c:pt>
                <c:pt idx="5">
                  <c:v>2.8039716222041489</c:v>
                </c:pt>
                <c:pt idx="6">
                  <c:v>3.3889341829633568</c:v>
                </c:pt>
                <c:pt idx="7">
                  <c:v>4.0324613831064227</c:v>
                </c:pt>
                <c:pt idx="8">
                  <c:v>4.6082991621367384</c:v>
                </c:pt>
                <c:pt idx="9">
                  <c:v>5.2082916651500311</c:v>
                </c:pt>
                <c:pt idx="10">
                  <c:v>5.7898432464271767</c:v>
                </c:pt>
                <c:pt idx="11">
                  <c:v>6.3712364191616606</c:v>
                </c:pt>
                <c:pt idx="12">
                  <c:v>6.9259245738451245</c:v>
                </c:pt>
                <c:pt idx="13">
                  <c:v>7.4782485004400385</c:v>
                </c:pt>
                <c:pt idx="14">
                  <c:v>8.0631108630938133</c:v>
                </c:pt>
                <c:pt idx="15">
                  <c:v>8.688155334784307</c:v>
                </c:pt>
                <c:pt idx="16">
                  <c:v>9.2988312721302773</c:v>
                </c:pt>
                <c:pt idx="17">
                  <c:v>9.9100602185695763</c:v>
                </c:pt>
                <c:pt idx="18">
                  <c:v>10.530708565976783</c:v>
                </c:pt>
                <c:pt idx="19">
                  <c:v>11.158153119601803</c:v>
                </c:pt>
                <c:pt idx="20">
                  <c:v>11.757178909862434</c:v>
                </c:pt>
                <c:pt idx="21">
                  <c:v>12.352464483880741</c:v>
                </c:pt>
                <c:pt idx="22">
                  <c:v>12.94057058809476</c:v>
                </c:pt>
                <c:pt idx="23">
                  <c:v>13.532818906957942</c:v>
                </c:pt>
                <c:pt idx="24">
                  <c:v>14.120328884895224</c:v>
                </c:pt>
              </c:numCache>
            </c:numRef>
          </c:val>
          <c:extLst>
            <c:ext xmlns:c16="http://schemas.microsoft.com/office/drawing/2014/chart" uri="{C3380CC4-5D6E-409C-BE32-E72D297353CC}">
              <c16:uniqueId val="{00000007-CAD6-4D57-821C-98ABB58ED163}"/>
            </c:ext>
          </c:extLst>
        </c:ser>
        <c:ser>
          <c:idx val="8"/>
          <c:order val="8"/>
          <c:tx>
            <c:strRef>
              <c:f>ElecDemand_EndUse!$CC$11</c:f>
              <c:strCache>
                <c:ptCount val="1"/>
                <c:pt idx="0">
                  <c:v>BNI Refrigeration</c:v>
                </c:pt>
              </c:strCache>
            </c:strRef>
          </c:tx>
          <c:spPr>
            <a:solidFill>
              <a:srgbClr val="005C59"/>
            </a:solidFill>
            <a:ln>
              <a:noFill/>
            </a:ln>
            <a:effectLst/>
          </c:spPr>
          <c:invertIfNegative val="0"/>
          <c:cat>
            <c:numRef>
              <c:f>ElecDemand_EndUse!$CD$2:$DD$2</c:f>
              <c:numCache>
                <c:formatCode>General</c:formatCode>
                <c:ptCount val="25"/>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numCache>
            </c:numRef>
          </c:cat>
          <c:val>
            <c:numRef>
              <c:f>ElecDemand_EndUse!$CD$11:$DD$11</c:f>
              <c:numCache>
                <c:formatCode>#,##0_);\(#,##0\)</c:formatCode>
                <c:ptCount val="25"/>
                <c:pt idx="0">
                  <c:v>0.46188978647626189</c:v>
                </c:pt>
                <c:pt idx="1">
                  <c:v>0.8883210705942558</c:v>
                </c:pt>
                <c:pt idx="2">
                  <c:v>1.2948294719614575</c:v>
                </c:pt>
                <c:pt idx="3">
                  <c:v>1.722680305311455</c:v>
                </c:pt>
                <c:pt idx="4">
                  <c:v>2.1461271800156085</c:v>
                </c:pt>
                <c:pt idx="5">
                  <c:v>2.5992794636403764</c:v>
                </c:pt>
                <c:pt idx="6">
                  <c:v>3.0465349861581386</c:v>
                </c:pt>
                <c:pt idx="7">
                  <c:v>3.5278626308111463</c:v>
                </c:pt>
                <c:pt idx="8">
                  <c:v>3.9083889978597939</c:v>
                </c:pt>
                <c:pt idx="9">
                  <c:v>4.3225087027087383</c:v>
                </c:pt>
                <c:pt idx="10">
                  <c:v>4.7126864562436159</c:v>
                </c:pt>
                <c:pt idx="11">
                  <c:v>5.0740465245699866</c:v>
                </c:pt>
                <c:pt idx="12">
                  <c:v>5.417716521314369</c:v>
                </c:pt>
                <c:pt idx="13">
                  <c:v>5.73955254623269</c:v>
                </c:pt>
                <c:pt idx="14">
                  <c:v>6.0652238606409243</c:v>
                </c:pt>
                <c:pt idx="15">
                  <c:v>6.3951442151246294</c:v>
                </c:pt>
                <c:pt idx="16">
                  <c:v>6.7190829140633115</c:v>
                </c:pt>
                <c:pt idx="17">
                  <c:v>7.0343210632175115</c:v>
                </c:pt>
                <c:pt idx="18">
                  <c:v>7.3518101169522492</c:v>
                </c:pt>
                <c:pt idx="19">
                  <c:v>7.6647779353455663</c:v>
                </c:pt>
                <c:pt idx="20">
                  <c:v>7.9617263255097406</c:v>
                </c:pt>
                <c:pt idx="21">
                  <c:v>8.2530562469908197</c:v>
                </c:pt>
                <c:pt idx="22">
                  <c:v>8.5384253728374233</c:v>
                </c:pt>
                <c:pt idx="23">
                  <c:v>8.8187541522291113</c:v>
                </c:pt>
                <c:pt idx="24">
                  <c:v>9.0936728658557797</c:v>
                </c:pt>
              </c:numCache>
            </c:numRef>
          </c:val>
          <c:extLst>
            <c:ext xmlns:c16="http://schemas.microsoft.com/office/drawing/2014/chart" uri="{C3380CC4-5D6E-409C-BE32-E72D297353CC}">
              <c16:uniqueId val="{00000008-CAD6-4D57-821C-98ABB58ED163}"/>
            </c:ext>
          </c:extLst>
        </c:ser>
        <c:ser>
          <c:idx val="9"/>
          <c:order val="9"/>
          <c:tx>
            <c:strRef>
              <c:f>ElecDemand_EndUse!$CC$12</c:f>
              <c:strCache>
                <c:ptCount val="1"/>
                <c:pt idx="0">
                  <c:v>Res Domestic Hot Water (DHW) </c:v>
                </c:pt>
              </c:strCache>
            </c:strRef>
          </c:tx>
          <c:spPr>
            <a:solidFill>
              <a:srgbClr val="FFC673"/>
            </a:solidFill>
            <a:ln>
              <a:noFill/>
            </a:ln>
            <a:effectLst/>
          </c:spPr>
          <c:invertIfNegative val="0"/>
          <c:cat>
            <c:numRef>
              <c:f>ElecDemand_EndUse!$CD$2:$DD$2</c:f>
              <c:numCache>
                <c:formatCode>General</c:formatCode>
                <c:ptCount val="25"/>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numCache>
            </c:numRef>
          </c:cat>
          <c:val>
            <c:numRef>
              <c:f>ElecDemand_EndUse!$CD$12:$DD$12</c:f>
              <c:numCache>
                <c:formatCode>#,##0_);\(#,##0\)</c:formatCode>
                <c:ptCount val="25"/>
                <c:pt idx="0">
                  <c:v>0.62499766567274762</c:v>
                </c:pt>
                <c:pt idx="1">
                  <c:v>1.3095424859515383</c:v>
                </c:pt>
                <c:pt idx="2">
                  <c:v>2.0526934471806682</c:v>
                </c:pt>
                <c:pt idx="3">
                  <c:v>2.8513391051903985</c:v>
                </c:pt>
                <c:pt idx="4">
                  <c:v>3.6997329591830588</c:v>
                </c:pt>
                <c:pt idx="5">
                  <c:v>4.5791590435941085</c:v>
                </c:pt>
                <c:pt idx="6">
                  <c:v>5.4998529682550412</c:v>
                </c:pt>
                <c:pt idx="7">
                  <c:v>6.4389112383581004</c:v>
                </c:pt>
                <c:pt idx="8">
                  <c:v>7.3022635766856592</c:v>
                </c:pt>
                <c:pt idx="9">
                  <c:v>8.2239341038600617</c:v>
                </c:pt>
                <c:pt idx="10">
                  <c:v>9.1212450657409025</c:v>
                </c:pt>
                <c:pt idx="11">
                  <c:v>9.9062550712727671</c:v>
                </c:pt>
                <c:pt idx="12">
                  <c:v>10.637729493512536</c:v>
                </c:pt>
                <c:pt idx="13">
                  <c:v>11.302714953453513</c:v>
                </c:pt>
                <c:pt idx="14">
                  <c:v>11.908200857582278</c:v>
                </c:pt>
                <c:pt idx="15">
                  <c:v>12.44740371921252</c:v>
                </c:pt>
                <c:pt idx="16">
                  <c:v>12.915666158714409</c:v>
                </c:pt>
                <c:pt idx="17">
                  <c:v>13.322246785629767</c:v>
                </c:pt>
                <c:pt idx="18">
                  <c:v>13.663624340869049</c:v>
                </c:pt>
                <c:pt idx="19">
                  <c:v>13.963655755976104</c:v>
                </c:pt>
                <c:pt idx="20">
                  <c:v>14.220088297044262</c:v>
                </c:pt>
                <c:pt idx="21">
                  <c:v>14.430114109139529</c:v>
                </c:pt>
                <c:pt idx="22">
                  <c:v>14.608683135394292</c:v>
                </c:pt>
                <c:pt idx="23">
                  <c:v>14.761389702790398</c:v>
                </c:pt>
                <c:pt idx="24">
                  <c:v>14.893069869561945</c:v>
                </c:pt>
              </c:numCache>
            </c:numRef>
          </c:val>
          <c:extLst>
            <c:ext xmlns:c16="http://schemas.microsoft.com/office/drawing/2014/chart" uri="{C3380CC4-5D6E-409C-BE32-E72D297353CC}">
              <c16:uniqueId val="{00000009-CAD6-4D57-821C-98ABB58ED163}"/>
            </c:ext>
          </c:extLst>
        </c:ser>
        <c:ser>
          <c:idx val="10"/>
          <c:order val="10"/>
          <c:tx>
            <c:strRef>
              <c:f>ElecDemand_EndUse!$CC$13</c:f>
              <c:strCache>
                <c:ptCount val="1"/>
                <c:pt idx="0">
                  <c:v>Res Heating, Ventilation and Air-Conditioning </c:v>
                </c:pt>
              </c:strCache>
            </c:strRef>
          </c:tx>
          <c:spPr>
            <a:solidFill>
              <a:schemeClr val="accent5">
                <a:lumMod val="60000"/>
              </a:schemeClr>
            </a:solidFill>
            <a:ln>
              <a:noFill/>
            </a:ln>
            <a:effectLst/>
          </c:spPr>
          <c:invertIfNegative val="0"/>
          <c:cat>
            <c:numRef>
              <c:f>ElecDemand_EndUse!$CD$2:$DD$2</c:f>
              <c:numCache>
                <c:formatCode>General</c:formatCode>
                <c:ptCount val="25"/>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numCache>
            </c:numRef>
          </c:cat>
          <c:val>
            <c:numRef>
              <c:f>ElecDemand_EndUse!$CD$13:$DD$13</c:f>
              <c:numCache>
                <c:formatCode>#,##0_);\(#,##0\)</c:formatCode>
                <c:ptCount val="25"/>
                <c:pt idx="0">
                  <c:v>6.3923875177708958</c:v>
                </c:pt>
                <c:pt idx="1">
                  <c:v>13.306215871188975</c:v>
                </c:pt>
                <c:pt idx="2">
                  <c:v>20.65596445804481</c:v>
                </c:pt>
                <c:pt idx="3">
                  <c:v>28.438316632494029</c:v>
                </c:pt>
                <c:pt idx="4">
                  <c:v>35.371029071543219</c:v>
                </c:pt>
                <c:pt idx="5">
                  <c:v>42.338145090559308</c:v>
                </c:pt>
                <c:pt idx="6">
                  <c:v>49.574150185007603</c:v>
                </c:pt>
                <c:pt idx="7">
                  <c:v>56.977215038019324</c:v>
                </c:pt>
                <c:pt idx="8">
                  <c:v>64.420641026424903</c:v>
                </c:pt>
                <c:pt idx="9">
                  <c:v>71.727056474129554</c:v>
                </c:pt>
                <c:pt idx="10">
                  <c:v>78.905493854933752</c:v>
                </c:pt>
                <c:pt idx="11">
                  <c:v>85.895647648024834</c:v>
                </c:pt>
                <c:pt idx="12">
                  <c:v>92.609418160251096</c:v>
                </c:pt>
                <c:pt idx="13">
                  <c:v>98.981383868130848</c:v>
                </c:pt>
                <c:pt idx="14">
                  <c:v>104.94743933376523</c:v>
                </c:pt>
                <c:pt idx="15">
                  <c:v>110.53955791360625</c:v>
                </c:pt>
                <c:pt idx="16">
                  <c:v>115.49691263086963</c:v>
                </c:pt>
                <c:pt idx="17">
                  <c:v>120.08762667811411</c:v>
                </c:pt>
                <c:pt idx="18">
                  <c:v>123.47162252498734</c:v>
                </c:pt>
                <c:pt idx="19">
                  <c:v>126.85899812835618</c:v>
                </c:pt>
                <c:pt idx="20">
                  <c:v>129.77478683095876</c:v>
                </c:pt>
                <c:pt idx="21">
                  <c:v>131.53266230748184</c:v>
                </c:pt>
                <c:pt idx="22">
                  <c:v>132.98068338335986</c:v>
                </c:pt>
                <c:pt idx="23">
                  <c:v>134.02748397880498</c:v>
                </c:pt>
                <c:pt idx="24">
                  <c:v>134.66226270630938</c:v>
                </c:pt>
              </c:numCache>
            </c:numRef>
          </c:val>
          <c:extLst>
            <c:ext xmlns:c16="http://schemas.microsoft.com/office/drawing/2014/chart" uri="{C3380CC4-5D6E-409C-BE32-E72D297353CC}">
              <c16:uniqueId val="{0000000A-CAD6-4D57-821C-98ABB58ED163}"/>
            </c:ext>
          </c:extLst>
        </c:ser>
        <c:ser>
          <c:idx val="11"/>
          <c:order val="11"/>
          <c:tx>
            <c:strRef>
              <c:f>ElecDemand_EndUse!$CC$14</c:f>
              <c:strCache>
                <c:ptCount val="1"/>
                <c:pt idx="0">
                  <c:v>Res Lighting</c:v>
                </c:pt>
              </c:strCache>
            </c:strRef>
          </c:tx>
          <c:spPr>
            <a:solidFill>
              <a:schemeClr val="accent6">
                <a:lumMod val="60000"/>
              </a:schemeClr>
            </a:solidFill>
            <a:ln>
              <a:noFill/>
            </a:ln>
            <a:effectLst/>
          </c:spPr>
          <c:invertIfNegative val="0"/>
          <c:cat>
            <c:numRef>
              <c:f>ElecDemand_EndUse!$CD$2:$DD$2</c:f>
              <c:numCache>
                <c:formatCode>General</c:formatCode>
                <c:ptCount val="25"/>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numCache>
            </c:numRef>
          </c:cat>
          <c:val>
            <c:numRef>
              <c:f>ElecDemand_EndUse!$CD$14:$DD$14</c:f>
              <c:numCache>
                <c:formatCode>#,##0_);\(#,##0\)</c:formatCode>
                <c:ptCount val="25"/>
                <c:pt idx="0">
                  <c:v>4.2401282584037725</c:v>
                </c:pt>
                <c:pt idx="1">
                  <c:v>8.5810114374023563</c:v>
                </c:pt>
                <c:pt idx="2">
                  <c:v>12.988561363716945</c:v>
                </c:pt>
                <c:pt idx="3">
                  <c:v>15.837534971106681</c:v>
                </c:pt>
                <c:pt idx="4">
                  <c:v>18.699592411703843</c:v>
                </c:pt>
                <c:pt idx="5">
                  <c:v>21.52526905411791</c:v>
                </c:pt>
                <c:pt idx="6">
                  <c:v>24.265003009519724</c:v>
                </c:pt>
                <c:pt idx="7">
                  <c:v>26.873348020689978</c:v>
                </c:pt>
                <c:pt idx="8">
                  <c:v>29.312213884447498</c:v>
                </c:pt>
                <c:pt idx="9">
                  <c:v>31.553390652837187</c:v>
                </c:pt>
                <c:pt idx="10">
                  <c:v>33.57971826854758</c:v>
                </c:pt>
                <c:pt idx="11">
                  <c:v>35.384800002883523</c:v>
                </c:pt>
                <c:pt idx="12">
                  <c:v>36.971782616742317</c:v>
                </c:pt>
                <c:pt idx="13">
                  <c:v>38.351320864842151</c:v>
                </c:pt>
                <c:pt idx="14">
                  <c:v>39.539361958210826</c:v>
                </c:pt>
                <c:pt idx="15">
                  <c:v>40.554946946984586</c:v>
                </c:pt>
                <c:pt idx="16">
                  <c:v>41.418421724765281</c:v>
                </c:pt>
                <c:pt idx="17">
                  <c:v>42.149956604970853</c:v>
                </c:pt>
                <c:pt idx="18">
                  <c:v>42.768691951672793</c:v>
                </c:pt>
                <c:pt idx="19">
                  <c:v>43.292012810230375</c:v>
                </c:pt>
                <c:pt idx="20">
                  <c:v>43.734816556685814</c:v>
                </c:pt>
                <c:pt idx="21">
                  <c:v>43.820022769335047</c:v>
                </c:pt>
                <c:pt idx="22">
                  <c:v>44.111603702292754</c:v>
                </c:pt>
                <c:pt idx="23">
                  <c:v>43.80146320665667</c:v>
                </c:pt>
                <c:pt idx="24">
                  <c:v>43.744540897598071</c:v>
                </c:pt>
              </c:numCache>
            </c:numRef>
          </c:val>
          <c:extLst>
            <c:ext xmlns:c16="http://schemas.microsoft.com/office/drawing/2014/chart" uri="{C3380CC4-5D6E-409C-BE32-E72D297353CC}">
              <c16:uniqueId val="{0000000B-CAD6-4D57-821C-98ABB58ED163}"/>
            </c:ext>
          </c:extLst>
        </c:ser>
        <c:ser>
          <c:idx val="12"/>
          <c:order val="12"/>
          <c:tx>
            <c:strRef>
              <c:f>ElecDemand_EndUse!$CC$15</c:f>
              <c:strCache>
                <c:ptCount val="1"/>
                <c:pt idx="0">
                  <c:v>Res Other</c:v>
                </c:pt>
              </c:strCache>
            </c:strRef>
          </c:tx>
          <c:spPr>
            <a:solidFill>
              <a:schemeClr val="accent1">
                <a:lumMod val="80000"/>
                <a:lumOff val="20000"/>
              </a:schemeClr>
            </a:solidFill>
            <a:ln>
              <a:noFill/>
            </a:ln>
            <a:effectLst/>
          </c:spPr>
          <c:invertIfNegative val="0"/>
          <c:cat>
            <c:numRef>
              <c:f>ElecDemand_EndUse!$CD$2:$DD$2</c:f>
              <c:numCache>
                <c:formatCode>General</c:formatCode>
                <c:ptCount val="25"/>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numCache>
            </c:numRef>
          </c:cat>
          <c:val>
            <c:numRef>
              <c:f>ElecDemand_EndUse!$CD$15:$DD$15</c:f>
              <c:numCache>
                <c:formatCode>#,##0_);\(#,##0\)</c:formatCode>
                <c:ptCount val="25"/>
                <c:pt idx="0">
                  <c:v>1.722026260045763</c:v>
                </c:pt>
                <c:pt idx="1">
                  <c:v>3.9133158590322639</c:v>
                </c:pt>
                <c:pt idx="2">
                  <c:v>6.5160669339531196</c:v>
                </c:pt>
                <c:pt idx="3">
                  <c:v>9.4830420243126419</c:v>
                </c:pt>
                <c:pt idx="4">
                  <c:v>12.775141137074954</c:v>
                </c:pt>
                <c:pt idx="5">
                  <c:v>16.187815818657356</c:v>
                </c:pt>
                <c:pt idx="6">
                  <c:v>20.030780794778643</c:v>
                </c:pt>
                <c:pt idx="7">
                  <c:v>23.965020911536108</c:v>
                </c:pt>
                <c:pt idx="8">
                  <c:v>27.965737048872132</c:v>
                </c:pt>
                <c:pt idx="9">
                  <c:v>32.06596268723667</c:v>
                </c:pt>
                <c:pt idx="10">
                  <c:v>36.18540122448114</c:v>
                </c:pt>
                <c:pt idx="11">
                  <c:v>40.349079489555635</c:v>
                </c:pt>
                <c:pt idx="12">
                  <c:v>44.467877919674144</c:v>
                </c:pt>
                <c:pt idx="13">
                  <c:v>48.448870090889848</c:v>
                </c:pt>
                <c:pt idx="14">
                  <c:v>52.339313912989979</c:v>
                </c:pt>
                <c:pt idx="15">
                  <c:v>56.053083536374807</c:v>
                </c:pt>
                <c:pt idx="16">
                  <c:v>59.528086021478963</c:v>
                </c:pt>
                <c:pt idx="17">
                  <c:v>62.776159454665049</c:v>
                </c:pt>
                <c:pt idx="18">
                  <c:v>65.782426834879402</c:v>
                </c:pt>
                <c:pt idx="19">
                  <c:v>68.53990389448083</c:v>
                </c:pt>
                <c:pt idx="20">
                  <c:v>71.046347782542682</c:v>
                </c:pt>
                <c:pt idx="21">
                  <c:v>73.314204507965542</c:v>
                </c:pt>
                <c:pt idx="22">
                  <c:v>75.353444387870042</c:v>
                </c:pt>
                <c:pt idx="23">
                  <c:v>77.180300334042983</c:v>
                </c:pt>
                <c:pt idx="24">
                  <c:v>78.81328340604712</c:v>
                </c:pt>
              </c:numCache>
            </c:numRef>
          </c:val>
          <c:extLst>
            <c:ext xmlns:c16="http://schemas.microsoft.com/office/drawing/2014/chart" uri="{C3380CC4-5D6E-409C-BE32-E72D297353CC}">
              <c16:uniqueId val="{0000000C-CAD6-4D57-821C-98ABB58ED163}"/>
            </c:ext>
          </c:extLst>
        </c:ser>
        <c:ser>
          <c:idx val="13"/>
          <c:order val="13"/>
          <c:tx>
            <c:strRef>
              <c:f>ElecDemand_EndUse!$CC$16</c:f>
              <c:strCache>
                <c:ptCount val="1"/>
                <c:pt idx="0">
                  <c:v>Res Refrigeration</c:v>
                </c:pt>
              </c:strCache>
            </c:strRef>
          </c:tx>
          <c:spPr>
            <a:solidFill>
              <a:schemeClr val="accent2">
                <a:lumMod val="80000"/>
                <a:lumOff val="20000"/>
              </a:schemeClr>
            </a:solidFill>
            <a:ln>
              <a:noFill/>
            </a:ln>
            <a:effectLst/>
          </c:spPr>
          <c:invertIfNegative val="0"/>
          <c:cat>
            <c:numRef>
              <c:f>ElecDemand_EndUse!$CD$2:$DD$2</c:f>
              <c:numCache>
                <c:formatCode>General</c:formatCode>
                <c:ptCount val="25"/>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numCache>
            </c:numRef>
          </c:cat>
          <c:val>
            <c:numRef>
              <c:f>ElecDemand_EndUse!$CD$16:$DD$16</c:f>
              <c:numCache>
                <c:formatCode>#,##0_);\(#,##0\)</c:formatCode>
                <c:ptCount val="25"/>
                <c:pt idx="0">
                  <c:v>0.77724501696318959</c:v>
                </c:pt>
                <c:pt idx="1">
                  <c:v>1.6116770795136115</c:v>
                </c:pt>
                <c:pt idx="2">
                  <c:v>2.4932471066041413</c:v>
                </c:pt>
                <c:pt idx="3">
                  <c:v>3.4091965671134887</c:v>
                </c:pt>
                <c:pt idx="4">
                  <c:v>4.3447120334728497</c:v>
                </c:pt>
                <c:pt idx="5">
                  <c:v>5.2838998127049752</c:v>
                </c:pt>
                <c:pt idx="6">
                  <c:v>6.1057261972315935</c:v>
                </c:pt>
                <c:pt idx="7">
                  <c:v>7.0060503292429432</c:v>
                </c:pt>
                <c:pt idx="8">
                  <c:v>7.8672035723368525</c:v>
                </c:pt>
                <c:pt idx="9">
                  <c:v>8.5671002695813847</c:v>
                </c:pt>
                <c:pt idx="10">
                  <c:v>9.1940037500161527</c:v>
                </c:pt>
                <c:pt idx="11">
                  <c:v>9.7682209665036321</c:v>
                </c:pt>
                <c:pt idx="12">
                  <c:v>10.278748439815777</c:v>
                </c:pt>
                <c:pt idx="13">
                  <c:v>10.715343890272806</c:v>
                </c:pt>
                <c:pt idx="14">
                  <c:v>11.093842895788407</c:v>
                </c:pt>
                <c:pt idx="15">
                  <c:v>11.419155182415816</c:v>
                </c:pt>
                <c:pt idx="16">
                  <c:v>11.697149091052006</c:v>
                </c:pt>
                <c:pt idx="17">
                  <c:v>11.934051450372646</c:v>
                </c:pt>
                <c:pt idx="18">
                  <c:v>12.13586563457662</c:v>
                </c:pt>
                <c:pt idx="19">
                  <c:v>12.308077255273652</c:v>
                </c:pt>
                <c:pt idx="20">
                  <c:v>12.455312330891797</c:v>
                </c:pt>
                <c:pt idx="21">
                  <c:v>12.582284845287305</c:v>
                </c:pt>
                <c:pt idx="22">
                  <c:v>12.692382520099919</c:v>
                </c:pt>
                <c:pt idx="23">
                  <c:v>12.788717312649299</c:v>
                </c:pt>
                <c:pt idx="24">
                  <c:v>12.873799849627094</c:v>
                </c:pt>
              </c:numCache>
            </c:numRef>
          </c:val>
          <c:extLst>
            <c:ext xmlns:c16="http://schemas.microsoft.com/office/drawing/2014/chart" uri="{C3380CC4-5D6E-409C-BE32-E72D297353CC}">
              <c16:uniqueId val="{0000000D-CAD6-4D57-821C-98ABB58ED163}"/>
            </c:ext>
          </c:extLst>
        </c:ser>
        <c:dLbls>
          <c:showLegendKey val="0"/>
          <c:showVal val="0"/>
          <c:showCatName val="0"/>
          <c:showSerName val="0"/>
          <c:showPercent val="0"/>
          <c:showBubbleSize val="0"/>
        </c:dLbls>
        <c:gapWidth val="40"/>
        <c:overlap val="100"/>
        <c:axId val="340290808"/>
        <c:axId val="341275224"/>
      </c:barChart>
      <c:catAx>
        <c:axId val="340290808"/>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1275224"/>
        <c:crosses val="autoZero"/>
        <c:auto val="1"/>
        <c:lblAlgn val="ctr"/>
        <c:lblOffset val="100"/>
        <c:noMultiLvlLbl val="0"/>
      </c:catAx>
      <c:valAx>
        <c:axId val="3412752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sz="1000" b="0" i="0" baseline="0">
                    <a:effectLst/>
                  </a:rPr>
                  <a:t>Savings Potential (MW, net at generator)</a:t>
                </a:r>
                <a:endParaRPr lang="en-US" sz="1000">
                  <a:effectLst/>
                </a:endParaRP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0_);\(#,##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0290808"/>
        <c:crosses val="autoZero"/>
        <c:crossBetween val="between"/>
      </c:valAx>
      <c:spPr>
        <a:noFill/>
        <a:ln>
          <a:noFill/>
        </a:ln>
        <a:effectLst/>
      </c:spPr>
    </c:plotArea>
    <c:legend>
      <c:legendPos val="r"/>
      <c:layout>
        <c:manualLayout>
          <c:xMode val="edge"/>
          <c:yMode val="edge"/>
          <c:x val="0.72010894471524389"/>
          <c:y val="1.7000666924831119E-2"/>
          <c:w val="0.25658128577301331"/>
          <c:h val="0.96293861064498087"/>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14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1"/>
          <c:order val="0"/>
          <c:tx>
            <c:strRef>
              <c:f>ElecDemand_EndUse!$AO$3</c:f>
              <c:strCache>
                <c:ptCount val="1"/>
                <c:pt idx="0">
                  <c:v>BNI Cooking and Laundry</c:v>
                </c:pt>
              </c:strCache>
            </c:strRef>
          </c:tx>
          <c:spPr>
            <a:solidFill>
              <a:schemeClr val="accent2"/>
            </a:solidFill>
            <a:ln>
              <a:noFill/>
            </a:ln>
            <a:effectLst/>
          </c:spPr>
          <c:invertIfNegative val="0"/>
          <c:cat>
            <c:numRef>
              <c:f>ElecDemand_EndUse!$AP$2:$BP$2</c:f>
              <c:numCache>
                <c:formatCode>General</c:formatCode>
                <c:ptCount val="25"/>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numCache>
            </c:numRef>
          </c:cat>
          <c:val>
            <c:numRef>
              <c:f>ElecDemand_EndUse!$AP$3:$BP$3</c:f>
              <c:numCache>
                <c:formatCode>#,##0_);\(#,##0\)</c:formatCode>
                <c:ptCount val="25"/>
                <c:pt idx="0">
                  <c:v>30.069848255190326</c:v>
                </c:pt>
                <c:pt idx="1">
                  <c:v>32.419578099331588</c:v>
                </c:pt>
                <c:pt idx="2">
                  <c:v>40.353178762384459</c:v>
                </c:pt>
                <c:pt idx="3">
                  <c:v>44.540431302866445</c:v>
                </c:pt>
                <c:pt idx="4">
                  <c:v>45.368008457799576</c:v>
                </c:pt>
                <c:pt idx="5">
                  <c:v>45.440614147286972</c:v>
                </c:pt>
                <c:pt idx="6">
                  <c:v>45.462102024187715</c:v>
                </c:pt>
                <c:pt idx="7">
                  <c:v>45.596644982711666</c:v>
                </c:pt>
                <c:pt idx="8">
                  <c:v>45.290914950547794</c:v>
                </c:pt>
                <c:pt idx="9">
                  <c:v>45.011590208097644</c:v>
                </c:pt>
                <c:pt idx="10">
                  <c:v>44.659875691444554</c:v>
                </c:pt>
                <c:pt idx="11">
                  <c:v>44.321448520785353</c:v>
                </c:pt>
                <c:pt idx="12">
                  <c:v>43.933265250941467</c:v>
                </c:pt>
                <c:pt idx="13">
                  <c:v>43.181369813351594</c:v>
                </c:pt>
                <c:pt idx="14">
                  <c:v>43.722458770311462</c:v>
                </c:pt>
                <c:pt idx="15">
                  <c:v>43.049678390897014</c:v>
                </c:pt>
                <c:pt idx="16">
                  <c:v>42.931159031735675</c:v>
                </c:pt>
                <c:pt idx="17">
                  <c:v>42.802251148204263</c:v>
                </c:pt>
                <c:pt idx="18">
                  <c:v>42.711831204924984</c:v>
                </c:pt>
                <c:pt idx="19">
                  <c:v>42.654501046282157</c:v>
                </c:pt>
                <c:pt idx="20">
                  <c:v>40.794666745962409</c:v>
                </c:pt>
                <c:pt idx="21">
                  <c:v>40.700141587083699</c:v>
                </c:pt>
                <c:pt idx="22">
                  <c:v>40.605480282928696</c:v>
                </c:pt>
                <c:pt idx="23">
                  <c:v>40.510682267224368</c:v>
                </c:pt>
                <c:pt idx="24">
                  <c:v>40.415746976529043</c:v>
                </c:pt>
              </c:numCache>
            </c:numRef>
          </c:val>
          <c:extLst>
            <c:ext xmlns:c16="http://schemas.microsoft.com/office/drawing/2014/chart" uri="{C3380CC4-5D6E-409C-BE32-E72D297353CC}">
              <c16:uniqueId val="{00000000-B95A-46EB-A7DD-22064C7B6381}"/>
            </c:ext>
          </c:extLst>
        </c:ser>
        <c:ser>
          <c:idx val="2"/>
          <c:order val="1"/>
          <c:tx>
            <c:strRef>
              <c:f>ElecDemand_EndUse!$AO$4</c:f>
              <c:strCache>
                <c:ptCount val="1"/>
                <c:pt idx="0">
                  <c:v>BNI Domestic Hot Water (DHW)</c:v>
                </c:pt>
              </c:strCache>
            </c:strRef>
          </c:tx>
          <c:spPr>
            <a:solidFill>
              <a:schemeClr val="accent3"/>
            </a:solidFill>
            <a:ln>
              <a:noFill/>
            </a:ln>
            <a:effectLst/>
          </c:spPr>
          <c:invertIfNegative val="0"/>
          <c:cat>
            <c:numRef>
              <c:f>ElecDemand_EndUse!$AP$2:$BP$2</c:f>
              <c:numCache>
                <c:formatCode>General</c:formatCode>
                <c:ptCount val="25"/>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numCache>
            </c:numRef>
          </c:cat>
          <c:val>
            <c:numRef>
              <c:f>ElecDemand_EndUse!$AP$4:$BP$4</c:f>
              <c:numCache>
                <c:formatCode>#,##0_);\(#,##0\)</c:formatCode>
                <c:ptCount val="25"/>
                <c:pt idx="0">
                  <c:v>1.351332417160938</c:v>
                </c:pt>
                <c:pt idx="1">
                  <c:v>1.294626310501878</c:v>
                </c:pt>
                <c:pt idx="2">
                  <c:v>1.2956523004763589</c:v>
                </c:pt>
                <c:pt idx="3">
                  <c:v>1.2979257224095617</c:v>
                </c:pt>
                <c:pt idx="4">
                  <c:v>1.2976675069499883</c:v>
                </c:pt>
                <c:pt idx="5">
                  <c:v>1.300197255759362</c:v>
                </c:pt>
                <c:pt idx="6">
                  <c:v>1.3024405706297151</c:v>
                </c:pt>
                <c:pt idx="7">
                  <c:v>1.3082244690938334</c:v>
                </c:pt>
                <c:pt idx="8">
                  <c:v>1.3003011913189837</c:v>
                </c:pt>
                <c:pt idx="9">
                  <c:v>1.2924265878043626</c:v>
                </c:pt>
                <c:pt idx="10">
                  <c:v>1.2783718768396584</c:v>
                </c:pt>
                <c:pt idx="11">
                  <c:v>1.264541897855846</c:v>
                </c:pt>
                <c:pt idx="12">
                  <c:v>1.2498909293630684</c:v>
                </c:pt>
                <c:pt idx="13">
                  <c:v>1.2347253903817299</c:v>
                </c:pt>
                <c:pt idx="14">
                  <c:v>1.2199724599626782</c:v>
                </c:pt>
                <c:pt idx="15">
                  <c:v>1.2068292169726376</c:v>
                </c:pt>
                <c:pt idx="16">
                  <c:v>1.2033736285565797</c:v>
                </c:pt>
                <c:pt idx="17">
                  <c:v>1.1995920205590849</c:v>
                </c:pt>
                <c:pt idx="18">
                  <c:v>1.1968706280746764</c:v>
                </c:pt>
                <c:pt idx="19">
                  <c:v>1.1951210729477038</c:v>
                </c:pt>
                <c:pt idx="20">
                  <c:v>1.1914693676585058</c:v>
                </c:pt>
                <c:pt idx="21">
                  <c:v>1.1881599463667643</c:v>
                </c:pt>
                <c:pt idx="22">
                  <c:v>1.1848403143455613</c:v>
                </c:pt>
                <c:pt idx="23">
                  <c:v>1.1815104715948981</c:v>
                </c:pt>
                <c:pt idx="24">
                  <c:v>1.1781704181147736</c:v>
                </c:pt>
              </c:numCache>
            </c:numRef>
          </c:val>
          <c:extLst>
            <c:ext xmlns:c16="http://schemas.microsoft.com/office/drawing/2014/chart" uri="{C3380CC4-5D6E-409C-BE32-E72D297353CC}">
              <c16:uniqueId val="{00000001-B95A-46EB-A7DD-22064C7B6381}"/>
            </c:ext>
          </c:extLst>
        </c:ser>
        <c:ser>
          <c:idx val="3"/>
          <c:order val="2"/>
          <c:tx>
            <c:strRef>
              <c:f>ElecDemand_EndUse!$AO$5</c:f>
              <c:strCache>
                <c:ptCount val="1"/>
                <c:pt idx="0">
                  <c:v>BNI Electronics and Information Technology (IT)</c:v>
                </c:pt>
              </c:strCache>
            </c:strRef>
          </c:tx>
          <c:spPr>
            <a:solidFill>
              <a:schemeClr val="accent4"/>
            </a:solidFill>
            <a:ln>
              <a:noFill/>
            </a:ln>
            <a:effectLst/>
          </c:spPr>
          <c:invertIfNegative val="0"/>
          <c:cat>
            <c:numRef>
              <c:f>ElecDemand_EndUse!$AP$2:$BP$2</c:f>
              <c:numCache>
                <c:formatCode>General</c:formatCode>
                <c:ptCount val="25"/>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numCache>
            </c:numRef>
          </c:cat>
          <c:val>
            <c:numRef>
              <c:f>ElecDemand_EndUse!$AP$5:$BP$5</c:f>
              <c:numCache>
                <c:formatCode>#,##0_);\(#,##0\)</c:formatCode>
                <c:ptCount val="25"/>
                <c:pt idx="0">
                  <c:v>23.160811537063942</c:v>
                </c:pt>
                <c:pt idx="1">
                  <c:v>23.045007479378615</c:v>
                </c:pt>
                <c:pt idx="2">
                  <c:v>22.929782441981729</c:v>
                </c:pt>
                <c:pt idx="3">
                  <c:v>22.815133529771817</c:v>
                </c:pt>
                <c:pt idx="4">
                  <c:v>22.701057862122958</c:v>
                </c:pt>
                <c:pt idx="5">
                  <c:v>22.587552572812346</c:v>
                </c:pt>
                <c:pt idx="6">
                  <c:v>22.474614809948282</c:v>
                </c:pt>
                <c:pt idx="7">
                  <c:v>22.362241735898536</c:v>
                </c:pt>
                <c:pt idx="8">
                  <c:v>22.161222895814987</c:v>
                </c:pt>
                <c:pt idx="9">
                  <c:v>21.972628680660904</c:v>
                </c:pt>
                <c:pt idx="10">
                  <c:v>21.766742754453897</c:v>
                </c:pt>
                <c:pt idx="11">
                  <c:v>21.56658215634527</c:v>
                </c:pt>
                <c:pt idx="12">
                  <c:v>21.357323566460245</c:v>
                </c:pt>
                <c:pt idx="13">
                  <c:v>20.942974385288942</c:v>
                </c:pt>
                <c:pt idx="14">
                  <c:v>20.532339361574227</c:v>
                </c:pt>
                <c:pt idx="15">
                  <c:v>20.144358619108935</c:v>
                </c:pt>
                <c:pt idx="16">
                  <c:v>20.025455326051858</c:v>
                </c:pt>
                <c:pt idx="17">
                  <c:v>19.901819277060472</c:v>
                </c:pt>
                <c:pt idx="18">
                  <c:v>19.793200433829902</c:v>
                </c:pt>
                <c:pt idx="19">
                  <c:v>19.694234431660753</c:v>
                </c:pt>
                <c:pt idx="20">
                  <c:v>19.318306457581745</c:v>
                </c:pt>
                <c:pt idx="21">
                  <c:v>19.210551300883829</c:v>
                </c:pt>
                <c:pt idx="22">
                  <c:v>19.10278043197302</c:v>
                </c:pt>
                <c:pt idx="23">
                  <c:v>18.994992971926425</c:v>
                </c:pt>
                <c:pt idx="24">
                  <c:v>18.887188046215748</c:v>
                </c:pt>
              </c:numCache>
            </c:numRef>
          </c:val>
          <c:extLst>
            <c:ext xmlns:c16="http://schemas.microsoft.com/office/drawing/2014/chart" uri="{C3380CC4-5D6E-409C-BE32-E72D297353CC}">
              <c16:uniqueId val="{00000002-B95A-46EB-A7DD-22064C7B6381}"/>
            </c:ext>
          </c:extLst>
        </c:ser>
        <c:ser>
          <c:idx val="4"/>
          <c:order val="3"/>
          <c:tx>
            <c:strRef>
              <c:f>ElecDemand_EndUse!$AO$6</c:f>
              <c:strCache>
                <c:ptCount val="1"/>
                <c:pt idx="0">
                  <c:v>BNI Energy Management</c:v>
                </c:pt>
              </c:strCache>
            </c:strRef>
          </c:tx>
          <c:spPr>
            <a:solidFill>
              <a:schemeClr val="accent5"/>
            </a:solidFill>
            <a:ln>
              <a:noFill/>
            </a:ln>
            <a:effectLst/>
          </c:spPr>
          <c:invertIfNegative val="0"/>
          <c:cat>
            <c:numRef>
              <c:f>ElecDemand_EndUse!$AP$2:$BP$2</c:f>
              <c:numCache>
                <c:formatCode>General</c:formatCode>
                <c:ptCount val="25"/>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numCache>
            </c:numRef>
          </c:cat>
          <c:val>
            <c:numRef>
              <c:f>ElecDemand_EndUse!$AP$6:$BP$6</c:f>
              <c:numCache>
                <c:formatCode>#,##0_);\(#,##0\)</c:formatCode>
                <c:ptCount val="25"/>
                <c:pt idx="0">
                  <c:v>39.535815951569056</c:v>
                </c:pt>
                <c:pt idx="1">
                  <c:v>40.012724509685349</c:v>
                </c:pt>
                <c:pt idx="2">
                  <c:v>40.167426638886674</c:v>
                </c:pt>
                <c:pt idx="3">
                  <c:v>40.341057564513477</c:v>
                </c:pt>
                <c:pt idx="4">
                  <c:v>40.3635946623398</c:v>
                </c:pt>
                <c:pt idx="5">
                  <c:v>40.543219205180989</c:v>
                </c:pt>
                <c:pt idx="6">
                  <c:v>40.659339186221445</c:v>
                </c:pt>
                <c:pt idx="7">
                  <c:v>40.920813744531621</c:v>
                </c:pt>
                <c:pt idx="8">
                  <c:v>40.684383568755393</c:v>
                </c:pt>
                <c:pt idx="9">
                  <c:v>40.470394491461477</c:v>
                </c:pt>
                <c:pt idx="10">
                  <c:v>40.167657498095828</c:v>
                </c:pt>
                <c:pt idx="11">
                  <c:v>39.877105241380782</c:v>
                </c:pt>
                <c:pt idx="12">
                  <c:v>39.532327211300505</c:v>
                </c:pt>
                <c:pt idx="13">
                  <c:v>38.902698212902052</c:v>
                </c:pt>
                <c:pt idx="14">
                  <c:v>38.282492233111867</c:v>
                </c:pt>
                <c:pt idx="15">
                  <c:v>37.746364026891463</c:v>
                </c:pt>
                <c:pt idx="16">
                  <c:v>37.691394952856484</c:v>
                </c:pt>
                <c:pt idx="17">
                  <c:v>37.626604098659321</c:v>
                </c:pt>
                <c:pt idx="18">
                  <c:v>37.599327228945725</c:v>
                </c:pt>
                <c:pt idx="19">
                  <c:v>37.607007655544464</c:v>
                </c:pt>
                <c:pt idx="20">
                  <c:v>37.139895465593085</c:v>
                </c:pt>
                <c:pt idx="21">
                  <c:v>37.097908565175672</c:v>
                </c:pt>
                <c:pt idx="22">
                  <c:v>37.05573668289361</c:v>
                </c:pt>
                <c:pt idx="23">
                  <c:v>37.013379818746884</c:v>
                </c:pt>
                <c:pt idx="24">
                  <c:v>36.970837972735509</c:v>
                </c:pt>
              </c:numCache>
            </c:numRef>
          </c:val>
          <c:extLst>
            <c:ext xmlns:c16="http://schemas.microsoft.com/office/drawing/2014/chart" uri="{C3380CC4-5D6E-409C-BE32-E72D297353CC}">
              <c16:uniqueId val="{00000003-B95A-46EB-A7DD-22064C7B6381}"/>
            </c:ext>
          </c:extLst>
        </c:ser>
        <c:ser>
          <c:idx val="5"/>
          <c:order val="4"/>
          <c:tx>
            <c:strRef>
              <c:f>ElecDemand_EndUse!$AO$7</c:f>
              <c:strCache>
                <c:ptCount val="1"/>
                <c:pt idx="0">
                  <c:v>BNI HVAC</c:v>
                </c:pt>
              </c:strCache>
            </c:strRef>
          </c:tx>
          <c:spPr>
            <a:solidFill>
              <a:schemeClr val="accent6"/>
            </a:solidFill>
            <a:ln>
              <a:noFill/>
            </a:ln>
            <a:effectLst/>
          </c:spPr>
          <c:invertIfNegative val="0"/>
          <c:cat>
            <c:numRef>
              <c:f>ElecDemand_EndUse!$AP$2:$BP$2</c:f>
              <c:numCache>
                <c:formatCode>General</c:formatCode>
                <c:ptCount val="25"/>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numCache>
            </c:numRef>
          </c:cat>
          <c:val>
            <c:numRef>
              <c:f>ElecDemand_EndUse!$AP$7:$BP$7</c:f>
              <c:numCache>
                <c:formatCode>#,##0_);\(#,##0\)</c:formatCode>
                <c:ptCount val="25"/>
                <c:pt idx="0">
                  <c:v>270.0590190295764</c:v>
                </c:pt>
                <c:pt idx="1">
                  <c:v>272.77018086091789</c:v>
                </c:pt>
                <c:pt idx="2">
                  <c:v>273.58206328583941</c:v>
                </c:pt>
                <c:pt idx="3">
                  <c:v>274.48911642180929</c:v>
                </c:pt>
                <c:pt idx="4">
                  <c:v>274.46947413174581</c:v>
                </c:pt>
                <c:pt idx="5">
                  <c:v>275.40246999304759</c:v>
                </c:pt>
                <c:pt idx="6">
                  <c:v>275.94005495453541</c:v>
                </c:pt>
                <c:pt idx="7">
                  <c:v>277.34615643406823</c:v>
                </c:pt>
                <c:pt idx="8">
                  <c:v>275.65483611896769</c:v>
                </c:pt>
                <c:pt idx="9">
                  <c:v>274.12586020985049</c:v>
                </c:pt>
                <c:pt idx="10">
                  <c:v>272.09655726782205</c:v>
                </c:pt>
                <c:pt idx="11">
                  <c:v>270.15068334437541</c:v>
                </c:pt>
                <c:pt idx="12">
                  <c:v>267.85173207813153</c:v>
                </c:pt>
                <c:pt idx="13">
                  <c:v>263.42849072460649</c:v>
                </c:pt>
                <c:pt idx="14">
                  <c:v>259.06513721300155</c:v>
                </c:pt>
                <c:pt idx="15">
                  <c:v>255.25555013009841</c:v>
                </c:pt>
                <c:pt idx="16">
                  <c:v>254.78387258029161</c:v>
                </c:pt>
                <c:pt idx="17">
                  <c:v>254.24756764945636</c:v>
                </c:pt>
                <c:pt idx="18">
                  <c:v>253.95784114023121</c:v>
                </c:pt>
                <c:pt idx="19">
                  <c:v>253.89081231322552</c:v>
                </c:pt>
                <c:pt idx="20">
                  <c:v>250.40763580406878</c:v>
                </c:pt>
                <c:pt idx="21">
                  <c:v>250.03499316740005</c:v>
                </c:pt>
                <c:pt idx="22">
                  <c:v>249.66135416432016</c:v>
                </c:pt>
                <c:pt idx="23">
                  <c:v>249.28671733151771</c:v>
                </c:pt>
                <c:pt idx="24">
                  <c:v>248.91108121299794</c:v>
                </c:pt>
              </c:numCache>
            </c:numRef>
          </c:val>
          <c:extLst>
            <c:ext xmlns:c16="http://schemas.microsoft.com/office/drawing/2014/chart" uri="{C3380CC4-5D6E-409C-BE32-E72D297353CC}">
              <c16:uniqueId val="{00000004-B95A-46EB-A7DD-22064C7B6381}"/>
            </c:ext>
          </c:extLst>
        </c:ser>
        <c:ser>
          <c:idx val="6"/>
          <c:order val="5"/>
          <c:tx>
            <c:strRef>
              <c:f>ElecDemand_EndUse!$AO$8</c:f>
              <c:strCache>
                <c:ptCount val="1"/>
                <c:pt idx="0">
                  <c:v>BNI Lighting</c:v>
                </c:pt>
              </c:strCache>
            </c:strRef>
          </c:tx>
          <c:spPr>
            <a:solidFill>
              <a:schemeClr val="accent1">
                <a:lumMod val="60000"/>
              </a:schemeClr>
            </a:solidFill>
            <a:ln>
              <a:noFill/>
            </a:ln>
            <a:effectLst/>
          </c:spPr>
          <c:invertIfNegative val="0"/>
          <c:cat>
            <c:numRef>
              <c:f>ElecDemand_EndUse!$AP$2:$BP$2</c:f>
              <c:numCache>
                <c:formatCode>General</c:formatCode>
                <c:ptCount val="25"/>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numCache>
            </c:numRef>
          </c:cat>
          <c:val>
            <c:numRef>
              <c:f>ElecDemand_EndUse!$AP$8:$BP$8</c:f>
              <c:numCache>
                <c:formatCode>#,##0_);\(#,##0\)</c:formatCode>
                <c:ptCount val="25"/>
                <c:pt idx="0">
                  <c:v>175.23404535316902</c:v>
                </c:pt>
                <c:pt idx="1">
                  <c:v>177.13544643032102</c:v>
                </c:pt>
                <c:pt idx="2">
                  <c:v>177.73772156836966</c:v>
                </c:pt>
                <c:pt idx="3">
                  <c:v>178.40484736831655</c:v>
                </c:pt>
                <c:pt idx="4">
                  <c:v>178.43798562164554</c:v>
                </c:pt>
                <c:pt idx="5">
                  <c:v>179.12238639058788</c:v>
                </c:pt>
                <c:pt idx="6">
                  <c:v>179.53613970541775</c:v>
                </c:pt>
                <c:pt idx="7">
                  <c:v>180.54362829742186</c:v>
                </c:pt>
                <c:pt idx="8">
                  <c:v>179.46902477304957</c:v>
                </c:pt>
                <c:pt idx="9">
                  <c:v>178.50037387964119</c:v>
                </c:pt>
                <c:pt idx="10">
                  <c:v>177.252568187245</c:v>
                </c:pt>
                <c:pt idx="11">
                  <c:v>176.00270210781829</c:v>
                </c:pt>
                <c:pt idx="12">
                  <c:v>174.84958143022041</c:v>
                </c:pt>
                <c:pt idx="13">
                  <c:v>172.01160718228184</c:v>
                </c:pt>
                <c:pt idx="14">
                  <c:v>169.18800887584564</c:v>
                </c:pt>
                <c:pt idx="15">
                  <c:v>166.73488534235824</c:v>
                </c:pt>
                <c:pt idx="16">
                  <c:v>166.46031812131693</c:v>
                </c:pt>
                <c:pt idx="17">
                  <c:v>166.14337419176218</c:v>
                </c:pt>
                <c:pt idx="18">
                  <c:v>165.98936479881564</c:v>
                </c:pt>
                <c:pt idx="19">
                  <c:v>165.98411897569463</c:v>
                </c:pt>
                <c:pt idx="20">
                  <c:v>163.74990225450279</c:v>
                </c:pt>
                <c:pt idx="21">
                  <c:v>163.53866994025987</c:v>
                </c:pt>
                <c:pt idx="22">
                  <c:v>163.32676074009362</c:v>
                </c:pt>
                <c:pt idx="23">
                  <c:v>163.11417401208649</c:v>
                </c:pt>
                <c:pt idx="24">
                  <c:v>162.90090911753046</c:v>
                </c:pt>
              </c:numCache>
            </c:numRef>
          </c:val>
          <c:extLst>
            <c:ext xmlns:c16="http://schemas.microsoft.com/office/drawing/2014/chart" uri="{C3380CC4-5D6E-409C-BE32-E72D297353CC}">
              <c16:uniqueId val="{00000005-B95A-46EB-A7DD-22064C7B6381}"/>
            </c:ext>
          </c:extLst>
        </c:ser>
        <c:ser>
          <c:idx val="7"/>
          <c:order val="6"/>
          <c:tx>
            <c:strRef>
              <c:f>ElecDemand_EndUse!$AO$9</c:f>
              <c:strCache>
                <c:ptCount val="1"/>
                <c:pt idx="0">
                  <c:v>BNI Other</c:v>
                </c:pt>
              </c:strCache>
            </c:strRef>
          </c:tx>
          <c:spPr>
            <a:solidFill>
              <a:schemeClr val="accent2">
                <a:lumMod val="60000"/>
              </a:schemeClr>
            </a:solidFill>
            <a:ln>
              <a:noFill/>
            </a:ln>
            <a:effectLst/>
          </c:spPr>
          <c:invertIfNegative val="0"/>
          <c:cat>
            <c:numRef>
              <c:f>ElecDemand_EndUse!$AP$2:$BP$2</c:f>
              <c:numCache>
                <c:formatCode>General</c:formatCode>
                <c:ptCount val="25"/>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numCache>
            </c:numRef>
          </c:cat>
          <c:val>
            <c:numRef>
              <c:f>ElecDemand_EndUse!$AP$9:$BP$9</c:f>
              <c:numCache>
                <c:formatCode>#,##0_);\(#,##0\)</c:formatCode>
                <c:ptCount val="25"/>
                <c:pt idx="0">
                  <c:v>55.753555616822027</c:v>
                </c:pt>
                <c:pt idx="1">
                  <c:v>56.52139165256299</c:v>
                </c:pt>
                <c:pt idx="2">
                  <c:v>56.82026833450157</c:v>
                </c:pt>
                <c:pt idx="3">
                  <c:v>57.132476929009371</c:v>
                </c:pt>
                <c:pt idx="4">
                  <c:v>57.193151718825966</c:v>
                </c:pt>
                <c:pt idx="5">
                  <c:v>57.506582954540185</c:v>
                </c:pt>
                <c:pt idx="6">
                  <c:v>57.706677567412626</c:v>
                </c:pt>
                <c:pt idx="7">
                  <c:v>58.12777019724814</c:v>
                </c:pt>
                <c:pt idx="8">
                  <c:v>57.813330458078475</c:v>
                </c:pt>
                <c:pt idx="9">
                  <c:v>57.54029886473473</c:v>
                </c:pt>
                <c:pt idx="10">
                  <c:v>57.188140368872489</c:v>
                </c:pt>
                <c:pt idx="11">
                  <c:v>56.855565128490021</c:v>
                </c:pt>
                <c:pt idx="12">
                  <c:v>56.42918506220721</c:v>
                </c:pt>
                <c:pt idx="13">
                  <c:v>55.48651568500344</c:v>
                </c:pt>
                <c:pt idx="14">
                  <c:v>54.555647937143739</c:v>
                </c:pt>
                <c:pt idx="15">
                  <c:v>53.763564353313058</c:v>
                </c:pt>
                <c:pt idx="16">
                  <c:v>53.724489113874988</c:v>
                </c:pt>
                <c:pt idx="17">
                  <c:v>53.672092853337404</c:v>
                </c:pt>
                <c:pt idx="18">
                  <c:v>53.67450481517983</c:v>
                </c:pt>
                <c:pt idx="19">
                  <c:v>53.728156689414284</c:v>
                </c:pt>
                <c:pt idx="20">
                  <c:v>52.930458116055192</c:v>
                </c:pt>
                <c:pt idx="21">
                  <c:v>52.912905345595227</c:v>
                </c:pt>
                <c:pt idx="22">
                  <c:v>52.895181244243901</c:v>
                </c:pt>
                <c:pt idx="23">
                  <c:v>52.877285812001169</c:v>
                </c:pt>
                <c:pt idx="24">
                  <c:v>52.859219048867075</c:v>
                </c:pt>
              </c:numCache>
            </c:numRef>
          </c:val>
          <c:extLst>
            <c:ext xmlns:c16="http://schemas.microsoft.com/office/drawing/2014/chart" uri="{C3380CC4-5D6E-409C-BE32-E72D297353CC}">
              <c16:uniqueId val="{00000006-B95A-46EB-A7DD-22064C7B6381}"/>
            </c:ext>
          </c:extLst>
        </c:ser>
        <c:ser>
          <c:idx val="8"/>
          <c:order val="7"/>
          <c:tx>
            <c:strRef>
              <c:f>ElecDemand_EndUse!$AO$10</c:f>
              <c:strCache>
                <c:ptCount val="1"/>
                <c:pt idx="0">
                  <c:v>BNI Process</c:v>
                </c:pt>
              </c:strCache>
            </c:strRef>
          </c:tx>
          <c:spPr>
            <a:solidFill>
              <a:schemeClr val="accent3">
                <a:lumMod val="60000"/>
              </a:schemeClr>
            </a:solidFill>
            <a:ln>
              <a:noFill/>
            </a:ln>
            <a:effectLst/>
          </c:spPr>
          <c:invertIfNegative val="0"/>
          <c:cat>
            <c:numRef>
              <c:f>ElecDemand_EndUse!$AP$2:$BP$2</c:f>
              <c:numCache>
                <c:formatCode>General</c:formatCode>
                <c:ptCount val="25"/>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numCache>
            </c:numRef>
          </c:cat>
          <c:val>
            <c:numRef>
              <c:f>ElecDemand_EndUse!$AP$10:$BP$10</c:f>
              <c:numCache>
                <c:formatCode>#,##0_);\(#,##0\)</c:formatCode>
                <c:ptCount val="25"/>
                <c:pt idx="0">
                  <c:v>41.442965910958762</c:v>
                </c:pt>
                <c:pt idx="1">
                  <c:v>42.208202101664327</c:v>
                </c:pt>
                <c:pt idx="2">
                  <c:v>42.688177753964162</c:v>
                </c:pt>
                <c:pt idx="3">
                  <c:v>43.130605689161548</c:v>
                </c:pt>
                <c:pt idx="4">
                  <c:v>43.366367399664306</c:v>
                </c:pt>
                <c:pt idx="5">
                  <c:v>43.721168964605496</c:v>
                </c:pt>
                <c:pt idx="6">
                  <c:v>44.050146940081852</c:v>
                </c:pt>
                <c:pt idx="7">
                  <c:v>44.509147919994589</c:v>
                </c:pt>
                <c:pt idx="8">
                  <c:v>44.791623204305353</c:v>
                </c:pt>
                <c:pt idx="9">
                  <c:v>44.793622626787396</c:v>
                </c:pt>
                <c:pt idx="10">
                  <c:v>46.428621315124396</c:v>
                </c:pt>
                <c:pt idx="11">
                  <c:v>46.420843938168161</c:v>
                </c:pt>
                <c:pt idx="12">
                  <c:v>46.170134117039424</c:v>
                </c:pt>
                <c:pt idx="13">
                  <c:v>45.824052357070933</c:v>
                </c:pt>
                <c:pt idx="14">
                  <c:v>45.489214698546327</c:v>
                </c:pt>
                <c:pt idx="15">
                  <c:v>45.299891148104223</c:v>
                </c:pt>
                <c:pt idx="16">
                  <c:v>45.444477014916224</c:v>
                </c:pt>
                <c:pt idx="17">
                  <c:v>45.584721962715406</c:v>
                </c:pt>
                <c:pt idx="18">
                  <c:v>45.759249054281227</c:v>
                </c:pt>
                <c:pt idx="19">
                  <c:v>45.964570475590996</c:v>
                </c:pt>
                <c:pt idx="20">
                  <c:v>45.83659153293965</c:v>
                </c:pt>
                <c:pt idx="21">
                  <c:v>45.970836694409257</c:v>
                </c:pt>
                <c:pt idx="22">
                  <c:v>46.105260331134907</c:v>
                </c:pt>
                <c:pt idx="23">
                  <c:v>46.239862443116579</c:v>
                </c:pt>
                <c:pt idx="24">
                  <c:v>46.374643030354292</c:v>
                </c:pt>
              </c:numCache>
            </c:numRef>
          </c:val>
          <c:extLst>
            <c:ext xmlns:c16="http://schemas.microsoft.com/office/drawing/2014/chart" uri="{C3380CC4-5D6E-409C-BE32-E72D297353CC}">
              <c16:uniqueId val="{00000007-B95A-46EB-A7DD-22064C7B6381}"/>
            </c:ext>
          </c:extLst>
        </c:ser>
        <c:ser>
          <c:idx val="9"/>
          <c:order val="8"/>
          <c:tx>
            <c:strRef>
              <c:f>ElecDemand_EndUse!$AO$11</c:f>
              <c:strCache>
                <c:ptCount val="1"/>
                <c:pt idx="0">
                  <c:v>BNI Refrigeration</c:v>
                </c:pt>
              </c:strCache>
            </c:strRef>
          </c:tx>
          <c:spPr>
            <a:solidFill>
              <a:schemeClr val="accent4">
                <a:lumMod val="60000"/>
              </a:schemeClr>
            </a:solidFill>
            <a:ln>
              <a:noFill/>
            </a:ln>
            <a:effectLst/>
          </c:spPr>
          <c:invertIfNegative val="0"/>
          <c:cat>
            <c:numRef>
              <c:f>ElecDemand_EndUse!$AP$2:$BP$2</c:f>
              <c:numCache>
                <c:formatCode>General</c:formatCode>
                <c:ptCount val="25"/>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numCache>
            </c:numRef>
          </c:cat>
          <c:val>
            <c:numRef>
              <c:f>ElecDemand_EndUse!$AP$11:$BP$11</c:f>
              <c:numCache>
                <c:formatCode>#,##0_);\(#,##0\)</c:formatCode>
                <c:ptCount val="25"/>
                <c:pt idx="0">
                  <c:v>30.644628381386823</c:v>
                </c:pt>
                <c:pt idx="1">
                  <c:v>25.060638254694371</c:v>
                </c:pt>
                <c:pt idx="2">
                  <c:v>25.1624062470834</c:v>
                </c:pt>
                <c:pt idx="3">
                  <c:v>25.274007616275171</c:v>
                </c:pt>
                <c:pt idx="4">
                  <c:v>25.288939233868728</c:v>
                </c:pt>
                <c:pt idx="5">
                  <c:v>25.40307425754089</c:v>
                </c:pt>
                <c:pt idx="6">
                  <c:v>25.475913281157219</c:v>
                </c:pt>
                <c:pt idx="7">
                  <c:v>25.639189016741227</c:v>
                </c:pt>
                <c:pt idx="8">
                  <c:v>25.492831186319936</c:v>
                </c:pt>
                <c:pt idx="9">
                  <c:v>25.361544371678686</c:v>
                </c:pt>
                <c:pt idx="10">
                  <c:v>25.180684856577468</c:v>
                </c:pt>
                <c:pt idx="11">
                  <c:v>25.007668546915404</c:v>
                </c:pt>
                <c:pt idx="12">
                  <c:v>24.799207033069926</c:v>
                </c:pt>
                <c:pt idx="13">
                  <c:v>24.399867633615145</c:v>
                </c:pt>
                <c:pt idx="14">
                  <c:v>24.006217209811545</c:v>
                </c:pt>
                <c:pt idx="15">
                  <c:v>23.666911028677937</c:v>
                </c:pt>
                <c:pt idx="16">
                  <c:v>23.635448001890893</c:v>
                </c:pt>
                <c:pt idx="17">
                  <c:v>23.597953629485584</c:v>
                </c:pt>
                <c:pt idx="18">
                  <c:v>23.583923651501443</c:v>
                </c:pt>
                <c:pt idx="19">
                  <c:v>23.591667531026367</c:v>
                </c:pt>
                <c:pt idx="20">
                  <c:v>23.284587437695109</c:v>
                </c:pt>
                <c:pt idx="21">
                  <c:v>23.261787012488039</c:v>
                </c:pt>
                <c:pt idx="22">
                  <c:v>23.238885080000589</c:v>
                </c:pt>
                <c:pt idx="23">
                  <c:v>23.215881618537118</c:v>
                </c:pt>
                <c:pt idx="24">
                  <c:v>23.192776606510506</c:v>
                </c:pt>
              </c:numCache>
            </c:numRef>
          </c:val>
          <c:extLst>
            <c:ext xmlns:c16="http://schemas.microsoft.com/office/drawing/2014/chart" uri="{C3380CC4-5D6E-409C-BE32-E72D297353CC}">
              <c16:uniqueId val="{00000008-B95A-46EB-A7DD-22064C7B6381}"/>
            </c:ext>
          </c:extLst>
        </c:ser>
        <c:ser>
          <c:idx val="10"/>
          <c:order val="9"/>
          <c:tx>
            <c:strRef>
              <c:f>ElecDemand_EndUse!$AO$12</c:f>
              <c:strCache>
                <c:ptCount val="1"/>
                <c:pt idx="0">
                  <c:v>Res Domestic Hot Water (DHW) </c:v>
                </c:pt>
              </c:strCache>
            </c:strRef>
          </c:tx>
          <c:spPr>
            <a:solidFill>
              <a:schemeClr val="accent5">
                <a:lumMod val="60000"/>
              </a:schemeClr>
            </a:solidFill>
            <a:ln>
              <a:noFill/>
            </a:ln>
            <a:effectLst/>
          </c:spPr>
          <c:invertIfNegative val="0"/>
          <c:cat>
            <c:numRef>
              <c:f>ElecDemand_EndUse!$AP$2:$BP$2</c:f>
              <c:numCache>
                <c:formatCode>General</c:formatCode>
                <c:ptCount val="25"/>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numCache>
            </c:numRef>
          </c:cat>
          <c:val>
            <c:numRef>
              <c:f>ElecDemand_EndUse!$AP$12:$BP$12</c:f>
              <c:numCache>
                <c:formatCode>#,##0_);\(#,##0\)</c:formatCode>
                <c:ptCount val="25"/>
                <c:pt idx="0">
                  <c:v>101.66285727670983</c:v>
                </c:pt>
                <c:pt idx="1">
                  <c:v>101.98173680282746</c:v>
                </c:pt>
                <c:pt idx="2">
                  <c:v>102.30334782577289</c:v>
                </c:pt>
                <c:pt idx="3">
                  <c:v>102.62734090734351</c:v>
                </c:pt>
                <c:pt idx="4">
                  <c:v>102.95388719509052</c:v>
                </c:pt>
                <c:pt idx="5">
                  <c:v>103.28315786575759</c:v>
                </c:pt>
                <c:pt idx="6">
                  <c:v>103.61480354266494</c:v>
                </c:pt>
                <c:pt idx="7">
                  <c:v>103.94916894199181</c:v>
                </c:pt>
                <c:pt idx="8">
                  <c:v>104.28607818994297</c:v>
                </c:pt>
                <c:pt idx="9">
                  <c:v>104.62535550066275</c:v>
                </c:pt>
                <c:pt idx="10">
                  <c:v>104.96751910116826</c:v>
                </c:pt>
                <c:pt idx="11">
                  <c:v>105.31221969359044</c:v>
                </c:pt>
                <c:pt idx="12">
                  <c:v>105.65962850462959</c:v>
                </c:pt>
                <c:pt idx="13">
                  <c:v>106.00956975608614</c:v>
                </c:pt>
                <c:pt idx="14">
                  <c:v>106.36221473203406</c:v>
                </c:pt>
                <c:pt idx="15">
                  <c:v>106.71738765601435</c:v>
                </c:pt>
                <c:pt idx="16">
                  <c:v>107.07543334356399</c:v>
                </c:pt>
                <c:pt idx="17">
                  <c:v>107.43582902602381</c:v>
                </c:pt>
                <c:pt idx="18">
                  <c:v>107.7992665574444</c:v>
                </c:pt>
                <c:pt idx="19">
                  <c:v>108.16504967879254</c:v>
                </c:pt>
                <c:pt idx="20">
                  <c:v>108.52288120289171</c:v>
                </c:pt>
                <c:pt idx="21">
                  <c:v>108.88977789436359</c:v>
                </c:pt>
                <c:pt idx="22">
                  <c:v>109.25710144353727</c:v>
                </c:pt>
                <c:pt idx="23">
                  <c:v>109.6248566432688</c:v>
                </c:pt>
                <c:pt idx="24">
                  <c:v>109.99303615135553</c:v>
                </c:pt>
              </c:numCache>
            </c:numRef>
          </c:val>
          <c:extLst>
            <c:ext xmlns:c16="http://schemas.microsoft.com/office/drawing/2014/chart" uri="{C3380CC4-5D6E-409C-BE32-E72D297353CC}">
              <c16:uniqueId val="{00000009-B95A-46EB-A7DD-22064C7B6381}"/>
            </c:ext>
          </c:extLst>
        </c:ser>
        <c:ser>
          <c:idx val="11"/>
          <c:order val="10"/>
          <c:tx>
            <c:strRef>
              <c:f>ElecDemand_EndUse!$AO$13</c:f>
              <c:strCache>
                <c:ptCount val="1"/>
                <c:pt idx="0">
                  <c:v>Res Heating, Ventilation and Air-Conditioning </c:v>
                </c:pt>
              </c:strCache>
            </c:strRef>
          </c:tx>
          <c:spPr>
            <a:solidFill>
              <a:schemeClr val="accent6">
                <a:lumMod val="60000"/>
              </a:schemeClr>
            </a:solidFill>
            <a:ln>
              <a:noFill/>
            </a:ln>
            <a:effectLst/>
          </c:spPr>
          <c:invertIfNegative val="0"/>
          <c:cat>
            <c:numRef>
              <c:f>ElecDemand_EndUse!$AP$2:$BP$2</c:f>
              <c:numCache>
                <c:formatCode>General</c:formatCode>
                <c:ptCount val="25"/>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numCache>
            </c:numRef>
          </c:cat>
          <c:val>
            <c:numRef>
              <c:f>ElecDemand_EndUse!$AP$13:$BP$13</c:f>
              <c:numCache>
                <c:formatCode>#,##0_);\(#,##0\)</c:formatCode>
                <c:ptCount val="25"/>
                <c:pt idx="0">
                  <c:v>1006.5340974796674</c:v>
                </c:pt>
                <c:pt idx="1">
                  <c:v>1012.8767405052582</c:v>
                </c:pt>
                <c:pt idx="2">
                  <c:v>1019.2471586785962</c:v>
                </c:pt>
                <c:pt idx="3">
                  <c:v>1025.640595571308</c:v>
                </c:pt>
                <c:pt idx="4">
                  <c:v>1031.6039400458874</c:v>
                </c:pt>
                <c:pt idx="5">
                  <c:v>1037.5949745573389</c:v>
                </c:pt>
                <c:pt idx="6">
                  <c:v>1043.6091292436145</c:v>
                </c:pt>
                <c:pt idx="7">
                  <c:v>1049.6509949225965</c:v>
                </c:pt>
                <c:pt idx="8">
                  <c:v>1055.7182912731766</c:v>
                </c:pt>
                <c:pt idx="9">
                  <c:v>1060.8972276925451</c:v>
                </c:pt>
                <c:pt idx="10">
                  <c:v>1066.1056817556748</c:v>
                </c:pt>
                <c:pt idx="11">
                  <c:v>1071.3394567717339</c:v>
                </c:pt>
                <c:pt idx="12">
                  <c:v>1076.600649939704</c:v>
                </c:pt>
                <c:pt idx="13">
                  <c:v>1081.8871624470667</c:v>
                </c:pt>
                <c:pt idx="14">
                  <c:v>1086.2880549638655</c:v>
                </c:pt>
                <c:pt idx="15">
                  <c:v>1090.7140816882934</c:v>
                </c:pt>
                <c:pt idx="16">
                  <c:v>1095.1690436069011</c:v>
                </c:pt>
                <c:pt idx="17">
                  <c:v>1099.6472112003919</c:v>
                </c:pt>
                <c:pt idx="18">
                  <c:v>1104.1561975528377</c:v>
                </c:pt>
                <c:pt idx="19">
                  <c:v>1108.6883672170889</c:v>
                </c:pt>
                <c:pt idx="20">
                  <c:v>1113.1306181995333</c:v>
                </c:pt>
                <c:pt idx="21">
                  <c:v>1117.6698929836928</c:v>
                </c:pt>
                <c:pt idx="22">
                  <c:v>1122.2113123403765</c:v>
                </c:pt>
                <c:pt idx="23">
                  <c:v>1126.7549416015222</c:v>
                </c:pt>
                <c:pt idx="24">
                  <c:v>1131.3007127241606</c:v>
                </c:pt>
              </c:numCache>
            </c:numRef>
          </c:val>
          <c:extLst>
            <c:ext xmlns:c16="http://schemas.microsoft.com/office/drawing/2014/chart" uri="{C3380CC4-5D6E-409C-BE32-E72D297353CC}">
              <c16:uniqueId val="{0000000A-B95A-46EB-A7DD-22064C7B6381}"/>
            </c:ext>
          </c:extLst>
        </c:ser>
        <c:ser>
          <c:idx val="12"/>
          <c:order val="11"/>
          <c:tx>
            <c:strRef>
              <c:f>ElecDemand_EndUse!$AO$14</c:f>
              <c:strCache>
                <c:ptCount val="1"/>
                <c:pt idx="0">
                  <c:v>Res Lighting</c:v>
                </c:pt>
              </c:strCache>
            </c:strRef>
          </c:tx>
          <c:spPr>
            <a:solidFill>
              <a:schemeClr val="accent1">
                <a:lumMod val="80000"/>
                <a:lumOff val="20000"/>
              </a:schemeClr>
            </a:solidFill>
            <a:ln>
              <a:noFill/>
            </a:ln>
            <a:effectLst/>
          </c:spPr>
          <c:invertIfNegative val="0"/>
          <c:cat>
            <c:numRef>
              <c:f>ElecDemand_EndUse!$AP$2:$BP$2</c:f>
              <c:numCache>
                <c:formatCode>General</c:formatCode>
                <c:ptCount val="25"/>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numCache>
            </c:numRef>
          </c:cat>
          <c:val>
            <c:numRef>
              <c:f>ElecDemand_EndUse!$AP$14:$BP$14</c:f>
              <c:numCache>
                <c:formatCode>#,##0_);\(#,##0\)</c:formatCode>
                <c:ptCount val="25"/>
                <c:pt idx="0">
                  <c:v>78.184078822179856</c:v>
                </c:pt>
                <c:pt idx="1">
                  <c:v>78.050067018755158</c:v>
                </c:pt>
                <c:pt idx="2">
                  <c:v>77.918068804964037</c:v>
                </c:pt>
                <c:pt idx="3">
                  <c:v>46.418080512739571</c:v>
                </c:pt>
                <c:pt idx="4">
                  <c:v>46.241215608884602</c:v>
                </c:pt>
                <c:pt idx="5">
                  <c:v>46.06550567458455</c:v>
                </c:pt>
                <c:pt idx="6">
                  <c:v>45.890924079661836</c:v>
                </c:pt>
                <c:pt idx="7">
                  <c:v>45.717487332292436</c:v>
                </c:pt>
                <c:pt idx="8">
                  <c:v>45.545179627952827</c:v>
                </c:pt>
                <c:pt idx="9">
                  <c:v>45.373985193119609</c:v>
                </c:pt>
                <c:pt idx="10">
                  <c:v>45.203931386264692</c:v>
                </c:pt>
                <c:pt idx="11">
                  <c:v>45.034991704218655</c:v>
                </c:pt>
                <c:pt idx="12">
                  <c:v>44.867172000117662</c:v>
                </c:pt>
                <c:pt idx="13">
                  <c:v>44.70045659635776</c:v>
                </c:pt>
                <c:pt idx="14">
                  <c:v>44.534851397746444</c:v>
                </c:pt>
                <c:pt idx="15">
                  <c:v>44.370340774248234</c:v>
                </c:pt>
                <c:pt idx="16">
                  <c:v>44.206941456629025</c:v>
                </c:pt>
                <c:pt idx="17">
                  <c:v>44.044616308485473</c:v>
                </c:pt>
                <c:pt idx="18">
                  <c:v>43.883403663603175</c:v>
                </c:pt>
                <c:pt idx="19">
                  <c:v>43.723255655929485</c:v>
                </c:pt>
                <c:pt idx="20">
                  <c:v>43.563528071942869</c:v>
                </c:pt>
                <c:pt idx="21">
                  <c:v>43.405273328355257</c:v>
                </c:pt>
                <c:pt idx="22">
                  <c:v>43.247950397634682</c:v>
                </c:pt>
                <c:pt idx="23">
                  <c:v>43.091554892243998</c:v>
                </c:pt>
                <c:pt idx="24">
                  <c:v>42.936081959279278</c:v>
                </c:pt>
              </c:numCache>
            </c:numRef>
          </c:val>
          <c:extLst>
            <c:ext xmlns:c16="http://schemas.microsoft.com/office/drawing/2014/chart" uri="{C3380CC4-5D6E-409C-BE32-E72D297353CC}">
              <c16:uniqueId val="{0000000B-B95A-46EB-A7DD-22064C7B6381}"/>
            </c:ext>
          </c:extLst>
        </c:ser>
        <c:ser>
          <c:idx val="13"/>
          <c:order val="12"/>
          <c:tx>
            <c:strRef>
              <c:f>ElecDemand_EndUse!$AO$15</c:f>
              <c:strCache>
                <c:ptCount val="1"/>
                <c:pt idx="0">
                  <c:v>Res Other</c:v>
                </c:pt>
              </c:strCache>
            </c:strRef>
          </c:tx>
          <c:spPr>
            <a:solidFill>
              <a:schemeClr val="accent2">
                <a:lumMod val="80000"/>
                <a:lumOff val="20000"/>
              </a:schemeClr>
            </a:solidFill>
            <a:ln>
              <a:noFill/>
            </a:ln>
            <a:effectLst/>
          </c:spPr>
          <c:invertIfNegative val="0"/>
          <c:cat>
            <c:numRef>
              <c:f>ElecDemand_EndUse!$AP$2:$BP$2</c:f>
              <c:numCache>
                <c:formatCode>General</c:formatCode>
                <c:ptCount val="25"/>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numCache>
            </c:numRef>
          </c:cat>
          <c:val>
            <c:numRef>
              <c:f>ElecDemand_EndUse!$AP$15:$BP$15</c:f>
              <c:numCache>
                <c:formatCode>#,##0_);\(#,##0\)</c:formatCode>
                <c:ptCount val="25"/>
                <c:pt idx="0">
                  <c:v>179.61472008069995</c:v>
                </c:pt>
                <c:pt idx="1">
                  <c:v>179.664707302469</c:v>
                </c:pt>
                <c:pt idx="2">
                  <c:v>179.71940256603455</c:v>
                </c:pt>
                <c:pt idx="3">
                  <c:v>179.77839748997897</c:v>
                </c:pt>
                <c:pt idx="4">
                  <c:v>179.84188038410426</c:v>
                </c:pt>
                <c:pt idx="5">
                  <c:v>179.91003962600047</c:v>
                </c:pt>
                <c:pt idx="6">
                  <c:v>179.98246702153273</c:v>
                </c:pt>
                <c:pt idx="7">
                  <c:v>180.05954991691894</c:v>
                </c:pt>
                <c:pt idx="8">
                  <c:v>180.14107906205737</c:v>
                </c:pt>
                <c:pt idx="9">
                  <c:v>180.22684531994798</c:v>
                </c:pt>
                <c:pt idx="10">
                  <c:v>180.31743503255524</c:v>
                </c:pt>
                <c:pt idx="11">
                  <c:v>180.41244028401834</c:v>
                </c:pt>
                <c:pt idx="12">
                  <c:v>180.51204977829218</c:v>
                </c:pt>
                <c:pt idx="13">
                  <c:v>187.35159339962584</c:v>
                </c:pt>
                <c:pt idx="14">
                  <c:v>187.49859035927224</c:v>
                </c:pt>
                <c:pt idx="15">
                  <c:v>187.65014359152531</c:v>
                </c:pt>
                <c:pt idx="16">
                  <c:v>187.80667107406197</c:v>
                </c:pt>
                <c:pt idx="17">
                  <c:v>187.96752104072328</c:v>
                </c:pt>
                <c:pt idx="18">
                  <c:v>188.13353946753577</c:v>
                </c:pt>
                <c:pt idx="19">
                  <c:v>188.30386073565853</c:v>
                </c:pt>
                <c:pt idx="20">
                  <c:v>188.46578063629332</c:v>
                </c:pt>
                <c:pt idx="21">
                  <c:v>188.64027618065128</c:v>
                </c:pt>
                <c:pt idx="22">
                  <c:v>188.81668499495996</c:v>
                </c:pt>
                <c:pt idx="23">
                  <c:v>188.99501150822462</c:v>
                </c:pt>
                <c:pt idx="24">
                  <c:v>189.17523341100218</c:v>
                </c:pt>
              </c:numCache>
            </c:numRef>
          </c:val>
          <c:extLst>
            <c:ext xmlns:c16="http://schemas.microsoft.com/office/drawing/2014/chart" uri="{C3380CC4-5D6E-409C-BE32-E72D297353CC}">
              <c16:uniqueId val="{0000000C-B95A-46EB-A7DD-22064C7B6381}"/>
            </c:ext>
          </c:extLst>
        </c:ser>
        <c:ser>
          <c:idx val="14"/>
          <c:order val="13"/>
          <c:tx>
            <c:strRef>
              <c:f>ElecDemand_EndUse!$AO$16</c:f>
              <c:strCache>
                <c:ptCount val="1"/>
                <c:pt idx="0">
                  <c:v>Res Refrigeration</c:v>
                </c:pt>
              </c:strCache>
            </c:strRef>
          </c:tx>
          <c:spPr>
            <a:solidFill>
              <a:schemeClr val="accent3">
                <a:lumMod val="80000"/>
                <a:lumOff val="20000"/>
              </a:schemeClr>
            </a:solidFill>
            <a:ln>
              <a:noFill/>
            </a:ln>
            <a:effectLst/>
          </c:spPr>
          <c:invertIfNegative val="0"/>
          <c:cat>
            <c:numRef>
              <c:f>ElecDemand_EndUse!$AP$2:$BP$2</c:f>
              <c:numCache>
                <c:formatCode>General</c:formatCode>
                <c:ptCount val="25"/>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numCache>
            </c:numRef>
          </c:cat>
          <c:val>
            <c:numRef>
              <c:f>ElecDemand_EndUse!$AP$16:$BP$16</c:f>
              <c:numCache>
                <c:formatCode>#,##0_);\(#,##0\)</c:formatCode>
                <c:ptCount val="25"/>
                <c:pt idx="0">
                  <c:v>30.441473506252066</c:v>
                </c:pt>
                <c:pt idx="1">
                  <c:v>30.320291754278191</c:v>
                </c:pt>
                <c:pt idx="2">
                  <c:v>30.199878162686911</c:v>
                </c:pt>
                <c:pt idx="3">
                  <c:v>30.080216296525631</c:v>
                </c:pt>
                <c:pt idx="4">
                  <c:v>29.96130926313057</c:v>
                </c:pt>
                <c:pt idx="5">
                  <c:v>29.843160187492156</c:v>
                </c:pt>
                <c:pt idx="6">
                  <c:v>29.72575268664454</c:v>
                </c:pt>
                <c:pt idx="7">
                  <c:v>29.609096427404857</c:v>
                </c:pt>
                <c:pt idx="8">
                  <c:v>29.493181567098468</c:v>
                </c:pt>
                <c:pt idx="9">
                  <c:v>29.377998282580201</c:v>
                </c:pt>
                <c:pt idx="10">
                  <c:v>29.263562797242855</c:v>
                </c:pt>
                <c:pt idx="11">
                  <c:v>29.149858812232853</c:v>
                </c:pt>
                <c:pt idx="12">
                  <c:v>29.036889568035889</c:v>
                </c:pt>
                <c:pt idx="13">
                  <c:v>28.924645305909213</c:v>
                </c:pt>
                <c:pt idx="14">
                  <c:v>28.813129300228521</c:v>
                </c:pt>
                <c:pt idx="15">
                  <c:v>28.702331823895481</c:v>
                </c:pt>
                <c:pt idx="16">
                  <c:v>28.592262691363356</c:v>
                </c:pt>
                <c:pt idx="17">
                  <c:v>28.48289919213741</c:v>
                </c:pt>
                <c:pt idx="18">
                  <c:v>28.374264188175829</c:v>
                </c:pt>
                <c:pt idx="19">
                  <c:v>28.266328492821174</c:v>
                </c:pt>
                <c:pt idx="20">
                  <c:v>28.15870283216114</c:v>
                </c:pt>
                <c:pt idx="21">
                  <c:v>28.052022413562774</c:v>
                </c:pt>
                <c:pt idx="22">
                  <c:v>27.945960213480973</c:v>
                </c:pt>
                <c:pt idx="23">
                  <c:v>27.840513400503134</c:v>
                </c:pt>
                <c:pt idx="24">
                  <c:v>27.735678703096454</c:v>
                </c:pt>
              </c:numCache>
            </c:numRef>
          </c:val>
          <c:extLst>
            <c:ext xmlns:c16="http://schemas.microsoft.com/office/drawing/2014/chart" uri="{C3380CC4-5D6E-409C-BE32-E72D297353CC}">
              <c16:uniqueId val="{0000000D-B95A-46EB-A7DD-22064C7B6381}"/>
            </c:ext>
          </c:extLst>
        </c:ser>
        <c:dLbls>
          <c:showLegendKey val="0"/>
          <c:showVal val="0"/>
          <c:showCatName val="0"/>
          <c:showSerName val="0"/>
          <c:showPercent val="0"/>
          <c:showBubbleSize val="0"/>
        </c:dLbls>
        <c:gapWidth val="40"/>
        <c:overlap val="100"/>
        <c:axId val="340290808"/>
        <c:axId val="341275224"/>
      </c:barChart>
      <c:catAx>
        <c:axId val="340290808"/>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1275224"/>
        <c:crosses val="autoZero"/>
        <c:auto val="1"/>
        <c:lblAlgn val="ctr"/>
        <c:lblOffset val="100"/>
        <c:noMultiLvlLbl val="0"/>
      </c:catAx>
      <c:valAx>
        <c:axId val="3412752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sz="1000" b="0" i="0" baseline="0">
                    <a:effectLst/>
                  </a:rPr>
                  <a:t>Savings Potential (MW, gross at generator)</a:t>
                </a:r>
                <a:endParaRPr lang="en-US" sz="1000">
                  <a:effectLst/>
                </a:endParaRP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0_);\(#,##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0290808"/>
        <c:crosses val="autoZero"/>
        <c:crossBetween val="between"/>
      </c:valAx>
      <c:spPr>
        <a:noFill/>
        <a:ln>
          <a:noFill/>
        </a:ln>
        <a:effectLst/>
      </c:spPr>
    </c:plotArea>
    <c:legend>
      <c:legendPos val="r"/>
      <c:layout>
        <c:manualLayout>
          <c:xMode val="edge"/>
          <c:yMode val="edge"/>
          <c:x val="0.69802058628213637"/>
          <c:y val="2.04159674712792E-2"/>
          <c:w val="0.27989106030420896"/>
          <c:h val="0.93967933823845806"/>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14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ElecEnergy_Sector!$B$2</c:f>
              <c:strCache>
                <c:ptCount val="1"/>
                <c:pt idx="0">
                  <c:v>Residential</c:v>
                </c:pt>
              </c:strCache>
            </c:strRef>
          </c:tx>
          <c:spPr>
            <a:ln w="28575" cap="rnd">
              <a:solidFill>
                <a:schemeClr val="accent1"/>
              </a:solidFill>
              <a:round/>
            </a:ln>
            <a:effectLst/>
          </c:spPr>
          <c:marker>
            <c:symbol val="none"/>
          </c:marker>
          <c:cat>
            <c:numRef>
              <c:f>ElecEnergy_Sector!$A$3:$A$29</c:f>
              <c:numCache>
                <c:formatCode>General</c:formatCode>
                <c:ptCount val="25"/>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numCache>
            </c:numRef>
          </c:cat>
          <c:val>
            <c:numRef>
              <c:f>ElecEnergy_Sector!$B$3:$B$29</c:f>
              <c:numCache>
                <c:formatCode>#,##0_);\(#,##0\)</c:formatCode>
                <c:ptCount val="25"/>
                <c:pt idx="0">
                  <c:v>3973.2614490456376</c:v>
                </c:pt>
                <c:pt idx="1">
                  <c:v>3990.218495508313</c:v>
                </c:pt>
                <c:pt idx="2">
                  <c:v>4007.284199096473</c:v>
                </c:pt>
                <c:pt idx="3">
                  <c:v>3761.1558170986473</c:v>
                </c:pt>
                <c:pt idx="4">
                  <c:v>3776.4953854397918</c:v>
                </c:pt>
                <c:pt idx="5">
                  <c:v>3791.9345304091476</c:v>
                </c:pt>
                <c:pt idx="6">
                  <c:v>3807.4556055733797</c:v>
                </c:pt>
                <c:pt idx="7">
                  <c:v>3830.4678741790867</c:v>
                </c:pt>
                <c:pt idx="8">
                  <c:v>3853.5727182829769</c:v>
                </c:pt>
                <c:pt idx="9">
                  <c:v>3873.7257770552869</c:v>
                </c:pt>
                <c:pt idx="10">
                  <c:v>3893.9868924005837</c:v>
                </c:pt>
                <c:pt idx="11">
                  <c:v>3914.3402649686736</c:v>
                </c:pt>
                <c:pt idx="12">
                  <c:v>3934.7938138671907</c:v>
                </c:pt>
                <c:pt idx="13">
                  <c:v>3955.3396454776193</c:v>
                </c:pt>
                <c:pt idx="14">
                  <c:v>3972.9447325306937</c:v>
                </c:pt>
                <c:pt idx="15">
                  <c:v>3990.6415163453348</c:v>
                </c:pt>
                <c:pt idx="16">
                  <c:v>4008.4445092835049</c:v>
                </c:pt>
                <c:pt idx="17">
                  <c:v>4026.3318873533908</c:v>
                </c:pt>
                <c:pt idx="18">
                  <c:v>4044.3326969031418</c:v>
                </c:pt>
                <c:pt idx="19">
                  <c:v>4062.4178471264213</c:v>
                </c:pt>
                <c:pt idx="20">
                  <c:v>4080.1561417645298</c:v>
                </c:pt>
                <c:pt idx="21">
                  <c:v>4098.2603540429682</c:v>
                </c:pt>
                <c:pt idx="22">
                  <c:v>4116.3687334751539</c:v>
                </c:pt>
                <c:pt idx="23">
                  <c:v>4134.4815929997949</c:v>
                </c:pt>
                <c:pt idx="24">
                  <c:v>4152.598641467418</c:v>
                </c:pt>
              </c:numCache>
            </c:numRef>
          </c:val>
          <c:smooth val="0"/>
          <c:extLst>
            <c:ext xmlns:c16="http://schemas.microsoft.com/office/drawing/2014/chart" uri="{C3380CC4-5D6E-409C-BE32-E72D297353CC}">
              <c16:uniqueId val="{00000000-D45C-4A49-824F-F9A8B8D2BDCE}"/>
            </c:ext>
          </c:extLst>
        </c:ser>
        <c:ser>
          <c:idx val="1"/>
          <c:order val="1"/>
          <c:tx>
            <c:strRef>
              <c:f>ElecEnergy_Sector!$C$2</c:f>
              <c:strCache>
                <c:ptCount val="1"/>
                <c:pt idx="0">
                  <c:v>BNI</c:v>
                </c:pt>
              </c:strCache>
            </c:strRef>
          </c:tx>
          <c:spPr>
            <a:ln w="28575" cap="rnd">
              <a:solidFill>
                <a:schemeClr val="accent2"/>
              </a:solidFill>
              <a:round/>
            </a:ln>
            <a:effectLst/>
          </c:spPr>
          <c:marker>
            <c:symbol val="none"/>
          </c:marker>
          <c:cat>
            <c:numRef>
              <c:f>ElecEnergy_Sector!$A$3:$A$29</c:f>
              <c:numCache>
                <c:formatCode>General</c:formatCode>
                <c:ptCount val="25"/>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numCache>
            </c:numRef>
          </c:cat>
          <c:val>
            <c:numRef>
              <c:f>ElecEnergy_Sector!$C$3:$C$29</c:f>
              <c:numCache>
                <c:formatCode>#,##0_);\(#,##0\)</c:formatCode>
                <c:ptCount val="25"/>
                <c:pt idx="0">
                  <c:v>4488.3513672146737</c:v>
                </c:pt>
                <c:pt idx="1">
                  <c:v>4505.845050805412</c:v>
                </c:pt>
                <c:pt idx="2">
                  <c:v>4523.4057631246387</c:v>
                </c:pt>
                <c:pt idx="3">
                  <c:v>4542.3658630186819</c:v>
                </c:pt>
                <c:pt idx="4">
                  <c:v>4544.5128834754705</c:v>
                </c:pt>
                <c:pt idx="5">
                  <c:v>4563.2791579656941</c:v>
                </c:pt>
                <c:pt idx="6">
                  <c:v>4575.2212249058812</c:v>
                </c:pt>
                <c:pt idx="7">
                  <c:v>4602.3794781916986</c:v>
                </c:pt>
                <c:pt idx="8">
                  <c:v>4576.5673515405178</c:v>
                </c:pt>
                <c:pt idx="9">
                  <c:v>4553.2956331060241</c:v>
                </c:pt>
                <c:pt idx="10">
                  <c:v>4521.4086607087875</c:v>
                </c:pt>
                <c:pt idx="11">
                  <c:v>4490.8904517213659</c:v>
                </c:pt>
                <c:pt idx="12">
                  <c:v>4454.0922121946842</c:v>
                </c:pt>
                <c:pt idx="13">
                  <c:v>4383.9360731383877</c:v>
                </c:pt>
                <c:pt idx="14">
                  <c:v>4314.7051833342339</c:v>
                </c:pt>
                <c:pt idx="15">
                  <c:v>4255.0265138702771</c:v>
                </c:pt>
                <c:pt idx="16">
                  <c:v>4248.9684566338647</c:v>
                </c:pt>
                <c:pt idx="17">
                  <c:v>4241.8839463808836</c:v>
                </c:pt>
                <c:pt idx="18">
                  <c:v>4238.8455745976153</c:v>
                </c:pt>
                <c:pt idx="19">
                  <c:v>4239.5022406108646</c:v>
                </c:pt>
                <c:pt idx="20">
                  <c:v>4184.9585590516754</c:v>
                </c:pt>
                <c:pt idx="21">
                  <c:v>4180.3592109450456</c:v>
                </c:pt>
                <c:pt idx="22">
                  <c:v>4175.7462396799319</c:v>
                </c:pt>
                <c:pt idx="23">
                  <c:v>4171.1196226754982</c:v>
                </c:pt>
                <c:pt idx="24">
                  <c:v>4166.479337463823</c:v>
                </c:pt>
              </c:numCache>
            </c:numRef>
          </c:val>
          <c:smooth val="0"/>
          <c:extLst>
            <c:ext xmlns:c16="http://schemas.microsoft.com/office/drawing/2014/chart" uri="{C3380CC4-5D6E-409C-BE32-E72D297353CC}">
              <c16:uniqueId val="{00000001-D45C-4A49-824F-F9A8B8D2BDCE}"/>
            </c:ext>
          </c:extLst>
        </c:ser>
        <c:dLbls>
          <c:showLegendKey val="0"/>
          <c:showVal val="0"/>
          <c:showCatName val="0"/>
          <c:showSerName val="0"/>
          <c:showPercent val="0"/>
          <c:showBubbleSize val="0"/>
        </c:dLbls>
        <c:smooth val="0"/>
        <c:axId val="341282280"/>
        <c:axId val="341276008"/>
      </c:lineChart>
      <c:catAx>
        <c:axId val="341282280"/>
        <c:scaling>
          <c:orientation val="minMax"/>
        </c:scaling>
        <c:delete val="0"/>
        <c:axPos val="b"/>
        <c:numFmt formatCode="General" sourceLinked="1"/>
        <c:majorTickMark val="out"/>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1276008"/>
        <c:crosses val="autoZero"/>
        <c:auto val="1"/>
        <c:lblAlgn val="ctr"/>
        <c:lblOffset val="100"/>
        <c:noMultiLvlLbl val="0"/>
      </c:catAx>
      <c:valAx>
        <c:axId val="341276008"/>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t>Savings Potential (GWh, gross at generator)</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0_);\(#,##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128228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14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ElecDemand_Pct!$B$2</c:f>
              <c:strCache>
                <c:ptCount val="1"/>
                <c:pt idx="0">
                  <c:v>All</c:v>
                </c:pt>
              </c:strCache>
            </c:strRef>
          </c:tx>
          <c:spPr>
            <a:ln w="28575" cap="rnd">
              <a:solidFill>
                <a:schemeClr val="accent1"/>
              </a:solidFill>
              <a:round/>
            </a:ln>
            <a:effectLst/>
          </c:spPr>
          <c:marker>
            <c:symbol val="none"/>
          </c:marker>
          <c:cat>
            <c:numRef>
              <c:f>ElecDemand_Pct!$A$3:$A$29</c:f>
              <c:numCache>
                <c:formatCode>General</c:formatCode>
                <c:ptCount val="25"/>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numCache>
            </c:numRef>
          </c:cat>
          <c:val>
            <c:numRef>
              <c:f>ElecDemand_Pct!$B$3:$B$29</c:f>
              <c:numCache>
                <c:formatCode>0.0%</c:formatCode>
                <c:ptCount val="25"/>
                <c:pt idx="0">
                  <c:v>0.97200856264298685</c:v>
                </c:pt>
                <c:pt idx="1">
                  <c:v>0.973821848666933</c:v>
                </c:pt>
                <c:pt idx="2">
                  <c:v>0.97698850097848633</c:v>
                </c:pt>
                <c:pt idx="3">
                  <c:v>0.96524298243474194</c:v>
                </c:pt>
                <c:pt idx="4">
                  <c:v>0.96797599104970189</c:v>
                </c:pt>
                <c:pt idx="5">
                  <c:v>0.97447351091439627</c:v>
                </c:pt>
                <c:pt idx="6">
                  <c:v>0.98011087565315946</c:v>
                </c:pt>
                <c:pt idx="7">
                  <c:v>0.9875585877181654</c:v>
                </c:pt>
                <c:pt idx="8">
                  <c:v>0.99354632604334892</c:v>
                </c:pt>
                <c:pt idx="9">
                  <c:v>0.9705876498164564</c:v>
                </c:pt>
                <c:pt idx="10">
                  <c:v>0.96463835354450678</c:v>
                </c:pt>
                <c:pt idx="11">
                  <c:v>0.95837453727022792</c:v>
                </c:pt>
                <c:pt idx="12">
                  <c:v>0.95177424927897669</c:v>
                </c:pt>
                <c:pt idx="13">
                  <c:v>0.94212137746338032</c:v>
                </c:pt>
                <c:pt idx="14">
                  <c:v>0.93508055622432473</c:v>
                </c:pt>
                <c:pt idx="15">
                  <c:v>0.92784523123770579</c:v>
                </c:pt>
                <c:pt idx="16">
                  <c:v>0.92496948771386045</c:v>
                </c:pt>
                <c:pt idx="17">
                  <c:v>0.92190289843370909</c:v>
                </c:pt>
                <c:pt idx="18">
                  <c:v>0.91878414423901578</c:v>
                </c:pt>
                <c:pt idx="19">
                  <c:v>0.91598188590824747</c:v>
                </c:pt>
                <c:pt idx="20">
                  <c:v>0.90960712888862139</c:v>
                </c:pt>
                <c:pt idx="21">
                  <c:v>0.90654793993508431</c:v>
                </c:pt>
                <c:pt idx="22">
                  <c:v>0.90423238420325291</c:v>
                </c:pt>
                <c:pt idx="23">
                  <c:v>0.90157790850104025</c:v>
                </c:pt>
                <c:pt idx="24">
                  <c:v>0.89872792474215346</c:v>
                </c:pt>
              </c:numCache>
            </c:numRef>
          </c:val>
          <c:smooth val="0"/>
          <c:extLst>
            <c:ext xmlns:c16="http://schemas.microsoft.com/office/drawing/2014/chart" uri="{C3380CC4-5D6E-409C-BE32-E72D297353CC}">
              <c16:uniqueId val="{00000000-9F3C-46E0-BD01-990D06E34072}"/>
            </c:ext>
          </c:extLst>
        </c:ser>
        <c:ser>
          <c:idx val="1"/>
          <c:order val="1"/>
          <c:tx>
            <c:strRef>
              <c:f>ElecDemand_Pct!$C$2</c:f>
              <c:strCache>
                <c:ptCount val="1"/>
                <c:pt idx="0">
                  <c:v>Residential</c:v>
                </c:pt>
              </c:strCache>
            </c:strRef>
          </c:tx>
          <c:spPr>
            <a:ln w="28575" cap="rnd">
              <a:solidFill>
                <a:schemeClr val="accent2"/>
              </a:solidFill>
              <a:round/>
            </a:ln>
            <a:effectLst/>
          </c:spPr>
          <c:marker>
            <c:symbol val="none"/>
          </c:marker>
          <c:cat>
            <c:numRef>
              <c:f>ElecDemand_Pct!$A$3:$A$29</c:f>
              <c:numCache>
                <c:formatCode>General</c:formatCode>
                <c:ptCount val="25"/>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numCache>
            </c:numRef>
          </c:cat>
          <c:val>
            <c:numRef>
              <c:f>ElecDemand_Pct!$C$3:$C$29</c:f>
              <c:numCache>
                <c:formatCode>0.0%</c:formatCode>
                <c:ptCount val="25"/>
                <c:pt idx="0">
                  <c:v>1.0104384081771272</c:v>
                </c:pt>
                <c:pt idx="1">
                  <c:v>1.0137218064173175</c:v>
                </c:pt>
                <c:pt idx="2">
                  <c:v>1.0153928642710506</c:v>
                </c:pt>
                <c:pt idx="3">
                  <c:v>0.99257637280091526</c:v>
                </c:pt>
                <c:pt idx="4">
                  <c:v>0.99498770059506059</c:v>
                </c:pt>
                <c:pt idx="5">
                  <c:v>1.0007064015566685</c:v>
                </c:pt>
                <c:pt idx="6">
                  <c:v>1.00484415823901</c:v>
                </c:pt>
                <c:pt idx="7">
                  <c:v>1.00904836114954</c:v>
                </c:pt>
                <c:pt idx="8">
                  <c:v>1.016904884392581</c:v>
                </c:pt>
                <c:pt idx="9">
                  <c:v>0.99352722390728776</c:v>
                </c:pt>
                <c:pt idx="10">
                  <c:v>0.98785626791388148</c:v>
                </c:pt>
                <c:pt idx="11">
                  <c:v>0.9817397211628317</c:v>
                </c:pt>
                <c:pt idx="12">
                  <c:v>0.97533540691094978</c:v>
                </c:pt>
                <c:pt idx="13">
                  <c:v>0.9674744068548069</c:v>
                </c:pt>
                <c:pt idx="14">
                  <c:v>0.96166409682722187</c:v>
                </c:pt>
                <c:pt idx="15">
                  <c:v>0.95493031145518215</c:v>
                </c:pt>
                <c:pt idx="16">
                  <c:v>0.95076505397005184</c:v>
                </c:pt>
                <c:pt idx="17">
                  <c:v>0.94642742907242239</c:v>
                </c:pt>
                <c:pt idx="18">
                  <c:v>0.94186660816337631</c:v>
                </c:pt>
                <c:pt idx="19">
                  <c:v>0.93767617769483358</c:v>
                </c:pt>
                <c:pt idx="20">
                  <c:v>0.9335038404196776</c:v>
                </c:pt>
                <c:pt idx="21">
                  <c:v>0.92949023199290826</c:v>
                </c:pt>
                <c:pt idx="22">
                  <c:v>0.92628864438858449</c:v>
                </c:pt>
                <c:pt idx="23">
                  <c:v>0.92278840827138808</c:v>
                </c:pt>
                <c:pt idx="24">
                  <c:v>0.9191363953889452</c:v>
                </c:pt>
              </c:numCache>
            </c:numRef>
          </c:val>
          <c:smooth val="0"/>
          <c:extLst>
            <c:ext xmlns:c16="http://schemas.microsoft.com/office/drawing/2014/chart" uri="{C3380CC4-5D6E-409C-BE32-E72D297353CC}">
              <c16:uniqueId val="{00000001-9F3C-46E0-BD01-990D06E34072}"/>
            </c:ext>
          </c:extLst>
        </c:ser>
        <c:ser>
          <c:idx val="3"/>
          <c:order val="2"/>
          <c:tx>
            <c:strRef>
              <c:f>ElecDemand_Pct!$D$2</c:f>
              <c:strCache>
                <c:ptCount val="1"/>
                <c:pt idx="0">
                  <c:v>BNI</c:v>
                </c:pt>
              </c:strCache>
            </c:strRef>
          </c:tx>
          <c:spPr>
            <a:ln w="28575" cap="rnd">
              <a:solidFill>
                <a:schemeClr val="accent4"/>
              </a:solidFill>
              <a:round/>
            </a:ln>
            <a:effectLst/>
          </c:spPr>
          <c:marker>
            <c:symbol val="none"/>
          </c:marker>
          <c:cat>
            <c:numRef>
              <c:f>ElecDemand_Pct!$A$3:$A$29</c:f>
              <c:numCache>
                <c:formatCode>General</c:formatCode>
                <c:ptCount val="25"/>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numCache>
            </c:numRef>
          </c:cat>
          <c:val>
            <c:numRef>
              <c:f>ElecDemand_Pct!$D$3:$D$29</c:f>
              <c:numCache>
                <c:formatCode>0.0%</c:formatCode>
                <c:ptCount val="25"/>
                <c:pt idx="0">
                  <c:v>0.90107982213935345</c:v>
                </c:pt>
                <c:pt idx="1">
                  <c:v>0.90035989755986678</c:v>
                </c:pt>
                <c:pt idx="2">
                  <c:v>0.90594992964338783</c:v>
                </c:pt>
                <c:pt idx="3">
                  <c:v>0.91411090062317069</c:v>
                </c:pt>
                <c:pt idx="4">
                  <c:v>0.91722693316477755</c:v>
                </c:pt>
                <c:pt idx="5">
                  <c:v>0.92506352185244434</c:v>
                </c:pt>
                <c:pt idx="6">
                  <c:v>0.93324917887983294</c:v>
                </c:pt>
                <c:pt idx="7">
                  <c:v>0.94650402873690609</c:v>
                </c:pt>
                <c:pt idx="8">
                  <c:v>0.94872278913394259</c:v>
                </c:pt>
                <c:pt idx="9">
                  <c:v>0.92621573325714424</c:v>
                </c:pt>
                <c:pt idx="10">
                  <c:v>0.91932442034750561</c:v>
                </c:pt>
                <c:pt idx="11">
                  <c:v>0.91235860441352123</c:v>
                </c:pt>
                <c:pt idx="12">
                  <c:v>0.9048934734229418</c:v>
                </c:pt>
                <c:pt idx="13">
                  <c:v>0.89105735445615264</c:v>
                </c:pt>
                <c:pt idx="14">
                  <c:v>0.88081590696495471</c:v>
                </c:pt>
                <c:pt idx="15">
                  <c:v>0.8717966470504005</c:v>
                </c:pt>
                <c:pt idx="16">
                  <c:v>0.8711518480811935</c:v>
                </c:pt>
                <c:pt idx="17">
                  <c:v>0.8703062549093008</c:v>
                </c:pt>
                <c:pt idx="18">
                  <c:v>0.86982506930167303</c:v>
                </c:pt>
                <c:pt idx="19">
                  <c:v>0.86963311892251305</c:v>
                </c:pt>
                <c:pt idx="20">
                  <c:v>0.8581889216520292</c:v>
                </c:pt>
                <c:pt idx="21">
                  <c:v>0.85683773849297795</c:v>
                </c:pt>
                <c:pt idx="22">
                  <c:v>0.85611369227110656</c:v>
                </c:pt>
                <c:pt idx="23">
                  <c:v>0.85499262033258572</c:v>
                </c:pt>
                <c:pt idx="24">
                  <c:v>0.85360819706351521</c:v>
                </c:pt>
              </c:numCache>
            </c:numRef>
          </c:val>
          <c:smooth val="0"/>
          <c:extLst>
            <c:ext xmlns:c16="http://schemas.microsoft.com/office/drawing/2014/chart" uri="{C3380CC4-5D6E-409C-BE32-E72D297353CC}">
              <c16:uniqueId val="{00000002-9F3C-46E0-BD01-990D06E34072}"/>
            </c:ext>
          </c:extLst>
        </c:ser>
        <c:dLbls>
          <c:showLegendKey val="0"/>
          <c:showVal val="0"/>
          <c:showCatName val="0"/>
          <c:showSerName val="0"/>
          <c:showPercent val="0"/>
          <c:showBubbleSize val="0"/>
        </c:dLbls>
        <c:smooth val="0"/>
        <c:axId val="346495040"/>
        <c:axId val="346492296"/>
      </c:lineChart>
      <c:catAx>
        <c:axId val="346495040"/>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6492296"/>
        <c:crosses val="autoZero"/>
        <c:auto val="1"/>
        <c:lblAlgn val="ctr"/>
        <c:lblOffset val="100"/>
        <c:noMultiLvlLbl val="0"/>
      </c:catAx>
      <c:valAx>
        <c:axId val="346492296"/>
        <c:scaling>
          <c:orientation val="minMax"/>
          <c:min val="0"/>
        </c:scaling>
        <c:delete val="0"/>
        <c:axPos val="l"/>
        <c:majorGridlines>
          <c:spPr>
            <a:ln w="9525" cap="flat" cmpd="sng" algn="ctr">
              <a:solidFill>
                <a:schemeClr val="tx1">
                  <a:lumMod val="15000"/>
                  <a:lumOff val="85000"/>
                </a:schemeClr>
              </a:solidFill>
              <a:round/>
            </a:ln>
            <a:effectLst/>
          </c:spPr>
        </c:majorGridlines>
        <c:title>
          <c:tx>
            <c:strRef>
              <c:f>ElecDemand_Pct!$A$30</c:f>
              <c:strCache>
                <c:ptCount val="1"/>
                <c:pt idx="0">
                  <c:v>Potential as % of Load</c:v>
                </c:pt>
              </c:strCache>
            </c:strRef>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649504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14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ElecDemand_Pct!$B$33</c:f>
              <c:strCache>
                <c:ptCount val="1"/>
                <c:pt idx="0">
                  <c:v>All</c:v>
                </c:pt>
              </c:strCache>
            </c:strRef>
          </c:tx>
          <c:spPr>
            <a:ln w="28575" cap="rnd">
              <a:solidFill>
                <a:schemeClr val="accent1"/>
              </a:solidFill>
              <a:round/>
            </a:ln>
            <a:effectLst/>
          </c:spPr>
          <c:marker>
            <c:symbol val="none"/>
          </c:marker>
          <c:cat>
            <c:numRef>
              <c:f>ElecDemand_Pct!$A$34:$A$60</c:f>
              <c:numCache>
                <c:formatCode>General</c:formatCode>
                <c:ptCount val="25"/>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numCache>
            </c:numRef>
          </c:cat>
          <c:val>
            <c:numRef>
              <c:f>ElecDemand_Pct!$B$34:$B$60</c:f>
              <c:numCache>
                <c:formatCode>0.0%</c:formatCode>
                <c:ptCount val="25"/>
                <c:pt idx="0">
                  <c:v>0.92005762354810805</c:v>
                </c:pt>
                <c:pt idx="1">
                  <c:v>0.92272422745111071</c:v>
                </c:pt>
                <c:pt idx="2">
                  <c:v>0.92935728473612356</c:v>
                </c:pt>
                <c:pt idx="3">
                  <c:v>0.91883380617384858</c:v>
                </c:pt>
                <c:pt idx="4">
                  <c:v>0.92199045636011534</c:v>
                </c:pt>
                <c:pt idx="5">
                  <c:v>0.92828995271344361</c:v>
                </c:pt>
                <c:pt idx="6">
                  <c:v>0.93379256043391734</c:v>
                </c:pt>
                <c:pt idx="7">
                  <c:v>0.94072391167958658</c:v>
                </c:pt>
                <c:pt idx="8">
                  <c:v>0.94649406289509974</c:v>
                </c:pt>
                <c:pt idx="9">
                  <c:v>0.92454682754945305</c:v>
                </c:pt>
                <c:pt idx="10">
                  <c:v>0.91961202111361773</c:v>
                </c:pt>
                <c:pt idx="11">
                  <c:v>0.91362875586593861</c:v>
                </c:pt>
                <c:pt idx="12">
                  <c:v>0.90742098718621966</c:v>
                </c:pt>
                <c:pt idx="13">
                  <c:v>0.90095728365508232</c:v>
                </c:pt>
                <c:pt idx="14">
                  <c:v>0.89463748108962338</c:v>
                </c:pt>
                <c:pt idx="15">
                  <c:v>0.88757491199606053</c:v>
                </c:pt>
                <c:pt idx="16">
                  <c:v>0.88475554430064618</c:v>
                </c:pt>
                <c:pt idx="17">
                  <c:v>0.88175313493562346</c:v>
                </c:pt>
                <c:pt idx="18">
                  <c:v>0.87870311839643311</c:v>
                </c:pt>
                <c:pt idx="19">
                  <c:v>0.87595550966334323</c:v>
                </c:pt>
                <c:pt idx="20">
                  <c:v>0.86921041721693215</c:v>
                </c:pt>
                <c:pt idx="21">
                  <c:v>0.866229159737403</c:v>
                </c:pt>
                <c:pt idx="22">
                  <c:v>0.86395899565170164</c:v>
                </c:pt>
                <c:pt idx="23">
                  <c:v>0.8613655077277661</c:v>
                </c:pt>
                <c:pt idx="24">
                  <c:v>0.85858576793654506</c:v>
                </c:pt>
              </c:numCache>
            </c:numRef>
          </c:val>
          <c:smooth val="0"/>
          <c:extLst>
            <c:ext xmlns:c16="http://schemas.microsoft.com/office/drawing/2014/chart" uri="{C3380CC4-5D6E-409C-BE32-E72D297353CC}">
              <c16:uniqueId val="{00000000-B9BB-4AF8-BCF8-F4A34C566285}"/>
            </c:ext>
          </c:extLst>
        </c:ser>
        <c:ser>
          <c:idx val="1"/>
          <c:order val="1"/>
          <c:tx>
            <c:strRef>
              <c:f>ElecDemand_Pct!$C$33</c:f>
              <c:strCache>
                <c:ptCount val="1"/>
                <c:pt idx="0">
                  <c:v>Residential</c:v>
                </c:pt>
              </c:strCache>
            </c:strRef>
          </c:tx>
          <c:spPr>
            <a:ln w="28575" cap="rnd">
              <a:solidFill>
                <a:schemeClr val="accent2"/>
              </a:solidFill>
              <a:round/>
            </a:ln>
            <a:effectLst/>
          </c:spPr>
          <c:marker>
            <c:symbol val="none"/>
          </c:marker>
          <c:cat>
            <c:numRef>
              <c:f>ElecDemand_Pct!$A$34:$A$60</c:f>
              <c:numCache>
                <c:formatCode>General</c:formatCode>
                <c:ptCount val="25"/>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numCache>
            </c:numRef>
          </c:cat>
          <c:val>
            <c:numRef>
              <c:f>ElecDemand_Pct!$C$34:$C$60</c:f>
              <c:numCache>
                <c:formatCode>0.0%</c:formatCode>
                <c:ptCount val="25"/>
                <c:pt idx="0">
                  <c:v>0.95989290741472399</c:v>
                </c:pt>
                <c:pt idx="1">
                  <c:v>0.96344368727885654</c:v>
                </c:pt>
                <c:pt idx="2">
                  <c:v>0.96546065696066141</c:v>
                </c:pt>
                <c:pt idx="3">
                  <c:v>0.94220527420894584</c:v>
                </c:pt>
                <c:pt idx="4">
                  <c:v>0.94490670291267964</c:v>
                </c:pt>
                <c:pt idx="5">
                  <c:v>0.95074924825707174</c:v>
                </c:pt>
                <c:pt idx="6">
                  <c:v>0.95509068092476712</c:v>
                </c:pt>
                <c:pt idx="7">
                  <c:v>0.95912068533714478</c:v>
                </c:pt>
                <c:pt idx="8">
                  <c:v>0.96662239970040797</c:v>
                </c:pt>
                <c:pt idx="9">
                  <c:v>0.94440359399298668</c:v>
                </c:pt>
                <c:pt idx="10">
                  <c:v>0.93901589500303506</c:v>
                </c:pt>
                <c:pt idx="11">
                  <c:v>0.93320457287067748</c:v>
                </c:pt>
                <c:pt idx="12">
                  <c:v>0.92711964599575725</c:v>
                </c:pt>
                <c:pt idx="13">
                  <c:v>0.92394522310613991</c:v>
                </c:pt>
                <c:pt idx="14">
                  <c:v>0.91838111286216584</c:v>
                </c:pt>
                <c:pt idx="15">
                  <c:v>0.9119353887434416</c:v>
                </c:pt>
                <c:pt idx="16">
                  <c:v>0.90794281059210913</c:v>
                </c:pt>
                <c:pt idx="17">
                  <c:v>0.90378586195680843</c:v>
                </c:pt>
                <c:pt idx="18">
                  <c:v>0.89941600037595426</c:v>
                </c:pt>
                <c:pt idx="19">
                  <c:v>0.89540007002961131</c:v>
                </c:pt>
                <c:pt idx="20">
                  <c:v>0.89140180470735986</c:v>
                </c:pt>
                <c:pt idx="21">
                  <c:v>0.88755522246156926</c:v>
                </c:pt>
                <c:pt idx="22">
                  <c:v>0.88448426244680078</c:v>
                </c:pt>
                <c:pt idx="23">
                  <c:v>0.88112835310127535</c:v>
                </c:pt>
                <c:pt idx="24">
                  <c:v>0.87762774943908139</c:v>
                </c:pt>
              </c:numCache>
            </c:numRef>
          </c:val>
          <c:smooth val="0"/>
          <c:extLst>
            <c:ext xmlns:c16="http://schemas.microsoft.com/office/drawing/2014/chart" uri="{C3380CC4-5D6E-409C-BE32-E72D297353CC}">
              <c16:uniqueId val="{00000001-B9BB-4AF8-BCF8-F4A34C566285}"/>
            </c:ext>
          </c:extLst>
        </c:ser>
        <c:ser>
          <c:idx val="3"/>
          <c:order val="2"/>
          <c:tx>
            <c:strRef>
              <c:f>ElecDemand_Pct!$D$33</c:f>
              <c:strCache>
                <c:ptCount val="1"/>
                <c:pt idx="0">
                  <c:v>BNI</c:v>
                </c:pt>
              </c:strCache>
            </c:strRef>
          </c:tx>
          <c:spPr>
            <a:ln w="28575" cap="rnd">
              <a:solidFill>
                <a:schemeClr val="accent4"/>
              </a:solidFill>
              <a:round/>
            </a:ln>
            <a:effectLst/>
          </c:spPr>
          <c:marker>
            <c:symbol val="none"/>
          </c:marker>
          <c:cat>
            <c:numRef>
              <c:f>ElecDemand_Pct!$A$34:$A$60</c:f>
              <c:numCache>
                <c:formatCode>General</c:formatCode>
                <c:ptCount val="25"/>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numCache>
            </c:numRef>
          </c:cat>
          <c:val>
            <c:numRef>
              <c:f>ElecDemand_Pct!$D$34:$D$60</c:f>
              <c:numCache>
                <c:formatCode>0.0%</c:formatCode>
                <c:ptCount val="25"/>
                <c:pt idx="0">
                  <c:v>0.84653491032893324</c:v>
                </c:pt>
                <c:pt idx="1">
                  <c:v>0.8477534471388638</c:v>
                </c:pt>
                <c:pt idx="2">
                  <c:v>0.86257497764064239</c:v>
                </c:pt>
                <c:pt idx="3">
                  <c:v>0.87511322121831248</c:v>
                </c:pt>
                <c:pt idx="4">
                  <c:v>0.87893587216771574</c:v>
                </c:pt>
                <c:pt idx="5">
                  <c:v>0.88598757886213853</c:v>
                </c:pt>
                <c:pt idx="6">
                  <c:v>0.89343940226254892</c:v>
                </c:pt>
                <c:pt idx="7">
                  <c:v>0.90557829082876673</c:v>
                </c:pt>
                <c:pt idx="8">
                  <c:v>0.90786910863942127</c:v>
                </c:pt>
                <c:pt idx="9">
                  <c:v>0.88613797216785395</c:v>
                </c:pt>
                <c:pt idx="10">
                  <c:v>0.88174187346814792</c:v>
                </c:pt>
                <c:pt idx="11">
                  <c:v>0.8750756896865457</c:v>
                </c:pt>
                <c:pt idx="12">
                  <c:v>0.86822561220764727</c:v>
                </c:pt>
                <c:pt idx="13">
                  <c:v>0.85465683368145851</c:v>
                </c:pt>
                <c:pt idx="14">
                  <c:v>0.84616990223971522</c:v>
                </c:pt>
                <c:pt idx="15">
                  <c:v>0.83716449338716559</c:v>
                </c:pt>
                <c:pt idx="16">
                  <c:v>0.83637963624934963</c:v>
                </c:pt>
                <c:pt idx="17">
                  <c:v>0.83539894456477226</c:v>
                </c:pt>
                <c:pt idx="18">
                  <c:v>0.83477004676565825</c:v>
                </c:pt>
                <c:pt idx="19">
                  <c:v>0.83441318109037566</c:v>
                </c:pt>
                <c:pt idx="20">
                  <c:v>0.82146153095835917</c:v>
                </c:pt>
                <c:pt idx="21">
                  <c:v>0.82002092250838676</c:v>
                </c:pt>
                <c:pt idx="22">
                  <c:v>0.81918037128657384</c:v>
                </c:pt>
                <c:pt idx="23">
                  <c:v>0.8179597484707114</c:v>
                </c:pt>
                <c:pt idx="24">
                  <c:v>0.8164871200404975</c:v>
                </c:pt>
              </c:numCache>
            </c:numRef>
          </c:val>
          <c:smooth val="0"/>
          <c:extLst>
            <c:ext xmlns:c16="http://schemas.microsoft.com/office/drawing/2014/chart" uri="{C3380CC4-5D6E-409C-BE32-E72D297353CC}">
              <c16:uniqueId val="{00000002-B9BB-4AF8-BCF8-F4A34C566285}"/>
            </c:ext>
          </c:extLst>
        </c:ser>
        <c:dLbls>
          <c:showLegendKey val="0"/>
          <c:showVal val="0"/>
          <c:showCatName val="0"/>
          <c:showSerName val="0"/>
          <c:showPercent val="0"/>
          <c:showBubbleSize val="0"/>
        </c:dLbls>
        <c:smooth val="0"/>
        <c:axId val="346497392"/>
        <c:axId val="346493864"/>
      </c:lineChart>
      <c:catAx>
        <c:axId val="346497392"/>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6493864"/>
        <c:crosses val="autoZero"/>
        <c:auto val="1"/>
        <c:lblAlgn val="ctr"/>
        <c:lblOffset val="100"/>
        <c:noMultiLvlLbl val="0"/>
      </c:catAx>
      <c:valAx>
        <c:axId val="346493864"/>
        <c:scaling>
          <c:orientation val="minMax"/>
          <c:max val="1"/>
          <c:min val="0"/>
        </c:scaling>
        <c:delete val="0"/>
        <c:axPos val="l"/>
        <c:majorGridlines>
          <c:spPr>
            <a:ln w="9525" cap="flat" cmpd="sng" algn="ctr">
              <a:solidFill>
                <a:schemeClr val="tx1">
                  <a:lumMod val="15000"/>
                  <a:lumOff val="85000"/>
                </a:schemeClr>
              </a:solidFill>
              <a:round/>
            </a:ln>
            <a:effectLst/>
          </c:spPr>
        </c:majorGridlines>
        <c:title>
          <c:tx>
            <c:strRef>
              <c:f>ElecDemand_Pct!$A$61</c:f>
              <c:strCache>
                <c:ptCount val="1"/>
                <c:pt idx="0">
                  <c:v>Potential as % of Load</c:v>
                </c:pt>
              </c:strCache>
            </c:strRef>
          </c:tx>
          <c:overlay val="0"/>
          <c:spPr>
            <a:noFill/>
            <a:ln>
              <a:noFill/>
            </a:ln>
            <a:effectLst/>
          </c:spPr>
          <c:txPr>
            <a:bodyPr rot="-5400000" spcFirstLastPara="1" vertOverflow="ellipsis" vert="horz" wrap="square" anchor="ctr" anchorCtr="1"/>
            <a:lstStyle/>
            <a:p>
              <a:pPr marL="0" marR="0" indent="0" algn="ctr" defTabSz="914400" rtl="0" eaLnBrk="1" fontAlgn="auto" latinLnBrk="0" hangingPunct="1">
                <a:lnSpc>
                  <a:spcPct val="100000"/>
                </a:lnSpc>
                <a:spcBef>
                  <a:spcPts val="0"/>
                </a:spcBef>
                <a:spcAft>
                  <a:spcPts val="0"/>
                </a:spcAft>
                <a:buClrTx/>
                <a:buSzTx/>
                <a:buFontTx/>
                <a:buNone/>
                <a:tabLst/>
                <a:defRPr sz="1000" b="0" i="0" u="none" strike="noStrike" kern="1200" baseline="0">
                  <a:solidFill>
                    <a:sysClr val="windowText" lastClr="000000">
                      <a:lumMod val="65000"/>
                      <a:lumOff val="35000"/>
                    </a:sysClr>
                  </a:solidFill>
                  <a:latin typeface="Arial" panose="020B0604020202020204" pitchFamily="34" charset="0"/>
                  <a:ea typeface="+mn-ea"/>
                  <a:cs typeface="Arial" panose="020B0604020202020204" pitchFamily="34" charset="0"/>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649739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14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ElecDemand_Pct!$R$2</c:f>
              <c:strCache>
                <c:ptCount val="1"/>
                <c:pt idx="0">
                  <c:v>Technical</c:v>
                </c:pt>
              </c:strCache>
            </c:strRef>
          </c:tx>
          <c:spPr>
            <a:ln w="28575" cap="rnd">
              <a:solidFill>
                <a:schemeClr val="accent1"/>
              </a:solidFill>
              <a:round/>
            </a:ln>
            <a:effectLst/>
          </c:spPr>
          <c:marker>
            <c:symbol val="none"/>
          </c:marker>
          <c:cat>
            <c:numRef>
              <c:f>ElecDemand_Pct!$Q$3:$Q$29</c:f>
              <c:numCache>
                <c:formatCode>General</c:formatCode>
                <c:ptCount val="25"/>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numCache>
            </c:numRef>
          </c:cat>
          <c:val>
            <c:numRef>
              <c:f>ElecDemand_Pct!$R$3:$R$29</c:f>
              <c:numCache>
                <c:formatCode>0.0%</c:formatCode>
                <c:ptCount val="25"/>
                <c:pt idx="0">
                  <c:v>0.97200856264298685</c:v>
                </c:pt>
                <c:pt idx="1">
                  <c:v>0.973821848666933</c:v>
                </c:pt>
                <c:pt idx="2">
                  <c:v>0.97698850097848633</c:v>
                </c:pt>
                <c:pt idx="3">
                  <c:v>0.96524298243474194</c:v>
                </c:pt>
                <c:pt idx="4">
                  <c:v>0.96797599104970189</c:v>
                </c:pt>
                <c:pt idx="5">
                  <c:v>0.97447351091439627</c:v>
                </c:pt>
                <c:pt idx="6">
                  <c:v>0.98011087565315946</c:v>
                </c:pt>
                <c:pt idx="7">
                  <c:v>0.9875585877181654</c:v>
                </c:pt>
                <c:pt idx="8">
                  <c:v>0.99354632604334892</c:v>
                </c:pt>
                <c:pt idx="9">
                  <c:v>0.9705876498164564</c:v>
                </c:pt>
                <c:pt idx="10">
                  <c:v>0.96463835354450678</c:v>
                </c:pt>
                <c:pt idx="11">
                  <c:v>0.95837453727022792</c:v>
                </c:pt>
                <c:pt idx="12">
                  <c:v>0.95177424927897669</c:v>
                </c:pt>
                <c:pt idx="13">
                  <c:v>0.94212137746338032</c:v>
                </c:pt>
                <c:pt idx="14">
                  <c:v>0.93508055622432473</c:v>
                </c:pt>
                <c:pt idx="15">
                  <c:v>0.92784523123770579</c:v>
                </c:pt>
                <c:pt idx="16">
                  <c:v>0.92496948771386045</c:v>
                </c:pt>
                <c:pt idx="17">
                  <c:v>0.92190289843370909</c:v>
                </c:pt>
                <c:pt idx="18">
                  <c:v>0.91878414423901578</c:v>
                </c:pt>
                <c:pt idx="19">
                  <c:v>0.91598188590824747</c:v>
                </c:pt>
                <c:pt idx="20">
                  <c:v>0.90960712888862139</c:v>
                </c:pt>
                <c:pt idx="21">
                  <c:v>0.90654793993508431</c:v>
                </c:pt>
                <c:pt idx="22">
                  <c:v>0.90423238420325291</c:v>
                </c:pt>
                <c:pt idx="23">
                  <c:v>0.90157790850104025</c:v>
                </c:pt>
                <c:pt idx="24">
                  <c:v>0.89872792474215346</c:v>
                </c:pt>
              </c:numCache>
            </c:numRef>
          </c:val>
          <c:smooth val="0"/>
          <c:extLst>
            <c:ext xmlns:c16="http://schemas.microsoft.com/office/drawing/2014/chart" uri="{C3380CC4-5D6E-409C-BE32-E72D297353CC}">
              <c16:uniqueId val="{00000000-F08F-4DB5-A2F0-6CB1E449653E}"/>
            </c:ext>
          </c:extLst>
        </c:ser>
        <c:ser>
          <c:idx val="1"/>
          <c:order val="1"/>
          <c:tx>
            <c:strRef>
              <c:f>ElecDemand_Pct!$S$2</c:f>
              <c:strCache>
                <c:ptCount val="1"/>
                <c:pt idx="0">
                  <c:v>Economic</c:v>
                </c:pt>
              </c:strCache>
            </c:strRef>
          </c:tx>
          <c:spPr>
            <a:ln w="28575" cap="rnd">
              <a:solidFill>
                <a:schemeClr val="accent2"/>
              </a:solidFill>
              <a:round/>
            </a:ln>
            <a:effectLst/>
          </c:spPr>
          <c:marker>
            <c:symbol val="none"/>
          </c:marker>
          <c:cat>
            <c:numRef>
              <c:f>ElecDemand_Pct!$Q$3:$Q$29</c:f>
              <c:numCache>
                <c:formatCode>General</c:formatCode>
                <c:ptCount val="25"/>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numCache>
            </c:numRef>
          </c:cat>
          <c:val>
            <c:numRef>
              <c:f>ElecDemand_Pct!$S$3:$S$29</c:f>
              <c:numCache>
                <c:formatCode>0.0%</c:formatCode>
                <c:ptCount val="25"/>
                <c:pt idx="0">
                  <c:v>0.92005762354810805</c:v>
                </c:pt>
                <c:pt idx="1">
                  <c:v>0.92272422745111071</c:v>
                </c:pt>
                <c:pt idx="2">
                  <c:v>0.92935728473612356</c:v>
                </c:pt>
                <c:pt idx="3">
                  <c:v>0.91883380617384858</c:v>
                </c:pt>
                <c:pt idx="4">
                  <c:v>0.92199045636011534</c:v>
                </c:pt>
                <c:pt idx="5">
                  <c:v>0.92828995271344361</c:v>
                </c:pt>
                <c:pt idx="6">
                  <c:v>0.93379256043391734</c:v>
                </c:pt>
                <c:pt idx="7">
                  <c:v>0.94072391167958658</c:v>
                </c:pt>
                <c:pt idx="8">
                  <c:v>0.94649406289509974</c:v>
                </c:pt>
                <c:pt idx="9">
                  <c:v>0.92454682754945305</c:v>
                </c:pt>
                <c:pt idx="10">
                  <c:v>0.91961202111361773</c:v>
                </c:pt>
                <c:pt idx="11">
                  <c:v>0.91362875586593861</c:v>
                </c:pt>
                <c:pt idx="12">
                  <c:v>0.90742098718621966</c:v>
                </c:pt>
                <c:pt idx="13">
                  <c:v>0.90095728365508232</c:v>
                </c:pt>
                <c:pt idx="14">
                  <c:v>0.89463748108962338</c:v>
                </c:pt>
                <c:pt idx="15">
                  <c:v>0.88757491199606053</c:v>
                </c:pt>
                <c:pt idx="16">
                  <c:v>0.88475554430064618</c:v>
                </c:pt>
                <c:pt idx="17">
                  <c:v>0.88175313493562346</c:v>
                </c:pt>
                <c:pt idx="18">
                  <c:v>0.87870311839643311</c:v>
                </c:pt>
                <c:pt idx="19">
                  <c:v>0.87595550966334323</c:v>
                </c:pt>
                <c:pt idx="20">
                  <c:v>0.86921041721693215</c:v>
                </c:pt>
                <c:pt idx="21">
                  <c:v>0.866229159737403</c:v>
                </c:pt>
                <c:pt idx="22">
                  <c:v>0.86395899565170164</c:v>
                </c:pt>
                <c:pt idx="23">
                  <c:v>0.8613655077277661</c:v>
                </c:pt>
                <c:pt idx="24">
                  <c:v>0.85858576793654506</c:v>
                </c:pt>
              </c:numCache>
            </c:numRef>
          </c:val>
          <c:smooth val="0"/>
          <c:extLst>
            <c:ext xmlns:c16="http://schemas.microsoft.com/office/drawing/2014/chart" uri="{C3380CC4-5D6E-409C-BE32-E72D297353CC}">
              <c16:uniqueId val="{00000001-F08F-4DB5-A2F0-6CB1E449653E}"/>
            </c:ext>
          </c:extLst>
        </c:ser>
        <c:ser>
          <c:idx val="2"/>
          <c:order val="2"/>
          <c:tx>
            <c:strRef>
              <c:f>ElecDemand_Pct!$T$2</c:f>
              <c:strCache>
                <c:ptCount val="1"/>
                <c:pt idx="0">
                  <c:v>Base</c:v>
                </c:pt>
              </c:strCache>
            </c:strRef>
          </c:tx>
          <c:spPr>
            <a:ln w="28575" cap="rnd">
              <a:solidFill>
                <a:schemeClr val="accent3"/>
              </a:solidFill>
              <a:round/>
            </a:ln>
            <a:effectLst/>
          </c:spPr>
          <c:marker>
            <c:symbol val="none"/>
          </c:marker>
          <c:cat>
            <c:numRef>
              <c:f>ElecDemand_Pct!$Q$3:$Q$29</c:f>
              <c:numCache>
                <c:formatCode>General</c:formatCode>
                <c:ptCount val="25"/>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numCache>
            </c:numRef>
          </c:cat>
          <c:val>
            <c:numRef>
              <c:f>ElecDemand_Pct!$T$3:$T$29</c:f>
              <c:numCache>
                <c:formatCode>0.0%</c:formatCode>
                <c:ptCount val="25"/>
                <c:pt idx="0">
                  <c:v>1.0210903837001272E-2</c:v>
                </c:pt>
                <c:pt idx="1">
                  <c:v>2.1394405385199669E-2</c:v>
                </c:pt>
                <c:pt idx="2">
                  <c:v>3.2593030021777832E-2</c:v>
                </c:pt>
                <c:pt idx="3">
                  <c:v>4.3439082001680153E-2</c:v>
                </c:pt>
                <c:pt idx="4">
                  <c:v>5.3853849067299009E-2</c:v>
                </c:pt>
                <c:pt idx="5">
                  <c:v>6.4965103045671435E-2</c:v>
                </c:pt>
                <c:pt idx="6">
                  <c:v>7.6198775160104468E-2</c:v>
                </c:pt>
                <c:pt idx="7">
                  <c:v>8.8112411490056081E-2</c:v>
                </c:pt>
                <c:pt idx="8">
                  <c:v>9.9256125195157557E-2</c:v>
                </c:pt>
                <c:pt idx="9">
                  <c:v>0.10716657983583959</c:v>
                </c:pt>
                <c:pt idx="10">
                  <c:v>0.11621575818822842</c:v>
                </c:pt>
                <c:pt idx="11">
                  <c:v>0.12484763607409699</c:v>
                </c:pt>
                <c:pt idx="12">
                  <c:v>0.13272892878128778</c:v>
                </c:pt>
                <c:pt idx="13">
                  <c:v>0.13996284433011849</c:v>
                </c:pt>
                <c:pt idx="14">
                  <c:v>0.14720997428155991</c:v>
                </c:pt>
                <c:pt idx="15">
                  <c:v>0.15394472968193473</c:v>
                </c:pt>
                <c:pt idx="16">
                  <c:v>0.16009837099919064</c:v>
                </c:pt>
                <c:pt idx="17">
                  <c:v>0.16584532519440226</c:v>
                </c:pt>
                <c:pt idx="18">
                  <c:v>0.17073429150165734</c:v>
                </c:pt>
                <c:pt idx="19">
                  <c:v>0.17528131315560194</c:v>
                </c:pt>
                <c:pt idx="20">
                  <c:v>0.17932145378090575</c:v>
                </c:pt>
                <c:pt idx="21">
                  <c:v>0.18248611821498792</c:v>
                </c:pt>
                <c:pt idx="22">
                  <c:v>0.18557017555078539</c:v>
                </c:pt>
                <c:pt idx="23">
                  <c:v>0.18801559497275824</c:v>
                </c:pt>
                <c:pt idx="24">
                  <c:v>0.19018721527224572</c:v>
                </c:pt>
              </c:numCache>
            </c:numRef>
          </c:val>
          <c:smooth val="0"/>
          <c:extLst>
            <c:ext xmlns:c16="http://schemas.microsoft.com/office/drawing/2014/chart" uri="{C3380CC4-5D6E-409C-BE32-E72D297353CC}">
              <c16:uniqueId val="{00000002-F08F-4DB5-A2F0-6CB1E449653E}"/>
            </c:ext>
          </c:extLst>
        </c:ser>
        <c:ser>
          <c:idx val="3"/>
          <c:order val="3"/>
          <c:tx>
            <c:strRef>
              <c:f>ElecDemand_Pct!$U$2</c:f>
              <c:strCache>
                <c:ptCount val="1"/>
                <c:pt idx="0">
                  <c:v>Max Achievable</c:v>
                </c:pt>
              </c:strCache>
            </c:strRef>
          </c:tx>
          <c:spPr>
            <a:ln w="28575" cap="rnd">
              <a:solidFill>
                <a:schemeClr val="accent4"/>
              </a:solidFill>
              <a:round/>
            </a:ln>
            <a:effectLst/>
          </c:spPr>
          <c:marker>
            <c:symbol val="none"/>
          </c:marker>
          <c:cat>
            <c:numRef>
              <c:f>ElecDemand_Pct!$Q$3:$Q$29</c:f>
              <c:numCache>
                <c:formatCode>General</c:formatCode>
                <c:ptCount val="25"/>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numCache>
            </c:numRef>
          </c:cat>
          <c:val>
            <c:numRef>
              <c:f>ElecDemand_Pct!$U$3:$U$29</c:f>
              <c:numCache>
                <c:formatCode>0.0%</c:formatCode>
                <c:ptCount val="25"/>
                <c:pt idx="0">
                  <c:v>2.2063162812584216E-2</c:v>
                </c:pt>
                <c:pt idx="1">
                  <c:v>4.5425772227542814E-2</c:v>
                </c:pt>
                <c:pt idx="2">
                  <c:v>6.8134287968274393E-2</c:v>
                </c:pt>
                <c:pt idx="3">
                  <c:v>8.9297673061986341E-2</c:v>
                </c:pt>
                <c:pt idx="4">
                  <c:v>0.10915118361617066</c:v>
                </c:pt>
                <c:pt idx="5">
                  <c:v>0.12800761510084974</c:v>
                </c:pt>
                <c:pt idx="6">
                  <c:v>0.14511235101085024</c:v>
                </c:pt>
                <c:pt idx="7">
                  <c:v>0.16169043608676681</c:v>
                </c:pt>
                <c:pt idx="8">
                  <c:v>0.17563279510416882</c:v>
                </c:pt>
                <c:pt idx="9">
                  <c:v>0.18295812354864377</c:v>
                </c:pt>
                <c:pt idx="10">
                  <c:v>0.19168331205210004</c:v>
                </c:pt>
                <c:pt idx="11">
                  <c:v>0.19918725775906859</c:v>
                </c:pt>
                <c:pt idx="12">
                  <c:v>0.2052660790853546</c:v>
                </c:pt>
                <c:pt idx="13">
                  <c:v>0.21029807023359812</c:v>
                </c:pt>
                <c:pt idx="14">
                  <c:v>0.21530863297738853</c:v>
                </c:pt>
                <c:pt idx="15">
                  <c:v>0.21981761446049347</c:v>
                </c:pt>
                <c:pt idx="16">
                  <c:v>0.22388347970772765</c:v>
                </c:pt>
                <c:pt idx="17">
                  <c:v>0.22763920746662611</c:v>
                </c:pt>
                <c:pt idx="18">
                  <c:v>0.22981027492170719</c:v>
                </c:pt>
                <c:pt idx="19">
                  <c:v>0.23273596092634</c:v>
                </c:pt>
                <c:pt idx="20">
                  <c:v>0.23537843218173521</c:v>
                </c:pt>
                <c:pt idx="21">
                  <c:v>0.23642299711020104</c:v>
                </c:pt>
                <c:pt idx="22">
                  <c:v>0.23770123592926601</c:v>
                </c:pt>
                <c:pt idx="23">
                  <c:v>0.2384692240511414</c:v>
                </c:pt>
                <c:pt idx="24">
                  <c:v>0.23943616381758961</c:v>
                </c:pt>
              </c:numCache>
            </c:numRef>
          </c:val>
          <c:smooth val="0"/>
          <c:extLst>
            <c:ext xmlns:c16="http://schemas.microsoft.com/office/drawing/2014/chart" uri="{C3380CC4-5D6E-409C-BE32-E72D297353CC}">
              <c16:uniqueId val="{00000003-F08F-4DB5-A2F0-6CB1E449653E}"/>
            </c:ext>
          </c:extLst>
        </c:ser>
        <c:ser>
          <c:idx val="4"/>
          <c:order val="4"/>
          <c:tx>
            <c:strRef>
              <c:f>ElecDemand_Pct!$V$2</c:f>
              <c:strCache>
                <c:ptCount val="1"/>
                <c:pt idx="0">
                  <c:v>Mid</c:v>
                </c:pt>
              </c:strCache>
            </c:strRef>
          </c:tx>
          <c:spPr>
            <a:ln w="28575" cap="rnd">
              <a:solidFill>
                <a:schemeClr val="accent5"/>
              </a:solidFill>
              <a:round/>
            </a:ln>
            <a:effectLst/>
          </c:spPr>
          <c:marker>
            <c:symbol val="none"/>
          </c:marker>
          <c:cat>
            <c:numRef>
              <c:f>ElecDemand_Pct!$Q$3:$Q$29</c:f>
              <c:numCache>
                <c:formatCode>General</c:formatCode>
                <c:ptCount val="25"/>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numCache>
            </c:numRef>
          </c:cat>
          <c:val>
            <c:numRef>
              <c:f>ElecDemand_Pct!$V$3:$V$29</c:f>
              <c:numCache>
                <c:formatCode>0.0%</c:formatCode>
                <c:ptCount val="25"/>
                <c:pt idx="0">
                  <c:v>1.4073742719704213E-2</c:v>
                </c:pt>
                <c:pt idx="1">
                  <c:v>2.9360052406307589E-2</c:v>
                </c:pt>
                <c:pt idx="2">
                  <c:v>4.4630849442202608E-2</c:v>
                </c:pt>
                <c:pt idx="3">
                  <c:v>5.9322877355380783E-2</c:v>
                </c:pt>
                <c:pt idx="4">
                  <c:v>7.3456010582843151E-2</c:v>
                </c:pt>
                <c:pt idx="5">
                  <c:v>8.7980705065520484E-2</c:v>
                </c:pt>
                <c:pt idx="6">
                  <c:v>0.1021859153253819</c:v>
                </c:pt>
                <c:pt idx="7">
                  <c:v>0.11671518188094483</c:v>
                </c:pt>
                <c:pt idx="8">
                  <c:v>0.12975430557336318</c:v>
                </c:pt>
                <c:pt idx="9">
                  <c:v>0.13814344223872094</c:v>
                </c:pt>
                <c:pt idx="10">
                  <c:v>0.14768090590866711</c:v>
                </c:pt>
                <c:pt idx="11">
                  <c:v>0.1563412526678811</c:v>
                </c:pt>
                <c:pt idx="12">
                  <c:v>0.16381112997772299</c:v>
                </c:pt>
                <c:pt idx="13">
                  <c:v>0.1702910557420669</c:v>
                </c:pt>
                <c:pt idx="14">
                  <c:v>0.17664802160145393</c:v>
                </c:pt>
                <c:pt idx="15">
                  <c:v>0.18233386994831544</c:v>
                </c:pt>
                <c:pt idx="16">
                  <c:v>0.18739235307071167</c:v>
                </c:pt>
                <c:pt idx="17">
                  <c:v>0.19195016579917443</c:v>
                </c:pt>
                <c:pt idx="18">
                  <c:v>0.195431672298333</c:v>
                </c:pt>
                <c:pt idx="19">
                  <c:v>0.19887496511061165</c:v>
                </c:pt>
                <c:pt idx="20">
                  <c:v>0.20188997604199449</c:v>
                </c:pt>
                <c:pt idx="21">
                  <c:v>0.20386792627992056</c:v>
                </c:pt>
                <c:pt idx="22">
                  <c:v>0.20585573501147025</c:v>
                </c:pt>
                <c:pt idx="23">
                  <c:v>0.20722532289946688</c:v>
                </c:pt>
                <c:pt idx="24">
                  <c:v>0.20854218145385239</c:v>
                </c:pt>
              </c:numCache>
            </c:numRef>
          </c:val>
          <c:smooth val="0"/>
          <c:extLst>
            <c:ext xmlns:c16="http://schemas.microsoft.com/office/drawing/2014/chart" uri="{C3380CC4-5D6E-409C-BE32-E72D297353CC}">
              <c16:uniqueId val="{00000004-F08F-4DB5-A2F0-6CB1E449653E}"/>
            </c:ext>
          </c:extLst>
        </c:ser>
        <c:ser>
          <c:idx val="5"/>
          <c:order val="5"/>
          <c:tx>
            <c:strRef>
              <c:f>ElecDemand_Pct!$W$2</c:f>
              <c:strCache>
                <c:ptCount val="1"/>
                <c:pt idx="0">
                  <c:v>Low</c:v>
                </c:pt>
              </c:strCache>
            </c:strRef>
          </c:tx>
          <c:spPr>
            <a:ln w="28575" cap="rnd">
              <a:solidFill>
                <a:schemeClr val="accent6"/>
              </a:solidFill>
              <a:round/>
            </a:ln>
            <a:effectLst/>
          </c:spPr>
          <c:marker>
            <c:symbol val="none"/>
          </c:marker>
          <c:cat>
            <c:numRef>
              <c:f>ElecDemand_Pct!$Q$3:$Q$29</c:f>
              <c:numCache>
                <c:formatCode>General</c:formatCode>
                <c:ptCount val="25"/>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numCache>
            </c:numRef>
          </c:cat>
          <c:val>
            <c:numRef>
              <c:f>ElecDemand_Pct!$W$3:$W$29</c:f>
              <c:numCache>
                <c:formatCode>0.0%</c:formatCode>
                <c:ptCount val="25"/>
                <c:pt idx="0">
                  <c:v>6.2201216359493022E-3</c:v>
                </c:pt>
                <c:pt idx="1">
                  <c:v>1.3028657396816669E-2</c:v>
                </c:pt>
                <c:pt idx="2">
                  <c:v>1.9714250063786746E-2</c:v>
                </c:pt>
                <c:pt idx="3">
                  <c:v>2.6055271967626699E-2</c:v>
                </c:pt>
                <c:pt idx="4">
                  <c:v>3.2168110553492182E-2</c:v>
                </c:pt>
                <c:pt idx="5">
                  <c:v>3.8934096276166008E-2</c:v>
                </c:pt>
                <c:pt idx="6">
                  <c:v>4.5877421105463112E-2</c:v>
                </c:pt>
                <c:pt idx="7">
                  <c:v>5.3442013204645866E-2</c:v>
                </c:pt>
                <c:pt idx="8">
                  <c:v>6.0662740273386924E-2</c:v>
                </c:pt>
                <c:pt idx="9">
                  <c:v>6.6169626658228467E-2</c:v>
                </c:pt>
                <c:pt idx="10">
                  <c:v>7.259491068725521E-2</c:v>
                </c:pt>
                <c:pt idx="11">
                  <c:v>7.9123549816809871E-2</c:v>
                </c:pt>
                <c:pt idx="12">
                  <c:v>8.5419449037108255E-2</c:v>
                </c:pt>
                <c:pt idx="13">
                  <c:v>9.1553293035050373E-2</c:v>
                </c:pt>
                <c:pt idx="14">
                  <c:v>9.7957946411580052E-2</c:v>
                </c:pt>
                <c:pt idx="15">
                  <c:v>0.10425443935586926</c:v>
                </c:pt>
                <c:pt idx="16">
                  <c:v>0.11035766631531811</c:v>
                </c:pt>
                <c:pt idx="17">
                  <c:v>0.11633602657810212</c:v>
                </c:pt>
                <c:pt idx="18">
                  <c:v>0.12190373070203581</c:v>
                </c:pt>
                <c:pt idx="19">
                  <c:v>0.12724645683841615</c:v>
                </c:pt>
                <c:pt idx="20">
                  <c:v>0.13225028162521063</c:v>
                </c:pt>
                <c:pt idx="21">
                  <c:v>0.13669770908053433</c:v>
                </c:pt>
                <c:pt idx="22">
                  <c:v>0.14106091868709578</c:v>
                </c:pt>
                <c:pt idx="23">
                  <c:v>0.14490169454690974</c:v>
                </c:pt>
                <c:pt idx="24">
                  <c:v>0.14839893509994825</c:v>
                </c:pt>
              </c:numCache>
            </c:numRef>
          </c:val>
          <c:smooth val="0"/>
          <c:extLst>
            <c:ext xmlns:c16="http://schemas.microsoft.com/office/drawing/2014/chart" uri="{C3380CC4-5D6E-409C-BE32-E72D297353CC}">
              <c16:uniqueId val="{00000005-F08F-4DB5-A2F0-6CB1E449653E}"/>
            </c:ext>
          </c:extLst>
        </c:ser>
        <c:dLbls>
          <c:showLegendKey val="0"/>
          <c:showVal val="0"/>
          <c:showCatName val="0"/>
          <c:showSerName val="0"/>
          <c:showPercent val="0"/>
          <c:showBubbleSize val="0"/>
        </c:dLbls>
        <c:smooth val="0"/>
        <c:axId val="346495824"/>
        <c:axId val="346496216"/>
      </c:lineChart>
      <c:catAx>
        <c:axId val="346495824"/>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6496216"/>
        <c:crosses val="autoZero"/>
        <c:auto val="1"/>
        <c:lblAlgn val="ctr"/>
        <c:lblOffset val="100"/>
        <c:noMultiLvlLbl val="0"/>
      </c:catAx>
      <c:valAx>
        <c:axId val="346496216"/>
        <c:scaling>
          <c:orientation val="minMax"/>
          <c:max val="1"/>
          <c:min val="0"/>
        </c:scaling>
        <c:delete val="0"/>
        <c:axPos val="l"/>
        <c:majorGridlines>
          <c:spPr>
            <a:ln w="9525" cap="flat" cmpd="sng" algn="ctr">
              <a:solidFill>
                <a:schemeClr val="tx1">
                  <a:lumMod val="15000"/>
                  <a:lumOff val="85000"/>
                </a:schemeClr>
              </a:solidFill>
              <a:round/>
            </a:ln>
            <a:effectLst/>
          </c:spPr>
        </c:majorGridlines>
        <c:title>
          <c:tx>
            <c:strRef>
              <c:f>ElecDemand_Pct!$Q$30</c:f>
              <c:strCache>
                <c:ptCount val="1"/>
                <c:pt idx="0">
                  <c:v>Potential as % of Load</c:v>
                </c:pt>
              </c:strCache>
            </c:strRef>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649582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14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ElecDemand_Pct!$B$64</c:f>
              <c:strCache>
                <c:ptCount val="1"/>
                <c:pt idx="0">
                  <c:v>Max Achievable</c:v>
                </c:pt>
              </c:strCache>
            </c:strRef>
          </c:tx>
          <c:spPr>
            <a:ln w="28575" cap="rnd">
              <a:solidFill>
                <a:schemeClr val="accent1"/>
              </a:solidFill>
              <a:round/>
            </a:ln>
            <a:effectLst/>
          </c:spPr>
          <c:marker>
            <c:symbol val="none"/>
          </c:marker>
          <c:cat>
            <c:numRef>
              <c:f>ElecDemand_Pct!$A$65:$A$91</c:f>
              <c:numCache>
                <c:formatCode>General</c:formatCode>
                <c:ptCount val="25"/>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numCache>
            </c:numRef>
          </c:cat>
          <c:val>
            <c:numRef>
              <c:f>ElecDemand_Pct!$B$65:$B$91</c:f>
              <c:numCache>
                <c:formatCode>0.0%</c:formatCode>
                <c:ptCount val="25"/>
                <c:pt idx="0">
                  <c:v>2.3797952832592627E-2</c:v>
                </c:pt>
                <c:pt idx="1">
                  <c:v>4.8491389281916999E-2</c:v>
                </c:pt>
                <c:pt idx="2">
                  <c:v>7.2998774427503674E-2</c:v>
                </c:pt>
                <c:pt idx="3">
                  <c:v>9.4823486222179496E-2</c:v>
                </c:pt>
                <c:pt idx="4">
                  <c:v>0.11555322646258485</c:v>
                </c:pt>
                <c:pt idx="5">
                  <c:v>0.13360110682163839</c:v>
                </c:pt>
                <c:pt idx="6">
                  <c:v>0.14918954746242741</c:v>
                </c:pt>
                <c:pt idx="7">
                  <c:v>0.16250966684290996</c:v>
                </c:pt>
                <c:pt idx="8">
                  <c:v>0.17422837785404932</c:v>
                </c:pt>
                <c:pt idx="9">
                  <c:v>0.17855674884517153</c:v>
                </c:pt>
                <c:pt idx="10">
                  <c:v>0.18414929655573151</c:v>
                </c:pt>
                <c:pt idx="11">
                  <c:v>0.18815337469131987</c:v>
                </c:pt>
                <c:pt idx="12">
                  <c:v>0.19086312162597843</c:v>
                </c:pt>
                <c:pt idx="13">
                  <c:v>0.19219447012090671</c:v>
                </c:pt>
                <c:pt idx="14">
                  <c:v>0.1931049178542113</c:v>
                </c:pt>
                <c:pt idx="15">
                  <c:v>0.19332676374033758</c:v>
                </c:pt>
                <c:pt idx="16">
                  <c:v>0.19360644059064927</c:v>
                </c:pt>
                <c:pt idx="17">
                  <c:v>0.19349523481453229</c:v>
                </c:pt>
                <c:pt idx="18">
                  <c:v>0.19132819712825944</c:v>
                </c:pt>
                <c:pt idx="19">
                  <c:v>0.19080700154934555</c:v>
                </c:pt>
                <c:pt idx="20">
                  <c:v>0.19018016955988809</c:v>
                </c:pt>
                <c:pt idx="21">
                  <c:v>0.18753303303608396</c:v>
                </c:pt>
                <c:pt idx="22">
                  <c:v>0.18530055518641395</c:v>
                </c:pt>
                <c:pt idx="23">
                  <c:v>0.18254121212384622</c:v>
                </c:pt>
                <c:pt idx="24">
                  <c:v>0.18029219714303249</c:v>
                </c:pt>
              </c:numCache>
            </c:numRef>
          </c:val>
          <c:smooth val="0"/>
          <c:extLst>
            <c:ext xmlns:c16="http://schemas.microsoft.com/office/drawing/2014/chart" uri="{C3380CC4-5D6E-409C-BE32-E72D297353CC}">
              <c16:uniqueId val="{00000000-B8B6-434C-9108-9CA5F72C2FF8}"/>
            </c:ext>
          </c:extLst>
        </c:ser>
        <c:ser>
          <c:idx val="1"/>
          <c:order val="1"/>
          <c:tx>
            <c:strRef>
              <c:f>ElecDemand_Pct!$C$64</c:f>
              <c:strCache>
                <c:ptCount val="1"/>
                <c:pt idx="0">
                  <c:v>Mid</c:v>
                </c:pt>
              </c:strCache>
            </c:strRef>
          </c:tx>
          <c:spPr>
            <a:ln w="28575" cap="rnd">
              <a:solidFill>
                <a:schemeClr val="accent2"/>
              </a:solidFill>
              <a:round/>
            </a:ln>
            <a:effectLst/>
          </c:spPr>
          <c:marker>
            <c:symbol val="none"/>
          </c:marker>
          <c:cat>
            <c:numRef>
              <c:f>ElecDemand_Pct!$A$65:$A$91</c:f>
              <c:numCache>
                <c:formatCode>General</c:formatCode>
                <c:ptCount val="25"/>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numCache>
            </c:numRef>
          </c:cat>
          <c:val>
            <c:numRef>
              <c:f>ElecDemand_Pct!$C$65:$C$91</c:f>
              <c:numCache>
                <c:formatCode>0.0%</c:formatCode>
                <c:ptCount val="25"/>
                <c:pt idx="0">
                  <c:v>1.3774924327719327E-2</c:v>
                </c:pt>
                <c:pt idx="1">
                  <c:v>2.8570006089390785E-2</c:v>
                </c:pt>
                <c:pt idx="2">
                  <c:v>4.399045296381851E-2</c:v>
                </c:pt>
                <c:pt idx="3">
                  <c:v>5.8316835431768334E-2</c:v>
                </c:pt>
                <c:pt idx="4">
                  <c:v>7.2370111780914431E-2</c:v>
                </c:pt>
                <c:pt idx="5">
                  <c:v>8.606032948701485E-2</c:v>
                </c:pt>
                <c:pt idx="6">
                  <c:v>9.9434414065828591E-2</c:v>
                </c:pt>
                <c:pt idx="7">
                  <c:v>0.11218220006995411</c:v>
                </c:pt>
                <c:pt idx="8">
                  <c:v>0.12444440122395146</c:v>
                </c:pt>
                <c:pt idx="9">
                  <c:v>0.13173138587638863</c:v>
                </c:pt>
                <c:pt idx="10">
                  <c:v>0.14006248074410504</c:v>
                </c:pt>
                <c:pt idx="11">
                  <c:v>0.14719991803006349</c:v>
                </c:pt>
                <c:pt idx="12">
                  <c:v>0.15318778946787937</c:v>
                </c:pt>
                <c:pt idx="13">
                  <c:v>0.15781941902187346</c:v>
                </c:pt>
                <c:pt idx="14">
                  <c:v>0.16190217946335581</c:v>
                </c:pt>
                <c:pt idx="15">
                  <c:v>0.16499385160597896</c:v>
                </c:pt>
                <c:pt idx="16">
                  <c:v>0.16769270558180918</c:v>
                </c:pt>
                <c:pt idx="17">
                  <c:v>0.16968771089163373</c:v>
                </c:pt>
                <c:pt idx="18">
                  <c:v>0.17029518075295905</c:v>
                </c:pt>
                <c:pt idx="19">
                  <c:v>0.17120353032926175</c:v>
                </c:pt>
                <c:pt idx="20">
                  <c:v>0.17172370665081102</c:v>
                </c:pt>
                <c:pt idx="21">
                  <c:v>0.17096606614258275</c:v>
                </c:pt>
                <c:pt idx="22">
                  <c:v>0.17027421383988697</c:v>
                </c:pt>
                <c:pt idx="23">
                  <c:v>0.16884233356944608</c:v>
                </c:pt>
                <c:pt idx="24">
                  <c:v>0.16751456635965009</c:v>
                </c:pt>
              </c:numCache>
            </c:numRef>
          </c:val>
          <c:smooth val="0"/>
          <c:extLst>
            <c:ext xmlns:c16="http://schemas.microsoft.com/office/drawing/2014/chart" uri="{C3380CC4-5D6E-409C-BE32-E72D297353CC}">
              <c16:uniqueId val="{00000001-B8B6-434C-9108-9CA5F72C2FF8}"/>
            </c:ext>
          </c:extLst>
        </c:ser>
        <c:ser>
          <c:idx val="2"/>
          <c:order val="2"/>
          <c:tx>
            <c:strRef>
              <c:f>ElecDemand_Pct!$D$64</c:f>
              <c:strCache>
                <c:ptCount val="1"/>
                <c:pt idx="0">
                  <c:v>Base</c:v>
                </c:pt>
              </c:strCache>
            </c:strRef>
          </c:tx>
          <c:spPr>
            <a:ln w="28575" cap="rnd">
              <a:solidFill>
                <a:schemeClr val="accent3"/>
              </a:solidFill>
              <a:round/>
            </a:ln>
            <a:effectLst/>
          </c:spPr>
          <c:marker>
            <c:symbol val="none"/>
          </c:marker>
          <c:cat>
            <c:numRef>
              <c:f>ElecDemand_Pct!$A$65:$A$91</c:f>
              <c:numCache>
                <c:formatCode>General</c:formatCode>
                <c:ptCount val="25"/>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numCache>
            </c:numRef>
          </c:cat>
          <c:val>
            <c:numRef>
              <c:f>ElecDemand_Pct!$D$65:$D$91</c:f>
              <c:numCache>
                <c:formatCode>0.0%</c:formatCode>
                <c:ptCount val="25"/>
                <c:pt idx="0">
                  <c:v>9.4562360724692977E-3</c:v>
                </c:pt>
                <c:pt idx="1">
                  <c:v>1.9724804582088862E-2</c:v>
                </c:pt>
                <c:pt idx="2">
                  <c:v>3.0624926158195762E-2</c:v>
                </c:pt>
                <c:pt idx="3">
                  <c:v>4.0844203635315879E-2</c:v>
                </c:pt>
                <c:pt idx="4">
                  <c:v>5.08874914064779E-2</c:v>
                </c:pt>
                <c:pt idx="5">
                  <c:v>6.1205796549725307E-2</c:v>
                </c:pt>
                <c:pt idx="6">
                  <c:v>7.1811393298374757E-2</c:v>
                </c:pt>
                <c:pt idx="7">
                  <c:v>8.2544094107639229E-2</c:v>
                </c:pt>
                <c:pt idx="8">
                  <c:v>9.3485899732140346E-2</c:v>
                </c:pt>
                <c:pt idx="9">
                  <c:v>0.10114678370544726</c:v>
                </c:pt>
                <c:pt idx="10">
                  <c:v>0.1099705331865668</c:v>
                </c:pt>
                <c:pt idx="11">
                  <c:v>0.11821404152270956</c:v>
                </c:pt>
                <c:pt idx="12">
                  <c:v>0.12581566672122368</c:v>
                </c:pt>
                <c:pt idx="13">
                  <c:v>0.13251363110509268</c:v>
                </c:pt>
                <c:pt idx="14">
                  <c:v>0.13889677885917429</c:v>
                </c:pt>
                <c:pt idx="15">
                  <c:v>0.14447715054023277</c:v>
                </c:pt>
                <c:pt idx="16">
                  <c:v>0.14961562935045306</c:v>
                </c:pt>
                <c:pt idx="17">
                  <c:v>0.15412503653747497</c:v>
                </c:pt>
                <c:pt idx="18">
                  <c:v>0.15749649493008863</c:v>
                </c:pt>
                <c:pt idx="19">
                  <c:v>0.16061204174992913</c:v>
                </c:pt>
                <c:pt idx="20">
                  <c:v>0.16315922769111374</c:v>
                </c:pt>
                <c:pt idx="21">
                  <c:v>0.16458440131534668</c:v>
                </c:pt>
                <c:pt idx="22">
                  <c:v>0.16589682990692051</c:v>
                </c:pt>
                <c:pt idx="23">
                  <c:v>0.1663903724347649</c:v>
                </c:pt>
                <c:pt idx="24">
                  <c:v>0.16661493109724104</c:v>
                </c:pt>
              </c:numCache>
            </c:numRef>
          </c:val>
          <c:smooth val="0"/>
          <c:extLst>
            <c:ext xmlns:c16="http://schemas.microsoft.com/office/drawing/2014/chart" uri="{C3380CC4-5D6E-409C-BE32-E72D297353CC}">
              <c16:uniqueId val="{00000002-B8B6-434C-9108-9CA5F72C2FF8}"/>
            </c:ext>
          </c:extLst>
        </c:ser>
        <c:ser>
          <c:idx val="3"/>
          <c:order val="3"/>
          <c:tx>
            <c:strRef>
              <c:f>ElecDemand_Pct!$E$64</c:f>
              <c:strCache>
                <c:ptCount val="1"/>
                <c:pt idx="0">
                  <c:v>Low</c:v>
                </c:pt>
              </c:strCache>
            </c:strRef>
          </c:tx>
          <c:spPr>
            <a:ln w="28575" cap="rnd">
              <a:solidFill>
                <a:schemeClr val="accent4"/>
              </a:solidFill>
              <a:round/>
            </a:ln>
            <a:effectLst/>
          </c:spPr>
          <c:marker>
            <c:symbol val="none"/>
          </c:marker>
          <c:cat>
            <c:numRef>
              <c:f>ElecDemand_Pct!$A$65:$A$91</c:f>
              <c:numCache>
                <c:formatCode>General</c:formatCode>
                <c:ptCount val="25"/>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numCache>
            </c:numRef>
          </c:cat>
          <c:val>
            <c:numRef>
              <c:f>ElecDemand_Pct!$E$65:$E$91</c:f>
              <c:numCache>
                <c:formatCode>0.0%</c:formatCode>
                <c:ptCount val="25"/>
                <c:pt idx="0">
                  <c:v>5.0594642110022648E-3</c:v>
                </c:pt>
                <c:pt idx="1">
                  <c:v>1.0553283844104457E-2</c:v>
                </c:pt>
                <c:pt idx="2">
                  <c:v>1.6418745607779648E-2</c:v>
                </c:pt>
                <c:pt idx="3">
                  <c:v>2.1706062245737536E-2</c:v>
                </c:pt>
                <c:pt idx="4">
                  <c:v>2.7059676824874736E-2</c:v>
                </c:pt>
                <c:pt idx="5">
                  <c:v>3.2854326882098876E-2</c:v>
                </c:pt>
                <c:pt idx="6">
                  <c:v>3.9028192697170408E-2</c:v>
                </c:pt>
                <c:pt idx="7">
                  <c:v>4.5552746711245894E-2</c:v>
                </c:pt>
                <c:pt idx="8">
                  <c:v>5.2552651183313079E-2</c:v>
                </c:pt>
                <c:pt idx="9">
                  <c:v>5.8077566636894166E-2</c:v>
                </c:pt>
                <c:pt idx="10">
                  <c:v>6.4618992991980664E-2</c:v>
                </c:pt>
                <c:pt idx="11">
                  <c:v>7.1310817108947031E-2</c:v>
                </c:pt>
                <c:pt idx="12">
                  <c:v>7.7984609878477495E-2</c:v>
                </c:pt>
                <c:pt idx="13">
                  <c:v>8.4444337118706969E-2</c:v>
                </c:pt>
                <c:pt idx="14">
                  <c:v>9.1045976480843949E-2</c:v>
                </c:pt>
                <c:pt idx="15">
                  <c:v>9.7410932489123567E-2</c:v>
                </c:pt>
                <c:pt idx="16">
                  <c:v>0.10374277297945944</c:v>
                </c:pt>
                <c:pt idx="17">
                  <c:v>0.10980355739513517</c:v>
                </c:pt>
                <c:pt idx="18">
                  <c:v>0.11530733632407818</c:v>
                </c:pt>
                <c:pt idx="19">
                  <c:v>0.12061199774676865</c:v>
                </c:pt>
                <c:pt idx="20">
                  <c:v>0.12552686266850518</c:v>
                </c:pt>
                <c:pt idx="21">
                  <c:v>0.12969730233531943</c:v>
                </c:pt>
                <c:pt idx="22">
                  <c:v>0.13371014602565959</c:v>
                </c:pt>
                <c:pt idx="23">
                  <c:v>0.13702575190308239</c:v>
                </c:pt>
                <c:pt idx="24">
                  <c:v>0.13990781226791352</c:v>
                </c:pt>
              </c:numCache>
            </c:numRef>
          </c:val>
          <c:smooth val="0"/>
          <c:extLst>
            <c:ext xmlns:c16="http://schemas.microsoft.com/office/drawing/2014/chart" uri="{C3380CC4-5D6E-409C-BE32-E72D297353CC}">
              <c16:uniqueId val="{00000003-B8B6-434C-9108-9CA5F72C2FF8}"/>
            </c:ext>
          </c:extLst>
        </c:ser>
        <c:dLbls>
          <c:showLegendKey val="0"/>
          <c:showVal val="0"/>
          <c:showCatName val="0"/>
          <c:showSerName val="0"/>
          <c:showPercent val="0"/>
          <c:showBubbleSize val="0"/>
        </c:dLbls>
        <c:smooth val="0"/>
        <c:axId val="346494256"/>
        <c:axId val="346497000"/>
      </c:lineChart>
      <c:catAx>
        <c:axId val="34649425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6497000"/>
        <c:crosses val="autoZero"/>
        <c:auto val="1"/>
        <c:lblAlgn val="ctr"/>
        <c:lblOffset val="100"/>
        <c:noMultiLvlLbl val="0"/>
      </c:catAx>
      <c:valAx>
        <c:axId val="346497000"/>
        <c:scaling>
          <c:orientation val="minMax"/>
          <c:min val="0"/>
        </c:scaling>
        <c:delete val="0"/>
        <c:axPos val="l"/>
        <c:majorGridlines>
          <c:spPr>
            <a:ln w="9525" cap="flat" cmpd="sng" algn="ctr">
              <a:solidFill>
                <a:schemeClr val="tx1">
                  <a:lumMod val="15000"/>
                  <a:lumOff val="85000"/>
                </a:schemeClr>
              </a:solidFill>
              <a:round/>
            </a:ln>
            <a:effectLst/>
          </c:spPr>
        </c:majorGridlines>
        <c:title>
          <c:tx>
            <c:strRef>
              <c:f>ElecDemand_Pct!$A$92</c:f>
              <c:strCache>
                <c:ptCount val="1"/>
                <c:pt idx="0">
                  <c:v>Potential as % of Load</c:v>
                </c:pt>
              </c:strCache>
            </c:strRef>
          </c:tx>
          <c:overlay val="0"/>
          <c:spPr>
            <a:noFill/>
            <a:ln>
              <a:noFill/>
            </a:ln>
            <a:effectLst/>
          </c:spPr>
          <c:txPr>
            <a:bodyPr rot="-5400000" spcFirstLastPara="1" vertOverflow="ellipsis" vert="horz" wrap="square" anchor="ctr" anchorCtr="1"/>
            <a:lstStyle/>
            <a:p>
              <a:pPr marL="0" marR="0" indent="0" algn="ctr" defTabSz="914400" rtl="0" eaLnBrk="1" fontAlgn="auto" latinLnBrk="0" hangingPunct="1">
                <a:lnSpc>
                  <a:spcPct val="100000"/>
                </a:lnSpc>
                <a:spcBef>
                  <a:spcPts val="0"/>
                </a:spcBef>
                <a:spcAft>
                  <a:spcPts val="0"/>
                </a:spcAft>
                <a:buClrTx/>
                <a:buSzTx/>
                <a:buFontTx/>
                <a:buNone/>
                <a:tabLst/>
                <a:defRPr sz="1000" b="0" i="0" u="none" strike="noStrike" kern="1200" baseline="0">
                  <a:solidFill>
                    <a:sysClr val="windowText" lastClr="000000">
                      <a:lumMod val="65000"/>
                      <a:lumOff val="35000"/>
                    </a:sysClr>
                  </a:solidFill>
                  <a:latin typeface="Arial" panose="020B0604020202020204" pitchFamily="34" charset="0"/>
                  <a:ea typeface="+mn-ea"/>
                  <a:cs typeface="Arial" panose="020B0604020202020204" pitchFamily="34" charset="0"/>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649425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14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ElecDemand_Pct!$B$64</c:f>
              <c:strCache>
                <c:ptCount val="1"/>
                <c:pt idx="0">
                  <c:v>Max Achievable</c:v>
                </c:pt>
              </c:strCache>
            </c:strRef>
          </c:tx>
          <c:spPr>
            <a:ln w="28575" cap="rnd">
              <a:solidFill>
                <a:schemeClr val="accent1"/>
              </a:solidFill>
              <a:round/>
            </a:ln>
            <a:effectLst/>
          </c:spPr>
          <c:marker>
            <c:symbol val="none"/>
          </c:marker>
          <c:cat>
            <c:numRef>
              <c:f>ElecDemand_Pct!$A$96:$A$122</c:f>
              <c:numCache>
                <c:formatCode>General</c:formatCode>
                <c:ptCount val="25"/>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numCache>
            </c:numRef>
          </c:cat>
          <c:val>
            <c:numRef>
              <c:f>ElecDemand_Pct!$B$96:$B$122</c:f>
              <c:numCache>
                <c:formatCode>0.0%</c:formatCode>
                <c:ptCount val="25"/>
                <c:pt idx="0">
                  <c:v>1.8861316189283141E-2</c:v>
                </c:pt>
                <c:pt idx="1">
                  <c:v>3.9781500332060578E-2</c:v>
                </c:pt>
                <c:pt idx="2">
                  <c:v>5.9136191431428772E-2</c:v>
                </c:pt>
                <c:pt idx="3">
                  <c:v>7.8960633755946974E-2</c:v>
                </c:pt>
                <c:pt idx="4">
                  <c:v>9.7123153977807172E-2</c:v>
                </c:pt>
                <c:pt idx="5">
                  <c:v>0.11747220104713006</c:v>
                </c:pt>
                <c:pt idx="6">
                  <c:v>0.1373873616918668</c:v>
                </c:pt>
                <c:pt idx="7">
                  <c:v>0.16012535874871361</c:v>
                </c:pt>
                <c:pt idx="8">
                  <c:v>0.17832777942236858</c:v>
                </c:pt>
                <c:pt idx="9">
                  <c:v>0.19147168314288224</c:v>
                </c:pt>
                <c:pt idx="10">
                  <c:v>0.20638729749525123</c:v>
                </c:pt>
                <c:pt idx="11">
                  <c:v>0.22091764193785524</c:v>
                </c:pt>
                <c:pt idx="12">
                  <c:v>0.23392434074057705</c:v>
                </c:pt>
                <c:pt idx="13">
                  <c:v>0.24676087861817514</c:v>
                </c:pt>
                <c:pt idx="14">
                  <c:v>0.26063279921289995</c:v>
                </c:pt>
                <c:pt idx="15">
                  <c:v>0.27463652822630685</c:v>
                </c:pt>
                <c:pt idx="16">
                  <c:v>0.28705087693266701</c:v>
                </c:pt>
                <c:pt idx="17">
                  <c:v>0.29947399245762824</c:v>
                </c:pt>
                <c:pt idx="18">
                  <c:v>0.31143271075039314</c:v>
                </c:pt>
                <c:pt idx="19">
                  <c:v>0.32231508096565958</c:v>
                </c:pt>
                <c:pt idx="20">
                  <c:v>0.33263087761565097</c:v>
                </c:pt>
                <c:pt idx="21">
                  <c:v>0.3423553057259357</c:v>
                </c:pt>
                <c:pt idx="22">
                  <c:v>0.35202035406230836</c:v>
                </c:pt>
                <c:pt idx="23">
                  <c:v>0.36130567677651076</c:v>
                </c:pt>
                <c:pt idx="24">
                  <c:v>0.37019361822831198</c:v>
                </c:pt>
              </c:numCache>
            </c:numRef>
          </c:val>
          <c:smooth val="0"/>
          <c:extLst>
            <c:ext xmlns:c16="http://schemas.microsoft.com/office/drawing/2014/chart" uri="{C3380CC4-5D6E-409C-BE32-E72D297353CC}">
              <c16:uniqueId val="{00000000-B95F-47A7-88A0-F425833A0EDD}"/>
            </c:ext>
          </c:extLst>
        </c:ser>
        <c:ser>
          <c:idx val="1"/>
          <c:order val="1"/>
          <c:tx>
            <c:strRef>
              <c:f>ElecDemand_Pct!$C$64</c:f>
              <c:strCache>
                <c:ptCount val="1"/>
                <c:pt idx="0">
                  <c:v>Mid</c:v>
                </c:pt>
              </c:strCache>
            </c:strRef>
          </c:tx>
          <c:spPr>
            <a:ln w="28575" cap="rnd">
              <a:solidFill>
                <a:schemeClr val="accent2"/>
              </a:solidFill>
              <a:round/>
            </a:ln>
            <a:effectLst/>
          </c:spPr>
          <c:marker>
            <c:symbol val="none"/>
          </c:marker>
          <c:cat>
            <c:numRef>
              <c:f>ElecDemand_Pct!$A$96:$A$122</c:f>
              <c:numCache>
                <c:formatCode>General</c:formatCode>
                <c:ptCount val="25"/>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numCache>
            </c:numRef>
          </c:cat>
          <c:val>
            <c:numRef>
              <c:f>ElecDemand_Pct!$C$96:$C$122</c:f>
              <c:numCache>
                <c:formatCode>0.0%</c:formatCode>
                <c:ptCount val="25"/>
                <c:pt idx="0">
                  <c:v>1.4625262297475605E-2</c:v>
                </c:pt>
                <c:pt idx="1">
                  <c:v>3.0814649031916781E-2</c:v>
                </c:pt>
                <c:pt idx="2">
                  <c:v>4.5815424501184102E-2</c:v>
                </c:pt>
                <c:pt idx="3">
                  <c:v>6.1204861889860018E-2</c:v>
                </c:pt>
                <c:pt idx="4">
                  <c:v>7.5496175462585857E-2</c:v>
                </c:pt>
                <c:pt idx="5">
                  <c:v>9.1597757323417781E-2</c:v>
                </c:pt>
                <c:pt idx="6">
                  <c:v>0.10739913428445277</c:v>
                </c:pt>
                <c:pt idx="7">
                  <c:v>0.12537509491886428</c:v>
                </c:pt>
                <c:pt idx="8">
                  <c:v>0.13994366272601011</c:v>
                </c:pt>
                <c:pt idx="9">
                  <c:v>0.15054625445992662</c:v>
                </c:pt>
                <c:pt idx="10">
                  <c:v>0.16254963199151798</c:v>
                </c:pt>
                <c:pt idx="11">
                  <c:v>0.17434440825390052</c:v>
                </c:pt>
                <c:pt idx="12">
                  <c:v>0.18494890483002824</c:v>
                </c:pt>
                <c:pt idx="13">
                  <c:v>0.19541041858369684</c:v>
                </c:pt>
                <c:pt idx="14">
                  <c:v>0.20674852490200848</c:v>
                </c:pt>
                <c:pt idx="15">
                  <c:v>0.2182164839212567</c:v>
                </c:pt>
                <c:pt idx="16">
                  <c:v>0.22849199472691534</c:v>
                </c:pt>
                <c:pt idx="17">
                  <c:v>0.23878767583206154</c:v>
                </c:pt>
                <c:pt idx="18">
                  <c:v>0.24874744384094782</c:v>
                </c:pt>
                <c:pt idx="19">
                  <c:v>0.25799359850313991</c:v>
                </c:pt>
                <c:pt idx="20">
                  <c:v>0.26679829989630166</c:v>
                </c:pt>
                <c:pt idx="21">
                  <c:v>0.27515801757179376</c:v>
                </c:pt>
                <c:pt idx="22">
                  <c:v>0.28348159911291021</c:v>
                </c:pt>
                <c:pt idx="23">
                  <c:v>0.29152709032907975</c:v>
                </c:pt>
                <c:pt idx="24">
                  <c:v>0.29924740147705747</c:v>
                </c:pt>
              </c:numCache>
            </c:numRef>
          </c:val>
          <c:smooth val="0"/>
          <c:extLst>
            <c:ext xmlns:c16="http://schemas.microsoft.com/office/drawing/2014/chart" uri="{C3380CC4-5D6E-409C-BE32-E72D297353CC}">
              <c16:uniqueId val="{00000001-B95F-47A7-88A0-F425833A0EDD}"/>
            </c:ext>
          </c:extLst>
        </c:ser>
        <c:ser>
          <c:idx val="2"/>
          <c:order val="2"/>
          <c:tx>
            <c:strRef>
              <c:f>ElecDemand_Pct!$D$64</c:f>
              <c:strCache>
                <c:ptCount val="1"/>
                <c:pt idx="0">
                  <c:v>Base</c:v>
                </c:pt>
              </c:strCache>
            </c:strRef>
          </c:tx>
          <c:spPr>
            <a:ln w="28575" cap="rnd">
              <a:solidFill>
                <a:schemeClr val="accent3"/>
              </a:solidFill>
              <a:round/>
            </a:ln>
            <a:effectLst/>
          </c:spPr>
          <c:marker>
            <c:symbol val="none"/>
          </c:marker>
          <c:cat>
            <c:numRef>
              <c:f>ElecDemand_Pct!$A$96:$A$122</c:f>
              <c:numCache>
                <c:formatCode>General</c:formatCode>
                <c:ptCount val="25"/>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numCache>
            </c:numRef>
          </c:cat>
          <c:val>
            <c:numRef>
              <c:f>ElecDemand_Pct!$D$96:$D$122</c:f>
              <c:numCache>
                <c:formatCode>0.0%</c:formatCode>
                <c:ptCount val="25"/>
                <c:pt idx="0">
                  <c:v>1.1603770066177042E-2</c:v>
                </c:pt>
                <c:pt idx="1">
                  <c:v>2.4468396925084474E-2</c:v>
                </c:pt>
                <c:pt idx="2">
                  <c:v>3.6233535285278194E-2</c:v>
                </c:pt>
                <c:pt idx="3">
                  <c:v>4.8293274296984129E-2</c:v>
                </c:pt>
                <c:pt idx="4">
                  <c:v>5.9426982318402911E-2</c:v>
                </c:pt>
                <c:pt idx="5">
                  <c:v>7.2045805488196266E-2</c:v>
                </c:pt>
                <c:pt idx="6">
                  <c:v>8.4511467085226957E-2</c:v>
                </c:pt>
                <c:pt idx="7">
                  <c:v>9.8750253491174902E-2</c:v>
                </c:pt>
                <c:pt idx="8">
                  <c:v>0.11032880828416536</c:v>
                </c:pt>
                <c:pt idx="9">
                  <c:v>0.11881064482781349</c:v>
                </c:pt>
                <c:pt idx="10">
                  <c:v>0.12840443732724782</c:v>
                </c:pt>
                <c:pt idx="11">
                  <c:v>0.1379119904090905</c:v>
                </c:pt>
                <c:pt idx="12">
                  <c:v>0.14648458094975714</c:v>
                </c:pt>
                <c:pt idx="13">
                  <c:v>0.15496644763273207</c:v>
                </c:pt>
                <c:pt idx="14">
                  <c:v>0.16417959622015108</c:v>
                </c:pt>
                <c:pt idx="15">
                  <c:v>0.17353649024948367</c:v>
                </c:pt>
                <c:pt idx="16">
                  <c:v>0.18196865703250067</c:v>
                </c:pt>
                <c:pt idx="17">
                  <c:v>0.19050339367054436</c:v>
                </c:pt>
                <c:pt idx="18">
                  <c:v>0.19881232842512198</c:v>
                </c:pt>
                <c:pt idx="19">
                  <c:v>0.20662147622340082</c:v>
                </c:pt>
                <c:pt idx="20">
                  <c:v>0.21409748099325146</c:v>
                </c:pt>
                <c:pt idx="21">
                  <c:v>0.22127465560252643</c:v>
                </c:pt>
                <c:pt idx="22">
                  <c:v>0.22849021958170115</c:v>
                </c:pt>
                <c:pt idx="23">
                  <c:v>0.23551175180767323</c:v>
                </c:pt>
                <c:pt idx="24">
                  <c:v>0.24230160743552445</c:v>
                </c:pt>
              </c:numCache>
            </c:numRef>
          </c:val>
          <c:smooth val="0"/>
          <c:extLst>
            <c:ext xmlns:c16="http://schemas.microsoft.com/office/drawing/2014/chart" uri="{C3380CC4-5D6E-409C-BE32-E72D297353CC}">
              <c16:uniqueId val="{00000002-B95F-47A7-88A0-F425833A0EDD}"/>
            </c:ext>
          </c:extLst>
        </c:ser>
        <c:ser>
          <c:idx val="3"/>
          <c:order val="3"/>
          <c:tx>
            <c:strRef>
              <c:f>ElecDemand_Pct!$E$64</c:f>
              <c:strCache>
                <c:ptCount val="1"/>
                <c:pt idx="0">
                  <c:v>Low</c:v>
                </c:pt>
              </c:strCache>
            </c:strRef>
          </c:tx>
          <c:spPr>
            <a:ln w="28575" cap="rnd">
              <a:solidFill>
                <a:schemeClr val="accent4"/>
              </a:solidFill>
              <a:round/>
            </a:ln>
            <a:effectLst/>
          </c:spPr>
          <c:marker>
            <c:symbol val="none"/>
          </c:marker>
          <c:cat>
            <c:numRef>
              <c:f>ElecDemand_Pct!$A$96:$A$122</c:f>
              <c:numCache>
                <c:formatCode>General</c:formatCode>
                <c:ptCount val="25"/>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numCache>
            </c:numRef>
          </c:cat>
          <c:val>
            <c:numRef>
              <c:f>ElecDemand_Pct!$E$96:$E$122</c:f>
              <c:numCache>
                <c:formatCode>0.0%</c:formatCode>
                <c:ptCount val="25"/>
                <c:pt idx="0">
                  <c:v>8.3623100357061667E-3</c:v>
                </c:pt>
                <c:pt idx="1">
                  <c:v>1.7586200340563657E-2</c:v>
                </c:pt>
                <c:pt idx="2">
                  <c:v>2.5810118041072676E-2</c:v>
                </c:pt>
                <c:pt idx="3">
                  <c:v>3.4191260380923967E-2</c:v>
                </c:pt>
                <c:pt idx="4">
                  <c:v>4.1765733338513279E-2</c:v>
                </c:pt>
                <c:pt idx="5">
                  <c:v>5.0385420621489013E-2</c:v>
                </c:pt>
                <c:pt idx="6">
                  <c:v>5.8854528518786656E-2</c:v>
                </c:pt>
                <c:pt idx="7">
                  <c:v>6.8513849936962898E-2</c:v>
                </c:pt>
                <c:pt idx="8">
                  <c:v>7.6225467742800451E-2</c:v>
                </c:pt>
                <c:pt idx="9">
                  <c:v>8.1822062515924082E-2</c:v>
                </c:pt>
                <c:pt idx="10">
                  <c:v>8.8161347701304058E-2</c:v>
                </c:pt>
                <c:pt idx="11">
                  <c:v>9.4510126073383507E-2</c:v>
                </c:pt>
                <c:pt idx="12">
                  <c:v>0.1002129084063733</c:v>
                </c:pt>
                <c:pt idx="13">
                  <c:v>0.10587157756290601</c:v>
                </c:pt>
                <c:pt idx="14">
                  <c:v>0.11206726426301133</c:v>
                </c:pt>
                <c:pt idx="15">
                  <c:v>0.11841606884625187</c:v>
                </c:pt>
                <c:pt idx="16">
                  <c:v>0.12415840797076921</c:v>
                </c:pt>
                <c:pt idx="17">
                  <c:v>0.13007955091840764</c:v>
                </c:pt>
                <c:pt idx="18">
                  <c:v>0.13589501723561337</c:v>
                </c:pt>
                <c:pt idx="19">
                  <c:v>0.14142064613853822</c:v>
                </c:pt>
                <c:pt idx="20">
                  <c:v>0.14671696457466304</c:v>
                </c:pt>
                <c:pt idx="21">
                  <c:v>0.15186583738280834</c:v>
                </c:pt>
                <c:pt idx="22">
                  <c:v>0.15709761585092974</c:v>
                </c:pt>
                <c:pt idx="23">
                  <c:v>0.16219987524201254</c:v>
                </c:pt>
                <c:pt idx="24">
                  <c:v>0.16717139269845507</c:v>
                </c:pt>
              </c:numCache>
            </c:numRef>
          </c:val>
          <c:smooth val="0"/>
          <c:extLst>
            <c:ext xmlns:c16="http://schemas.microsoft.com/office/drawing/2014/chart" uri="{C3380CC4-5D6E-409C-BE32-E72D297353CC}">
              <c16:uniqueId val="{00000003-B95F-47A7-88A0-F425833A0EDD}"/>
            </c:ext>
          </c:extLst>
        </c:ser>
        <c:dLbls>
          <c:showLegendKey val="0"/>
          <c:showVal val="0"/>
          <c:showCatName val="0"/>
          <c:showSerName val="0"/>
          <c:showPercent val="0"/>
          <c:showBubbleSize val="0"/>
        </c:dLbls>
        <c:smooth val="0"/>
        <c:axId val="346494256"/>
        <c:axId val="346497000"/>
      </c:lineChart>
      <c:catAx>
        <c:axId val="34649425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6497000"/>
        <c:crosses val="autoZero"/>
        <c:auto val="1"/>
        <c:lblAlgn val="ctr"/>
        <c:lblOffset val="100"/>
        <c:noMultiLvlLbl val="0"/>
      </c:catAx>
      <c:valAx>
        <c:axId val="346497000"/>
        <c:scaling>
          <c:orientation val="minMax"/>
          <c:min val="0"/>
        </c:scaling>
        <c:delete val="0"/>
        <c:axPos val="l"/>
        <c:majorGridlines>
          <c:spPr>
            <a:ln w="9525" cap="flat" cmpd="sng" algn="ctr">
              <a:solidFill>
                <a:schemeClr val="tx1">
                  <a:lumMod val="15000"/>
                  <a:lumOff val="85000"/>
                </a:schemeClr>
              </a:solidFill>
              <a:round/>
            </a:ln>
            <a:effectLst/>
          </c:spPr>
        </c:majorGridlines>
        <c:title>
          <c:tx>
            <c:strRef>
              <c:f>ElecDemand_Pct!$A$92</c:f>
              <c:strCache>
                <c:ptCount val="1"/>
                <c:pt idx="0">
                  <c:v>Potential as % of Load</c:v>
                </c:pt>
              </c:strCache>
            </c:strRef>
          </c:tx>
          <c:overlay val="0"/>
          <c:spPr>
            <a:noFill/>
            <a:ln>
              <a:noFill/>
            </a:ln>
            <a:effectLst/>
          </c:spPr>
          <c:txPr>
            <a:bodyPr rot="-5400000" spcFirstLastPara="1" vertOverflow="ellipsis" vert="horz" wrap="square" anchor="ctr" anchorCtr="1"/>
            <a:lstStyle/>
            <a:p>
              <a:pPr marL="0" marR="0" indent="0" algn="ctr" defTabSz="914400" rtl="0" eaLnBrk="1" fontAlgn="auto" latinLnBrk="0" hangingPunct="1">
                <a:lnSpc>
                  <a:spcPct val="100000"/>
                </a:lnSpc>
                <a:spcBef>
                  <a:spcPts val="0"/>
                </a:spcBef>
                <a:spcAft>
                  <a:spcPts val="0"/>
                </a:spcAft>
                <a:buClrTx/>
                <a:buSzTx/>
                <a:buFontTx/>
                <a:buNone/>
                <a:tabLst/>
                <a:defRPr sz="1000" b="0" i="0" u="none" strike="noStrike" kern="1200" baseline="0">
                  <a:solidFill>
                    <a:sysClr val="windowText" lastClr="000000">
                      <a:lumMod val="65000"/>
                      <a:lumOff val="35000"/>
                    </a:sysClr>
                  </a:solidFill>
                  <a:latin typeface="Arial" panose="020B0604020202020204" pitchFamily="34" charset="0"/>
                  <a:ea typeface="+mn-ea"/>
                  <a:cs typeface="Arial" panose="020B0604020202020204" pitchFamily="34" charset="0"/>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649425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14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37799169422180839"/>
          <c:y val="0.10938812739616395"/>
          <c:w val="0.59346332546063585"/>
          <c:h val="0.86608614158206509"/>
        </c:manualLayout>
      </c:layout>
      <c:barChart>
        <c:barDir val="bar"/>
        <c:grouping val="clustered"/>
        <c:varyColors val="0"/>
        <c:ser>
          <c:idx val="0"/>
          <c:order val="0"/>
          <c:spPr>
            <a:solidFill>
              <a:srgbClr val="0093C9"/>
            </a:solidFill>
            <a:ln>
              <a:noFill/>
            </a:ln>
            <a:effectLst/>
          </c:spPr>
          <c:invertIfNegative val="0"/>
          <c:cat>
            <c:strRef>
              <c:f>ElecDemand_Top40!$B$3:$B$42</c:f>
              <c:strCache>
                <c:ptCount val="40"/>
                <c:pt idx="0">
                  <c:v>Wood Boiler/Furnace</c:v>
                </c:pt>
                <c:pt idx="1">
                  <c:v>Wi-Fi Thermostat</c:v>
                </c:pt>
                <c:pt idx="2">
                  <c:v>Air Source Heat Pump</c:v>
                </c:pt>
                <c:pt idx="3">
                  <c:v>Networked / Connected Plug</c:v>
                </c:pt>
                <c:pt idx="4">
                  <c:v>Residential DHW Timer</c:v>
                </c:pt>
                <c:pt idx="5">
                  <c:v>Custom Energy Efficiency</c:v>
                </c:pt>
                <c:pt idx="6">
                  <c:v>Smart Power Controllers</c:v>
                </c:pt>
                <c:pt idx="7">
                  <c:v>Networked/Connected - High Impact Application</c:v>
                </c:pt>
                <c:pt idx="8">
                  <c:v>Strategic Energy Management </c:v>
                </c:pt>
                <c:pt idx="9">
                  <c:v>Networked/Connected - Low Impact Application</c:v>
                </c:pt>
                <c:pt idx="10">
                  <c:v>Dual Enthalpy Economizer Controls</c:v>
                </c:pt>
                <c:pt idx="11">
                  <c:v>Networked/ Connected - Indoor LED Lamp</c:v>
                </c:pt>
                <c:pt idx="12">
                  <c:v>Holiday Lights Exchange</c:v>
                </c:pt>
                <c:pt idx="13">
                  <c:v>Whole Home</c:v>
                </c:pt>
                <c:pt idx="14">
                  <c:v>Heat Pump Water Heater</c:v>
                </c:pt>
                <c:pt idx="15">
                  <c:v>Freezer retirement</c:v>
                </c:pt>
                <c:pt idx="16">
                  <c:v>Behavioral</c:v>
                </c:pt>
                <c:pt idx="17">
                  <c:v>Heat Pump Dryer (ventless)</c:v>
                </c:pt>
                <c:pt idx="18">
                  <c:v>Variable Speed Kitchen Exhaust Fan </c:v>
                </c:pt>
                <c:pt idx="19">
                  <c:v>Flood Luminaire</c:v>
                </c:pt>
                <c:pt idx="20">
                  <c:v>Electric Fryer Replacement with Gas </c:v>
                </c:pt>
                <c:pt idx="21">
                  <c:v>Server Virtualization and Decommissioning </c:v>
                </c:pt>
                <c:pt idx="22">
                  <c:v>Whole Home First Nations Retrofit</c:v>
                </c:pt>
                <c:pt idx="23">
                  <c:v>Intelligent Freezer Defrost Controls</c:v>
                </c:pt>
                <c:pt idx="24">
                  <c:v>Surface Mounted Exterior LED</c:v>
                </c:pt>
                <c:pt idx="25">
                  <c:v>High Volume Low Speed Fan (Agriculture)</c:v>
                </c:pt>
                <c:pt idx="26">
                  <c:v>BNI VFD (~20hp avg)</c:v>
                </c:pt>
                <c:pt idx="27">
                  <c:v>Clothes Dryer replacement</c:v>
                </c:pt>
                <c:pt idx="28">
                  <c:v>Dairy Scroll Compressor</c:v>
                </c:pt>
                <c:pt idx="29">
                  <c:v>Pole/Arm-Mounted Area Luminaire</c:v>
                </c:pt>
                <c:pt idx="30">
                  <c:v>Electric Griddle Replacement with Gas </c:v>
                </c:pt>
                <c:pt idx="31">
                  <c:v>Whole home - tier 3 (70% better than code target)</c:v>
                </c:pt>
                <c:pt idx="32">
                  <c:v>Occupancy Sensor (Exterior)</c:v>
                </c:pt>
                <c:pt idx="33">
                  <c:v>Combined Heat and Power (CHP)</c:v>
                </c:pt>
                <c:pt idx="34">
                  <c:v>Advanced Smart (Tier 2) Power Strip</c:v>
                </c:pt>
                <c:pt idx="35">
                  <c:v>LED - ENERGY STAR Fixture with Motion Sensor</c:v>
                </c:pt>
                <c:pt idx="36">
                  <c:v>Efficient clothes washer</c:v>
                </c:pt>
                <c:pt idx="37">
                  <c:v>Clothes Washer replacement</c:v>
                </c:pt>
                <c:pt idx="38">
                  <c:v>LED Troffer</c:v>
                </c:pt>
                <c:pt idx="39">
                  <c:v>Drain Water Heat Recovery</c:v>
                </c:pt>
              </c:strCache>
            </c:strRef>
          </c:cat>
          <c:val>
            <c:numRef>
              <c:f>ElecDemand_Top40!$C$3:$C$42</c:f>
              <c:numCache>
                <c:formatCode>#,##0.0</c:formatCode>
                <c:ptCount val="40"/>
                <c:pt idx="0">
                  <c:v>669.41635290914871</c:v>
                </c:pt>
                <c:pt idx="1">
                  <c:v>267.60231650177553</c:v>
                </c:pt>
                <c:pt idx="2">
                  <c:v>217.91275339932122</c:v>
                </c:pt>
                <c:pt idx="3">
                  <c:v>79.581507619078977</c:v>
                </c:pt>
                <c:pt idx="4">
                  <c:v>79.375428387523868</c:v>
                </c:pt>
                <c:pt idx="5">
                  <c:v>75.012937413052555</c:v>
                </c:pt>
                <c:pt idx="6">
                  <c:v>57.752452758266799</c:v>
                </c:pt>
                <c:pt idx="7">
                  <c:v>52.855579422326969</c:v>
                </c:pt>
                <c:pt idx="8">
                  <c:v>39.535815951569056</c:v>
                </c:pt>
                <c:pt idx="9">
                  <c:v>39.243828667826371</c:v>
                </c:pt>
                <c:pt idx="10">
                  <c:v>38.560240436373533</c:v>
                </c:pt>
                <c:pt idx="11">
                  <c:v>37.391916090015862</c:v>
                </c:pt>
                <c:pt idx="12">
                  <c:v>29.405135048442354</c:v>
                </c:pt>
                <c:pt idx="13">
                  <c:v>23.299675930302932</c:v>
                </c:pt>
                <c:pt idx="14">
                  <c:v>23.06065077363851</c:v>
                </c:pt>
                <c:pt idx="15">
                  <c:v>21.342735407896807</c:v>
                </c:pt>
                <c:pt idx="16">
                  <c:v>20.893122271261674</c:v>
                </c:pt>
                <c:pt idx="17">
                  <c:v>20.177539315803369</c:v>
                </c:pt>
                <c:pt idx="18">
                  <c:v>16.49547416732511</c:v>
                </c:pt>
                <c:pt idx="19">
                  <c:v>14.962871381694299</c:v>
                </c:pt>
                <c:pt idx="20">
                  <c:v>14.922063036119177</c:v>
                </c:pt>
                <c:pt idx="21">
                  <c:v>14.830957833489705</c:v>
                </c:pt>
                <c:pt idx="22">
                  <c:v>14.160174282340298</c:v>
                </c:pt>
                <c:pt idx="23">
                  <c:v>13.985522923006346</c:v>
                </c:pt>
                <c:pt idx="24">
                  <c:v>12.959269463128464</c:v>
                </c:pt>
                <c:pt idx="25">
                  <c:v>12.641047406930802</c:v>
                </c:pt>
                <c:pt idx="26">
                  <c:v>12.54781305264358</c:v>
                </c:pt>
                <c:pt idx="27">
                  <c:v>12.089749617244648</c:v>
                </c:pt>
                <c:pt idx="28">
                  <c:v>11.852592970982215</c:v>
                </c:pt>
                <c:pt idx="29">
                  <c:v>11.525904075372072</c:v>
                </c:pt>
                <c:pt idx="30">
                  <c:v>10.810727829947307</c:v>
                </c:pt>
                <c:pt idx="31">
                  <c:v>8.6548100701066275</c:v>
                </c:pt>
                <c:pt idx="32">
                  <c:v>8.5067873234289539</c:v>
                </c:pt>
                <c:pt idx="33">
                  <c:v>8.340277571159632</c:v>
                </c:pt>
                <c:pt idx="34">
                  <c:v>8.3298537035742299</c:v>
                </c:pt>
                <c:pt idx="35">
                  <c:v>8.2327013641246065</c:v>
                </c:pt>
                <c:pt idx="36">
                  <c:v>7.1841066375246108</c:v>
                </c:pt>
                <c:pt idx="37">
                  <c:v>7.0370915308468067</c:v>
                </c:pt>
                <c:pt idx="38">
                  <c:v>6.8835162305346289</c:v>
                </c:pt>
                <c:pt idx="39">
                  <c:v>6.485366643751747</c:v>
                </c:pt>
              </c:numCache>
            </c:numRef>
          </c:val>
          <c:extLst>
            <c:ext xmlns:c16="http://schemas.microsoft.com/office/drawing/2014/chart" uri="{C3380CC4-5D6E-409C-BE32-E72D297353CC}">
              <c16:uniqueId val="{00000000-97DF-481C-8033-F974A36DC1A5}"/>
            </c:ext>
          </c:extLst>
        </c:ser>
        <c:dLbls>
          <c:showLegendKey val="0"/>
          <c:showVal val="0"/>
          <c:showCatName val="0"/>
          <c:showSerName val="0"/>
          <c:showPercent val="0"/>
          <c:showBubbleSize val="0"/>
        </c:dLbls>
        <c:gapWidth val="219"/>
        <c:axId val="346498960"/>
        <c:axId val="346497784"/>
      </c:barChart>
      <c:catAx>
        <c:axId val="346498960"/>
        <c:scaling>
          <c:orientation val="maxMin"/>
        </c:scaling>
        <c:delete val="0"/>
        <c:axPos val="l"/>
        <c:title>
          <c:tx>
            <c:strRef>
              <c:f>ElecDemand_Top40!$A$43</c:f>
              <c:strCache>
                <c:ptCount val="1"/>
              </c:strCache>
            </c:strRef>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6497784"/>
        <c:crosses val="autoZero"/>
        <c:auto val="1"/>
        <c:lblAlgn val="ctr"/>
        <c:lblOffset val="100"/>
        <c:tickLblSkip val="1"/>
        <c:noMultiLvlLbl val="0"/>
      </c:catAx>
      <c:valAx>
        <c:axId val="346497784"/>
        <c:scaling>
          <c:orientation val="minMax"/>
        </c:scaling>
        <c:delete val="0"/>
        <c:axPos val="t"/>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sz="1400"/>
                  <a:t>2021 Savings Potential (MW, gross at generator)</a:t>
                </a:r>
              </a:p>
            </c:rich>
          </c:tx>
          <c:layout>
            <c:manualLayout>
              <c:xMode val="edge"/>
              <c:yMode val="edge"/>
              <c:x val="0.28479506264740878"/>
              <c:y val="1.8251407939593779E-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0.0" sourceLinked="1"/>
        <c:majorTickMark val="none"/>
        <c:minorTickMark val="none"/>
        <c:tickLblPos val="nextTo"/>
        <c:spPr>
          <a:noFill/>
          <a:ln>
            <a:solidFill>
              <a:srgbClr val="555759">
                <a:lumMod val="15000"/>
                <a:lumOff val="85000"/>
              </a:srgbClr>
            </a:solidFill>
          </a:ln>
          <a:effectLst/>
        </c:spPr>
        <c:txPr>
          <a:bodyPr rot="-1200000" spcFirstLastPara="1" vertOverflow="ellipsis" wrap="square" anchor="ctr" anchorCtr="1"/>
          <a:lstStyle/>
          <a:p>
            <a:pPr>
              <a:defRPr sz="8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649896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0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bar"/>
        <c:grouping val="clustered"/>
        <c:varyColors val="0"/>
        <c:ser>
          <c:idx val="0"/>
          <c:order val="0"/>
          <c:spPr>
            <a:solidFill>
              <a:srgbClr val="0093C9"/>
            </a:solidFill>
            <a:ln>
              <a:noFill/>
            </a:ln>
            <a:effectLst/>
          </c:spPr>
          <c:invertIfNegative val="0"/>
          <c:cat>
            <c:strRef>
              <c:f>ElecDemand_Top40!$B$47:$B$86</c:f>
              <c:strCache>
                <c:ptCount val="40"/>
                <c:pt idx="0">
                  <c:v>Wood Boiler/Furnace</c:v>
                </c:pt>
                <c:pt idx="1">
                  <c:v>Wi-Fi Thermostat</c:v>
                </c:pt>
                <c:pt idx="2">
                  <c:v>Air Source Heat Pump</c:v>
                </c:pt>
                <c:pt idx="3">
                  <c:v>Networked / Connected Plug</c:v>
                </c:pt>
                <c:pt idx="4">
                  <c:v>Residential DHW Timer</c:v>
                </c:pt>
                <c:pt idx="5">
                  <c:v>Custom Energy Efficiency</c:v>
                </c:pt>
                <c:pt idx="6">
                  <c:v>Smart Power Controllers</c:v>
                </c:pt>
                <c:pt idx="7">
                  <c:v>Networked/Connected - High Impact Application</c:v>
                </c:pt>
                <c:pt idx="8">
                  <c:v>Screw-in LED Bulb</c:v>
                </c:pt>
                <c:pt idx="9">
                  <c:v>Strategic Energy Management </c:v>
                </c:pt>
                <c:pt idx="10">
                  <c:v>Networked/Connected - Low Impact Application</c:v>
                </c:pt>
                <c:pt idx="11">
                  <c:v>Dual Enthalpy Economizer Controls</c:v>
                </c:pt>
                <c:pt idx="12">
                  <c:v>Holiday Lights Exchange</c:v>
                </c:pt>
                <c:pt idx="13">
                  <c:v>Whole Home</c:v>
                </c:pt>
                <c:pt idx="14">
                  <c:v>Freezer retirement</c:v>
                </c:pt>
                <c:pt idx="15">
                  <c:v>Behavioral</c:v>
                </c:pt>
                <c:pt idx="16">
                  <c:v>Variable Speed Kitchen Exhaust Fan </c:v>
                </c:pt>
                <c:pt idx="17">
                  <c:v>Flood Luminaire</c:v>
                </c:pt>
                <c:pt idx="18">
                  <c:v>Server Virtualization and Decommissioning </c:v>
                </c:pt>
                <c:pt idx="19">
                  <c:v>Whole Home First Nations Retrofit</c:v>
                </c:pt>
                <c:pt idx="20">
                  <c:v>Intelligent Freezer Defrost Controls</c:v>
                </c:pt>
                <c:pt idx="21">
                  <c:v>Energy Star Dryer</c:v>
                </c:pt>
                <c:pt idx="22">
                  <c:v>Surface Mounted Exterior LED</c:v>
                </c:pt>
                <c:pt idx="23">
                  <c:v>High Volume Low Speed Fan (Agriculture)</c:v>
                </c:pt>
                <c:pt idx="24">
                  <c:v>BNI VFD (~20hp avg)</c:v>
                </c:pt>
                <c:pt idx="25">
                  <c:v>Dairy Scroll Compressor</c:v>
                </c:pt>
                <c:pt idx="26">
                  <c:v>Pole/Arm-Mounted Area Luminaire</c:v>
                </c:pt>
                <c:pt idx="27">
                  <c:v>Whole home - tier 3 (70% better than code target)</c:v>
                </c:pt>
                <c:pt idx="28">
                  <c:v>Occupancy Sensor (Exterior)</c:v>
                </c:pt>
                <c:pt idx="29">
                  <c:v>Advanced Smart (Tier 2) Power Strip</c:v>
                </c:pt>
                <c:pt idx="30">
                  <c:v>LED - ENERGY STAR Fixture with Motion Sensor</c:v>
                </c:pt>
                <c:pt idx="31">
                  <c:v>LED Troffer</c:v>
                </c:pt>
                <c:pt idx="32">
                  <c:v>Drain Water Heat Recovery</c:v>
                </c:pt>
                <c:pt idx="33">
                  <c:v>Faucet Aerators</c:v>
                </c:pt>
                <c:pt idx="34">
                  <c:v>Outside Air Economizer</c:v>
                </c:pt>
                <c:pt idx="35">
                  <c:v>Dehumidifier replacement (Low income only)</c:v>
                </c:pt>
                <c:pt idx="36">
                  <c:v>General Use Lamp (A,G Types)</c:v>
                </c:pt>
                <c:pt idx="37">
                  <c:v>Room air purifier</c:v>
                </c:pt>
                <c:pt idx="38">
                  <c:v>Low-flow showerhead</c:v>
                </c:pt>
                <c:pt idx="39">
                  <c:v>Strip-Curtains for Display Cases</c:v>
                </c:pt>
              </c:strCache>
            </c:strRef>
          </c:cat>
          <c:val>
            <c:numRef>
              <c:f>ElecDemand_Top40!$C$47:$C$86</c:f>
              <c:numCache>
                <c:formatCode>#,##0.0</c:formatCode>
                <c:ptCount val="40"/>
                <c:pt idx="0">
                  <c:v>669.41635290914871</c:v>
                </c:pt>
                <c:pt idx="1">
                  <c:v>267.60231650177553</c:v>
                </c:pt>
                <c:pt idx="2">
                  <c:v>217.91275339932122</c:v>
                </c:pt>
                <c:pt idx="3">
                  <c:v>79.581507619078977</c:v>
                </c:pt>
                <c:pt idx="4">
                  <c:v>79.375428387523868</c:v>
                </c:pt>
                <c:pt idx="5">
                  <c:v>75.012937413052555</c:v>
                </c:pt>
                <c:pt idx="6">
                  <c:v>57.752452758266799</c:v>
                </c:pt>
                <c:pt idx="7">
                  <c:v>52.855579422326969</c:v>
                </c:pt>
                <c:pt idx="8">
                  <c:v>39.802624242873556</c:v>
                </c:pt>
                <c:pt idx="9">
                  <c:v>39.535815951569056</c:v>
                </c:pt>
                <c:pt idx="10">
                  <c:v>39.243828667826371</c:v>
                </c:pt>
                <c:pt idx="11">
                  <c:v>38.560240436373533</c:v>
                </c:pt>
                <c:pt idx="12">
                  <c:v>29.405135048442354</c:v>
                </c:pt>
                <c:pt idx="13">
                  <c:v>23.299675930302932</c:v>
                </c:pt>
                <c:pt idx="14">
                  <c:v>21.342735407896807</c:v>
                </c:pt>
                <c:pt idx="15">
                  <c:v>20.893122271261674</c:v>
                </c:pt>
                <c:pt idx="16">
                  <c:v>16.49547416732511</c:v>
                </c:pt>
                <c:pt idx="17">
                  <c:v>14.962871381694299</c:v>
                </c:pt>
                <c:pt idx="18">
                  <c:v>14.830957833489705</c:v>
                </c:pt>
                <c:pt idx="19">
                  <c:v>14.160174282340298</c:v>
                </c:pt>
                <c:pt idx="20">
                  <c:v>13.985522923006346</c:v>
                </c:pt>
                <c:pt idx="21">
                  <c:v>13.113367983234788</c:v>
                </c:pt>
                <c:pt idx="22">
                  <c:v>12.959269463128464</c:v>
                </c:pt>
                <c:pt idx="23">
                  <c:v>12.641047406930802</c:v>
                </c:pt>
                <c:pt idx="24">
                  <c:v>12.54781305264358</c:v>
                </c:pt>
                <c:pt idx="25">
                  <c:v>11.852592970982215</c:v>
                </c:pt>
                <c:pt idx="26">
                  <c:v>11.525904075372072</c:v>
                </c:pt>
                <c:pt idx="27">
                  <c:v>8.6548100701066275</c:v>
                </c:pt>
                <c:pt idx="28">
                  <c:v>8.5067873234289539</c:v>
                </c:pt>
                <c:pt idx="29">
                  <c:v>8.3298537035742299</c:v>
                </c:pt>
                <c:pt idx="30">
                  <c:v>8.2327013641246065</c:v>
                </c:pt>
                <c:pt idx="31">
                  <c:v>6.8835162305346289</c:v>
                </c:pt>
                <c:pt idx="32">
                  <c:v>6.485366643751747</c:v>
                </c:pt>
                <c:pt idx="33">
                  <c:v>5.8667783217417941</c:v>
                </c:pt>
                <c:pt idx="34">
                  <c:v>5.6090656913714021</c:v>
                </c:pt>
                <c:pt idx="35">
                  <c:v>5.3244496704499928</c:v>
                </c:pt>
                <c:pt idx="36">
                  <c:v>4.6314825567119566</c:v>
                </c:pt>
                <c:pt idx="37">
                  <c:v>4.5835602534388471</c:v>
                </c:pt>
                <c:pt idx="38">
                  <c:v>4.5783894008754045</c:v>
                </c:pt>
                <c:pt idx="39">
                  <c:v>4.4192583170484578</c:v>
                </c:pt>
              </c:numCache>
            </c:numRef>
          </c:val>
          <c:extLst>
            <c:ext xmlns:c16="http://schemas.microsoft.com/office/drawing/2014/chart" uri="{C3380CC4-5D6E-409C-BE32-E72D297353CC}">
              <c16:uniqueId val="{00000000-6010-4E97-AAED-59FCBFC12FAE}"/>
            </c:ext>
          </c:extLst>
        </c:ser>
        <c:dLbls>
          <c:showLegendKey val="0"/>
          <c:showVal val="0"/>
          <c:showCatName val="0"/>
          <c:showSerName val="0"/>
          <c:showPercent val="0"/>
          <c:showBubbleSize val="0"/>
        </c:dLbls>
        <c:gapWidth val="219"/>
        <c:axId val="346492688"/>
        <c:axId val="346494648"/>
      </c:barChart>
      <c:catAx>
        <c:axId val="346492688"/>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6494648"/>
        <c:crosses val="autoZero"/>
        <c:auto val="1"/>
        <c:lblAlgn val="ctr"/>
        <c:lblOffset val="100"/>
        <c:tickLblSkip val="1"/>
        <c:noMultiLvlLbl val="0"/>
      </c:catAx>
      <c:valAx>
        <c:axId val="346494648"/>
        <c:scaling>
          <c:orientation val="minMax"/>
        </c:scaling>
        <c:delete val="0"/>
        <c:axPos val="t"/>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4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t>2021 Savings Potential (MW, gross at generator)</a:t>
                </a:r>
              </a:p>
            </c:rich>
          </c:tx>
          <c:layout>
            <c:manualLayout>
              <c:xMode val="edge"/>
              <c:yMode val="edge"/>
              <c:x val="0.28297791487742802"/>
              <c:y val="2.2723228474661405E-2"/>
            </c:manualLayout>
          </c:layout>
          <c:overlay val="0"/>
          <c:spPr>
            <a:noFill/>
            <a:ln>
              <a:noFill/>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0.0" sourceLinked="1"/>
        <c:majorTickMark val="none"/>
        <c:minorTickMark val="none"/>
        <c:tickLblPos val="nextTo"/>
        <c:spPr>
          <a:noFill/>
          <a:ln>
            <a:solidFill>
              <a:srgbClr val="555759">
                <a:lumMod val="15000"/>
                <a:lumOff val="85000"/>
              </a:srgbClr>
            </a:solidFill>
          </a:ln>
          <a:effectLst/>
        </c:spPr>
        <c:txPr>
          <a:bodyPr rot="-1200000" spcFirstLastPara="1" vertOverflow="ellipsis" wrap="square" anchor="ctr" anchorCtr="1"/>
          <a:lstStyle/>
          <a:p>
            <a:pPr>
              <a:defRPr sz="8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6492688"/>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4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sz="1400" b="0" i="0" baseline="0">
                <a:effectLst/>
              </a:rPr>
              <a:t>2021 Residential Savings Potential (MW, gross at generator)</a:t>
            </a:r>
            <a:endParaRPr lang="en-US" sz="1400">
              <a:effectLst/>
            </a:endParaRPr>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autoTitleDeleted val="0"/>
    <c:plotArea>
      <c:layout/>
      <c:barChart>
        <c:barDir val="bar"/>
        <c:grouping val="clustered"/>
        <c:varyColors val="0"/>
        <c:ser>
          <c:idx val="0"/>
          <c:order val="0"/>
          <c:spPr>
            <a:solidFill>
              <a:srgbClr val="0093C9"/>
            </a:solidFill>
            <a:ln>
              <a:noFill/>
            </a:ln>
            <a:effectLst/>
          </c:spPr>
          <c:invertIfNegative val="0"/>
          <c:cat>
            <c:strRef>
              <c:f>ElecDemand_Top40!$R$3:$R$42</c:f>
              <c:strCache>
                <c:ptCount val="40"/>
                <c:pt idx="0">
                  <c:v>Wood Boiler/Furnace</c:v>
                </c:pt>
                <c:pt idx="1">
                  <c:v>Wi-Fi Thermostat</c:v>
                </c:pt>
                <c:pt idx="2">
                  <c:v>Networked / Connected Plug</c:v>
                </c:pt>
                <c:pt idx="3">
                  <c:v>Residential DHW Timer</c:v>
                </c:pt>
                <c:pt idx="4">
                  <c:v>Smart Power Controllers</c:v>
                </c:pt>
                <c:pt idx="5">
                  <c:v>Networked/ Connected - Indoor LED Lamp</c:v>
                </c:pt>
                <c:pt idx="6">
                  <c:v>Holiday Lights Exchange</c:v>
                </c:pt>
                <c:pt idx="7">
                  <c:v>Whole Home</c:v>
                </c:pt>
                <c:pt idx="8">
                  <c:v>Heat Pump Water Heater</c:v>
                </c:pt>
                <c:pt idx="9">
                  <c:v>Freezer retirement</c:v>
                </c:pt>
                <c:pt idx="10">
                  <c:v>Behavioral</c:v>
                </c:pt>
                <c:pt idx="11">
                  <c:v>Heat Pump Dryer (ventless)</c:v>
                </c:pt>
                <c:pt idx="12">
                  <c:v>Custom Energy Efficiency</c:v>
                </c:pt>
                <c:pt idx="13">
                  <c:v>Whole Home First Nations Retrofit</c:v>
                </c:pt>
                <c:pt idx="14">
                  <c:v>Clothes Dryer replacement</c:v>
                </c:pt>
                <c:pt idx="15">
                  <c:v>Whole home - tier 3 (70% better than code target)</c:v>
                </c:pt>
                <c:pt idx="16">
                  <c:v>LED - ENERGY STAR Fixture with Motion Sensor</c:v>
                </c:pt>
                <c:pt idx="17">
                  <c:v>Efficient clothes washer</c:v>
                </c:pt>
                <c:pt idx="18">
                  <c:v>Clothes Washer replacement</c:v>
                </c:pt>
                <c:pt idx="19">
                  <c:v>Drain Water Heat Recovery</c:v>
                </c:pt>
                <c:pt idx="20">
                  <c:v>Dimmer Switch</c:v>
                </c:pt>
                <c:pt idx="21">
                  <c:v>Faucet Aerators</c:v>
                </c:pt>
                <c:pt idx="22">
                  <c:v>Dehumidifier replacement (Low income only)</c:v>
                </c:pt>
                <c:pt idx="23">
                  <c:v>Range / Stove replacement</c:v>
                </c:pt>
                <c:pt idx="24">
                  <c:v>Room air purifier</c:v>
                </c:pt>
                <c:pt idx="25">
                  <c:v>Low-flow showerhead</c:v>
                </c:pt>
                <c:pt idx="26">
                  <c:v>Dehumidifier</c:v>
                </c:pt>
                <c:pt idx="27">
                  <c:v>Refrigerator retirement</c:v>
                </c:pt>
                <c:pt idx="28">
                  <c:v>Efficient refrigerator</c:v>
                </c:pt>
                <c:pt idx="29">
                  <c:v>Dishwasher replacement</c:v>
                </c:pt>
                <c:pt idx="30">
                  <c:v>Unconverted D</c:v>
                </c:pt>
                <c:pt idx="31">
                  <c:v>Hot Water Tank Wrap</c:v>
                </c:pt>
                <c:pt idx="32">
                  <c:v>Mini freezer retirement</c:v>
                </c:pt>
                <c:pt idx="33">
                  <c:v>Low-flow showerhead - MURB</c:v>
                </c:pt>
                <c:pt idx="34">
                  <c:v>Faucet Aerators - MURB</c:v>
                </c:pt>
                <c:pt idx="35">
                  <c:v>Mini fridge retirement</c:v>
                </c:pt>
                <c:pt idx="36">
                  <c:v>Pipe Insulation</c:v>
                </c:pt>
                <c:pt idx="37">
                  <c:v>LED Night Lights</c:v>
                </c:pt>
                <c:pt idx="38">
                  <c:v>Induction Cooktop Stove</c:v>
                </c:pt>
                <c:pt idx="39">
                  <c:v>ECM Circulator Pump</c:v>
                </c:pt>
              </c:strCache>
            </c:strRef>
          </c:cat>
          <c:val>
            <c:numRef>
              <c:f>ElecDemand_Top40!$S$3:$S$42</c:f>
              <c:numCache>
                <c:formatCode>#,##0.0</c:formatCode>
                <c:ptCount val="40"/>
                <c:pt idx="0">
                  <c:v>669.41635290914871</c:v>
                </c:pt>
                <c:pt idx="1">
                  <c:v>267.60231650177553</c:v>
                </c:pt>
                <c:pt idx="2">
                  <c:v>79.581507619078977</c:v>
                </c:pt>
                <c:pt idx="3">
                  <c:v>79.375428387523868</c:v>
                </c:pt>
                <c:pt idx="4">
                  <c:v>57.752452758266799</c:v>
                </c:pt>
                <c:pt idx="5">
                  <c:v>37.391916090015862</c:v>
                </c:pt>
                <c:pt idx="6">
                  <c:v>29.405135048442354</c:v>
                </c:pt>
                <c:pt idx="7">
                  <c:v>23.299675930302932</c:v>
                </c:pt>
                <c:pt idx="8">
                  <c:v>23.06065077363851</c:v>
                </c:pt>
                <c:pt idx="9">
                  <c:v>21.342735407896807</c:v>
                </c:pt>
                <c:pt idx="10">
                  <c:v>20.893122271261674</c:v>
                </c:pt>
                <c:pt idx="11">
                  <c:v>20.177539315803369</c:v>
                </c:pt>
                <c:pt idx="12">
                  <c:v>19.259381796230524</c:v>
                </c:pt>
                <c:pt idx="13">
                  <c:v>14.160174282340298</c:v>
                </c:pt>
                <c:pt idx="14">
                  <c:v>12.089749617244648</c:v>
                </c:pt>
                <c:pt idx="15">
                  <c:v>8.6548100701066275</c:v>
                </c:pt>
                <c:pt idx="16">
                  <c:v>8.2327013641246065</c:v>
                </c:pt>
                <c:pt idx="17">
                  <c:v>7.1841066375246108</c:v>
                </c:pt>
                <c:pt idx="18">
                  <c:v>7.0370915308468067</c:v>
                </c:pt>
                <c:pt idx="19">
                  <c:v>6.485366643751747</c:v>
                </c:pt>
                <c:pt idx="20">
                  <c:v>5.9962263642168843</c:v>
                </c:pt>
                <c:pt idx="21">
                  <c:v>5.8667783217417941</c:v>
                </c:pt>
                <c:pt idx="22">
                  <c:v>5.3244496704499928</c:v>
                </c:pt>
                <c:pt idx="23">
                  <c:v>4.779285800981758</c:v>
                </c:pt>
                <c:pt idx="24">
                  <c:v>4.5835602534388471</c:v>
                </c:pt>
                <c:pt idx="25">
                  <c:v>4.5783894008754045</c:v>
                </c:pt>
                <c:pt idx="26">
                  <c:v>4.1265243137949614</c:v>
                </c:pt>
                <c:pt idx="27">
                  <c:v>3.7070239010663011</c:v>
                </c:pt>
                <c:pt idx="28">
                  <c:v>3.0993767495815288</c:v>
                </c:pt>
                <c:pt idx="29">
                  <c:v>3.0217629251434355</c:v>
                </c:pt>
                <c:pt idx="30">
                  <c:v>2.5076455147316254</c:v>
                </c:pt>
                <c:pt idx="31">
                  <c:v>1.8103833536542187</c:v>
                </c:pt>
                <c:pt idx="32">
                  <c:v>1.407972483844504</c:v>
                </c:pt>
                <c:pt idx="33">
                  <c:v>1.2003431664258615</c:v>
                </c:pt>
                <c:pt idx="34">
                  <c:v>1.0669393277534911</c:v>
                </c:pt>
                <c:pt idx="35">
                  <c:v>0.88436496386292873</c:v>
                </c:pt>
                <c:pt idx="36">
                  <c:v>0.87319087573078003</c:v>
                </c:pt>
                <c:pt idx="37">
                  <c:v>0.74361816673933079</c:v>
                </c:pt>
                <c:pt idx="38">
                  <c:v>0.67352096099252423</c:v>
                </c:pt>
                <c:pt idx="39">
                  <c:v>0.5989334275139091</c:v>
                </c:pt>
              </c:numCache>
            </c:numRef>
          </c:val>
          <c:extLst>
            <c:ext xmlns:c16="http://schemas.microsoft.com/office/drawing/2014/chart" uri="{C3380CC4-5D6E-409C-BE32-E72D297353CC}">
              <c16:uniqueId val="{00000000-C893-4AE1-A967-6750E6BBF6F5}"/>
            </c:ext>
          </c:extLst>
        </c:ser>
        <c:dLbls>
          <c:showLegendKey val="0"/>
          <c:showVal val="0"/>
          <c:showCatName val="0"/>
          <c:showSerName val="0"/>
          <c:showPercent val="0"/>
          <c:showBubbleSize val="0"/>
        </c:dLbls>
        <c:gapWidth val="219"/>
        <c:axId val="346493080"/>
        <c:axId val="346493472"/>
      </c:barChart>
      <c:catAx>
        <c:axId val="346493080"/>
        <c:scaling>
          <c:orientation val="maxMin"/>
        </c:scaling>
        <c:delete val="0"/>
        <c:axPos val="l"/>
        <c:title>
          <c:tx>
            <c:strRef>
              <c:f>ElecDemand_Top40!$Q$43</c:f>
              <c:strCache>
                <c:ptCount val="1"/>
              </c:strCache>
            </c:strRef>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6493472"/>
        <c:crosses val="autoZero"/>
        <c:auto val="1"/>
        <c:lblAlgn val="ctr"/>
        <c:lblOffset val="100"/>
        <c:tickLblSkip val="1"/>
        <c:noMultiLvlLbl val="0"/>
      </c:catAx>
      <c:valAx>
        <c:axId val="346493472"/>
        <c:scaling>
          <c:orientation val="minMax"/>
        </c:scaling>
        <c:delete val="0"/>
        <c:axPos val="t"/>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solidFill>
              <a:srgbClr val="555759">
                <a:lumMod val="15000"/>
                <a:lumOff val="85000"/>
              </a:srgbClr>
            </a:solid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649308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0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sz="1400" b="0" i="0" baseline="0">
                <a:effectLst/>
              </a:rPr>
              <a:t>2021 BNI Savings Potential (MW, gross at generator)</a:t>
            </a:r>
            <a:endParaRPr lang="en-US" sz="1400">
              <a:effectLst/>
            </a:endParaRPr>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autoTitleDeleted val="0"/>
    <c:plotArea>
      <c:layout/>
      <c:barChart>
        <c:barDir val="bar"/>
        <c:grouping val="clustered"/>
        <c:varyColors val="0"/>
        <c:ser>
          <c:idx val="0"/>
          <c:order val="0"/>
          <c:spPr>
            <a:solidFill>
              <a:srgbClr val="0093C9"/>
            </a:solidFill>
            <a:ln>
              <a:noFill/>
            </a:ln>
            <a:effectLst/>
          </c:spPr>
          <c:invertIfNegative val="0"/>
          <c:cat>
            <c:strRef>
              <c:f>ElecDemand_Top40!$AG$3:$AG$42</c:f>
              <c:strCache>
                <c:ptCount val="40"/>
                <c:pt idx="0">
                  <c:v>Air Source Heat Pump</c:v>
                </c:pt>
                <c:pt idx="1">
                  <c:v>Custom Energy Efficiency</c:v>
                </c:pt>
                <c:pt idx="2">
                  <c:v>Networked/Connected - High Impact Application</c:v>
                </c:pt>
                <c:pt idx="3">
                  <c:v>Strategic Energy Management </c:v>
                </c:pt>
                <c:pt idx="4">
                  <c:v>Networked/Connected - Low Impact Application</c:v>
                </c:pt>
                <c:pt idx="5">
                  <c:v>Dual Enthalpy Economizer Controls</c:v>
                </c:pt>
                <c:pt idx="6">
                  <c:v>Variable Speed Kitchen Exhaust Fan </c:v>
                </c:pt>
                <c:pt idx="7">
                  <c:v>Flood Luminaire</c:v>
                </c:pt>
                <c:pt idx="8">
                  <c:v>Electric Fryer Replacement with Gas </c:v>
                </c:pt>
                <c:pt idx="9">
                  <c:v>Server Virtualization and Decommissioning </c:v>
                </c:pt>
                <c:pt idx="10">
                  <c:v>Intelligent Freezer Defrost Controls</c:v>
                </c:pt>
                <c:pt idx="11">
                  <c:v>Surface Mounted Exterior LED</c:v>
                </c:pt>
                <c:pt idx="12">
                  <c:v>High Volume Low Speed Fan (Agriculture)</c:v>
                </c:pt>
                <c:pt idx="13">
                  <c:v>BNI VFD (~20hp avg)</c:v>
                </c:pt>
                <c:pt idx="14">
                  <c:v>Dairy Scroll Compressor</c:v>
                </c:pt>
                <c:pt idx="15">
                  <c:v>Pole/Arm-Mounted Area Luminaire</c:v>
                </c:pt>
                <c:pt idx="16">
                  <c:v>Electric Griddle Replacement with Gas </c:v>
                </c:pt>
                <c:pt idx="17">
                  <c:v>Occupancy Sensor (Exterior)</c:v>
                </c:pt>
                <c:pt idx="18">
                  <c:v>Combined Heat and Power (CHP)</c:v>
                </c:pt>
                <c:pt idx="19">
                  <c:v>Advanced Smart (Tier 2) Power Strip</c:v>
                </c:pt>
                <c:pt idx="20">
                  <c:v>LED Troffer</c:v>
                </c:pt>
                <c:pt idx="21">
                  <c:v>Outside Air Economizer</c:v>
                </c:pt>
                <c:pt idx="22">
                  <c:v>General Use Lamp (A,G Types)</c:v>
                </c:pt>
                <c:pt idx="23">
                  <c:v>Strip-Curtains for Display Cases</c:v>
                </c:pt>
                <c:pt idx="24">
                  <c:v>Server-based Power Management Software</c:v>
                </c:pt>
                <c:pt idx="25">
                  <c:v>Pole/Arm-Mounted Decorative Luminaire</c:v>
                </c:pt>
                <c:pt idx="26">
                  <c:v>Premium High Bay Luminaire</c:v>
                </c:pt>
                <c:pt idx="27">
                  <c:v>Downlight Luminaire</c:v>
                </c:pt>
                <c:pt idx="28">
                  <c:v>Electric Convection Oven</c:v>
                </c:pt>
                <c:pt idx="29">
                  <c:v>Door Heater Controls</c:v>
                </c:pt>
                <c:pt idx="30">
                  <c:v>Heat Pump Clothes Dryer </c:v>
                </c:pt>
                <c:pt idx="31">
                  <c:v>High Bay Luminaire</c:v>
                </c:pt>
                <c:pt idx="32">
                  <c:v>Case Lighting for Sign Retrofits</c:v>
                </c:pt>
                <c:pt idx="33">
                  <c:v>Standard Capacity Electric Fryer </c:v>
                </c:pt>
                <c:pt idx="34">
                  <c:v>Ventilation Fan (Agriculture)</c:v>
                </c:pt>
                <c:pt idx="35">
                  <c:v>Cycling Refrigerated Air Dryer</c:v>
                </c:pt>
                <c:pt idx="36">
                  <c:v>Refrigerated Case Luminaire</c:v>
                </c:pt>
                <c:pt idx="37">
                  <c:v>Low/Zero Energy Livestock Waterer</c:v>
                </c:pt>
                <c:pt idx="38">
                  <c:v>Track/Mono-point Direction Luminaire</c:v>
                </c:pt>
                <c:pt idx="39">
                  <c:v>Air-Entraining Air Nozzle</c:v>
                </c:pt>
              </c:strCache>
            </c:strRef>
          </c:cat>
          <c:val>
            <c:numRef>
              <c:f>ElecDemand_Top40!$AH$3:$AH$42</c:f>
              <c:numCache>
                <c:formatCode>#,##0.0</c:formatCode>
                <c:ptCount val="40"/>
                <c:pt idx="0">
                  <c:v>217.91275339932122</c:v>
                </c:pt>
                <c:pt idx="1">
                  <c:v>55.753555616822027</c:v>
                </c:pt>
                <c:pt idx="2">
                  <c:v>52.855579422326969</c:v>
                </c:pt>
                <c:pt idx="3">
                  <c:v>39.535815951569056</c:v>
                </c:pt>
                <c:pt idx="4">
                  <c:v>39.243828667826371</c:v>
                </c:pt>
                <c:pt idx="5">
                  <c:v>38.560240436373533</c:v>
                </c:pt>
                <c:pt idx="6">
                  <c:v>16.49547416732511</c:v>
                </c:pt>
                <c:pt idx="7">
                  <c:v>14.962871381694299</c:v>
                </c:pt>
                <c:pt idx="8">
                  <c:v>14.922063036119177</c:v>
                </c:pt>
                <c:pt idx="9">
                  <c:v>14.830957833489705</c:v>
                </c:pt>
                <c:pt idx="10">
                  <c:v>13.985522923006346</c:v>
                </c:pt>
                <c:pt idx="11">
                  <c:v>12.959269463128464</c:v>
                </c:pt>
                <c:pt idx="12">
                  <c:v>12.641047406930802</c:v>
                </c:pt>
                <c:pt idx="13">
                  <c:v>12.54781305264358</c:v>
                </c:pt>
                <c:pt idx="14">
                  <c:v>11.852592970982215</c:v>
                </c:pt>
                <c:pt idx="15">
                  <c:v>11.525904075372072</c:v>
                </c:pt>
                <c:pt idx="16">
                  <c:v>10.810727829947307</c:v>
                </c:pt>
                <c:pt idx="17">
                  <c:v>8.5067873234289539</c:v>
                </c:pt>
                <c:pt idx="18">
                  <c:v>8.340277571159632</c:v>
                </c:pt>
                <c:pt idx="19">
                  <c:v>8.3298537035742299</c:v>
                </c:pt>
                <c:pt idx="20">
                  <c:v>6.8835162305346289</c:v>
                </c:pt>
                <c:pt idx="21">
                  <c:v>5.6090656913714021</c:v>
                </c:pt>
                <c:pt idx="22">
                  <c:v>4.6314825567119566</c:v>
                </c:pt>
                <c:pt idx="23">
                  <c:v>4.4192583170484578</c:v>
                </c:pt>
                <c:pt idx="24">
                  <c:v>4.376219259760826</c:v>
                </c:pt>
                <c:pt idx="25">
                  <c:v>4.311747691931652</c:v>
                </c:pt>
                <c:pt idx="26">
                  <c:v>4.1563920844967388</c:v>
                </c:pt>
                <c:pt idx="27">
                  <c:v>3.7168014604810558</c:v>
                </c:pt>
                <c:pt idx="28">
                  <c:v>3.3321066342478138</c:v>
                </c:pt>
                <c:pt idx="29">
                  <c:v>3.0616826388996889</c:v>
                </c:pt>
                <c:pt idx="30">
                  <c:v>2.9002730678879312</c:v>
                </c:pt>
                <c:pt idx="31">
                  <c:v>2.7174402711790697</c:v>
                </c:pt>
                <c:pt idx="32">
                  <c:v>2.6054952379112342</c:v>
                </c:pt>
                <c:pt idx="33">
                  <c:v>2.5895541938610687</c:v>
                </c:pt>
                <c:pt idx="34">
                  <c:v>2.5863471133562914</c:v>
                </c:pt>
                <c:pt idx="35">
                  <c:v>2.3583990819760712</c:v>
                </c:pt>
                <c:pt idx="36">
                  <c:v>2.3443741349289047</c:v>
                </c:pt>
                <c:pt idx="37">
                  <c:v>2.216375297597756</c:v>
                </c:pt>
                <c:pt idx="38">
                  <c:v>2.1289569655649379</c:v>
                </c:pt>
                <c:pt idx="39">
                  <c:v>2.1096435699721963</c:v>
                </c:pt>
              </c:numCache>
            </c:numRef>
          </c:val>
          <c:extLst>
            <c:ext xmlns:c16="http://schemas.microsoft.com/office/drawing/2014/chart" uri="{C3380CC4-5D6E-409C-BE32-E72D297353CC}">
              <c16:uniqueId val="{00000000-248F-4D3F-B3B1-3AD6DC1A0246}"/>
            </c:ext>
          </c:extLst>
        </c:ser>
        <c:dLbls>
          <c:showLegendKey val="0"/>
          <c:showVal val="0"/>
          <c:showCatName val="0"/>
          <c:showSerName val="0"/>
          <c:showPercent val="0"/>
          <c:showBubbleSize val="0"/>
        </c:dLbls>
        <c:gapWidth val="219"/>
        <c:axId val="348638040"/>
        <c:axId val="348631768"/>
      </c:barChart>
      <c:catAx>
        <c:axId val="348638040"/>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8631768"/>
        <c:crosses val="autoZero"/>
        <c:auto val="1"/>
        <c:lblAlgn val="ctr"/>
        <c:lblOffset val="100"/>
        <c:tickLblSkip val="1"/>
        <c:noMultiLvlLbl val="0"/>
      </c:catAx>
      <c:valAx>
        <c:axId val="348631768"/>
        <c:scaling>
          <c:orientation val="minMax"/>
        </c:scaling>
        <c:delete val="0"/>
        <c:axPos val="t"/>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solidFill>
              <a:srgbClr val="555759">
                <a:lumMod val="15000"/>
                <a:lumOff val="85000"/>
              </a:srgbClr>
            </a:solidFill>
          </a:ln>
          <a:effectLst/>
        </c:spPr>
        <c:txPr>
          <a:bodyPr rot="-1200000" spcFirstLastPara="1" vertOverflow="ellipsis" wrap="square" anchor="ctr" anchorCtr="1"/>
          <a:lstStyle/>
          <a:p>
            <a:pPr>
              <a:defRPr sz="8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863804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0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sz="1400" b="0" i="0" baseline="0">
                <a:effectLst/>
              </a:rPr>
              <a:t>2021 BNI Savings Potential (MW, gross at generator)</a:t>
            </a:r>
            <a:endParaRPr lang="en-US" sz="1400">
              <a:effectLst/>
            </a:endParaRPr>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autoTitleDeleted val="0"/>
    <c:plotArea>
      <c:layout/>
      <c:barChart>
        <c:barDir val="bar"/>
        <c:grouping val="clustered"/>
        <c:varyColors val="0"/>
        <c:ser>
          <c:idx val="0"/>
          <c:order val="0"/>
          <c:spPr>
            <a:solidFill>
              <a:srgbClr val="0093C9"/>
            </a:solidFill>
            <a:ln>
              <a:noFill/>
            </a:ln>
            <a:effectLst/>
          </c:spPr>
          <c:invertIfNegative val="0"/>
          <c:cat>
            <c:strRef>
              <c:f>ElecDemand_Top40!$AG$47:$AG$86</c:f>
              <c:strCache>
                <c:ptCount val="40"/>
                <c:pt idx="0">
                  <c:v>Air Source Heat Pump</c:v>
                </c:pt>
                <c:pt idx="1">
                  <c:v>Custom Energy Efficiency</c:v>
                </c:pt>
                <c:pt idx="2">
                  <c:v>Networked/Connected - High Impact Application</c:v>
                </c:pt>
                <c:pt idx="3">
                  <c:v>Strategic Energy Management </c:v>
                </c:pt>
                <c:pt idx="4">
                  <c:v>Networked/Connected - Low Impact Application</c:v>
                </c:pt>
                <c:pt idx="5">
                  <c:v>Dual Enthalpy Economizer Controls</c:v>
                </c:pt>
                <c:pt idx="6">
                  <c:v>Variable Speed Kitchen Exhaust Fan </c:v>
                </c:pt>
                <c:pt idx="7">
                  <c:v>Flood Luminaire</c:v>
                </c:pt>
                <c:pt idx="8">
                  <c:v>Server Virtualization and Decommissioning </c:v>
                </c:pt>
                <c:pt idx="9">
                  <c:v>Intelligent Freezer Defrost Controls</c:v>
                </c:pt>
                <c:pt idx="10">
                  <c:v>Surface Mounted Exterior LED</c:v>
                </c:pt>
                <c:pt idx="11">
                  <c:v>High Volume Low Speed Fan (Agriculture)</c:v>
                </c:pt>
                <c:pt idx="12">
                  <c:v>BNI VFD (~20hp avg)</c:v>
                </c:pt>
                <c:pt idx="13">
                  <c:v>Dairy Scroll Compressor</c:v>
                </c:pt>
                <c:pt idx="14">
                  <c:v>Pole/Arm-Mounted Area Luminaire</c:v>
                </c:pt>
                <c:pt idx="15">
                  <c:v>Occupancy Sensor (Exterior)</c:v>
                </c:pt>
                <c:pt idx="16">
                  <c:v>Advanced Smart (Tier 2) Power Strip</c:v>
                </c:pt>
                <c:pt idx="17">
                  <c:v>LED Troffer</c:v>
                </c:pt>
                <c:pt idx="18">
                  <c:v>Outside Air Economizer</c:v>
                </c:pt>
                <c:pt idx="19">
                  <c:v>General Use Lamp (A,G Types)</c:v>
                </c:pt>
                <c:pt idx="20">
                  <c:v>Strip-Curtains for Display Cases</c:v>
                </c:pt>
                <c:pt idx="21">
                  <c:v>Server-based Power Management Software</c:v>
                </c:pt>
                <c:pt idx="22">
                  <c:v>Pole/Arm-Mounted Decorative Luminaire</c:v>
                </c:pt>
                <c:pt idx="23">
                  <c:v>Premium High Bay Luminaire</c:v>
                </c:pt>
                <c:pt idx="24">
                  <c:v>Downlight Luminaire</c:v>
                </c:pt>
                <c:pt idx="25">
                  <c:v>Electric Convection Oven</c:v>
                </c:pt>
                <c:pt idx="26">
                  <c:v>Door Heater Controls</c:v>
                </c:pt>
                <c:pt idx="27">
                  <c:v>Heat Pump Clothes Dryer </c:v>
                </c:pt>
                <c:pt idx="28">
                  <c:v>High Bay Luminaire</c:v>
                </c:pt>
                <c:pt idx="29">
                  <c:v>Case Lighting for Sign Retrofits</c:v>
                </c:pt>
                <c:pt idx="30">
                  <c:v>Standard Capacity Electric Fryer </c:v>
                </c:pt>
                <c:pt idx="31">
                  <c:v>Refrigerated Case Luminaire</c:v>
                </c:pt>
                <c:pt idx="32">
                  <c:v>Low/Zero Energy Livestock Waterer</c:v>
                </c:pt>
                <c:pt idx="33">
                  <c:v>Track/Mono-point Direction Luminaire</c:v>
                </c:pt>
                <c:pt idx="34">
                  <c:v>Air-Entraining Air Nozzle</c:v>
                </c:pt>
                <c:pt idx="35">
                  <c:v>No-Loss Drain</c:v>
                </c:pt>
                <c:pt idx="36">
                  <c:v>Natural Barn Ventiliation - Year-Round</c:v>
                </c:pt>
                <c:pt idx="37">
                  <c:v>Engine Block Heater Timer (Agriculture)</c:v>
                </c:pt>
                <c:pt idx="38">
                  <c:v>Refrigerated Vending Machine Controls</c:v>
                </c:pt>
                <c:pt idx="39">
                  <c:v>Electric to Natural Gas - Water Heater </c:v>
                </c:pt>
              </c:strCache>
            </c:strRef>
          </c:cat>
          <c:val>
            <c:numRef>
              <c:f>ElecDemand_Top40!$AH$47:$AH$86</c:f>
              <c:numCache>
                <c:formatCode>#,##0.0</c:formatCode>
                <c:ptCount val="40"/>
                <c:pt idx="0">
                  <c:v>217.91275339932122</c:v>
                </c:pt>
                <c:pt idx="1">
                  <c:v>55.753555616822027</c:v>
                </c:pt>
                <c:pt idx="2">
                  <c:v>52.855579422326969</c:v>
                </c:pt>
                <c:pt idx="3">
                  <c:v>39.535815951569056</c:v>
                </c:pt>
                <c:pt idx="4">
                  <c:v>39.243828667826371</c:v>
                </c:pt>
                <c:pt idx="5">
                  <c:v>38.560240436373533</c:v>
                </c:pt>
                <c:pt idx="6">
                  <c:v>16.49547416732511</c:v>
                </c:pt>
                <c:pt idx="7">
                  <c:v>14.962871381694299</c:v>
                </c:pt>
                <c:pt idx="8">
                  <c:v>14.830957833489705</c:v>
                </c:pt>
                <c:pt idx="9">
                  <c:v>13.985522923006346</c:v>
                </c:pt>
                <c:pt idx="10">
                  <c:v>12.959269463128464</c:v>
                </c:pt>
                <c:pt idx="11">
                  <c:v>12.641047406930802</c:v>
                </c:pt>
                <c:pt idx="12">
                  <c:v>12.54781305264358</c:v>
                </c:pt>
                <c:pt idx="13">
                  <c:v>11.852592970982215</c:v>
                </c:pt>
                <c:pt idx="14">
                  <c:v>11.525904075372072</c:v>
                </c:pt>
                <c:pt idx="15">
                  <c:v>8.5067873234289539</c:v>
                </c:pt>
                <c:pt idx="16">
                  <c:v>8.3298537035742299</c:v>
                </c:pt>
                <c:pt idx="17">
                  <c:v>6.8835162305346289</c:v>
                </c:pt>
                <c:pt idx="18">
                  <c:v>5.6090656913714021</c:v>
                </c:pt>
                <c:pt idx="19">
                  <c:v>4.6314825567119566</c:v>
                </c:pt>
                <c:pt idx="20">
                  <c:v>4.4192583170484578</c:v>
                </c:pt>
                <c:pt idx="21">
                  <c:v>4.376219259760826</c:v>
                </c:pt>
                <c:pt idx="22">
                  <c:v>4.311747691931652</c:v>
                </c:pt>
                <c:pt idx="23">
                  <c:v>4.1563920844967388</c:v>
                </c:pt>
                <c:pt idx="24">
                  <c:v>3.7168014604810558</c:v>
                </c:pt>
                <c:pt idx="25">
                  <c:v>3.3321066342478138</c:v>
                </c:pt>
                <c:pt idx="26">
                  <c:v>3.0616826388996889</c:v>
                </c:pt>
                <c:pt idx="27">
                  <c:v>2.9002730678879312</c:v>
                </c:pt>
                <c:pt idx="28">
                  <c:v>2.7174402711790697</c:v>
                </c:pt>
                <c:pt idx="29">
                  <c:v>2.6054952379112342</c:v>
                </c:pt>
                <c:pt idx="30">
                  <c:v>2.5895541938610687</c:v>
                </c:pt>
                <c:pt idx="31">
                  <c:v>2.3443741349289047</c:v>
                </c:pt>
                <c:pt idx="32">
                  <c:v>2.216375297597756</c:v>
                </c:pt>
                <c:pt idx="33">
                  <c:v>2.1289569655649379</c:v>
                </c:pt>
                <c:pt idx="34">
                  <c:v>2.1096435699721963</c:v>
                </c:pt>
                <c:pt idx="35">
                  <c:v>2.0658710490557413</c:v>
                </c:pt>
                <c:pt idx="36">
                  <c:v>1.8478035559597175</c:v>
                </c:pt>
                <c:pt idx="37">
                  <c:v>1.7058610096161539</c:v>
                </c:pt>
                <c:pt idx="38">
                  <c:v>1.3934027603601775</c:v>
                </c:pt>
                <c:pt idx="39">
                  <c:v>1.351332417160938</c:v>
                </c:pt>
              </c:numCache>
            </c:numRef>
          </c:val>
          <c:extLst>
            <c:ext xmlns:c16="http://schemas.microsoft.com/office/drawing/2014/chart" uri="{C3380CC4-5D6E-409C-BE32-E72D297353CC}">
              <c16:uniqueId val="{00000000-2E3F-4078-8C2C-32D5BAC35371}"/>
            </c:ext>
          </c:extLst>
        </c:ser>
        <c:dLbls>
          <c:showLegendKey val="0"/>
          <c:showVal val="0"/>
          <c:showCatName val="0"/>
          <c:showSerName val="0"/>
          <c:showPercent val="0"/>
          <c:showBubbleSize val="0"/>
        </c:dLbls>
        <c:gapWidth val="219"/>
        <c:axId val="348636472"/>
        <c:axId val="348632552"/>
      </c:barChart>
      <c:catAx>
        <c:axId val="348636472"/>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8632552"/>
        <c:crosses val="autoZero"/>
        <c:auto val="1"/>
        <c:lblAlgn val="ctr"/>
        <c:lblOffset val="100"/>
        <c:tickLblSkip val="1"/>
        <c:noMultiLvlLbl val="0"/>
      </c:catAx>
      <c:valAx>
        <c:axId val="348632552"/>
        <c:scaling>
          <c:orientation val="minMax"/>
        </c:scaling>
        <c:delete val="0"/>
        <c:axPos val="t"/>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solidFill>
              <a:srgbClr val="555759">
                <a:lumMod val="15000"/>
                <a:lumOff val="85000"/>
              </a:srgbClr>
            </a:solidFill>
          </a:ln>
          <a:effectLst/>
        </c:spPr>
        <c:txPr>
          <a:bodyPr rot="-1200000" spcFirstLastPara="1" vertOverflow="ellipsis" wrap="square" anchor="ctr" anchorCtr="1"/>
          <a:lstStyle/>
          <a:p>
            <a:pPr>
              <a:defRPr sz="8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8636472"/>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0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ElecEnergy_Sector!$B$33</c:f>
              <c:strCache>
                <c:ptCount val="1"/>
                <c:pt idx="0">
                  <c:v>Residential</c:v>
                </c:pt>
              </c:strCache>
            </c:strRef>
          </c:tx>
          <c:spPr>
            <a:ln w="28575" cap="rnd">
              <a:solidFill>
                <a:schemeClr val="accent1"/>
              </a:solidFill>
              <a:round/>
            </a:ln>
            <a:effectLst/>
          </c:spPr>
          <c:marker>
            <c:symbol val="none"/>
          </c:marker>
          <c:cat>
            <c:numRef>
              <c:f>ElecEnergy_Sector!$A$34:$A$60</c:f>
              <c:numCache>
                <c:formatCode>General</c:formatCode>
                <c:ptCount val="25"/>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numCache>
            </c:numRef>
          </c:cat>
          <c:val>
            <c:numRef>
              <c:f>ElecEnergy_Sector!$B$34:$B$60</c:f>
              <c:numCache>
                <c:formatCode>#,##0_);\(#,##0\)</c:formatCode>
                <c:ptCount val="25"/>
                <c:pt idx="0">
                  <c:v>3495.271038194197</c:v>
                </c:pt>
                <c:pt idx="1">
                  <c:v>3515.2319731083871</c:v>
                </c:pt>
                <c:pt idx="2">
                  <c:v>3535.2893294754244</c:v>
                </c:pt>
                <c:pt idx="3">
                  <c:v>3324.5520284025779</c:v>
                </c:pt>
                <c:pt idx="4">
                  <c:v>3342.9173865573175</c:v>
                </c:pt>
                <c:pt idx="5">
                  <c:v>3361.3718841290911</c:v>
                </c:pt>
                <c:pt idx="6">
                  <c:v>3379.8993127650974</c:v>
                </c:pt>
                <c:pt idx="7">
                  <c:v>3402.284512759587</c:v>
                </c:pt>
                <c:pt idx="8">
                  <c:v>3424.7517857127423</c:v>
                </c:pt>
                <c:pt idx="9">
                  <c:v>3444.2573508459313</c:v>
                </c:pt>
                <c:pt idx="10">
                  <c:v>3463.859384895416</c:v>
                </c:pt>
                <c:pt idx="11">
                  <c:v>3483.5432297312609</c:v>
                </c:pt>
                <c:pt idx="12">
                  <c:v>3503.3162617471967</c:v>
                </c:pt>
                <c:pt idx="13">
                  <c:v>3569.2531206956105</c:v>
                </c:pt>
                <c:pt idx="14">
                  <c:v>3586.4191022099358</c:v>
                </c:pt>
                <c:pt idx="15">
                  <c:v>3603.6676462761666</c:v>
                </c:pt>
                <c:pt idx="16">
                  <c:v>3621.0123671759229</c:v>
                </c:pt>
                <c:pt idx="17">
                  <c:v>3638.4328333917574</c:v>
                </c:pt>
                <c:pt idx="18">
                  <c:v>3655.9562767681755</c:v>
                </c:pt>
                <c:pt idx="19">
                  <c:v>3673.5554569205783</c:v>
                </c:pt>
                <c:pt idx="20">
                  <c:v>3690.8263764420062</c:v>
                </c:pt>
                <c:pt idx="21">
                  <c:v>3708.4368896863116</c:v>
                </c:pt>
                <c:pt idx="22">
                  <c:v>3726.0480741921065</c:v>
                </c:pt>
                <c:pt idx="23">
                  <c:v>3743.6602290887968</c:v>
                </c:pt>
                <c:pt idx="24">
                  <c:v>3761.2731102469788</c:v>
                </c:pt>
              </c:numCache>
            </c:numRef>
          </c:val>
          <c:smooth val="0"/>
          <c:extLst>
            <c:ext xmlns:c16="http://schemas.microsoft.com/office/drawing/2014/chart" uri="{C3380CC4-5D6E-409C-BE32-E72D297353CC}">
              <c16:uniqueId val="{00000000-A615-4A64-AF0A-45A8C5A13979}"/>
            </c:ext>
          </c:extLst>
        </c:ser>
        <c:ser>
          <c:idx val="1"/>
          <c:order val="1"/>
          <c:tx>
            <c:strRef>
              <c:f>ElecEnergy_Sector!$C$33</c:f>
              <c:strCache>
                <c:ptCount val="1"/>
                <c:pt idx="0">
                  <c:v>BNI</c:v>
                </c:pt>
              </c:strCache>
            </c:strRef>
          </c:tx>
          <c:spPr>
            <a:ln w="28575" cap="rnd">
              <a:solidFill>
                <a:schemeClr val="accent2"/>
              </a:solidFill>
              <a:round/>
            </a:ln>
            <a:effectLst/>
          </c:spPr>
          <c:marker>
            <c:symbol val="none"/>
          </c:marker>
          <c:cat>
            <c:numRef>
              <c:f>ElecEnergy_Sector!$A$34:$A$60</c:f>
              <c:numCache>
                <c:formatCode>General</c:formatCode>
                <c:ptCount val="25"/>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numCache>
            </c:numRef>
          </c:cat>
          <c:val>
            <c:numRef>
              <c:f>ElecEnergy_Sector!$C$34:$C$60</c:f>
              <c:numCache>
                <c:formatCode>#,##0_);\(#,##0\)</c:formatCode>
                <c:ptCount val="25"/>
                <c:pt idx="0">
                  <c:v>4169.247811223705</c:v>
                </c:pt>
                <c:pt idx="1">
                  <c:v>4201.2516734954224</c:v>
                </c:pt>
                <c:pt idx="2">
                  <c:v>4283.327280254357</c:v>
                </c:pt>
                <c:pt idx="3">
                  <c:v>4334.410776010438</c:v>
                </c:pt>
                <c:pt idx="4">
                  <c:v>4342.6678764014832</c:v>
                </c:pt>
                <c:pt idx="5">
                  <c:v>4358.3572568168784</c:v>
                </c:pt>
                <c:pt idx="6">
                  <c:v>4367.8977928277918</c:v>
                </c:pt>
                <c:pt idx="7">
                  <c:v>4391.1585498139693</c:v>
                </c:pt>
                <c:pt idx="8">
                  <c:v>4367.4310632647057</c:v>
                </c:pt>
                <c:pt idx="9">
                  <c:v>4344.3005238484911</c:v>
                </c:pt>
                <c:pt idx="10">
                  <c:v>4324.9640301802783</c:v>
                </c:pt>
                <c:pt idx="11">
                  <c:v>4295.8642112267389</c:v>
                </c:pt>
                <c:pt idx="12">
                  <c:v>4262.4299632791899</c:v>
                </c:pt>
                <c:pt idx="13">
                  <c:v>4193.8031154285791</c:v>
                </c:pt>
                <c:pt idx="14">
                  <c:v>4134.3736986243166</c:v>
                </c:pt>
                <c:pt idx="15">
                  <c:v>4075.4996824101336</c:v>
                </c:pt>
                <c:pt idx="16">
                  <c:v>4068.9577109110887</c:v>
                </c:pt>
                <c:pt idx="17">
                  <c:v>4061.4179552607557</c:v>
                </c:pt>
                <c:pt idx="18">
                  <c:v>4057.768620052695</c:v>
                </c:pt>
                <c:pt idx="19">
                  <c:v>4057.6315797706525</c:v>
                </c:pt>
                <c:pt idx="20">
                  <c:v>3995.4865228365752</c:v>
                </c:pt>
                <c:pt idx="21">
                  <c:v>3990.4406324316369</c:v>
                </c:pt>
                <c:pt idx="22">
                  <c:v>3985.3805437817196</c:v>
                </c:pt>
                <c:pt idx="23">
                  <c:v>3980.3062344102391</c:v>
                </c:pt>
                <c:pt idx="24">
                  <c:v>3975.2176819530023</c:v>
                </c:pt>
              </c:numCache>
            </c:numRef>
          </c:val>
          <c:smooth val="0"/>
          <c:extLst>
            <c:ext xmlns:c16="http://schemas.microsoft.com/office/drawing/2014/chart" uri="{C3380CC4-5D6E-409C-BE32-E72D297353CC}">
              <c16:uniqueId val="{00000001-A615-4A64-AF0A-45A8C5A13979}"/>
            </c:ext>
          </c:extLst>
        </c:ser>
        <c:dLbls>
          <c:showLegendKey val="0"/>
          <c:showVal val="0"/>
          <c:showCatName val="0"/>
          <c:showSerName val="0"/>
          <c:showPercent val="0"/>
          <c:showBubbleSize val="0"/>
        </c:dLbls>
        <c:smooth val="0"/>
        <c:axId val="341276400"/>
        <c:axId val="341276792"/>
      </c:lineChart>
      <c:catAx>
        <c:axId val="341276400"/>
        <c:scaling>
          <c:orientation val="minMax"/>
        </c:scaling>
        <c:delete val="0"/>
        <c:axPos val="b"/>
        <c:numFmt formatCode="General" sourceLinked="1"/>
        <c:majorTickMark val="out"/>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1276792"/>
        <c:crosses val="autoZero"/>
        <c:auto val="1"/>
        <c:lblAlgn val="ctr"/>
        <c:lblOffset val="100"/>
        <c:noMultiLvlLbl val="0"/>
      </c:catAx>
      <c:valAx>
        <c:axId val="341276792"/>
        <c:scaling>
          <c:orientation val="minMax"/>
          <c:max val="450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t>Savings Potential (GWh, gross at generator)</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0_);\(#,##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127640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14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sz="1400" b="0" i="0" baseline="0">
                <a:effectLst/>
              </a:rPr>
              <a:t>2021 Residential Savings Potential (MW, gross at generator)</a:t>
            </a:r>
            <a:endParaRPr lang="en-US" sz="1400">
              <a:effectLst/>
            </a:endParaRPr>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autoTitleDeleted val="0"/>
    <c:plotArea>
      <c:layout/>
      <c:barChart>
        <c:barDir val="bar"/>
        <c:grouping val="clustered"/>
        <c:varyColors val="0"/>
        <c:ser>
          <c:idx val="0"/>
          <c:order val="0"/>
          <c:spPr>
            <a:solidFill>
              <a:srgbClr val="0093C9"/>
            </a:solidFill>
            <a:ln>
              <a:noFill/>
            </a:ln>
            <a:effectLst/>
          </c:spPr>
          <c:invertIfNegative val="0"/>
          <c:cat>
            <c:strRef>
              <c:f>ElecDemand_Top40!$R$47:$R$86</c:f>
              <c:strCache>
                <c:ptCount val="40"/>
                <c:pt idx="0">
                  <c:v>Wood Boiler/Furnace</c:v>
                </c:pt>
                <c:pt idx="1">
                  <c:v>Wi-Fi Thermostat</c:v>
                </c:pt>
                <c:pt idx="2">
                  <c:v>Networked / Connected Plug</c:v>
                </c:pt>
                <c:pt idx="3">
                  <c:v>Residential DHW Timer</c:v>
                </c:pt>
                <c:pt idx="4">
                  <c:v>Smart Power Controllers</c:v>
                </c:pt>
                <c:pt idx="5">
                  <c:v>Screw-in LED Bulb</c:v>
                </c:pt>
                <c:pt idx="6">
                  <c:v>Holiday Lights Exchange</c:v>
                </c:pt>
                <c:pt idx="7">
                  <c:v>Whole Home</c:v>
                </c:pt>
                <c:pt idx="8">
                  <c:v>Freezer retirement</c:v>
                </c:pt>
                <c:pt idx="9">
                  <c:v>Behavioral</c:v>
                </c:pt>
                <c:pt idx="10">
                  <c:v>Custom Energy Efficiency</c:v>
                </c:pt>
                <c:pt idx="11">
                  <c:v>Whole Home First Nations Retrofit</c:v>
                </c:pt>
                <c:pt idx="12">
                  <c:v>Energy Star Dryer</c:v>
                </c:pt>
                <c:pt idx="13">
                  <c:v>Whole home - tier 3 (70% better than code target)</c:v>
                </c:pt>
                <c:pt idx="14">
                  <c:v>LED - ENERGY STAR Fixture with Motion Sensor</c:v>
                </c:pt>
                <c:pt idx="15">
                  <c:v>Drain Water Heat Recovery</c:v>
                </c:pt>
                <c:pt idx="16">
                  <c:v>Faucet Aerators</c:v>
                </c:pt>
                <c:pt idx="17">
                  <c:v>Dehumidifier replacement (Low income only)</c:v>
                </c:pt>
                <c:pt idx="18">
                  <c:v>Room air purifier</c:v>
                </c:pt>
                <c:pt idx="19">
                  <c:v>Low-flow showerhead</c:v>
                </c:pt>
                <c:pt idx="20">
                  <c:v>Refrigerator retirement</c:v>
                </c:pt>
                <c:pt idx="21">
                  <c:v>Efficient refrigerator</c:v>
                </c:pt>
                <c:pt idx="22">
                  <c:v>Unconverted D</c:v>
                </c:pt>
                <c:pt idx="23">
                  <c:v>Hot Water Tank Wrap</c:v>
                </c:pt>
                <c:pt idx="24">
                  <c:v>Mini freezer retirement</c:v>
                </c:pt>
                <c:pt idx="25">
                  <c:v>Low-flow showerhead - MURB</c:v>
                </c:pt>
                <c:pt idx="26">
                  <c:v>Faucet Aerators - MURB</c:v>
                </c:pt>
                <c:pt idx="27">
                  <c:v>Mini fridge retirement</c:v>
                </c:pt>
                <c:pt idx="28">
                  <c:v>Pipe Insulation</c:v>
                </c:pt>
                <c:pt idx="29">
                  <c:v>LED Night Lights</c:v>
                </c:pt>
                <c:pt idx="30">
                  <c:v>Hot Water Tank Wrap - MURB</c:v>
                </c:pt>
                <c:pt idx="31">
                  <c:v>Pipe Insulation - MURB</c:v>
                </c:pt>
                <c:pt idx="32">
                  <c:v>Air Conditioner retirement</c:v>
                </c:pt>
                <c:pt idx="33">
                  <c:v>ASHP and AWHP - Electrical </c:v>
                </c:pt>
                <c:pt idx="34">
                  <c:v>Clothes Dryer replacement</c:v>
                </c:pt>
                <c:pt idx="35">
                  <c:v>Clothes Dryers</c:v>
                </c:pt>
                <c:pt idx="36">
                  <c:v>Clothes Washer replacement</c:v>
                </c:pt>
                <c:pt idx="37">
                  <c:v>Clothes Washers</c:v>
                </c:pt>
                <c:pt idx="38">
                  <c:v>Clothes-line</c:v>
                </c:pt>
                <c:pt idx="39">
                  <c:v>Dehumidifier</c:v>
                </c:pt>
              </c:strCache>
            </c:strRef>
          </c:cat>
          <c:val>
            <c:numRef>
              <c:f>ElecDemand_Top40!$S$47:$S$86</c:f>
              <c:numCache>
                <c:formatCode>#,##0.0</c:formatCode>
                <c:ptCount val="40"/>
                <c:pt idx="0">
                  <c:v>669.41635290914871</c:v>
                </c:pt>
                <c:pt idx="1">
                  <c:v>267.60231650177553</c:v>
                </c:pt>
                <c:pt idx="2">
                  <c:v>79.581507619078977</c:v>
                </c:pt>
                <c:pt idx="3">
                  <c:v>79.375428387523868</c:v>
                </c:pt>
                <c:pt idx="4">
                  <c:v>57.752452758266799</c:v>
                </c:pt>
                <c:pt idx="5">
                  <c:v>39.802624242873556</c:v>
                </c:pt>
                <c:pt idx="6">
                  <c:v>29.405135048442354</c:v>
                </c:pt>
                <c:pt idx="7">
                  <c:v>23.299675930302932</c:v>
                </c:pt>
                <c:pt idx="8">
                  <c:v>21.342735407896807</c:v>
                </c:pt>
                <c:pt idx="9">
                  <c:v>20.893122271261674</c:v>
                </c:pt>
                <c:pt idx="10">
                  <c:v>19.259381796230524</c:v>
                </c:pt>
                <c:pt idx="11">
                  <c:v>14.160174282340298</c:v>
                </c:pt>
                <c:pt idx="12">
                  <c:v>13.113367983234788</c:v>
                </c:pt>
                <c:pt idx="13">
                  <c:v>8.6548100701066275</c:v>
                </c:pt>
                <c:pt idx="14">
                  <c:v>8.2327013641246065</c:v>
                </c:pt>
                <c:pt idx="15">
                  <c:v>6.485366643751747</c:v>
                </c:pt>
                <c:pt idx="16">
                  <c:v>5.8667783217417941</c:v>
                </c:pt>
                <c:pt idx="17">
                  <c:v>5.3244496704499928</c:v>
                </c:pt>
                <c:pt idx="18">
                  <c:v>4.5835602534388471</c:v>
                </c:pt>
                <c:pt idx="19">
                  <c:v>4.5783894008754045</c:v>
                </c:pt>
                <c:pt idx="20">
                  <c:v>3.7070239010663011</c:v>
                </c:pt>
                <c:pt idx="21">
                  <c:v>3.0993767495815288</c:v>
                </c:pt>
                <c:pt idx="22">
                  <c:v>2.5076455147316254</c:v>
                </c:pt>
                <c:pt idx="23">
                  <c:v>1.8103833536542187</c:v>
                </c:pt>
                <c:pt idx="24">
                  <c:v>1.407972483844504</c:v>
                </c:pt>
                <c:pt idx="25">
                  <c:v>1.2003431664258615</c:v>
                </c:pt>
                <c:pt idx="26">
                  <c:v>1.0669393277534911</c:v>
                </c:pt>
                <c:pt idx="27">
                  <c:v>0.88436496386292873</c:v>
                </c:pt>
                <c:pt idx="28">
                  <c:v>0.87319087573078003</c:v>
                </c:pt>
                <c:pt idx="29">
                  <c:v>0.74361816673933079</c:v>
                </c:pt>
                <c:pt idx="30">
                  <c:v>0.25688568833125258</c:v>
                </c:pt>
                <c:pt idx="31">
                  <c:v>0.14915211092141781</c:v>
                </c:pt>
                <c:pt idx="32">
                  <c:v>0</c:v>
                </c:pt>
                <c:pt idx="33">
                  <c:v>0</c:v>
                </c:pt>
                <c:pt idx="34">
                  <c:v>0</c:v>
                </c:pt>
                <c:pt idx="35">
                  <c:v>0</c:v>
                </c:pt>
                <c:pt idx="36">
                  <c:v>0</c:v>
                </c:pt>
                <c:pt idx="37">
                  <c:v>0</c:v>
                </c:pt>
                <c:pt idx="38">
                  <c:v>0</c:v>
                </c:pt>
                <c:pt idx="39">
                  <c:v>0</c:v>
                </c:pt>
              </c:numCache>
            </c:numRef>
          </c:val>
          <c:extLst>
            <c:ext xmlns:c16="http://schemas.microsoft.com/office/drawing/2014/chart" uri="{C3380CC4-5D6E-409C-BE32-E72D297353CC}">
              <c16:uniqueId val="{00000000-90CF-4F67-823E-01A4D6A96D22}"/>
            </c:ext>
          </c:extLst>
        </c:ser>
        <c:dLbls>
          <c:showLegendKey val="0"/>
          <c:showVal val="0"/>
          <c:showCatName val="0"/>
          <c:showSerName val="0"/>
          <c:showPercent val="0"/>
          <c:showBubbleSize val="0"/>
        </c:dLbls>
        <c:gapWidth val="219"/>
        <c:axId val="348633728"/>
        <c:axId val="348634120"/>
      </c:barChart>
      <c:catAx>
        <c:axId val="348633728"/>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8634120"/>
        <c:crosses val="autoZero"/>
        <c:auto val="1"/>
        <c:lblAlgn val="ctr"/>
        <c:lblOffset val="100"/>
        <c:tickLblSkip val="1"/>
        <c:noMultiLvlLbl val="0"/>
      </c:catAx>
      <c:valAx>
        <c:axId val="348634120"/>
        <c:scaling>
          <c:orientation val="minMax"/>
        </c:scaling>
        <c:delete val="0"/>
        <c:axPos val="t"/>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solidFill>
              <a:srgbClr val="555759">
                <a:lumMod val="15000"/>
                <a:lumOff val="85000"/>
              </a:srgbClr>
            </a:solid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8633728"/>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0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6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bar"/>
        <c:grouping val="clustered"/>
        <c:varyColors val="0"/>
        <c:ser>
          <c:idx val="0"/>
          <c:order val="0"/>
          <c:spPr>
            <a:solidFill>
              <a:srgbClr val="0093C9"/>
            </a:solidFill>
            <a:ln>
              <a:noFill/>
            </a:ln>
            <a:effectLst/>
          </c:spPr>
          <c:invertIfNegative val="0"/>
          <c:cat>
            <c:strRef>
              <c:f>ElecDemand_Top40!$B$91:$B$130</c:f>
              <c:strCache>
                <c:ptCount val="40"/>
                <c:pt idx="0">
                  <c:v>Whole Home</c:v>
                </c:pt>
                <c:pt idx="1">
                  <c:v>Screw-in LED Bulb</c:v>
                </c:pt>
                <c:pt idx="2">
                  <c:v>Holiday Lights Exchange</c:v>
                </c:pt>
                <c:pt idx="3">
                  <c:v>Custom Energy Efficiency</c:v>
                </c:pt>
                <c:pt idx="4">
                  <c:v>Networked / Connected Plug</c:v>
                </c:pt>
                <c:pt idx="5">
                  <c:v>Air Source Heat Pump</c:v>
                </c:pt>
                <c:pt idx="6">
                  <c:v>LED Troffer</c:v>
                </c:pt>
                <c:pt idx="7">
                  <c:v>Pellet Boiler/Furnace</c:v>
                </c:pt>
                <c:pt idx="8">
                  <c:v>Linear Replacement Lamp (Low)</c:v>
                </c:pt>
                <c:pt idx="9">
                  <c:v>Freezer retirement</c:v>
                </c:pt>
                <c:pt idx="10">
                  <c:v>Flood Luminaire</c:v>
                </c:pt>
                <c:pt idx="11">
                  <c:v>Strategic Energy Management </c:v>
                </c:pt>
                <c:pt idx="12">
                  <c:v>Pole/Arm-Mounted Area Luminaire</c:v>
                </c:pt>
                <c:pt idx="13">
                  <c:v>Energy Management Information Systems </c:v>
                </c:pt>
                <c:pt idx="14">
                  <c:v>LED - ENERGY STAR Fixture with Motion Sensor</c:v>
                </c:pt>
                <c:pt idx="15">
                  <c:v>Linear Replacement Lamp (High)</c:v>
                </c:pt>
                <c:pt idx="16">
                  <c:v>Server Virtualization and Decommissioning </c:v>
                </c:pt>
                <c:pt idx="17">
                  <c:v>Pellet Stove</c:v>
                </c:pt>
                <c:pt idx="18">
                  <c:v>Whole Home First Nations Retrofit</c:v>
                </c:pt>
                <c:pt idx="19">
                  <c:v>Surface Mounted Exterior LED</c:v>
                </c:pt>
                <c:pt idx="20">
                  <c:v>Intelligent Freezer Defrost Controls</c:v>
                </c:pt>
                <c:pt idx="21">
                  <c:v>General Use Lamp (A,G Types)</c:v>
                </c:pt>
                <c:pt idx="22">
                  <c:v>Faucet Aerators</c:v>
                </c:pt>
                <c:pt idx="23">
                  <c:v>Advanced Smart (Tier 2) Power Strip</c:v>
                </c:pt>
                <c:pt idx="24">
                  <c:v>Whole home - tier 3 (70% better than code target)</c:v>
                </c:pt>
                <c:pt idx="25">
                  <c:v>Pole/Arm-Mounted Decorative Luminaire</c:v>
                </c:pt>
                <c:pt idx="26">
                  <c:v>Behavioral</c:v>
                </c:pt>
                <c:pt idx="27">
                  <c:v>Low-flow showerhead</c:v>
                </c:pt>
                <c:pt idx="28">
                  <c:v>Interior Occupancy Sensor</c:v>
                </c:pt>
                <c:pt idx="29">
                  <c:v>Dehumidifier replacement (Low income only)</c:v>
                </c:pt>
                <c:pt idx="30">
                  <c:v>Variable Speed Kitchen Exhaust Fan </c:v>
                </c:pt>
                <c:pt idx="31">
                  <c:v>Downlight Luminaire</c:v>
                </c:pt>
                <c:pt idx="32">
                  <c:v>Refrigerator retirement</c:v>
                </c:pt>
                <c:pt idx="33">
                  <c:v>Track/Mono-point Direction Luminaire</c:v>
                </c:pt>
                <c:pt idx="34">
                  <c:v>Occupancy Sensor (Exterior)</c:v>
                </c:pt>
                <c:pt idx="35">
                  <c:v>Dual Enthalpy Economizer Controls</c:v>
                </c:pt>
                <c:pt idx="36">
                  <c:v>MSHP - Fully Electrical</c:v>
                </c:pt>
                <c:pt idx="37">
                  <c:v>High Volume Low Speed Fan (Agriculture)</c:v>
                </c:pt>
                <c:pt idx="38">
                  <c:v>Efficient clothes washer</c:v>
                </c:pt>
                <c:pt idx="39">
                  <c:v>Efficient refrigerator</c:v>
                </c:pt>
              </c:strCache>
            </c:strRef>
          </c:cat>
          <c:val>
            <c:numRef>
              <c:f>ElecDemand_Top40!$C$91:$C$130</c:f>
              <c:numCache>
                <c:formatCode>#,##0.0</c:formatCode>
                <c:ptCount val="40"/>
                <c:pt idx="0">
                  <c:v>4.1920826872536425</c:v>
                </c:pt>
                <c:pt idx="1">
                  <c:v>2.0972768661057448</c:v>
                </c:pt>
                <c:pt idx="2">
                  <c:v>1.6528924289714428</c:v>
                </c:pt>
                <c:pt idx="3">
                  <c:v>1.2977920367944786</c:v>
                </c:pt>
                <c:pt idx="4">
                  <c:v>1.1366173992034292</c:v>
                </c:pt>
                <c:pt idx="5">
                  <c:v>0.79924638892985456</c:v>
                </c:pt>
                <c:pt idx="6">
                  <c:v>0.7859530006447073</c:v>
                </c:pt>
                <c:pt idx="7">
                  <c:v>0.59181021889654195</c:v>
                </c:pt>
                <c:pt idx="8">
                  <c:v>0.56967037591485259</c:v>
                </c:pt>
                <c:pt idx="9">
                  <c:v>0.53008839616414505</c:v>
                </c:pt>
                <c:pt idx="10">
                  <c:v>0.5220281305313661</c:v>
                </c:pt>
                <c:pt idx="11">
                  <c:v>0.47644584435105974</c:v>
                </c:pt>
                <c:pt idx="12">
                  <c:v>0.45770332871318153</c:v>
                </c:pt>
                <c:pt idx="13">
                  <c:v>0.45037739139328459</c:v>
                </c:pt>
                <c:pt idx="14">
                  <c:v>0.44496967140252947</c:v>
                </c:pt>
                <c:pt idx="15">
                  <c:v>0.43870846559419718</c:v>
                </c:pt>
                <c:pt idx="16">
                  <c:v>0.40200258473322487</c:v>
                </c:pt>
                <c:pt idx="17">
                  <c:v>0.38788913319461293</c:v>
                </c:pt>
                <c:pt idx="18">
                  <c:v>0.38525488175652006</c:v>
                </c:pt>
                <c:pt idx="19">
                  <c:v>0.37864071243969999</c:v>
                </c:pt>
                <c:pt idx="20">
                  <c:v>0.23325026464691923</c:v>
                </c:pt>
                <c:pt idx="21">
                  <c:v>0.21002857856318219</c:v>
                </c:pt>
                <c:pt idx="22">
                  <c:v>0.20838189730364165</c:v>
                </c:pt>
                <c:pt idx="23">
                  <c:v>0.19891162139224594</c:v>
                </c:pt>
                <c:pt idx="24">
                  <c:v>0.19746044338071048</c:v>
                </c:pt>
                <c:pt idx="25">
                  <c:v>0.17520505431610345</c:v>
                </c:pt>
                <c:pt idx="26">
                  <c:v>0.17399133896215613</c:v>
                </c:pt>
                <c:pt idx="27">
                  <c:v>0.16944293122745197</c:v>
                </c:pt>
                <c:pt idx="28">
                  <c:v>0.16831284522913384</c:v>
                </c:pt>
                <c:pt idx="29">
                  <c:v>0.15193682426101129</c:v>
                </c:pt>
                <c:pt idx="30">
                  <c:v>0.15003006883217099</c:v>
                </c:pt>
                <c:pt idx="31">
                  <c:v>0.14474999749494363</c:v>
                </c:pt>
                <c:pt idx="32">
                  <c:v>0.14049230251872208</c:v>
                </c:pt>
                <c:pt idx="33">
                  <c:v>0.12366373177516217</c:v>
                </c:pt>
                <c:pt idx="34">
                  <c:v>0.12135876810677206</c:v>
                </c:pt>
                <c:pt idx="35">
                  <c:v>0.11769272228137484</c:v>
                </c:pt>
                <c:pt idx="36">
                  <c:v>9.7060108306363926E-2</c:v>
                </c:pt>
                <c:pt idx="37">
                  <c:v>9.1782293406799886E-2</c:v>
                </c:pt>
                <c:pt idx="38">
                  <c:v>7.6480549680143367E-2</c:v>
                </c:pt>
                <c:pt idx="39">
                  <c:v>7.5795099261179416E-2</c:v>
                </c:pt>
              </c:numCache>
            </c:numRef>
          </c:val>
          <c:extLst>
            <c:ext xmlns:c16="http://schemas.microsoft.com/office/drawing/2014/chart" uri="{C3380CC4-5D6E-409C-BE32-E72D297353CC}">
              <c16:uniqueId val="{00000000-FF94-4080-A761-92AE12FED7CC}"/>
            </c:ext>
          </c:extLst>
        </c:ser>
        <c:dLbls>
          <c:showLegendKey val="0"/>
          <c:showVal val="0"/>
          <c:showCatName val="0"/>
          <c:showSerName val="0"/>
          <c:showPercent val="0"/>
          <c:showBubbleSize val="0"/>
        </c:dLbls>
        <c:gapWidth val="219"/>
        <c:axId val="348634512"/>
        <c:axId val="348634904"/>
      </c:barChart>
      <c:catAx>
        <c:axId val="348634512"/>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8634904"/>
        <c:crosses val="autoZero"/>
        <c:auto val="1"/>
        <c:lblAlgn val="ctr"/>
        <c:lblOffset val="100"/>
        <c:tickLblSkip val="1"/>
        <c:noMultiLvlLbl val="0"/>
      </c:catAx>
      <c:valAx>
        <c:axId val="348634904"/>
        <c:scaling>
          <c:orientation val="minMax"/>
        </c:scaling>
        <c:delete val="0"/>
        <c:axPos val="t"/>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4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t>2021 Savings Potential (MW, net at generator)</a:t>
                </a:r>
              </a:p>
            </c:rich>
          </c:tx>
          <c:layout>
            <c:manualLayout>
              <c:xMode val="edge"/>
              <c:yMode val="edge"/>
              <c:x val="0.28528017675819889"/>
              <c:y val="2.2124191623689195E-2"/>
            </c:manualLayout>
          </c:layout>
          <c:overlay val="0"/>
          <c:spPr>
            <a:noFill/>
            <a:ln>
              <a:noFill/>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0.0" sourceLinked="0"/>
        <c:majorTickMark val="none"/>
        <c:minorTickMark val="none"/>
        <c:tickLblPos val="nextTo"/>
        <c:spPr>
          <a:noFill/>
          <a:ln>
            <a:solidFill>
              <a:srgbClr val="555759">
                <a:lumMod val="15000"/>
                <a:lumOff val="85000"/>
              </a:srgbClr>
            </a:solidFill>
          </a:ln>
          <a:effectLst/>
        </c:spPr>
        <c:txPr>
          <a:bodyPr rot="-1200000" spcFirstLastPara="1" vertOverflow="ellipsis" wrap="square" anchor="ctr" anchorCtr="1"/>
          <a:lstStyle/>
          <a:p>
            <a:pPr>
              <a:defRPr sz="8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8634512"/>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4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6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96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sz="1400" b="0" i="0" baseline="0">
                <a:effectLst/>
              </a:rPr>
              <a:t>2021 BNI Savings Potential (MW, gross at generator)</a:t>
            </a:r>
            <a:endParaRPr lang="en-US" sz="1400">
              <a:effectLst/>
            </a:endParaRPr>
          </a:p>
        </c:rich>
      </c:tx>
      <c:overlay val="0"/>
      <c:spPr>
        <a:noFill/>
        <a:ln>
          <a:noFill/>
        </a:ln>
        <a:effectLst/>
      </c:spPr>
      <c:txPr>
        <a:bodyPr rot="0" spcFirstLastPara="1" vertOverflow="ellipsis" vert="horz" wrap="square" anchor="ctr" anchorCtr="1"/>
        <a:lstStyle/>
        <a:p>
          <a:pPr>
            <a:defRPr sz="96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autoTitleDeleted val="0"/>
    <c:plotArea>
      <c:layout/>
      <c:barChart>
        <c:barDir val="bar"/>
        <c:grouping val="clustered"/>
        <c:varyColors val="0"/>
        <c:ser>
          <c:idx val="0"/>
          <c:order val="0"/>
          <c:spPr>
            <a:solidFill>
              <a:srgbClr val="0093C9"/>
            </a:solidFill>
            <a:ln>
              <a:noFill/>
            </a:ln>
            <a:effectLst/>
          </c:spPr>
          <c:invertIfNegative val="0"/>
          <c:cat>
            <c:strRef>
              <c:f>ElecDemand_Top40!$AG$91:$AG$130</c:f>
              <c:strCache>
                <c:ptCount val="40"/>
                <c:pt idx="0">
                  <c:v>Custom Energy Efficiency</c:v>
                </c:pt>
                <c:pt idx="1">
                  <c:v>Air Source Heat Pump</c:v>
                </c:pt>
                <c:pt idx="2">
                  <c:v>LED Troffer</c:v>
                </c:pt>
                <c:pt idx="3">
                  <c:v>Linear Replacement Lamp (Low)</c:v>
                </c:pt>
                <c:pt idx="4">
                  <c:v>Flood Luminaire</c:v>
                </c:pt>
                <c:pt idx="5">
                  <c:v>Strategic Energy Management </c:v>
                </c:pt>
                <c:pt idx="6">
                  <c:v>Pole/Arm-Mounted Area Luminaire</c:v>
                </c:pt>
                <c:pt idx="7">
                  <c:v>Energy Management Information Systems </c:v>
                </c:pt>
                <c:pt idx="8">
                  <c:v>Linear Replacement Lamp (High)</c:v>
                </c:pt>
                <c:pt idx="9">
                  <c:v>Server Virtualization and Decommissioning </c:v>
                </c:pt>
                <c:pt idx="10">
                  <c:v>Surface Mounted Exterior LED</c:v>
                </c:pt>
                <c:pt idx="11">
                  <c:v>Intelligent Freezer Defrost Controls</c:v>
                </c:pt>
                <c:pt idx="12">
                  <c:v>General Use Lamp (A,G Types)</c:v>
                </c:pt>
                <c:pt idx="13">
                  <c:v>Advanced Smart (Tier 2) Power Strip</c:v>
                </c:pt>
                <c:pt idx="14">
                  <c:v>Pole/Arm-Mounted Decorative Luminaire</c:v>
                </c:pt>
                <c:pt idx="15">
                  <c:v>Interior Occupancy Sensor</c:v>
                </c:pt>
                <c:pt idx="16">
                  <c:v>Variable Speed Kitchen Exhaust Fan </c:v>
                </c:pt>
                <c:pt idx="17">
                  <c:v>Downlight Luminaire</c:v>
                </c:pt>
                <c:pt idx="18">
                  <c:v>Track/Mono-point Direction Luminaire</c:v>
                </c:pt>
                <c:pt idx="19">
                  <c:v>Occupancy Sensor (Exterior)</c:v>
                </c:pt>
                <c:pt idx="20">
                  <c:v>Dual Enthalpy Economizer Controls</c:v>
                </c:pt>
                <c:pt idx="21">
                  <c:v>High Volume Low Speed Fan (Agriculture)</c:v>
                </c:pt>
                <c:pt idx="22">
                  <c:v>Dairy Scroll Compressor</c:v>
                </c:pt>
                <c:pt idx="23">
                  <c:v>Ground Source Heat Pump</c:v>
                </c:pt>
                <c:pt idx="24">
                  <c:v>Case Lighting for Sign Retrofits</c:v>
                </c:pt>
                <c:pt idx="25">
                  <c:v>Outside Air Economizer</c:v>
                </c:pt>
                <c:pt idx="26">
                  <c:v>BNI VFD (~20hp avg)</c:v>
                </c:pt>
                <c:pt idx="27">
                  <c:v>Server-based Power Management Software</c:v>
                </c:pt>
                <c:pt idx="28">
                  <c:v>Reflector Lamp</c:v>
                </c:pt>
                <c:pt idx="29">
                  <c:v>Heat Pump Clothes Dryer </c:v>
                </c:pt>
                <c:pt idx="30">
                  <c:v>Low-bay Luminaire</c:v>
                </c:pt>
                <c:pt idx="31">
                  <c:v>Electric Fryer Replacement with Gas </c:v>
                </c:pt>
                <c:pt idx="32">
                  <c:v>Strip-Curtains for Display Cases</c:v>
                </c:pt>
                <c:pt idx="33">
                  <c:v>Door Heater Controls</c:v>
                </c:pt>
                <c:pt idx="34">
                  <c:v>Refrigerated Vending Machine Controls</c:v>
                </c:pt>
                <c:pt idx="35">
                  <c:v>Premium High Bay Luminaire</c:v>
                </c:pt>
                <c:pt idx="36">
                  <c:v>Engine Block Heater Timer (Agriculture)</c:v>
                </c:pt>
                <c:pt idx="37">
                  <c:v>Cycling Refrigerated Air Dryer</c:v>
                </c:pt>
                <c:pt idx="38">
                  <c:v>Refrigerated Case Luminaire</c:v>
                </c:pt>
                <c:pt idx="39">
                  <c:v>High Bay Luminaire</c:v>
                </c:pt>
              </c:strCache>
            </c:strRef>
          </c:cat>
          <c:val>
            <c:numRef>
              <c:f>ElecDemand_Top40!$AH$91:$AH$130</c:f>
              <c:numCache>
                <c:formatCode>#,##0.0</c:formatCode>
                <c:ptCount val="40"/>
                <c:pt idx="0">
                  <c:v>1.061241150946409</c:v>
                </c:pt>
                <c:pt idx="1">
                  <c:v>0.79924638892985456</c:v>
                </c:pt>
                <c:pt idx="2">
                  <c:v>0.7859530006447073</c:v>
                </c:pt>
                <c:pt idx="3">
                  <c:v>0.56967037591485259</c:v>
                </c:pt>
                <c:pt idx="4">
                  <c:v>0.5220281305313661</c:v>
                </c:pt>
                <c:pt idx="5">
                  <c:v>0.47644584435105974</c:v>
                </c:pt>
                <c:pt idx="6">
                  <c:v>0.45770332871318153</c:v>
                </c:pt>
                <c:pt idx="7">
                  <c:v>0.45037739139328459</c:v>
                </c:pt>
                <c:pt idx="8">
                  <c:v>0.43870846559419718</c:v>
                </c:pt>
                <c:pt idx="9">
                  <c:v>0.40200258473322487</c:v>
                </c:pt>
                <c:pt idx="10">
                  <c:v>0.37864071243969999</c:v>
                </c:pt>
                <c:pt idx="11">
                  <c:v>0.23325026464691923</c:v>
                </c:pt>
                <c:pt idx="12">
                  <c:v>0.21002857856318219</c:v>
                </c:pt>
                <c:pt idx="13">
                  <c:v>0.19891162139224594</c:v>
                </c:pt>
                <c:pt idx="14">
                  <c:v>0.17520505431610345</c:v>
                </c:pt>
                <c:pt idx="15">
                  <c:v>0.16831284522913384</c:v>
                </c:pt>
                <c:pt idx="16">
                  <c:v>0.15003006883217099</c:v>
                </c:pt>
                <c:pt idx="17">
                  <c:v>0.14474999749494363</c:v>
                </c:pt>
                <c:pt idx="18">
                  <c:v>0.12366373177516217</c:v>
                </c:pt>
                <c:pt idx="19">
                  <c:v>0.12135876810677206</c:v>
                </c:pt>
                <c:pt idx="20">
                  <c:v>0.11769272228137484</c:v>
                </c:pt>
                <c:pt idx="21">
                  <c:v>9.1782293406799886E-2</c:v>
                </c:pt>
                <c:pt idx="22">
                  <c:v>7.3120643198072918E-2</c:v>
                </c:pt>
                <c:pt idx="23">
                  <c:v>7.2127834486282877E-2</c:v>
                </c:pt>
                <c:pt idx="24">
                  <c:v>6.96628868478682E-2</c:v>
                </c:pt>
                <c:pt idx="25">
                  <c:v>6.5611098053191652E-2</c:v>
                </c:pt>
                <c:pt idx="26">
                  <c:v>6.3986065794058883E-2</c:v>
                </c:pt>
                <c:pt idx="27">
                  <c:v>5.5844121684932434E-2</c:v>
                </c:pt>
                <c:pt idx="28">
                  <c:v>5.2744786399101885E-2</c:v>
                </c:pt>
                <c:pt idx="29">
                  <c:v>4.8128642666973094E-2</c:v>
                </c:pt>
                <c:pt idx="30">
                  <c:v>4.7970209746607019E-2</c:v>
                </c:pt>
                <c:pt idx="31">
                  <c:v>4.7164061514010057E-2</c:v>
                </c:pt>
                <c:pt idx="32">
                  <c:v>4.5796578625533074E-2</c:v>
                </c:pt>
                <c:pt idx="33">
                  <c:v>4.2701406213305503E-2</c:v>
                </c:pt>
                <c:pt idx="34">
                  <c:v>3.6075630028011563E-2</c:v>
                </c:pt>
                <c:pt idx="35">
                  <c:v>3.1018201505638297E-2</c:v>
                </c:pt>
                <c:pt idx="36">
                  <c:v>2.6124867236840623E-2</c:v>
                </c:pt>
                <c:pt idx="37">
                  <c:v>2.4006191856241893E-2</c:v>
                </c:pt>
                <c:pt idx="38">
                  <c:v>2.2939917051862071E-2</c:v>
                </c:pt>
                <c:pt idx="39">
                  <c:v>2.0279633922258976E-2</c:v>
                </c:pt>
              </c:numCache>
            </c:numRef>
          </c:val>
          <c:extLst>
            <c:ext xmlns:c16="http://schemas.microsoft.com/office/drawing/2014/chart" uri="{C3380CC4-5D6E-409C-BE32-E72D297353CC}">
              <c16:uniqueId val="{00000000-2C6A-4ACA-BB8D-47DC34FB4692}"/>
            </c:ext>
          </c:extLst>
        </c:ser>
        <c:dLbls>
          <c:showLegendKey val="0"/>
          <c:showVal val="0"/>
          <c:showCatName val="0"/>
          <c:showSerName val="0"/>
          <c:showPercent val="0"/>
          <c:showBubbleSize val="0"/>
        </c:dLbls>
        <c:gapWidth val="219"/>
        <c:axId val="348991856"/>
        <c:axId val="348998128"/>
      </c:barChart>
      <c:catAx>
        <c:axId val="348991856"/>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8998128"/>
        <c:crosses val="autoZero"/>
        <c:auto val="1"/>
        <c:lblAlgn val="ctr"/>
        <c:lblOffset val="100"/>
        <c:tickLblSkip val="1"/>
        <c:noMultiLvlLbl val="0"/>
      </c:catAx>
      <c:valAx>
        <c:axId val="348998128"/>
        <c:scaling>
          <c:orientation val="minMax"/>
        </c:scaling>
        <c:delete val="0"/>
        <c:axPos val="t"/>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a:solidFill>
              <a:srgbClr val="555759">
                <a:lumMod val="15000"/>
                <a:lumOff val="85000"/>
              </a:srgbClr>
            </a:solidFill>
          </a:ln>
          <a:effectLst/>
        </c:spPr>
        <c:txPr>
          <a:bodyPr rot="-1200000" spcFirstLastPara="1" vertOverflow="ellipsis" wrap="square" anchor="ctr" anchorCtr="1"/>
          <a:lstStyle/>
          <a:p>
            <a:pPr>
              <a:defRPr sz="8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8991856"/>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8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6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96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sz="1400" b="0" i="0" baseline="0">
                <a:effectLst/>
              </a:rPr>
              <a:t>2021 Residential Savings Potential (MW, gross at generator)</a:t>
            </a:r>
            <a:endParaRPr lang="en-US" sz="1400">
              <a:effectLst/>
            </a:endParaRPr>
          </a:p>
        </c:rich>
      </c:tx>
      <c:overlay val="0"/>
      <c:spPr>
        <a:noFill/>
        <a:ln>
          <a:noFill/>
        </a:ln>
        <a:effectLst/>
      </c:spPr>
      <c:txPr>
        <a:bodyPr rot="0" spcFirstLastPara="1" vertOverflow="ellipsis" vert="horz" wrap="square" anchor="ctr" anchorCtr="1"/>
        <a:lstStyle/>
        <a:p>
          <a:pPr>
            <a:defRPr sz="96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autoTitleDeleted val="0"/>
    <c:plotArea>
      <c:layout/>
      <c:barChart>
        <c:barDir val="bar"/>
        <c:grouping val="clustered"/>
        <c:varyColors val="0"/>
        <c:ser>
          <c:idx val="0"/>
          <c:order val="0"/>
          <c:tx>
            <c:strRef>
              <c:f>ElecDemand_Top40!$S$90</c:f>
              <c:strCache>
                <c:ptCount val="1"/>
                <c:pt idx="0">
                  <c:v>Achievable Potential (Base)</c:v>
                </c:pt>
              </c:strCache>
            </c:strRef>
          </c:tx>
          <c:spPr>
            <a:solidFill>
              <a:srgbClr val="0093C9"/>
            </a:solidFill>
            <a:ln>
              <a:noFill/>
            </a:ln>
            <a:effectLst/>
          </c:spPr>
          <c:invertIfNegative val="0"/>
          <c:cat>
            <c:strRef>
              <c:f>ElecDemand_Top40!$R$91:$R$130</c:f>
              <c:strCache>
                <c:ptCount val="40"/>
                <c:pt idx="0">
                  <c:v>Whole Home</c:v>
                </c:pt>
                <c:pt idx="1">
                  <c:v>Screw-in LED Bulb</c:v>
                </c:pt>
                <c:pt idx="2">
                  <c:v>Holiday Lights Exchange</c:v>
                </c:pt>
                <c:pt idx="3">
                  <c:v>Networked / Connected Plug</c:v>
                </c:pt>
                <c:pt idx="4">
                  <c:v>Pellet Boiler/Furnace</c:v>
                </c:pt>
                <c:pt idx="5">
                  <c:v>Freezer retirement</c:v>
                </c:pt>
                <c:pt idx="6">
                  <c:v>LED - ENERGY STAR Fixture with Motion Sensor</c:v>
                </c:pt>
                <c:pt idx="7">
                  <c:v>Pellet Stove</c:v>
                </c:pt>
                <c:pt idx="8">
                  <c:v>Whole Home First Nations Retrofit</c:v>
                </c:pt>
                <c:pt idx="9">
                  <c:v>Custom Energy Efficiency</c:v>
                </c:pt>
                <c:pt idx="10">
                  <c:v>Faucet Aerators</c:v>
                </c:pt>
                <c:pt idx="11">
                  <c:v>Whole home - tier 3 (70% better than code target)</c:v>
                </c:pt>
                <c:pt idx="12">
                  <c:v>Behavioral</c:v>
                </c:pt>
                <c:pt idx="13">
                  <c:v>Low-flow showerhead</c:v>
                </c:pt>
                <c:pt idx="14">
                  <c:v>Dehumidifier replacement (Low income only)</c:v>
                </c:pt>
                <c:pt idx="15">
                  <c:v>Refrigerator retirement</c:v>
                </c:pt>
                <c:pt idx="16">
                  <c:v>MSHP - Fully Electrical</c:v>
                </c:pt>
                <c:pt idx="17">
                  <c:v>Efficient clothes washer</c:v>
                </c:pt>
                <c:pt idx="18">
                  <c:v>Efficient refrigerator</c:v>
                </c:pt>
                <c:pt idx="19">
                  <c:v>Unconverted D</c:v>
                </c:pt>
                <c:pt idx="20">
                  <c:v>Wood Stove</c:v>
                </c:pt>
                <c:pt idx="21">
                  <c:v>Hot Water Tank Wrap</c:v>
                </c:pt>
                <c:pt idx="22">
                  <c:v>Drain Water Heat Recovery</c:v>
                </c:pt>
                <c:pt idx="23">
                  <c:v>Room air purifier</c:v>
                </c:pt>
                <c:pt idx="24">
                  <c:v>Energy Star Dryer</c:v>
                </c:pt>
                <c:pt idx="25">
                  <c:v>Whole home - tier 2 (60% better than code target)</c:v>
                </c:pt>
                <c:pt idx="26">
                  <c:v>LED Night Lights</c:v>
                </c:pt>
                <c:pt idx="27">
                  <c:v>Low-flow showerhead - MURB</c:v>
                </c:pt>
                <c:pt idx="28">
                  <c:v>ASHP and AWHP - Electrical </c:v>
                </c:pt>
                <c:pt idx="29">
                  <c:v>Faucet Aerators - MURB</c:v>
                </c:pt>
                <c:pt idx="30">
                  <c:v>GSHP</c:v>
                </c:pt>
                <c:pt idx="31">
                  <c:v>Pipe Insulation</c:v>
                </c:pt>
                <c:pt idx="32">
                  <c:v>Whole home - tier 1 (45% better than code target)</c:v>
                </c:pt>
                <c:pt idx="33">
                  <c:v>Whole Home - tier 0 (22% better than code on average)</c:v>
                </c:pt>
                <c:pt idx="34">
                  <c:v>Mini freezer retirement</c:v>
                </c:pt>
                <c:pt idx="35">
                  <c:v>MSHP - Mainly Electrical</c:v>
                </c:pt>
                <c:pt idx="36">
                  <c:v>ENERGY STAR Manufactured Home</c:v>
                </c:pt>
                <c:pt idx="37">
                  <c:v>Wood Boiler/Furnace</c:v>
                </c:pt>
                <c:pt idx="38">
                  <c:v>Mini fridge retirement</c:v>
                </c:pt>
                <c:pt idx="39">
                  <c:v>Hot Water Tank Wrap - MURB</c:v>
                </c:pt>
              </c:strCache>
            </c:strRef>
          </c:cat>
          <c:val>
            <c:numRef>
              <c:f>ElecDemand_Top40!$S$91:$S$130</c:f>
              <c:numCache>
                <c:formatCode>#,##0.0</c:formatCode>
                <c:ptCount val="40"/>
                <c:pt idx="0">
                  <c:v>4.1920826872536425</c:v>
                </c:pt>
                <c:pt idx="1">
                  <c:v>2.0972768661057448</c:v>
                </c:pt>
                <c:pt idx="2">
                  <c:v>1.6528924289714428</c:v>
                </c:pt>
                <c:pt idx="3">
                  <c:v>1.1366173992034292</c:v>
                </c:pt>
                <c:pt idx="4">
                  <c:v>0.59181021889654195</c:v>
                </c:pt>
                <c:pt idx="5">
                  <c:v>0.53008839616414505</c:v>
                </c:pt>
                <c:pt idx="6">
                  <c:v>0.44496967140252947</c:v>
                </c:pt>
                <c:pt idx="7">
                  <c:v>0.38788913319461293</c:v>
                </c:pt>
                <c:pt idx="8">
                  <c:v>0.38525488175652006</c:v>
                </c:pt>
                <c:pt idx="9">
                  <c:v>0.23655088584806963</c:v>
                </c:pt>
                <c:pt idx="10">
                  <c:v>0.20838189730364165</c:v>
                </c:pt>
                <c:pt idx="11">
                  <c:v>0.19746044338071048</c:v>
                </c:pt>
                <c:pt idx="12">
                  <c:v>0.17399133896215613</c:v>
                </c:pt>
                <c:pt idx="13">
                  <c:v>0.16944293122745197</c:v>
                </c:pt>
                <c:pt idx="14">
                  <c:v>0.15193682426101129</c:v>
                </c:pt>
                <c:pt idx="15">
                  <c:v>0.14049230251872208</c:v>
                </c:pt>
                <c:pt idx="16">
                  <c:v>9.7060108306363926E-2</c:v>
                </c:pt>
                <c:pt idx="17">
                  <c:v>7.6480549680143367E-2</c:v>
                </c:pt>
                <c:pt idx="18">
                  <c:v>7.5795099261179416E-2</c:v>
                </c:pt>
                <c:pt idx="19">
                  <c:v>7.5252720483768271E-2</c:v>
                </c:pt>
                <c:pt idx="20">
                  <c:v>6.7522741824632915E-2</c:v>
                </c:pt>
                <c:pt idx="21">
                  <c:v>6.1339717895466342E-2</c:v>
                </c:pt>
                <c:pt idx="22">
                  <c:v>5.8776907712524223E-2</c:v>
                </c:pt>
                <c:pt idx="23">
                  <c:v>5.8636320426907286E-2</c:v>
                </c:pt>
                <c:pt idx="24">
                  <c:v>5.6227686517592065E-2</c:v>
                </c:pt>
                <c:pt idx="25">
                  <c:v>4.8573101007128305E-2</c:v>
                </c:pt>
                <c:pt idx="26">
                  <c:v>4.4989268130962913E-2</c:v>
                </c:pt>
                <c:pt idx="27">
                  <c:v>4.3959417973286959E-2</c:v>
                </c:pt>
                <c:pt idx="28">
                  <c:v>3.996700335694945E-2</c:v>
                </c:pt>
                <c:pt idx="29">
                  <c:v>3.7737924009422552E-2</c:v>
                </c:pt>
                <c:pt idx="30">
                  <c:v>3.7655240812611082E-2</c:v>
                </c:pt>
                <c:pt idx="31">
                  <c:v>3.1839711883469499E-2</c:v>
                </c:pt>
                <c:pt idx="32">
                  <c:v>2.872098727777499E-2</c:v>
                </c:pt>
                <c:pt idx="33">
                  <c:v>2.2550799121957454E-2</c:v>
                </c:pt>
                <c:pt idx="34">
                  <c:v>1.8960127628372379E-2</c:v>
                </c:pt>
                <c:pt idx="35">
                  <c:v>1.7254950749528486E-2</c:v>
                </c:pt>
                <c:pt idx="36">
                  <c:v>1.5655673955766052E-2</c:v>
                </c:pt>
                <c:pt idx="37">
                  <c:v>1.3685237119821107E-2</c:v>
                </c:pt>
                <c:pt idx="38">
                  <c:v>1.1909091106040298E-2</c:v>
                </c:pt>
                <c:pt idx="39">
                  <c:v>8.0805297208345409E-3</c:v>
                </c:pt>
              </c:numCache>
            </c:numRef>
          </c:val>
          <c:extLst>
            <c:ext xmlns:c16="http://schemas.microsoft.com/office/drawing/2014/chart" uri="{C3380CC4-5D6E-409C-BE32-E72D297353CC}">
              <c16:uniqueId val="{00000000-7829-4BE3-98B7-69AB4EB92EA1}"/>
            </c:ext>
          </c:extLst>
        </c:ser>
        <c:dLbls>
          <c:showLegendKey val="0"/>
          <c:showVal val="0"/>
          <c:showCatName val="0"/>
          <c:showSerName val="0"/>
          <c:showPercent val="0"/>
          <c:showBubbleSize val="0"/>
        </c:dLbls>
        <c:gapWidth val="219"/>
        <c:axId val="348997344"/>
        <c:axId val="348995776"/>
      </c:barChart>
      <c:catAx>
        <c:axId val="348997344"/>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8995776"/>
        <c:crosses val="autoZero"/>
        <c:auto val="1"/>
        <c:lblAlgn val="ctr"/>
        <c:lblOffset val="100"/>
        <c:tickLblSkip val="1"/>
        <c:noMultiLvlLbl val="0"/>
      </c:catAx>
      <c:valAx>
        <c:axId val="348995776"/>
        <c:scaling>
          <c:orientation val="minMax"/>
        </c:scaling>
        <c:delete val="0"/>
        <c:axPos val="t"/>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a:solidFill>
              <a:srgbClr val="555759">
                <a:lumMod val="15000"/>
                <a:lumOff val="85000"/>
              </a:srgbClr>
            </a:solid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8997344"/>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8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6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sz="1400" b="0" i="0" baseline="0">
                <a:effectLst/>
              </a:rPr>
              <a:t>2021 Residential Savings Potential (MW, gross at generator)</a:t>
            </a:r>
            <a:endParaRPr lang="en-US" sz="1400">
              <a:effectLst/>
            </a:endParaRPr>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autoTitleDeleted val="0"/>
    <c:plotArea>
      <c:layout/>
      <c:barChart>
        <c:barDir val="bar"/>
        <c:grouping val="clustered"/>
        <c:varyColors val="0"/>
        <c:ser>
          <c:idx val="0"/>
          <c:order val="0"/>
          <c:spPr>
            <a:solidFill>
              <a:srgbClr val="0093C9"/>
            </a:solidFill>
            <a:ln>
              <a:noFill/>
            </a:ln>
            <a:effectLst/>
          </c:spPr>
          <c:invertIfNegative val="0"/>
          <c:cat>
            <c:strRef>
              <c:f>'ElecDemand_Top40 Low Income'!$B$3:$B$42</c:f>
              <c:strCache>
                <c:ptCount val="40"/>
                <c:pt idx="0">
                  <c:v>Wi-Fi Thermostat</c:v>
                </c:pt>
                <c:pt idx="1">
                  <c:v>Whole Home</c:v>
                </c:pt>
                <c:pt idx="2">
                  <c:v>Custom Energy Efficiency</c:v>
                </c:pt>
                <c:pt idx="3">
                  <c:v>Networked / Connected Plug</c:v>
                </c:pt>
                <c:pt idx="4">
                  <c:v>Residential DHW Timer</c:v>
                </c:pt>
                <c:pt idx="5">
                  <c:v>Smart Power Controllers</c:v>
                </c:pt>
                <c:pt idx="6">
                  <c:v>Dehumidifier replacement (Low income only)</c:v>
                </c:pt>
                <c:pt idx="7">
                  <c:v>Holiday Lights Exchange</c:v>
                </c:pt>
                <c:pt idx="8">
                  <c:v>Networked/ Connected - Indoor LED Lamp</c:v>
                </c:pt>
                <c:pt idx="9">
                  <c:v>Heat Pump Water Heater</c:v>
                </c:pt>
                <c:pt idx="10">
                  <c:v>Behavioral</c:v>
                </c:pt>
                <c:pt idx="11">
                  <c:v>Freezer retirement</c:v>
                </c:pt>
                <c:pt idx="12">
                  <c:v>Whole home - tier 3 (70% better than code target)</c:v>
                </c:pt>
                <c:pt idx="13">
                  <c:v>LED - ENERGY STAR Fixture with Motion Sensor</c:v>
                </c:pt>
                <c:pt idx="14">
                  <c:v>Drain Water Heat Recovery</c:v>
                </c:pt>
                <c:pt idx="15">
                  <c:v>Dimmer Switch</c:v>
                </c:pt>
                <c:pt idx="16">
                  <c:v>Clothes Washer replacement</c:v>
                </c:pt>
                <c:pt idx="17">
                  <c:v>Efficient clothes washer</c:v>
                </c:pt>
                <c:pt idx="18">
                  <c:v>Heat Pump Dryer (ventless)</c:v>
                </c:pt>
                <c:pt idx="19">
                  <c:v>Range / Stove replacement</c:v>
                </c:pt>
                <c:pt idx="20">
                  <c:v>Room air purifier</c:v>
                </c:pt>
                <c:pt idx="21">
                  <c:v>Low-flow showerhead - MURB</c:v>
                </c:pt>
                <c:pt idx="22">
                  <c:v>Faucet Aerators - MURB</c:v>
                </c:pt>
                <c:pt idx="23">
                  <c:v>Clothes Dryer replacement</c:v>
                </c:pt>
                <c:pt idx="24">
                  <c:v>Efficient refrigerator</c:v>
                </c:pt>
                <c:pt idx="25">
                  <c:v>Dishwasher replacement</c:v>
                </c:pt>
                <c:pt idx="26">
                  <c:v>Unconverted D</c:v>
                </c:pt>
                <c:pt idx="27">
                  <c:v>Low-flow showerhead</c:v>
                </c:pt>
                <c:pt idx="28">
                  <c:v>Faucet Aerators</c:v>
                </c:pt>
                <c:pt idx="29">
                  <c:v>Mini freezer retirement</c:v>
                </c:pt>
                <c:pt idx="30">
                  <c:v>Mini fridge retirement</c:v>
                </c:pt>
                <c:pt idx="31">
                  <c:v>LED Night Lights</c:v>
                </c:pt>
                <c:pt idx="32">
                  <c:v>Hot Water Tank Wrap - MURB</c:v>
                </c:pt>
                <c:pt idx="33">
                  <c:v>Refrigerator retirement</c:v>
                </c:pt>
                <c:pt idx="34">
                  <c:v>ENERGY STAR Manufactured Home</c:v>
                </c:pt>
                <c:pt idx="35">
                  <c:v>Induction Cooktop Stove</c:v>
                </c:pt>
                <c:pt idx="36">
                  <c:v>Pipe Insulation - MURB</c:v>
                </c:pt>
                <c:pt idx="37">
                  <c:v>ECM Circulator Pump</c:v>
                </c:pt>
                <c:pt idx="38">
                  <c:v>Hot Water Tank Wrap</c:v>
                </c:pt>
                <c:pt idx="39">
                  <c:v>Pipe Insulation</c:v>
                </c:pt>
              </c:strCache>
            </c:strRef>
          </c:cat>
          <c:val>
            <c:numRef>
              <c:f>'ElecDemand_Top40 Low Income'!$C$3:$C$42</c:f>
              <c:numCache>
                <c:formatCode>#,##0.0</c:formatCode>
                <c:ptCount val="40"/>
                <c:pt idx="0">
                  <c:v>36.168883366811869</c:v>
                </c:pt>
                <c:pt idx="1">
                  <c:v>23.299675930302932</c:v>
                </c:pt>
                <c:pt idx="2">
                  <c:v>19.259381796230524</c:v>
                </c:pt>
                <c:pt idx="3">
                  <c:v>10.7561634910828</c:v>
                </c:pt>
                <c:pt idx="4">
                  <c:v>10.727723923205552</c:v>
                </c:pt>
                <c:pt idx="5">
                  <c:v>7.805768482378606</c:v>
                </c:pt>
                <c:pt idx="6">
                  <c:v>4.4892231685196844</c:v>
                </c:pt>
                <c:pt idx="7">
                  <c:v>3.9743710507764742</c:v>
                </c:pt>
                <c:pt idx="8">
                  <c:v>3.3220364903898769</c:v>
                </c:pt>
                <c:pt idx="9">
                  <c:v>3.1166861082155077</c:v>
                </c:pt>
                <c:pt idx="10">
                  <c:v>2.8238952202885472</c:v>
                </c:pt>
                <c:pt idx="11">
                  <c:v>1.1817223787649809</c:v>
                </c:pt>
                <c:pt idx="12">
                  <c:v>1.1697761955013795</c:v>
                </c:pt>
                <c:pt idx="13">
                  <c:v>1.1127243563874758</c:v>
                </c:pt>
                <c:pt idx="14">
                  <c:v>0.8765083137710088</c:v>
                </c:pt>
                <c:pt idx="15">
                  <c:v>0.81044444922405567</c:v>
                </c:pt>
                <c:pt idx="16">
                  <c:v>0.78452260782166172</c:v>
                </c:pt>
                <c:pt idx="17">
                  <c:v>0.78274586441439276</c:v>
                </c:pt>
                <c:pt idx="18">
                  <c:v>0.7115940976281</c:v>
                </c:pt>
                <c:pt idx="19">
                  <c:v>0.64596388010178984</c:v>
                </c:pt>
                <c:pt idx="20">
                  <c:v>0.61950979490225866</c:v>
                </c:pt>
                <c:pt idx="21">
                  <c:v>0.5738563079351211</c:v>
                </c:pt>
                <c:pt idx="22">
                  <c:v>0.55624023564950398</c:v>
                </c:pt>
                <c:pt idx="23">
                  <c:v>0.42807368136390889</c:v>
                </c:pt>
                <c:pt idx="24">
                  <c:v>0.41890891540424696</c:v>
                </c:pt>
                <c:pt idx="25">
                  <c:v>0.40839639012945833</c:v>
                </c:pt>
                <c:pt idx="26">
                  <c:v>0.33893106503133635</c:v>
                </c:pt>
                <c:pt idx="27">
                  <c:v>0.23736321685295697</c:v>
                </c:pt>
                <c:pt idx="28">
                  <c:v>0.1981853020498357</c:v>
                </c:pt>
                <c:pt idx="29">
                  <c:v>0.19030026799274516</c:v>
                </c:pt>
                <c:pt idx="30">
                  <c:v>0.11952995641433015</c:v>
                </c:pt>
                <c:pt idx="31">
                  <c:v>0.11717774294092853</c:v>
                </c:pt>
                <c:pt idx="32">
                  <c:v>0.11262141415820116</c:v>
                </c:pt>
                <c:pt idx="33">
                  <c:v>0.10288520270611065</c:v>
                </c:pt>
                <c:pt idx="34">
                  <c:v>9.3341805415645684E-2</c:v>
                </c:pt>
                <c:pt idx="35">
                  <c:v>9.1032474612677799E-2</c:v>
                </c:pt>
                <c:pt idx="36">
                  <c:v>8.1501062356993587E-2</c:v>
                </c:pt>
                <c:pt idx="37">
                  <c:v>8.0951292079310969E-2</c:v>
                </c:pt>
                <c:pt idx="38">
                  <c:v>7.907174817995849E-2</c:v>
                </c:pt>
                <c:pt idx="39">
                  <c:v>3.622269440313803E-2</c:v>
                </c:pt>
              </c:numCache>
            </c:numRef>
          </c:val>
          <c:extLst>
            <c:ext xmlns:c16="http://schemas.microsoft.com/office/drawing/2014/chart" uri="{C3380CC4-5D6E-409C-BE32-E72D297353CC}">
              <c16:uniqueId val="{00000000-785E-4AE2-B812-5EF10668BC1F}"/>
            </c:ext>
          </c:extLst>
        </c:ser>
        <c:dLbls>
          <c:showLegendKey val="0"/>
          <c:showVal val="0"/>
          <c:showCatName val="0"/>
          <c:showSerName val="0"/>
          <c:showPercent val="0"/>
          <c:showBubbleSize val="0"/>
        </c:dLbls>
        <c:gapWidth val="219"/>
        <c:axId val="346493080"/>
        <c:axId val="346493472"/>
      </c:barChart>
      <c:catAx>
        <c:axId val="346493080"/>
        <c:scaling>
          <c:orientation val="maxMin"/>
        </c:scaling>
        <c:delete val="0"/>
        <c:axPos val="l"/>
        <c:title>
          <c:tx>
            <c:strRef>
              <c:f>'ElecDemand_Top40 Low Income'!$A$43</c:f>
              <c:strCache>
                <c:ptCount val="1"/>
              </c:strCache>
            </c:strRef>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6493472"/>
        <c:crosses val="autoZero"/>
        <c:auto val="1"/>
        <c:lblAlgn val="ctr"/>
        <c:lblOffset val="100"/>
        <c:tickLblSkip val="1"/>
        <c:noMultiLvlLbl val="0"/>
      </c:catAx>
      <c:valAx>
        <c:axId val="346493472"/>
        <c:scaling>
          <c:orientation val="minMax"/>
        </c:scaling>
        <c:delete val="0"/>
        <c:axPos val="t"/>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solidFill>
              <a:srgbClr val="555759">
                <a:lumMod val="15000"/>
                <a:lumOff val="85000"/>
              </a:srgbClr>
            </a:solid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649308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0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6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sz="1400" b="0" i="0" baseline="0">
                <a:effectLst/>
              </a:rPr>
              <a:t>2021 Residential Savings Potential (MW, gross at generator)</a:t>
            </a:r>
            <a:endParaRPr lang="en-US" sz="1400">
              <a:effectLst/>
            </a:endParaRPr>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autoTitleDeleted val="0"/>
    <c:plotArea>
      <c:layout/>
      <c:barChart>
        <c:barDir val="bar"/>
        <c:grouping val="clustered"/>
        <c:varyColors val="0"/>
        <c:ser>
          <c:idx val="0"/>
          <c:order val="0"/>
          <c:spPr>
            <a:solidFill>
              <a:srgbClr val="0093C9"/>
            </a:solidFill>
            <a:ln>
              <a:noFill/>
            </a:ln>
            <a:effectLst/>
          </c:spPr>
          <c:invertIfNegative val="0"/>
          <c:cat>
            <c:strRef>
              <c:f>'ElecDemand_Top40 Low Income'!$B$47:$B$86</c:f>
              <c:strCache>
                <c:ptCount val="40"/>
                <c:pt idx="0">
                  <c:v>Wi-Fi Thermostat</c:v>
                </c:pt>
                <c:pt idx="1">
                  <c:v>Whole Home</c:v>
                </c:pt>
                <c:pt idx="2">
                  <c:v>Custom Energy Efficiency</c:v>
                </c:pt>
                <c:pt idx="3">
                  <c:v>Networked / Connected Plug</c:v>
                </c:pt>
                <c:pt idx="4">
                  <c:v>Residential DHW Timer</c:v>
                </c:pt>
                <c:pt idx="5">
                  <c:v>Smart Power Controllers</c:v>
                </c:pt>
                <c:pt idx="6">
                  <c:v>Dehumidifier replacement (Low income only)</c:v>
                </c:pt>
                <c:pt idx="7">
                  <c:v>Holiday Lights Exchange</c:v>
                </c:pt>
                <c:pt idx="8">
                  <c:v>Screw-in LED Bulb</c:v>
                </c:pt>
                <c:pt idx="9">
                  <c:v>Behavioral</c:v>
                </c:pt>
                <c:pt idx="10">
                  <c:v>Freezer retirement</c:v>
                </c:pt>
                <c:pt idx="11">
                  <c:v>Whole home - tier 3 (70% better than code target)</c:v>
                </c:pt>
                <c:pt idx="12">
                  <c:v>LED - ENERGY STAR Fixture with Motion Sensor</c:v>
                </c:pt>
                <c:pt idx="13">
                  <c:v>Drain Water Heat Recovery</c:v>
                </c:pt>
                <c:pt idx="14">
                  <c:v>Room air purifier</c:v>
                </c:pt>
                <c:pt idx="15">
                  <c:v>Low-flow showerhead - MURB</c:v>
                </c:pt>
                <c:pt idx="16">
                  <c:v>Faucet Aerators - MURB</c:v>
                </c:pt>
                <c:pt idx="17">
                  <c:v>Energy Star Dryer</c:v>
                </c:pt>
                <c:pt idx="18">
                  <c:v>Efficient refrigerator</c:v>
                </c:pt>
                <c:pt idx="19">
                  <c:v>Unconverted D</c:v>
                </c:pt>
                <c:pt idx="20">
                  <c:v>Low-flow showerhead</c:v>
                </c:pt>
                <c:pt idx="21">
                  <c:v>Faucet Aerators</c:v>
                </c:pt>
                <c:pt idx="22">
                  <c:v>Mini freezer retirement</c:v>
                </c:pt>
                <c:pt idx="23">
                  <c:v>Mini fridge retirement</c:v>
                </c:pt>
                <c:pt idx="24">
                  <c:v>LED Night Lights</c:v>
                </c:pt>
                <c:pt idx="25">
                  <c:v>Hot Water Tank Wrap - MURB</c:v>
                </c:pt>
                <c:pt idx="26">
                  <c:v>Refrigerator retirement</c:v>
                </c:pt>
                <c:pt idx="27">
                  <c:v>Pipe Insulation - MURB</c:v>
                </c:pt>
                <c:pt idx="28">
                  <c:v>Hot Water Tank Wrap</c:v>
                </c:pt>
                <c:pt idx="29">
                  <c:v>Pipe Insulation</c:v>
                </c:pt>
                <c:pt idx="30">
                  <c:v>Air Conditioner retirement</c:v>
                </c:pt>
                <c:pt idx="31">
                  <c:v>Clothes Dryer replacement</c:v>
                </c:pt>
                <c:pt idx="32">
                  <c:v>Clothes Washer replacement</c:v>
                </c:pt>
                <c:pt idx="33">
                  <c:v>Clothes-line</c:v>
                </c:pt>
                <c:pt idx="34">
                  <c:v>Dimmer Switch</c:v>
                </c:pt>
                <c:pt idx="35">
                  <c:v>Dishwasher replacement</c:v>
                </c:pt>
                <c:pt idx="36">
                  <c:v>Ductless Heat Pump Controller</c:v>
                </c:pt>
                <c:pt idx="37">
                  <c:v>ECM Circulator Pump</c:v>
                </c:pt>
                <c:pt idx="38">
                  <c:v>Efficient clothes washer</c:v>
                </c:pt>
                <c:pt idx="39">
                  <c:v>ENERGY STAR Manufactured Home</c:v>
                </c:pt>
              </c:strCache>
            </c:strRef>
          </c:cat>
          <c:val>
            <c:numRef>
              <c:f>'ElecDemand_Top40 Low Income'!$C$47:$C$86</c:f>
              <c:numCache>
                <c:formatCode>#,##0.0</c:formatCode>
                <c:ptCount val="40"/>
                <c:pt idx="0">
                  <c:v>36.168883366811869</c:v>
                </c:pt>
                <c:pt idx="1">
                  <c:v>23.299675930302932</c:v>
                </c:pt>
                <c:pt idx="2">
                  <c:v>19.259381796230524</c:v>
                </c:pt>
                <c:pt idx="3">
                  <c:v>10.7561634910828</c:v>
                </c:pt>
                <c:pt idx="4">
                  <c:v>10.727723923205552</c:v>
                </c:pt>
                <c:pt idx="5">
                  <c:v>7.805768482378606</c:v>
                </c:pt>
                <c:pt idx="6">
                  <c:v>4.4892231685196844</c:v>
                </c:pt>
                <c:pt idx="7">
                  <c:v>3.9743710507764742</c:v>
                </c:pt>
                <c:pt idx="8">
                  <c:v>3.4468151557316884</c:v>
                </c:pt>
                <c:pt idx="9">
                  <c:v>2.8238952202885472</c:v>
                </c:pt>
                <c:pt idx="10">
                  <c:v>1.1817223787649809</c:v>
                </c:pt>
                <c:pt idx="11">
                  <c:v>1.1697761955013795</c:v>
                </c:pt>
                <c:pt idx="12">
                  <c:v>1.1127243563874758</c:v>
                </c:pt>
                <c:pt idx="13">
                  <c:v>0.8765083137710088</c:v>
                </c:pt>
                <c:pt idx="14">
                  <c:v>0.61950979490225866</c:v>
                </c:pt>
                <c:pt idx="15">
                  <c:v>0.5738563079351211</c:v>
                </c:pt>
                <c:pt idx="16">
                  <c:v>0.55624023564950398</c:v>
                </c:pt>
                <c:pt idx="17">
                  <c:v>0.46246448146363806</c:v>
                </c:pt>
                <c:pt idx="18">
                  <c:v>0.41890891540424696</c:v>
                </c:pt>
                <c:pt idx="19">
                  <c:v>0.33893106503133635</c:v>
                </c:pt>
                <c:pt idx="20">
                  <c:v>0.23736321685295697</c:v>
                </c:pt>
                <c:pt idx="21">
                  <c:v>0.1981853020498357</c:v>
                </c:pt>
                <c:pt idx="22">
                  <c:v>0.19030026799274516</c:v>
                </c:pt>
                <c:pt idx="23">
                  <c:v>0.11952995641433015</c:v>
                </c:pt>
                <c:pt idx="24">
                  <c:v>0.11717774294092853</c:v>
                </c:pt>
                <c:pt idx="25">
                  <c:v>0.11262141415820116</c:v>
                </c:pt>
                <c:pt idx="26">
                  <c:v>0.10288520270611065</c:v>
                </c:pt>
                <c:pt idx="27">
                  <c:v>8.1501062356993587E-2</c:v>
                </c:pt>
                <c:pt idx="28">
                  <c:v>7.907174817995849E-2</c:v>
                </c:pt>
                <c:pt idx="29">
                  <c:v>3.622269440313803E-2</c:v>
                </c:pt>
                <c:pt idx="30">
                  <c:v>0</c:v>
                </c:pt>
                <c:pt idx="31">
                  <c:v>0</c:v>
                </c:pt>
                <c:pt idx="32">
                  <c:v>0</c:v>
                </c:pt>
                <c:pt idx="33">
                  <c:v>0</c:v>
                </c:pt>
                <c:pt idx="34">
                  <c:v>0</c:v>
                </c:pt>
                <c:pt idx="35">
                  <c:v>0</c:v>
                </c:pt>
                <c:pt idx="36">
                  <c:v>0</c:v>
                </c:pt>
                <c:pt idx="37">
                  <c:v>0</c:v>
                </c:pt>
                <c:pt idx="38">
                  <c:v>0</c:v>
                </c:pt>
                <c:pt idx="39">
                  <c:v>0</c:v>
                </c:pt>
              </c:numCache>
            </c:numRef>
          </c:val>
          <c:extLst>
            <c:ext xmlns:c16="http://schemas.microsoft.com/office/drawing/2014/chart" uri="{C3380CC4-5D6E-409C-BE32-E72D297353CC}">
              <c16:uniqueId val="{00000000-AD9B-48CB-AF94-EA59B2BBF803}"/>
            </c:ext>
          </c:extLst>
        </c:ser>
        <c:dLbls>
          <c:showLegendKey val="0"/>
          <c:showVal val="0"/>
          <c:showCatName val="0"/>
          <c:showSerName val="0"/>
          <c:showPercent val="0"/>
          <c:showBubbleSize val="0"/>
        </c:dLbls>
        <c:gapWidth val="219"/>
        <c:axId val="348633728"/>
        <c:axId val="348634120"/>
      </c:barChart>
      <c:catAx>
        <c:axId val="348633728"/>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8634120"/>
        <c:crosses val="autoZero"/>
        <c:auto val="1"/>
        <c:lblAlgn val="ctr"/>
        <c:lblOffset val="100"/>
        <c:tickLblSkip val="1"/>
        <c:noMultiLvlLbl val="0"/>
      </c:catAx>
      <c:valAx>
        <c:axId val="348634120"/>
        <c:scaling>
          <c:orientation val="minMax"/>
        </c:scaling>
        <c:delete val="0"/>
        <c:axPos val="t"/>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solidFill>
              <a:srgbClr val="555759">
                <a:lumMod val="15000"/>
                <a:lumOff val="85000"/>
              </a:srgbClr>
            </a:solid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8633728"/>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0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6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96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sz="1400" b="0" i="0" baseline="0">
                <a:effectLst/>
              </a:rPr>
              <a:t>2021 Residential Savings Potential (MW, gross at generator)</a:t>
            </a:r>
            <a:endParaRPr lang="en-US" sz="1400">
              <a:effectLst/>
            </a:endParaRPr>
          </a:p>
        </c:rich>
      </c:tx>
      <c:overlay val="0"/>
      <c:spPr>
        <a:noFill/>
        <a:ln>
          <a:noFill/>
        </a:ln>
        <a:effectLst/>
      </c:spPr>
      <c:txPr>
        <a:bodyPr rot="0" spcFirstLastPara="1" vertOverflow="ellipsis" vert="horz" wrap="square" anchor="ctr" anchorCtr="1"/>
        <a:lstStyle/>
        <a:p>
          <a:pPr>
            <a:defRPr sz="96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autoTitleDeleted val="0"/>
    <c:plotArea>
      <c:layout/>
      <c:barChart>
        <c:barDir val="bar"/>
        <c:grouping val="clustered"/>
        <c:varyColors val="0"/>
        <c:ser>
          <c:idx val="0"/>
          <c:order val="0"/>
          <c:tx>
            <c:strRef>
              <c:f>'ElecDemand_Top40 Low Income'!$C$90</c:f>
              <c:strCache>
                <c:ptCount val="1"/>
                <c:pt idx="0">
                  <c:v>Achievable Potential (Base)</c:v>
                </c:pt>
              </c:strCache>
            </c:strRef>
          </c:tx>
          <c:spPr>
            <a:solidFill>
              <a:srgbClr val="0093C9"/>
            </a:solidFill>
            <a:ln>
              <a:noFill/>
            </a:ln>
            <a:effectLst/>
          </c:spPr>
          <c:invertIfNegative val="0"/>
          <c:cat>
            <c:strRef>
              <c:f>'ElecDemand_Top40 Low Income'!$B$91:$B$130</c:f>
              <c:strCache>
                <c:ptCount val="40"/>
                <c:pt idx="0">
                  <c:v>Whole Home</c:v>
                </c:pt>
                <c:pt idx="1">
                  <c:v>Custom Energy Efficiency</c:v>
                </c:pt>
                <c:pt idx="2">
                  <c:v>Holiday Lights Exchange</c:v>
                </c:pt>
                <c:pt idx="3">
                  <c:v>Screw-in LED Bulb</c:v>
                </c:pt>
                <c:pt idx="4">
                  <c:v>Networked / Connected Plug</c:v>
                </c:pt>
                <c:pt idx="5">
                  <c:v>Dehumidifier replacement (Low income only)</c:v>
                </c:pt>
                <c:pt idx="6">
                  <c:v>LED - ENERGY STAR Fixture with Motion Sensor</c:v>
                </c:pt>
                <c:pt idx="7">
                  <c:v>Freezer retirement</c:v>
                </c:pt>
                <c:pt idx="8">
                  <c:v>Whole home - tier 3 (70% better than code target)</c:v>
                </c:pt>
                <c:pt idx="9">
                  <c:v>Behavioral</c:v>
                </c:pt>
                <c:pt idx="10">
                  <c:v>Low-flow showerhead - MURB</c:v>
                </c:pt>
                <c:pt idx="11">
                  <c:v>Faucet Aerators - MURB</c:v>
                </c:pt>
                <c:pt idx="12">
                  <c:v>Efficient refrigerator</c:v>
                </c:pt>
                <c:pt idx="13">
                  <c:v>Unconverted D</c:v>
                </c:pt>
                <c:pt idx="14">
                  <c:v>Low-flow showerhead</c:v>
                </c:pt>
                <c:pt idx="15">
                  <c:v>ENERGY STAR Manufactured Home</c:v>
                </c:pt>
                <c:pt idx="16">
                  <c:v>Drain Water Heat Recovery</c:v>
                </c:pt>
                <c:pt idx="17">
                  <c:v>Room air purifier</c:v>
                </c:pt>
                <c:pt idx="18">
                  <c:v>LED Night Lights</c:v>
                </c:pt>
                <c:pt idx="19">
                  <c:v>Faucet Aerators</c:v>
                </c:pt>
                <c:pt idx="20">
                  <c:v>Whole home - tier 2 (60% better than code target)</c:v>
                </c:pt>
                <c:pt idx="21">
                  <c:v>Efficient clothes washer</c:v>
                </c:pt>
                <c:pt idx="22">
                  <c:v>Refrigerator retirement</c:v>
                </c:pt>
                <c:pt idx="23">
                  <c:v>Whole home - tier 1 (45% better than code target)</c:v>
                </c:pt>
                <c:pt idx="24">
                  <c:v>Hot Water Tank Wrap - MURB</c:v>
                </c:pt>
                <c:pt idx="25">
                  <c:v>Whole Home - tier 0 (22% better than code on average)</c:v>
                </c:pt>
                <c:pt idx="26">
                  <c:v>Pipe Insulation - MURB</c:v>
                </c:pt>
                <c:pt idx="27">
                  <c:v>Hot Water Tank Wrap</c:v>
                </c:pt>
                <c:pt idx="28">
                  <c:v>Mini freezer retirement</c:v>
                </c:pt>
                <c:pt idx="29">
                  <c:v>Energy Star Dryer</c:v>
                </c:pt>
                <c:pt idx="30">
                  <c:v>Mini fridge retirement</c:v>
                </c:pt>
                <c:pt idx="31">
                  <c:v>Pipe Insulation</c:v>
                </c:pt>
                <c:pt idx="32">
                  <c:v>Smart Power Controllers</c:v>
                </c:pt>
                <c:pt idx="33">
                  <c:v>Networked/ Connected - Indoor LED Lamp</c:v>
                </c:pt>
                <c:pt idx="34">
                  <c:v>LED - ENERGY STAR Fixture without Motion Sensor</c:v>
                </c:pt>
                <c:pt idx="35">
                  <c:v>Residential DHW Timer</c:v>
                </c:pt>
                <c:pt idx="36">
                  <c:v>Refrigerator replacement (Low income only)</c:v>
                </c:pt>
                <c:pt idx="37">
                  <c:v>Freezer replacement (Low income only)</c:v>
                </c:pt>
                <c:pt idx="38">
                  <c:v>Wi-Fi Thermostat</c:v>
                </c:pt>
                <c:pt idx="39">
                  <c:v>Air Conditioner retirement</c:v>
                </c:pt>
              </c:strCache>
            </c:strRef>
          </c:cat>
          <c:val>
            <c:numRef>
              <c:f>'ElecDemand_Top40 Low Income'!$C$91:$C$130</c:f>
              <c:numCache>
                <c:formatCode>#,##0.0</c:formatCode>
                <c:ptCount val="40"/>
                <c:pt idx="0">
                  <c:v>0.48177362965676818</c:v>
                </c:pt>
                <c:pt idx="1">
                  <c:v>0.23655088584806963</c:v>
                </c:pt>
                <c:pt idx="2">
                  <c:v>0.22340342286915274</c:v>
                </c:pt>
                <c:pt idx="3">
                  <c:v>0.17864620249269261</c:v>
                </c:pt>
                <c:pt idx="4">
                  <c:v>0.15362416393466785</c:v>
                </c:pt>
                <c:pt idx="5">
                  <c:v>0.12810306300936264</c:v>
                </c:pt>
                <c:pt idx="6">
                  <c:v>6.0141692176632691E-2</c:v>
                </c:pt>
                <c:pt idx="7">
                  <c:v>2.9330763670893704E-2</c:v>
                </c:pt>
                <c:pt idx="8">
                  <c:v>2.6688572521968389E-2</c:v>
                </c:pt>
                <c:pt idx="9">
                  <c:v>2.3516509600035346E-2</c:v>
                </c:pt>
                <c:pt idx="10">
                  <c:v>2.1015981098339801E-2</c:v>
                </c:pt>
                <c:pt idx="11">
                  <c:v>1.9674363103779208E-2</c:v>
                </c:pt>
                <c:pt idx="12">
                  <c:v>1.0244396023091249E-2</c:v>
                </c:pt>
                <c:pt idx="13">
                  <c:v>1.0171088596945771E-2</c:v>
                </c:pt>
                <c:pt idx="14">
                  <c:v>8.7846436175682639E-3</c:v>
                </c:pt>
                <c:pt idx="15">
                  <c:v>8.590741973673573E-3</c:v>
                </c:pt>
                <c:pt idx="16">
                  <c:v>7.9437988780062582E-3</c:v>
                </c:pt>
                <c:pt idx="17">
                  <c:v>7.9252312276715774E-3</c:v>
                </c:pt>
                <c:pt idx="18">
                  <c:v>7.0893116009609885E-3</c:v>
                </c:pt>
                <c:pt idx="19">
                  <c:v>7.0393369229227983E-3</c:v>
                </c:pt>
                <c:pt idx="20">
                  <c:v>6.5650958067902179E-3</c:v>
                </c:pt>
                <c:pt idx="21">
                  <c:v>5.8222770924344237E-3</c:v>
                </c:pt>
                <c:pt idx="22">
                  <c:v>3.8991318449851488E-3</c:v>
                </c:pt>
                <c:pt idx="23">
                  <c:v>3.881902312897922E-3</c:v>
                </c:pt>
                <c:pt idx="24">
                  <c:v>3.5425900532624001E-3</c:v>
                </c:pt>
                <c:pt idx="25">
                  <c:v>3.0479453377622472E-3</c:v>
                </c:pt>
                <c:pt idx="26">
                  <c:v>2.9718248504046795E-3</c:v>
                </c:pt>
                <c:pt idx="27">
                  <c:v>2.6791224726353713E-3</c:v>
                </c:pt>
                <c:pt idx="28">
                  <c:v>2.5626334394006486E-3</c:v>
                </c:pt>
                <c:pt idx="29">
                  <c:v>2.0365462885713211E-3</c:v>
                </c:pt>
                <c:pt idx="30">
                  <c:v>1.6096218179216754E-3</c:v>
                </c:pt>
                <c:pt idx="31">
                  <c:v>1.3208110454356904E-3</c:v>
                </c:pt>
                <c:pt idx="32">
                  <c:v>7.5372733935800441E-4</c:v>
                </c:pt>
                <c:pt idx="33">
                  <c:v>8.971889640018481E-10</c:v>
                </c:pt>
                <c:pt idx="34">
                  <c:v>8.0970114573938887E-10</c:v>
                </c:pt>
                <c:pt idx="35">
                  <c:v>9.435238318465099E-12</c:v>
                </c:pt>
                <c:pt idx="36">
                  <c:v>3.150257592924233E-12</c:v>
                </c:pt>
                <c:pt idx="37">
                  <c:v>2.0405203738366255E-12</c:v>
                </c:pt>
                <c:pt idx="38">
                  <c:v>2.8336117973380007E-15</c:v>
                </c:pt>
                <c:pt idx="39">
                  <c:v>0</c:v>
                </c:pt>
              </c:numCache>
            </c:numRef>
          </c:val>
          <c:extLst>
            <c:ext xmlns:c16="http://schemas.microsoft.com/office/drawing/2014/chart" uri="{C3380CC4-5D6E-409C-BE32-E72D297353CC}">
              <c16:uniqueId val="{00000000-7C35-45E1-B217-32F425E7EE01}"/>
            </c:ext>
          </c:extLst>
        </c:ser>
        <c:dLbls>
          <c:showLegendKey val="0"/>
          <c:showVal val="0"/>
          <c:showCatName val="0"/>
          <c:showSerName val="0"/>
          <c:showPercent val="0"/>
          <c:showBubbleSize val="0"/>
        </c:dLbls>
        <c:gapWidth val="219"/>
        <c:axId val="348997344"/>
        <c:axId val="348995776"/>
      </c:barChart>
      <c:catAx>
        <c:axId val="348997344"/>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8995776"/>
        <c:crosses val="autoZero"/>
        <c:auto val="1"/>
        <c:lblAlgn val="ctr"/>
        <c:lblOffset val="100"/>
        <c:tickLblSkip val="1"/>
        <c:noMultiLvlLbl val="0"/>
      </c:catAx>
      <c:valAx>
        <c:axId val="348995776"/>
        <c:scaling>
          <c:orientation val="minMax"/>
        </c:scaling>
        <c:delete val="0"/>
        <c:axPos val="t"/>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a:solidFill>
              <a:srgbClr val="555759">
                <a:lumMod val="15000"/>
                <a:lumOff val="85000"/>
              </a:srgbClr>
            </a:solid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8997344"/>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8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6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1"/>
          <c:order val="0"/>
          <c:tx>
            <c:strRef>
              <c:f>PAC_Econ_Scenario_Sect!$P$2</c:f>
              <c:strCache>
                <c:ptCount val="1"/>
                <c:pt idx="0">
                  <c:v>BNI</c:v>
                </c:pt>
              </c:strCache>
            </c:strRef>
          </c:tx>
          <c:spPr>
            <a:ln w="28575" cap="rnd">
              <a:solidFill>
                <a:schemeClr val="accent2"/>
              </a:solidFill>
              <a:round/>
            </a:ln>
            <a:effectLst/>
          </c:spPr>
          <c:marker>
            <c:symbol val="none"/>
          </c:marker>
          <c:cat>
            <c:numRef>
              <c:f>PAC_Econ_Scenario_Sect!$N$3:$N$29</c:f>
              <c:numCache>
                <c:formatCode>General</c:formatCode>
                <c:ptCount val="25"/>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numCache>
            </c:numRef>
          </c:cat>
          <c:val>
            <c:numRef>
              <c:f>PAC_Econ_Scenario_Sect!$P$3:$P$29</c:f>
              <c:numCache>
                <c:formatCode>#,##0_);\(#,##0\)</c:formatCode>
                <c:ptCount val="25"/>
                <c:pt idx="0">
                  <c:v>704.48540301891978</c:v>
                </c:pt>
                <c:pt idx="1">
                  <c:v>705.97890445096687</c:v>
                </c:pt>
                <c:pt idx="2">
                  <c:v>708.2835473689122</c:v>
                </c:pt>
                <c:pt idx="3">
                  <c:v>710.76882920791343</c:v>
                </c:pt>
                <c:pt idx="4">
                  <c:v>710.85460639080884</c:v>
                </c:pt>
                <c:pt idx="5">
                  <c:v>713.31176289743814</c:v>
                </c:pt>
                <c:pt idx="6">
                  <c:v>714.80373694810464</c:v>
                </c:pt>
                <c:pt idx="7">
                  <c:v>718.4729578780159</c:v>
                </c:pt>
                <c:pt idx="8">
                  <c:v>714.32314910601872</c:v>
                </c:pt>
                <c:pt idx="9">
                  <c:v>710.58659463996537</c:v>
                </c:pt>
                <c:pt idx="10">
                  <c:v>705.54882243205702</c:v>
                </c:pt>
                <c:pt idx="11">
                  <c:v>700.72239018090397</c:v>
                </c:pt>
                <c:pt idx="12">
                  <c:v>695.26645900216727</c:v>
                </c:pt>
                <c:pt idx="13">
                  <c:v>684.23534640107323</c:v>
                </c:pt>
                <c:pt idx="14">
                  <c:v>673.35746719707276</c:v>
                </c:pt>
                <c:pt idx="15">
                  <c:v>663.94549449630404</c:v>
                </c:pt>
                <c:pt idx="16">
                  <c:v>662.88864076446384</c:v>
                </c:pt>
                <c:pt idx="17">
                  <c:v>661.67364188232659</c:v>
                </c:pt>
                <c:pt idx="18">
                  <c:v>660.76624241227603</c:v>
                </c:pt>
                <c:pt idx="19">
                  <c:v>660.72911573561498</c:v>
                </c:pt>
                <c:pt idx="20">
                  <c:v>652.09350437012517</c:v>
                </c:pt>
                <c:pt idx="21">
                  <c:v>651.26447312804476</c:v>
                </c:pt>
                <c:pt idx="22">
                  <c:v>650.43350800096573</c:v>
                </c:pt>
                <c:pt idx="23">
                  <c:v>649.60060403527382</c:v>
                </c:pt>
                <c:pt idx="24">
                  <c:v>648.76575630212392</c:v>
                </c:pt>
              </c:numCache>
            </c:numRef>
          </c:val>
          <c:smooth val="0"/>
          <c:extLst>
            <c:ext xmlns:c16="http://schemas.microsoft.com/office/drawing/2014/chart" uri="{C3380CC4-5D6E-409C-BE32-E72D297353CC}">
              <c16:uniqueId val="{00000001-FD78-4AB9-A93D-1F8130AE71CA}"/>
            </c:ext>
          </c:extLst>
        </c:ser>
        <c:ser>
          <c:idx val="0"/>
          <c:order val="1"/>
          <c:tx>
            <c:strRef>
              <c:f>PAC_Econ_Scenario_Sect!$O$2</c:f>
              <c:strCache>
                <c:ptCount val="1"/>
                <c:pt idx="0">
                  <c:v>Residential</c:v>
                </c:pt>
              </c:strCache>
            </c:strRef>
          </c:tx>
          <c:spPr>
            <a:ln w="28575" cap="rnd">
              <a:solidFill>
                <a:schemeClr val="accent1"/>
              </a:solidFill>
              <a:round/>
            </a:ln>
            <a:effectLst/>
          </c:spPr>
          <c:marker>
            <c:symbol val="none"/>
          </c:marker>
          <c:cat>
            <c:numRef>
              <c:f>PAC_Econ_Scenario_Sect!$N$3:$N$29</c:f>
              <c:numCache>
                <c:formatCode>General</c:formatCode>
                <c:ptCount val="25"/>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numCache>
            </c:numRef>
          </c:cat>
          <c:val>
            <c:numRef>
              <c:f>PAC_Econ_Scenario_Sect!$O$3:$O$29</c:f>
              <c:numCache>
                <c:formatCode>#,##0_);\(#,##0\)</c:formatCode>
                <c:ptCount val="25"/>
                <c:pt idx="0">
                  <c:v>1401.4121776206166</c:v>
                </c:pt>
                <c:pt idx="1">
                  <c:v>1408.0709978144678</c:v>
                </c:pt>
                <c:pt idx="2">
                  <c:v>1414.7679910258262</c:v>
                </c:pt>
                <c:pt idx="3">
                  <c:v>1391.996516467264</c:v>
                </c:pt>
                <c:pt idx="4">
                  <c:v>1398.2599787893971</c:v>
                </c:pt>
                <c:pt idx="5">
                  <c:v>1404.5606780079625</c:v>
                </c:pt>
                <c:pt idx="6">
                  <c:v>1410.8931452228499</c:v>
                </c:pt>
                <c:pt idx="7">
                  <c:v>1417.8413233594147</c:v>
                </c:pt>
                <c:pt idx="8">
                  <c:v>1424.2485984065638</c:v>
                </c:pt>
                <c:pt idx="9">
                  <c:v>1429.7761183664797</c:v>
                </c:pt>
                <c:pt idx="10">
                  <c:v>1435.3430656271514</c:v>
                </c:pt>
                <c:pt idx="11">
                  <c:v>1440.944342475985</c:v>
                </c:pt>
                <c:pt idx="12">
                  <c:v>1446.5824686974809</c:v>
                </c:pt>
                <c:pt idx="13">
                  <c:v>1452.2548858055902</c:v>
                </c:pt>
                <c:pt idx="14">
                  <c:v>1457.0510773251603</c:v>
                </c:pt>
                <c:pt idx="15">
                  <c:v>1461.8813379245523</c:v>
                </c:pt>
                <c:pt idx="16">
                  <c:v>1466.7503328187654</c:v>
                </c:pt>
                <c:pt idx="17">
                  <c:v>1471.6509907446139</c:v>
                </c:pt>
                <c:pt idx="18">
                  <c:v>1476.5926716044246</c:v>
                </c:pt>
                <c:pt idx="19">
                  <c:v>1481.5659571763208</c:v>
                </c:pt>
                <c:pt idx="20">
                  <c:v>1486.4315496653935</c:v>
                </c:pt>
                <c:pt idx="21">
                  <c:v>1491.4196532098931</c:v>
                </c:pt>
                <c:pt idx="22">
                  <c:v>1496.4133992554687</c:v>
                </c:pt>
                <c:pt idx="23">
                  <c:v>1501.4128690557111</c:v>
                </c:pt>
                <c:pt idx="24">
                  <c:v>1506.4179473465272</c:v>
                </c:pt>
              </c:numCache>
            </c:numRef>
          </c:val>
          <c:smooth val="0"/>
          <c:extLst>
            <c:ext xmlns:c16="http://schemas.microsoft.com/office/drawing/2014/chart" uri="{C3380CC4-5D6E-409C-BE32-E72D297353CC}">
              <c16:uniqueId val="{00000000-FD78-4AB9-A93D-1F8130AE71CA}"/>
            </c:ext>
          </c:extLst>
        </c:ser>
        <c:dLbls>
          <c:showLegendKey val="0"/>
          <c:showVal val="0"/>
          <c:showCatName val="0"/>
          <c:showSerName val="0"/>
          <c:showPercent val="0"/>
          <c:showBubbleSize val="0"/>
        </c:dLbls>
        <c:smooth val="0"/>
        <c:axId val="341276400"/>
        <c:axId val="341276792"/>
      </c:lineChart>
      <c:catAx>
        <c:axId val="341276400"/>
        <c:scaling>
          <c:orientation val="minMax"/>
        </c:scaling>
        <c:delete val="0"/>
        <c:axPos val="b"/>
        <c:numFmt formatCode="General" sourceLinked="1"/>
        <c:majorTickMark val="out"/>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1276792"/>
        <c:crosses val="autoZero"/>
        <c:auto val="1"/>
        <c:lblAlgn val="ctr"/>
        <c:lblOffset val="100"/>
        <c:noMultiLvlLbl val="0"/>
      </c:catAx>
      <c:valAx>
        <c:axId val="34127679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t>Savings Potential (MW, gross at generator)</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0_);\(#,##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127640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14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6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1"/>
          <c:order val="0"/>
          <c:tx>
            <c:strRef>
              <c:f>PAC_Econ_Scenario_Sect!$C$2</c:f>
              <c:strCache>
                <c:ptCount val="1"/>
                <c:pt idx="0">
                  <c:v>BNI</c:v>
                </c:pt>
              </c:strCache>
            </c:strRef>
          </c:tx>
          <c:spPr>
            <a:ln w="28575" cap="rnd">
              <a:solidFill>
                <a:schemeClr val="accent2"/>
              </a:solidFill>
              <a:round/>
            </a:ln>
            <a:effectLst/>
          </c:spPr>
          <c:marker>
            <c:symbol val="none"/>
          </c:marker>
          <c:cat>
            <c:numRef>
              <c:f>PAC_Econ_Scenario_Sect!$A$3:$A$29</c:f>
              <c:numCache>
                <c:formatCode>General</c:formatCode>
                <c:ptCount val="25"/>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numCache>
            </c:numRef>
          </c:cat>
          <c:val>
            <c:numRef>
              <c:f>PAC_Econ_Scenario_Sect!$C$3:$C$29</c:f>
              <c:numCache>
                <c:formatCode>#,##0_);\(#,##0\)</c:formatCode>
                <c:ptCount val="25"/>
                <c:pt idx="0">
                  <c:v>4456.8731332571015</c:v>
                </c:pt>
                <c:pt idx="1">
                  <c:v>4473.2517140895898</c:v>
                </c:pt>
                <c:pt idx="2">
                  <c:v>4487.0400732873231</c:v>
                </c:pt>
                <c:pt idx="3">
                  <c:v>4502.0930156134527</c:v>
                </c:pt>
                <c:pt idx="4">
                  <c:v>4502.1007156460219</c:v>
                </c:pt>
                <c:pt idx="5">
                  <c:v>4517.1766162978447</c:v>
                </c:pt>
                <c:pt idx="6">
                  <c:v>4526.0756885939109</c:v>
                </c:pt>
                <c:pt idx="7">
                  <c:v>4548.7676507813485</c:v>
                </c:pt>
                <c:pt idx="8">
                  <c:v>4521.9980285326283</c:v>
                </c:pt>
                <c:pt idx="9">
                  <c:v>4497.8462918325786</c:v>
                </c:pt>
                <c:pt idx="10">
                  <c:v>4465.5622428660499</c:v>
                </c:pt>
                <c:pt idx="11">
                  <c:v>4434.6172881139109</c:v>
                </c:pt>
                <c:pt idx="12">
                  <c:v>4398.8998552637349</c:v>
                </c:pt>
                <c:pt idx="13">
                  <c:v>4328.4383399141752</c:v>
                </c:pt>
                <c:pt idx="14">
                  <c:v>4258.9424780270401</c:v>
                </c:pt>
                <c:pt idx="15">
                  <c:v>4198.5844141415055</c:v>
                </c:pt>
                <c:pt idx="16">
                  <c:v>4191.391981802688</c:v>
                </c:pt>
                <c:pt idx="17">
                  <c:v>4183.1880198838044</c:v>
                </c:pt>
                <c:pt idx="18">
                  <c:v>4177.8307285533119</c:v>
                </c:pt>
                <c:pt idx="19">
                  <c:v>4177.1016234815088</c:v>
                </c:pt>
                <c:pt idx="20">
                  <c:v>4121.6157032541123</c:v>
                </c:pt>
                <c:pt idx="21">
                  <c:v>4115.9113338264269</c:v>
                </c:pt>
                <c:pt idx="22">
                  <c:v>4110.1942691724935</c:v>
                </c:pt>
                <c:pt idx="23">
                  <c:v>4104.4644762108701</c:v>
                </c:pt>
                <c:pt idx="24">
                  <c:v>4098.7219220255283</c:v>
                </c:pt>
              </c:numCache>
            </c:numRef>
          </c:val>
          <c:smooth val="0"/>
          <c:extLst>
            <c:ext xmlns:c16="http://schemas.microsoft.com/office/drawing/2014/chart" uri="{C3380CC4-5D6E-409C-BE32-E72D297353CC}">
              <c16:uniqueId val="{00000000-F0B2-4FF1-9DFC-09C96620DB41}"/>
            </c:ext>
          </c:extLst>
        </c:ser>
        <c:ser>
          <c:idx val="0"/>
          <c:order val="1"/>
          <c:tx>
            <c:strRef>
              <c:f>PAC_Econ_Scenario_Sect!$B$2</c:f>
              <c:strCache>
                <c:ptCount val="1"/>
                <c:pt idx="0">
                  <c:v>Residential</c:v>
                </c:pt>
              </c:strCache>
            </c:strRef>
          </c:tx>
          <c:spPr>
            <a:ln w="28575" cap="rnd">
              <a:solidFill>
                <a:schemeClr val="accent1"/>
              </a:solidFill>
              <a:round/>
            </a:ln>
            <a:effectLst/>
          </c:spPr>
          <c:marker>
            <c:symbol val="none"/>
          </c:marker>
          <c:cat>
            <c:numRef>
              <c:f>PAC_Econ_Scenario_Sect!$A$3:$A$29</c:f>
              <c:numCache>
                <c:formatCode>General</c:formatCode>
                <c:ptCount val="25"/>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numCache>
            </c:numRef>
          </c:cat>
          <c:val>
            <c:numRef>
              <c:f>PAC_Econ_Scenario_Sect!$B$3:$B$29</c:f>
              <c:numCache>
                <c:formatCode>#,##0_);\(#,##0\)</c:formatCode>
                <c:ptCount val="25"/>
                <c:pt idx="0">
                  <c:v>3583.6078772713677</c:v>
                </c:pt>
                <c:pt idx="1">
                  <c:v>3604.1964548733558</c:v>
                </c:pt>
                <c:pt idx="2">
                  <c:v>3624.8839078716683</c:v>
                </c:pt>
                <c:pt idx="3">
                  <c:v>3384.3225389207782</c:v>
                </c:pt>
                <c:pt idx="4">
                  <c:v>3403.2765369463918</c:v>
                </c:pt>
                <c:pt idx="5">
                  <c:v>3422.3213210578524</c:v>
                </c:pt>
                <c:pt idx="6">
                  <c:v>3441.4403209767911</c:v>
                </c:pt>
                <c:pt idx="7">
                  <c:v>3466.7424709568218</c:v>
                </c:pt>
                <c:pt idx="8">
                  <c:v>3489.8169272309442</c:v>
                </c:pt>
                <c:pt idx="9">
                  <c:v>3509.931026838914</c:v>
                </c:pt>
                <c:pt idx="10">
                  <c:v>3530.1435135827969</c:v>
                </c:pt>
                <c:pt idx="11">
                  <c:v>3550.4393572544259</c:v>
                </c:pt>
                <c:pt idx="12">
                  <c:v>3570.8261255899906</c:v>
                </c:pt>
                <c:pt idx="13">
                  <c:v>3591.2963204543221</c:v>
                </c:pt>
                <c:pt idx="14">
                  <c:v>3617.6444300283638</c:v>
                </c:pt>
                <c:pt idx="15">
                  <c:v>3635.2983843070683</c:v>
                </c:pt>
                <c:pt idx="16">
                  <c:v>3653.0492879733283</c:v>
                </c:pt>
                <c:pt idx="17">
                  <c:v>3670.8763994603601</c:v>
                </c:pt>
                <c:pt idx="18">
                  <c:v>3688.8073720692546</c:v>
                </c:pt>
                <c:pt idx="19">
                  <c:v>3706.8145508100361</c:v>
                </c:pt>
                <c:pt idx="20">
                  <c:v>3724.4877410879776</c:v>
                </c:pt>
                <c:pt idx="21">
                  <c:v>3742.5050563351779</c:v>
                </c:pt>
                <c:pt idx="22">
                  <c:v>3760.5223604411972</c:v>
                </c:pt>
                <c:pt idx="23">
                  <c:v>3778.5399800571877</c:v>
                </c:pt>
                <c:pt idx="24">
                  <c:v>3796.5576517128075</c:v>
                </c:pt>
              </c:numCache>
            </c:numRef>
          </c:val>
          <c:smooth val="0"/>
          <c:extLst>
            <c:ext xmlns:c16="http://schemas.microsoft.com/office/drawing/2014/chart" uri="{C3380CC4-5D6E-409C-BE32-E72D297353CC}">
              <c16:uniqueId val="{00000001-F0B2-4FF1-9DFC-09C96620DB41}"/>
            </c:ext>
          </c:extLst>
        </c:ser>
        <c:dLbls>
          <c:showLegendKey val="0"/>
          <c:showVal val="0"/>
          <c:showCatName val="0"/>
          <c:showSerName val="0"/>
          <c:showPercent val="0"/>
          <c:showBubbleSize val="0"/>
        </c:dLbls>
        <c:smooth val="0"/>
        <c:axId val="341276400"/>
        <c:axId val="341276792"/>
      </c:lineChart>
      <c:catAx>
        <c:axId val="341276400"/>
        <c:scaling>
          <c:orientation val="minMax"/>
        </c:scaling>
        <c:delete val="0"/>
        <c:axPos val="b"/>
        <c:numFmt formatCode="General" sourceLinked="1"/>
        <c:majorTickMark val="out"/>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1276792"/>
        <c:crosses val="autoZero"/>
        <c:auto val="1"/>
        <c:lblAlgn val="ctr"/>
        <c:lblOffset val="100"/>
        <c:noMultiLvlLbl val="0"/>
      </c:catAx>
      <c:valAx>
        <c:axId val="341276792"/>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t>Savings Potential (GWh, gross at generator)</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0_);\(#,##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127640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14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ElecEnergy_Sector!$Q$2</c:f>
              <c:strCache>
                <c:ptCount val="1"/>
                <c:pt idx="0">
                  <c:v>Technical</c:v>
                </c:pt>
              </c:strCache>
              <c:extLst xmlns:c15="http://schemas.microsoft.com/office/drawing/2012/chart"/>
            </c:strRef>
          </c:tx>
          <c:spPr>
            <a:ln w="28575" cap="rnd">
              <a:solidFill>
                <a:schemeClr val="accent1"/>
              </a:solidFill>
              <a:round/>
            </a:ln>
            <a:effectLst/>
          </c:spPr>
          <c:marker>
            <c:symbol val="none"/>
          </c:marker>
          <c:cat>
            <c:numRef>
              <c:f>ElecEnergy_Sector!$P$3:$P$29</c:f>
              <c:numCache>
                <c:formatCode>General</c:formatCode>
                <c:ptCount val="25"/>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numCache>
            </c:numRef>
          </c:cat>
          <c:val>
            <c:numRef>
              <c:f>ElecEnergy_Sector!$Q$3:$Q$29</c:f>
              <c:numCache>
                <c:formatCode>#,##0_);\(#,##0\)</c:formatCode>
                <c:ptCount val="25"/>
                <c:pt idx="0">
                  <c:v>8461.6128162603109</c:v>
                </c:pt>
                <c:pt idx="1">
                  <c:v>8496.063546313726</c:v>
                </c:pt>
                <c:pt idx="2">
                  <c:v>8530.6899622211113</c:v>
                </c:pt>
                <c:pt idx="3">
                  <c:v>8303.5216801173301</c:v>
                </c:pt>
                <c:pt idx="4">
                  <c:v>8321.0082689152623</c:v>
                </c:pt>
                <c:pt idx="5">
                  <c:v>8355.2136883748426</c:v>
                </c:pt>
                <c:pt idx="6">
                  <c:v>8382.6768304792604</c:v>
                </c:pt>
                <c:pt idx="7">
                  <c:v>8432.8473523707853</c:v>
                </c:pt>
                <c:pt idx="8">
                  <c:v>8430.1400698234938</c:v>
                </c:pt>
                <c:pt idx="9">
                  <c:v>8427.021410161311</c:v>
                </c:pt>
                <c:pt idx="10">
                  <c:v>8415.3955531093707</c:v>
                </c:pt>
                <c:pt idx="11">
                  <c:v>8405.2307166900391</c:v>
                </c:pt>
                <c:pt idx="12">
                  <c:v>8388.8860260618749</c:v>
                </c:pt>
                <c:pt idx="13">
                  <c:v>8339.275718616007</c:v>
                </c:pt>
                <c:pt idx="14">
                  <c:v>8287.6499158649276</c:v>
                </c:pt>
                <c:pt idx="15">
                  <c:v>8245.6680302156128</c:v>
                </c:pt>
                <c:pt idx="16">
                  <c:v>8257.4129659173705</c:v>
                </c:pt>
                <c:pt idx="17">
                  <c:v>8268.2158337342735</c:v>
                </c:pt>
                <c:pt idx="18">
                  <c:v>8283.1782715007575</c:v>
                </c:pt>
                <c:pt idx="19">
                  <c:v>8301.9200877372859</c:v>
                </c:pt>
                <c:pt idx="20">
                  <c:v>8265.1147008162043</c:v>
                </c:pt>
                <c:pt idx="21">
                  <c:v>8278.6195649880137</c:v>
                </c:pt>
                <c:pt idx="22">
                  <c:v>8292.1149731550868</c:v>
                </c:pt>
                <c:pt idx="23">
                  <c:v>8305.6012156752931</c:v>
                </c:pt>
                <c:pt idx="24">
                  <c:v>8319.0779789312401</c:v>
                </c:pt>
              </c:numCache>
            </c:numRef>
          </c:val>
          <c:smooth val="0"/>
          <c:extLst xmlns:c15="http://schemas.microsoft.com/office/drawing/2012/chart">
            <c:ext xmlns:c16="http://schemas.microsoft.com/office/drawing/2014/chart" uri="{C3380CC4-5D6E-409C-BE32-E72D297353CC}">
              <c16:uniqueId val="{00000000-FED8-4053-805C-87A20E2AFB33}"/>
            </c:ext>
          </c:extLst>
        </c:ser>
        <c:ser>
          <c:idx val="1"/>
          <c:order val="1"/>
          <c:tx>
            <c:strRef>
              <c:f>ElecEnergy_Sector!$R$2</c:f>
              <c:strCache>
                <c:ptCount val="1"/>
                <c:pt idx="0">
                  <c:v>Economic</c:v>
                </c:pt>
              </c:strCache>
              <c:extLst xmlns:c15="http://schemas.microsoft.com/office/drawing/2012/chart"/>
            </c:strRef>
          </c:tx>
          <c:spPr>
            <a:ln w="28575" cap="rnd">
              <a:solidFill>
                <a:schemeClr val="accent2"/>
              </a:solidFill>
              <a:round/>
            </a:ln>
            <a:effectLst/>
          </c:spPr>
          <c:marker>
            <c:symbol val="none"/>
          </c:marker>
          <c:cat>
            <c:numRef>
              <c:f>ElecEnergy_Sector!$P$3:$P$29</c:f>
              <c:numCache>
                <c:formatCode>General</c:formatCode>
                <c:ptCount val="25"/>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numCache>
            </c:numRef>
          </c:cat>
          <c:val>
            <c:numRef>
              <c:f>ElecEnergy_Sector!$R$3:$R$29</c:f>
              <c:numCache>
                <c:formatCode>#,##0_);\(#,##0\)</c:formatCode>
                <c:ptCount val="25"/>
                <c:pt idx="0">
                  <c:v>7664.5188494179019</c:v>
                </c:pt>
                <c:pt idx="1">
                  <c:v>7716.4836466038096</c:v>
                </c:pt>
                <c:pt idx="2">
                  <c:v>7818.616609729781</c:v>
                </c:pt>
                <c:pt idx="3">
                  <c:v>7658.9628044130159</c:v>
                </c:pt>
                <c:pt idx="4">
                  <c:v>7685.5852629588007</c:v>
                </c:pt>
                <c:pt idx="5">
                  <c:v>7719.7291409459694</c:v>
                </c:pt>
                <c:pt idx="6">
                  <c:v>7747.7971055928892</c:v>
                </c:pt>
                <c:pt idx="7">
                  <c:v>7793.4430625735567</c:v>
                </c:pt>
                <c:pt idx="8">
                  <c:v>7792.182848977448</c:v>
                </c:pt>
                <c:pt idx="9">
                  <c:v>7788.5578746944229</c:v>
                </c:pt>
                <c:pt idx="10">
                  <c:v>7788.8234150756944</c:v>
                </c:pt>
                <c:pt idx="11">
                  <c:v>7779.4074409579998</c:v>
                </c:pt>
                <c:pt idx="12">
                  <c:v>7765.746225026387</c:v>
                </c:pt>
                <c:pt idx="13">
                  <c:v>7763.05623612419</c:v>
                </c:pt>
                <c:pt idx="14">
                  <c:v>7720.7928008342524</c:v>
                </c:pt>
                <c:pt idx="15">
                  <c:v>7679.1673286863006</c:v>
                </c:pt>
                <c:pt idx="16">
                  <c:v>7689.9700780870116</c:v>
                </c:pt>
                <c:pt idx="17">
                  <c:v>7699.8507886525131</c:v>
                </c:pt>
                <c:pt idx="18">
                  <c:v>7713.7248968208705</c:v>
                </c:pt>
                <c:pt idx="19">
                  <c:v>7731.1870366912308</c:v>
                </c:pt>
                <c:pt idx="20">
                  <c:v>7686.3128992785814</c:v>
                </c:pt>
                <c:pt idx="21">
                  <c:v>7698.8775221179485</c:v>
                </c:pt>
                <c:pt idx="22">
                  <c:v>7711.4286179738265</c:v>
                </c:pt>
                <c:pt idx="23">
                  <c:v>7723.9664634990359</c:v>
                </c:pt>
                <c:pt idx="24">
                  <c:v>7736.4907921999811</c:v>
                </c:pt>
              </c:numCache>
            </c:numRef>
          </c:val>
          <c:smooth val="0"/>
          <c:extLst xmlns:c15="http://schemas.microsoft.com/office/drawing/2012/chart">
            <c:ext xmlns:c16="http://schemas.microsoft.com/office/drawing/2014/chart" uri="{C3380CC4-5D6E-409C-BE32-E72D297353CC}">
              <c16:uniqueId val="{00000001-FED8-4053-805C-87A20E2AFB33}"/>
            </c:ext>
          </c:extLst>
        </c:ser>
        <c:ser>
          <c:idx val="3"/>
          <c:order val="2"/>
          <c:tx>
            <c:strRef>
              <c:f>ElecEnergy_Sector!$S$2</c:f>
              <c:strCache>
                <c:ptCount val="1"/>
                <c:pt idx="0">
                  <c:v>Base</c:v>
                </c:pt>
              </c:strCache>
            </c:strRef>
          </c:tx>
          <c:spPr>
            <a:ln w="28575" cap="rnd">
              <a:solidFill>
                <a:schemeClr val="accent4"/>
              </a:solidFill>
              <a:round/>
            </a:ln>
            <a:effectLst/>
          </c:spPr>
          <c:marker>
            <c:symbol val="none"/>
          </c:marker>
          <c:cat>
            <c:numRef>
              <c:f>ElecEnergy_Sector!$P$3:$P$29</c:f>
              <c:numCache>
                <c:formatCode>General</c:formatCode>
                <c:ptCount val="25"/>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numCache>
            </c:numRef>
          </c:cat>
          <c:val>
            <c:numRef>
              <c:f>ElecEnergy_Sector!$S$3:$S$29</c:f>
              <c:numCache>
                <c:formatCode>#,##0_);\(#,##0\)</c:formatCode>
                <c:ptCount val="25"/>
                <c:pt idx="0">
                  <c:v>119.81995657634052</c:v>
                </c:pt>
                <c:pt idx="1">
                  <c:v>251.51876926342834</c:v>
                </c:pt>
                <c:pt idx="2">
                  <c:v>382.15237620006428</c:v>
                </c:pt>
                <c:pt idx="3">
                  <c:v>505.87039622517119</c:v>
                </c:pt>
                <c:pt idx="4">
                  <c:v>629.92571702773182</c:v>
                </c:pt>
                <c:pt idx="5">
                  <c:v>764.42585144607619</c:v>
                </c:pt>
                <c:pt idx="6">
                  <c:v>899.26456765973364</c:v>
                </c:pt>
                <c:pt idx="7">
                  <c:v>1044.0885665499434</c:v>
                </c:pt>
                <c:pt idx="8">
                  <c:v>1175.2546466166718</c:v>
                </c:pt>
                <c:pt idx="9">
                  <c:v>1305.0665018623606</c:v>
                </c:pt>
                <c:pt idx="10">
                  <c:v>1430.2084747710774</c:v>
                </c:pt>
                <c:pt idx="11">
                  <c:v>1553.2778759529365</c:v>
                </c:pt>
                <c:pt idx="12">
                  <c:v>1668.6967196549635</c:v>
                </c:pt>
                <c:pt idx="13">
                  <c:v>1779.5157612856442</c:v>
                </c:pt>
                <c:pt idx="14">
                  <c:v>1887.6302610843711</c:v>
                </c:pt>
                <c:pt idx="15">
                  <c:v>1993.0733905246557</c:v>
                </c:pt>
                <c:pt idx="16">
                  <c:v>2091.2277717036068</c:v>
                </c:pt>
                <c:pt idx="17">
                  <c:v>2185.7088842063313</c:v>
                </c:pt>
                <c:pt idx="18">
                  <c:v>2272.9637748987707</c:v>
                </c:pt>
                <c:pt idx="19">
                  <c:v>2356.7878113591105</c:v>
                </c:pt>
                <c:pt idx="20">
                  <c:v>2435.3474093889777</c:v>
                </c:pt>
                <c:pt idx="21">
                  <c:v>2504.3828850993623</c:v>
                </c:pt>
                <c:pt idx="22">
                  <c:v>2571.4461406482928</c:v>
                </c:pt>
                <c:pt idx="23">
                  <c:v>2632.8506735387591</c:v>
                </c:pt>
                <c:pt idx="24">
                  <c:v>2691.2794740174522</c:v>
                </c:pt>
              </c:numCache>
            </c:numRef>
          </c:val>
          <c:smooth val="0"/>
          <c:extLst>
            <c:ext xmlns:c16="http://schemas.microsoft.com/office/drawing/2014/chart" uri="{C3380CC4-5D6E-409C-BE32-E72D297353CC}">
              <c16:uniqueId val="{00000000-DB08-45F9-BF8C-DAE12201FDD9}"/>
            </c:ext>
          </c:extLst>
        </c:ser>
        <c:ser>
          <c:idx val="4"/>
          <c:order val="3"/>
          <c:tx>
            <c:strRef>
              <c:f>ElecEnergy_Sector!$T$2</c:f>
              <c:strCache>
                <c:ptCount val="1"/>
                <c:pt idx="0">
                  <c:v>Max Achievable</c:v>
                </c:pt>
              </c:strCache>
            </c:strRef>
          </c:tx>
          <c:spPr>
            <a:ln w="28575" cap="rnd">
              <a:solidFill>
                <a:schemeClr val="accent5"/>
              </a:solidFill>
              <a:round/>
            </a:ln>
            <a:effectLst/>
          </c:spPr>
          <c:marker>
            <c:symbol val="none"/>
          </c:marker>
          <c:cat>
            <c:numRef>
              <c:f>ElecEnergy_Sector!$P$3:$P$29</c:f>
              <c:numCache>
                <c:formatCode>General</c:formatCode>
                <c:ptCount val="25"/>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numCache>
            </c:numRef>
          </c:cat>
          <c:val>
            <c:numRef>
              <c:f>ElecEnergy_Sector!$T$3:$T$29</c:f>
              <c:numCache>
                <c:formatCode>#,##0_);\(#,##0\)</c:formatCode>
                <c:ptCount val="25"/>
                <c:pt idx="0">
                  <c:v>234.42432744559099</c:v>
                </c:pt>
                <c:pt idx="1">
                  <c:v>484.55288404703856</c:v>
                </c:pt>
                <c:pt idx="2">
                  <c:v>727.11867305748251</c:v>
                </c:pt>
                <c:pt idx="3">
                  <c:v>951.85081614562444</c:v>
                </c:pt>
                <c:pt idx="4">
                  <c:v>1161.6601209687071</c:v>
                </c:pt>
                <c:pt idx="5">
                  <c:v>1372.8129316401389</c:v>
                </c:pt>
                <c:pt idx="6">
                  <c:v>1571.9783617808869</c:v>
                </c:pt>
                <c:pt idx="7">
                  <c:v>1772.9767976207013</c:v>
                </c:pt>
                <c:pt idx="8">
                  <c:v>1939.9381370596373</c:v>
                </c:pt>
                <c:pt idx="9">
                  <c:v>2095.2373465712144</c:v>
                </c:pt>
                <c:pt idx="10">
                  <c:v>2233.754761296444</c:v>
                </c:pt>
                <c:pt idx="11">
                  <c:v>2364.8990691328954</c:v>
                </c:pt>
                <c:pt idx="12">
                  <c:v>2481.5295951302924</c:v>
                </c:pt>
                <c:pt idx="13">
                  <c:v>2589.585522848919</c:v>
                </c:pt>
                <c:pt idx="14">
                  <c:v>2693.3195063515986</c:v>
                </c:pt>
                <c:pt idx="15">
                  <c:v>2793.229548189759</c:v>
                </c:pt>
                <c:pt idx="16">
                  <c:v>2884.0745089209167</c:v>
                </c:pt>
                <c:pt idx="17">
                  <c:v>2971.7122841101686</c:v>
                </c:pt>
                <c:pt idx="18">
                  <c:v>3045.0826948126096</c:v>
                </c:pt>
                <c:pt idx="19">
                  <c:v>3122.8102621242811</c:v>
                </c:pt>
                <c:pt idx="20">
                  <c:v>3196.6276475467844</c:v>
                </c:pt>
                <c:pt idx="21">
                  <c:v>3252.9464884829467</c:v>
                </c:pt>
                <c:pt idx="22">
                  <c:v>3309.5159837712722</c:v>
                </c:pt>
                <c:pt idx="23">
                  <c:v>3361.8956492622151</c:v>
                </c:pt>
                <c:pt idx="24">
                  <c:v>3414.3807284646059</c:v>
                </c:pt>
              </c:numCache>
            </c:numRef>
          </c:val>
          <c:smooth val="0"/>
          <c:extLst>
            <c:ext xmlns:c16="http://schemas.microsoft.com/office/drawing/2014/chart" uri="{C3380CC4-5D6E-409C-BE32-E72D297353CC}">
              <c16:uniqueId val="{00000000-0A86-49CA-8BA8-ED9270DAD16A}"/>
            </c:ext>
          </c:extLst>
        </c:ser>
        <c:ser>
          <c:idx val="5"/>
          <c:order val="4"/>
          <c:tx>
            <c:strRef>
              <c:f>ElecEnergy_Sector!$U$2</c:f>
              <c:strCache>
                <c:ptCount val="1"/>
                <c:pt idx="0">
                  <c:v>Mid</c:v>
                </c:pt>
              </c:strCache>
            </c:strRef>
          </c:tx>
          <c:spPr>
            <a:ln w="28575" cap="rnd">
              <a:solidFill>
                <a:schemeClr val="accent6"/>
              </a:solidFill>
              <a:round/>
            </a:ln>
            <a:effectLst/>
          </c:spPr>
          <c:marker>
            <c:symbol val="none"/>
          </c:marker>
          <c:cat>
            <c:numRef>
              <c:f>ElecEnergy_Sector!$P$3:$P$29</c:f>
              <c:numCache>
                <c:formatCode>General</c:formatCode>
                <c:ptCount val="25"/>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numCache>
            </c:numRef>
          </c:cat>
          <c:val>
            <c:numRef>
              <c:f>ElecEnergy_Sector!$U$3:$U$29</c:f>
              <c:numCache>
                <c:formatCode>#,##0_);\(#,##0\)</c:formatCode>
                <c:ptCount val="25"/>
                <c:pt idx="0">
                  <c:v>164.83278388466869</c:v>
                </c:pt>
                <c:pt idx="1">
                  <c:v>344.15323506034633</c:v>
                </c:pt>
                <c:pt idx="2">
                  <c:v>522.11710627606976</c:v>
                </c:pt>
                <c:pt idx="3">
                  <c:v>690.75263781664512</c:v>
                </c:pt>
                <c:pt idx="4">
                  <c:v>857.74573568489268</c:v>
                </c:pt>
                <c:pt idx="5">
                  <c:v>1032.975035959566</c:v>
                </c:pt>
                <c:pt idx="6">
                  <c:v>1204.6087751601235</c:v>
                </c:pt>
                <c:pt idx="7">
                  <c:v>1384.1796156440041</c:v>
                </c:pt>
                <c:pt idx="8">
                  <c:v>1541.9781094463724</c:v>
                </c:pt>
                <c:pt idx="9">
                  <c:v>1693.4307018037587</c:v>
                </c:pt>
                <c:pt idx="10">
                  <c:v>1834.3560581991887</c:v>
                </c:pt>
                <c:pt idx="11">
                  <c:v>1969.3022828069638</c:v>
                </c:pt>
                <c:pt idx="12">
                  <c:v>2091.8938097380742</c:v>
                </c:pt>
                <c:pt idx="13">
                  <c:v>2206.240390492243</c:v>
                </c:pt>
                <c:pt idx="14">
                  <c:v>2315.3569542280834</c:v>
                </c:pt>
                <c:pt idx="15">
                  <c:v>2419.9261536612371</c:v>
                </c:pt>
                <c:pt idx="16">
                  <c:v>2515.3907202038217</c:v>
                </c:pt>
                <c:pt idx="17">
                  <c:v>2605.9625081499157</c:v>
                </c:pt>
                <c:pt idx="18">
                  <c:v>2686.7887117436812</c:v>
                </c:pt>
                <c:pt idx="19">
                  <c:v>2765.7478132632023</c:v>
                </c:pt>
                <c:pt idx="20">
                  <c:v>2839.6271039072731</c:v>
                </c:pt>
                <c:pt idx="21">
                  <c:v>2901.5940509082629</c:v>
                </c:pt>
                <c:pt idx="22">
                  <c:v>2962.0509897668785</c:v>
                </c:pt>
                <c:pt idx="23">
                  <c:v>3016.3418402650973</c:v>
                </c:pt>
                <c:pt idx="24">
                  <c:v>3069.5344785234661</c:v>
                </c:pt>
              </c:numCache>
            </c:numRef>
          </c:val>
          <c:smooth val="0"/>
          <c:extLst>
            <c:ext xmlns:c16="http://schemas.microsoft.com/office/drawing/2014/chart" uri="{C3380CC4-5D6E-409C-BE32-E72D297353CC}">
              <c16:uniqueId val="{00000001-0A86-49CA-8BA8-ED9270DAD16A}"/>
            </c:ext>
          </c:extLst>
        </c:ser>
        <c:ser>
          <c:idx val="6"/>
          <c:order val="5"/>
          <c:tx>
            <c:strRef>
              <c:f>ElecEnergy_Sector!$V$2</c:f>
              <c:strCache>
                <c:ptCount val="1"/>
                <c:pt idx="0">
                  <c:v>Low</c:v>
                </c:pt>
              </c:strCache>
            </c:strRef>
          </c:tx>
          <c:spPr>
            <a:ln w="28575" cap="rnd">
              <a:solidFill>
                <a:schemeClr val="accent1">
                  <a:lumMod val="60000"/>
                </a:schemeClr>
              </a:solidFill>
              <a:round/>
            </a:ln>
            <a:effectLst/>
          </c:spPr>
          <c:marker>
            <c:symbol val="none"/>
          </c:marker>
          <c:cat>
            <c:numRef>
              <c:f>ElecEnergy_Sector!$P$3:$P$29</c:f>
              <c:numCache>
                <c:formatCode>General</c:formatCode>
                <c:ptCount val="25"/>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numCache>
            </c:numRef>
          </c:cat>
          <c:val>
            <c:numRef>
              <c:f>ElecEnergy_Sector!$V$3:$V$29</c:f>
              <c:numCache>
                <c:formatCode>#,##0_);\(#,##0\)</c:formatCode>
                <c:ptCount val="25"/>
                <c:pt idx="0">
                  <c:v>79.00378034543769</c:v>
                </c:pt>
                <c:pt idx="1">
                  <c:v>166.03054216223495</c:v>
                </c:pt>
                <c:pt idx="2">
                  <c:v>251.08453656173816</c:v>
                </c:pt>
                <c:pt idx="3">
                  <c:v>329.93020245893626</c:v>
                </c:pt>
                <c:pt idx="4">
                  <c:v>409.32601462280525</c:v>
                </c:pt>
                <c:pt idx="5">
                  <c:v>497.98951166795177</c:v>
                </c:pt>
                <c:pt idx="6">
                  <c:v>587.97461674549436</c:v>
                </c:pt>
                <c:pt idx="7">
                  <c:v>686.49925073393342</c:v>
                </c:pt>
                <c:pt idx="8">
                  <c:v>777.79819846058592</c:v>
                </c:pt>
                <c:pt idx="9">
                  <c:v>870.79187500244166</c:v>
                </c:pt>
                <c:pt idx="10">
                  <c:v>961.57123735461926</c:v>
                </c:pt>
                <c:pt idx="11">
                  <c:v>1054.043964887813</c:v>
                </c:pt>
                <c:pt idx="12">
                  <c:v>1143.4440314432447</c:v>
                </c:pt>
                <c:pt idx="13">
                  <c:v>1231.9736734758981</c:v>
                </c:pt>
                <c:pt idx="14">
                  <c:v>1321.5175016301687</c:v>
                </c:pt>
                <c:pt idx="15">
                  <c:v>1411.668011862811</c:v>
                </c:pt>
                <c:pt idx="16">
                  <c:v>1498.6317018723823</c:v>
                </c:pt>
                <c:pt idx="17">
                  <c:v>1584.8645736265171</c:v>
                </c:pt>
                <c:pt idx="18">
                  <c:v>1668.1287217192398</c:v>
                </c:pt>
                <c:pt idx="19">
                  <c:v>1749.5244588281284</c:v>
                </c:pt>
                <c:pt idx="20">
                  <c:v>1827.5379384944511</c:v>
                </c:pt>
                <c:pt idx="21">
                  <c:v>1899.7901963605436</c:v>
                </c:pt>
                <c:pt idx="22">
                  <c:v>1970.9090384355864</c:v>
                </c:pt>
                <c:pt idx="23">
                  <c:v>2037.6598761271853</c:v>
                </c:pt>
                <c:pt idx="24">
                  <c:v>2101.4364984855333</c:v>
                </c:pt>
              </c:numCache>
            </c:numRef>
          </c:val>
          <c:smooth val="0"/>
          <c:extLst>
            <c:ext xmlns:c16="http://schemas.microsoft.com/office/drawing/2014/chart" uri="{C3380CC4-5D6E-409C-BE32-E72D297353CC}">
              <c16:uniqueId val="{00000002-0A86-49CA-8BA8-ED9270DAD16A}"/>
            </c:ext>
          </c:extLst>
        </c:ser>
        <c:dLbls>
          <c:showLegendKey val="0"/>
          <c:showVal val="0"/>
          <c:showCatName val="0"/>
          <c:showSerName val="0"/>
          <c:showPercent val="0"/>
          <c:showBubbleSize val="0"/>
        </c:dLbls>
        <c:smooth val="0"/>
        <c:axId val="340291200"/>
        <c:axId val="340288064"/>
        <c:extLst/>
      </c:lineChart>
      <c:catAx>
        <c:axId val="340291200"/>
        <c:scaling>
          <c:orientation val="minMax"/>
        </c:scaling>
        <c:delete val="0"/>
        <c:axPos val="b"/>
        <c:numFmt formatCode="General" sourceLinked="1"/>
        <c:majorTickMark val="out"/>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0288064"/>
        <c:crosses val="autoZero"/>
        <c:auto val="1"/>
        <c:lblAlgn val="ctr"/>
        <c:lblOffset val="100"/>
        <c:noMultiLvlLbl val="0"/>
      </c:catAx>
      <c:valAx>
        <c:axId val="34028806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4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sz="1000"/>
                  <a:t>Savings Potential  (GWh</a:t>
                </a:r>
                <a:r>
                  <a:rPr lang="en-US" sz="1000" baseline="0"/>
                  <a:t> at generator</a:t>
                </a:r>
                <a:r>
                  <a:rPr lang="en-US" sz="1000"/>
                  <a:t>)</a:t>
                </a:r>
              </a:p>
            </c:rich>
          </c:tx>
          <c:overlay val="0"/>
          <c:spPr>
            <a:noFill/>
            <a:ln>
              <a:noFill/>
            </a:ln>
            <a:effectLst/>
          </c:spPr>
          <c:txPr>
            <a:bodyPr rot="-5400000" spcFirstLastPara="1" vertOverflow="ellipsis" vert="horz" wrap="square" anchor="ctr" anchorCtr="1"/>
            <a:lstStyle/>
            <a:p>
              <a:pPr>
                <a:defRPr sz="14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0_);\(#,##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029120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14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ElecEnergy_Sector!$B$64</c:f>
              <c:strCache>
                <c:ptCount val="1"/>
                <c:pt idx="0">
                  <c:v>Max Achievable</c:v>
                </c:pt>
              </c:strCache>
            </c:strRef>
          </c:tx>
          <c:spPr>
            <a:ln w="28575" cap="rnd">
              <a:solidFill>
                <a:schemeClr val="accent1"/>
              </a:solidFill>
              <a:round/>
            </a:ln>
            <a:effectLst/>
          </c:spPr>
          <c:marker>
            <c:symbol val="none"/>
          </c:marker>
          <c:cat>
            <c:numRef>
              <c:f>ElecEnergy_Sector!$A$65:$A$91</c:f>
              <c:numCache>
                <c:formatCode>General</c:formatCode>
                <c:ptCount val="25"/>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numCache>
            </c:numRef>
          </c:cat>
          <c:val>
            <c:numRef>
              <c:f>ElecEnergy_Sector!$B$65:$B$91</c:f>
              <c:numCache>
                <c:formatCode>#,##0_);\(#,##0\)</c:formatCode>
                <c:ptCount val="25"/>
                <c:pt idx="0">
                  <c:v>143.02737032416945</c:v>
                </c:pt>
                <c:pt idx="1">
                  <c:v>291.01748944323725</c:v>
                </c:pt>
                <c:pt idx="2">
                  <c:v>438.67906955259542</c:v>
                </c:pt>
                <c:pt idx="3">
                  <c:v>567.00587055302492</c:v>
                </c:pt>
                <c:pt idx="4">
                  <c:v>687.91913966623338</c:v>
                </c:pt>
                <c:pt idx="5">
                  <c:v>800.62127548106309</c:v>
                </c:pt>
                <c:pt idx="6">
                  <c:v>904.55223171907642</c:v>
                </c:pt>
                <c:pt idx="7">
                  <c:v>997.85303645972817</c:v>
                </c:pt>
                <c:pt idx="8">
                  <c:v>1078.2769407783426</c:v>
                </c:pt>
                <c:pt idx="9">
                  <c:v>1149.0279811315506</c:v>
                </c:pt>
                <c:pt idx="10">
                  <c:v>1210.775690591651</c:v>
                </c:pt>
                <c:pt idx="11">
                  <c:v>1266.1464170968495</c:v>
                </c:pt>
                <c:pt idx="12">
                  <c:v>1315.423632417919</c:v>
                </c:pt>
                <c:pt idx="13">
                  <c:v>1358.7068836230683</c:v>
                </c:pt>
                <c:pt idx="14">
                  <c:v>1396.9680319275724</c:v>
                </c:pt>
                <c:pt idx="15">
                  <c:v>1430.6676519353591</c:v>
                </c:pt>
                <c:pt idx="16">
                  <c:v>1460.8057157007984</c:v>
                </c:pt>
                <c:pt idx="17">
                  <c:v>1488.5088513125147</c:v>
                </c:pt>
                <c:pt idx="18">
                  <c:v>1503.8422471484675</c:v>
                </c:pt>
                <c:pt idx="19">
                  <c:v>1528.3332531830097</c:v>
                </c:pt>
                <c:pt idx="20">
                  <c:v>1551.6362947885384</c:v>
                </c:pt>
                <c:pt idx="21">
                  <c:v>1560.5579448582178</c:v>
                </c:pt>
                <c:pt idx="22">
                  <c:v>1571.7478134374223</c:v>
                </c:pt>
                <c:pt idx="23">
                  <c:v>1579.5021311969681</c:v>
                </c:pt>
                <c:pt idx="24">
                  <c:v>1588.8386034486653</c:v>
                </c:pt>
              </c:numCache>
            </c:numRef>
          </c:val>
          <c:smooth val="0"/>
          <c:extLst>
            <c:ext xmlns:c16="http://schemas.microsoft.com/office/drawing/2014/chart" uri="{C3380CC4-5D6E-409C-BE32-E72D297353CC}">
              <c16:uniqueId val="{00000000-D14D-45C6-88EF-FE01BE7F5111}"/>
            </c:ext>
          </c:extLst>
        </c:ser>
        <c:ser>
          <c:idx val="1"/>
          <c:order val="1"/>
          <c:tx>
            <c:strRef>
              <c:f>ElecEnergy_Sector!$C$64</c:f>
              <c:strCache>
                <c:ptCount val="1"/>
                <c:pt idx="0">
                  <c:v>Mid</c:v>
                </c:pt>
              </c:strCache>
            </c:strRef>
          </c:tx>
          <c:spPr>
            <a:ln w="28575" cap="rnd">
              <a:solidFill>
                <a:schemeClr val="accent2"/>
              </a:solidFill>
              <a:round/>
            </a:ln>
            <a:effectLst/>
          </c:spPr>
          <c:marker>
            <c:symbol val="none"/>
          </c:marker>
          <c:cat>
            <c:numRef>
              <c:f>ElecEnergy_Sector!$A$65:$A$91</c:f>
              <c:numCache>
                <c:formatCode>General</c:formatCode>
                <c:ptCount val="25"/>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numCache>
            </c:numRef>
          </c:cat>
          <c:val>
            <c:numRef>
              <c:f>ElecEnergy_Sector!$C$65:$C$91</c:f>
              <c:numCache>
                <c:formatCode>#,##0_);\(#,##0\)</c:formatCode>
                <c:ptCount val="25"/>
                <c:pt idx="0">
                  <c:v>92.123791688382596</c:v>
                </c:pt>
                <c:pt idx="1">
                  <c:v>190.02473256358925</c:v>
                </c:pt>
                <c:pt idx="2">
                  <c:v>291.86551192001332</c:v>
                </c:pt>
                <c:pt idx="3">
                  <c:v>382.79361378761268</c:v>
                </c:pt>
                <c:pt idx="4">
                  <c:v>477.2944208646403</c:v>
                </c:pt>
                <c:pt idx="5">
                  <c:v>571.83409259959194</c:v>
                </c:pt>
                <c:pt idx="6">
                  <c:v>665.22882187351604</c:v>
                </c:pt>
                <c:pt idx="7">
                  <c:v>756.48206533563143</c:v>
                </c:pt>
                <c:pt idx="8">
                  <c:v>842.12792933451453</c:v>
                </c:pt>
                <c:pt idx="9">
                  <c:v>922.9210490467533</c:v>
                </c:pt>
                <c:pt idx="10">
                  <c:v>999.44722793331493</c:v>
                </c:pt>
                <c:pt idx="11">
                  <c:v>1070.4123417792889</c:v>
                </c:pt>
                <c:pt idx="12">
                  <c:v>1135.8221927227055</c:v>
                </c:pt>
                <c:pt idx="13">
                  <c:v>1195.2298340990405</c:v>
                </c:pt>
                <c:pt idx="14">
                  <c:v>1248.6319735520553</c:v>
                </c:pt>
                <c:pt idx="15">
                  <c:v>1296.7471161027306</c:v>
                </c:pt>
                <c:pt idx="16">
                  <c:v>1339.8965150333897</c:v>
                </c:pt>
                <c:pt idx="17">
                  <c:v>1378.7841807448472</c:v>
                </c:pt>
                <c:pt idx="18">
                  <c:v>1409.342992508236</c:v>
                </c:pt>
                <c:pt idx="19">
                  <c:v>1441.2423097137641</c:v>
                </c:pt>
                <c:pt idx="20">
                  <c:v>1470.3349708819285</c:v>
                </c:pt>
                <c:pt idx="21">
                  <c:v>1489.9104574201895</c:v>
                </c:pt>
                <c:pt idx="22">
                  <c:v>1509.6340966111843</c:v>
                </c:pt>
                <c:pt idx="23">
                  <c:v>1523.8102667278595</c:v>
                </c:pt>
                <c:pt idx="24">
                  <c:v>1538.1440318382304</c:v>
                </c:pt>
              </c:numCache>
            </c:numRef>
          </c:val>
          <c:smooth val="0"/>
          <c:extLst>
            <c:ext xmlns:c16="http://schemas.microsoft.com/office/drawing/2014/chart" uri="{C3380CC4-5D6E-409C-BE32-E72D297353CC}">
              <c16:uniqueId val="{00000001-D14D-45C6-88EF-FE01BE7F5111}"/>
            </c:ext>
          </c:extLst>
        </c:ser>
        <c:ser>
          <c:idx val="2"/>
          <c:order val="2"/>
          <c:tx>
            <c:strRef>
              <c:f>ElecEnergy_Sector!$D$64</c:f>
              <c:strCache>
                <c:ptCount val="1"/>
                <c:pt idx="0">
                  <c:v>Base</c:v>
                </c:pt>
              </c:strCache>
            </c:strRef>
          </c:tx>
          <c:spPr>
            <a:ln w="28575" cap="rnd">
              <a:solidFill>
                <a:schemeClr val="accent3"/>
              </a:solidFill>
              <a:round/>
            </a:ln>
            <a:effectLst/>
          </c:spPr>
          <c:marker>
            <c:symbol val="none"/>
          </c:marker>
          <c:cat>
            <c:numRef>
              <c:f>ElecEnergy_Sector!$A$65:$A$91</c:f>
              <c:numCache>
                <c:formatCode>General</c:formatCode>
                <c:ptCount val="25"/>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numCache>
            </c:numRef>
          </c:cat>
          <c:val>
            <c:numRef>
              <c:f>ElecEnergy_Sector!$D$65:$D$91</c:f>
              <c:numCache>
                <c:formatCode>#,##0_);\(#,##0\)</c:formatCode>
                <c:ptCount val="25"/>
                <c:pt idx="0">
                  <c:v>61.267195024457216</c:v>
                </c:pt>
                <c:pt idx="1">
                  <c:v>126.86590223366835</c:v>
                </c:pt>
                <c:pt idx="2">
                  <c:v>196.07544001414215</c:v>
                </c:pt>
                <c:pt idx="3">
                  <c:v>256.87128482708835</c:v>
                </c:pt>
                <c:pt idx="4">
                  <c:v>322.3872954370691</c:v>
                </c:pt>
                <c:pt idx="5">
                  <c:v>391.29892951401268</c:v>
                </c:pt>
                <c:pt idx="6">
                  <c:v>462.04032601401843</c:v>
                </c:pt>
                <c:pt idx="7">
                  <c:v>534.44361667374358</c:v>
                </c:pt>
                <c:pt idx="8">
                  <c:v>606.06119164916242</c:v>
                </c:pt>
                <c:pt idx="9">
                  <c:v>677.41426024744965</c:v>
                </c:pt>
                <c:pt idx="10">
                  <c:v>749.18707493449995</c:v>
                </c:pt>
                <c:pt idx="11">
                  <c:v>818.93922130517035</c:v>
                </c:pt>
                <c:pt idx="12">
                  <c:v>886.56789906895449</c:v>
                </c:pt>
                <c:pt idx="13">
                  <c:v>951.53306160530303</c:v>
                </c:pt>
                <c:pt idx="14">
                  <c:v>1012.9981463811021</c:v>
                </c:pt>
                <c:pt idx="15">
                  <c:v>1071.0218955429659</c:v>
                </c:pt>
                <c:pt idx="16">
                  <c:v>1125.1082964093089</c:v>
                </c:pt>
                <c:pt idx="17">
                  <c:v>1175.7617588457149</c:v>
                </c:pt>
                <c:pt idx="18">
                  <c:v>1220.2238552398931</c:v>
                </c:pt>
                <c:pt idx="19">
                  <c:v>1263.4835154061286</c:v>
                </c:pt>
                <c:pt idx="20">
                  <c:v>1303.3795142360425</c:v>
                </c:pt>
                <c:pt idx="21">
                  <c:v>1335.4646398082175</c:v>
                </c:pt>
                <c:pt idx="22">
                  <c:v>1366.6877804136693</c:v>
                </c:pt>
                <c:pt idx="23">
                  <c:v>1392.6726678923449</c:v>
                </c:pt>
                <c:pt idx="24">
                  <c:v>1416.5813744435063</c:v>
                </c:pt>
              </c:numCache>
            </c:numRef>
          </c:val>
          <c:smooth val="0"/>
          <c:extLst>
            <c:ext xmlns:c16="http://schemas.microsoft.com/office/drawing/2014/chart" uri="{C3380CC4-5D6E-409C-BE32-E72D297353CC}">
              <c16:uniqueId val="{00000000-AB7A-404A-9708-329934CC9685}"/>
            </c:ext>
          </c:extLst>
        </c:ser>
        <c:ser>
          <c:idx val="3"/>
          <c:order val="3"/>
          <c:tx>
            <c:strRef>
              <c:f>ElecEnergy_Sector!$E$64</c:f>
              <c:strCache>
                <c:ptCount val="1"/>
                <c:pt idx="0">
                  <c:v>Low</c:v>
                </c:pt>
              </c:strCache>
            </c:strRef>
          </c:tx>
          <c:spPr>
            <a:ln w="28575" cap="rnd">
              <a:solidFill>
                <a:schemeClr val="accent4"/>
              </a:solidFill>
              <a:round/>
            </a:ln>
            <a:effectLst/>
          </c:spPr>
          <c:marker>
            <c:symbol val="none"/>
          </c:marker>
          <c:cat>
            <c:numRef>
              <c:f>ElecEnergy_Sector!$A$65:$A$91</c:f>
              <c:numCache>
                <c:formatCode>General</c:formatCode>
                <c:ptCount val="25"/>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numCache>
            </c:numRef>
          </c:cat>
          <c:val>
            <c:numRef>
              <c:f>ElecEnergy_Sector!$E$65:$E$91</c:f>
              <c:numCache>
                <c:formatCode>#,##0_);\(#,##0\)</c:formatCode>
                <c:ptCount val="25"/>
                <c:pt idx="0">
                  <c:v>35.947388423032955</c:v>
                </c:pt>
                <c:pt idx="1">
                  <c:v>74.115071605315961</c:v>
                </c:pt>
                <c:pt idx="2">
                  <c:v>114.3255591609223</c:v>
                </c:pt>
                <c:pt idx="3">
                  <c:v>147.1940491221838</c:v>
                </c:pt>
                <c:pt idx="4">
                  <c:v>184.40685034807919</c:v>
                </c:pt>
                <c:pt idx="5">
                  <c:v>225.62294171483393</c:v>
                </c:pt>
                <c:pt idx="6">
                  <c:v>269.28043023457985</c:v>
                </c:pt>
                <c:pt idx="7">
                  <c:v>315.64031901829071</c:v>
                </c:pt>
                <c:pt idx="8">
                  <c:v>364.40921222418478</c:v>
                </c:pt>
                <c:pt idx="9">
                  <c:v>415.67811596151921</c:v>
                </c:pt>
                <c:pt idx="10">
                  <c:v>468.62136467990263</c:v>
                </c:pt>
                <c:pt idx="11">
                  <c:v>523.07723660056013</c:v>
                </c:pt>
                <c:pt idx="12">
                  <c:v>578.52221866457069</c:v>
                </c:pt>
                <c:pt idx="13">
                  <c:v>634.68945483938444</c:v>
                </c:pt>
                <c:pt idx="14">
                  <c:v>691.09318054858943</c:v>
                </c:pt>
                <c:pt idx="15">
                  <c:v>747.32420349589688</c:v>
                </c:pt>
                <c:pt idx="16">
                  <c:v>802.79461163935957</c:v>
                </c:pt>
                <c:pt idx="17">
                  <c:v>857.33888566950532</c:v>
                </c:pt>
                <c:pt idx="18">
                  <c:v>909.47840692452928</c:v>
                </c:pt>
                <c:pt idx="19">
                  <c:v>960.98438343037492</c:v>
                </c:pt>
                <c:pt idx="20">
                  <c:v>1010.6439962219233</c:v>
                </c:pt>
                <c:pt idx="21">
                  <c:v>1055.5193806725752</c:v>
                </c:pt>
                <c:pt idx="22">
                  <c:v>1099.8806482922384</c:v>
                </c:pt>
                <c:pt idx="23">
                  <c:v>1140.1778970497776</c:v>
                </c:pt>
                <c:pt idx="24">
                  <c:v>1178.0372923027567</c:v>
                </c:pt>
              </c:numCache>
            </c:numRef>
          </c:val>
          <c:smooth val="0"/>
          <c:extLst>
            <c:ext xmlns:c16="http://schemas.microsoft.com/office/drawing/2014/chart" uri="{C3380CC4-5D6E-409C-BE32-E72D297353CC}">
              <c16:uniqueId val="{00000001-AB7A-404A-9708-329934CC9685}"/>
            </c:ext>
          </c:extLst>
        </c:ser>
        <c:dLbls>
          <c:showLegendKey val="0"/>
          <c:showVal val="0"/>
          <c:showCatName val="0"/>
          <c:showSerName val="0"/>
          <c:showPercent val="0"/>
          <c:showBubbleSize val="0"/>
        </c:dLbls>
        <c:smooth val="0"/>
        <c:axId val="340285712"/>
        <c:axId val="340286104"/>
      </c:lineChart>
      <c:catAx>
        <c:axId val="340285712"/>
        <c:scaling>
          <c:orientation val="minMax"/>
        </c:scaling>
        <c:delete val="0"/>
        <c:axPos val="b"/>
        <c:numFmt formatCode="General" sourceLinked="1"/>
        <c:majorTickMark val="out"/>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0286104"/>
        <c:crosses val="autoZero"/>
        <c:auto val="1"/>
        <c:lblAlgn val="ctr"/>
        <c:lblOffset val="100"/>
        <c:noMultiLvlLbl val="0"/>
      </c:catAx>
      <c:valAx>
        <c:axId val="34028610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t>Savings Potential (GWh, net at generator)</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0_);\(#,##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028571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14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ElecEnergy_Sector!$B$64</c:f>
              <c:strCache>
                <c:ptCount val="1"/>
                <c:pt idx="0">
                  <c:v>Max Achievable</c:v>
                </c:pt>
              </c:strCache>
            </c:strRef>
          </c:tx>
          <c:spPr>
            <a:ln w="28575" cap="rnd">
              <a:solidFill>
                <a:schemeClr val="accent1"/>
              </a:solidFill>
              <a:round/>
            </a:ln>
            <a:effectLst/>
          </c:spPr>
          <c:marker>
            <c:symbol val="none"/>
          </c:marker>
          <c:cat>
            <c:numRef>
              <c:f>ElecEnergy_Sector!$A$96:$A$122</c:f>
              <c:numCache>
                <c:formatCode>General</c:formatCode>
                <c:ptCount val="25"/>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numCache>
            </c:numRef>
          </c:cat>
          <c:val>
            <c:numRef>
              <c:f>ElecEnergy_Sector!$B$96:$B$122</c:f>
              <c:numCache>
                <c:formatCode>#,##0_);\(#,##0\)</c:formatCode>
                <c:ptCount val="25"/>
                <c:pt idx="0">
                  <c:v>91.396957121421536</c:v>
                </c:pt>
                <c:pt idx="1">
                  <c:v>193.53539460380131</c:v>
                </c:pt>
                <c:pt idx="2">
                  <c:v>288.43960350488715</c:v>
                </c:pt>
                <c:pt idx="3">
                  <c:v>384.84494559259952</c:v>
                </c:pt>
                <c:pt idx="4">
                  <c:v>473.74098130247381</c:v>
                </c:pt>
                <c:pt idx="5">
                  <c:v>572.19165615907582</c:v>
                </c:pt>
                <c:pt idx="6">
                  <c:v>667.42613006181045</c:v>
                </c:pt>
                <c:pt idx="7">
                  <c:v>775.12376116097312</c:v>
                </c:pt>
                <c:pt idx="8">
                  <c:v>861.66119628129468</c:v>
                </c:pt>
                <c:pt idx="9">
                  <c:v>946.209365439664</c:v>
                </c:pt>
                <c:pt idx="10">
                  <c:v>1022.9790707047929</c:v>
                </c:pt>
                <c:pt idx="11">
                  <c:v>1098.7526520360461</c:v>
                </c:pt>
                <c:pt idx="12">
                  <c:v>1166.1059627123732</c:v>
                </c:pt>
                <c:pt idx="13">
                  <c:v>1230.8786392258505</c:v>
                </c:pt>
                <c:pt idx="14">
                  <c:v>1296.351474424026</c:v>
                </c:pt>
                <c:pt idx="15">
                  <c:v>1362.5618962543999</c:v>
                </c:pt>
                <c:pt idx="16">
                  <c:v>1423.2687932201181</c:v>
                </c:pt>
                <c:pt idx="17">
                  <c:v>1483.2034327976539</c:v>
                </c:pt>
                <c:pt idx="18">
                  <c:v>1541.2404476641423</c:v>
                </c:pt>
                <c:pt idx="19">
                  <c:v>1594.4770089412714</c:v>
                </c:pt>
                <c:pt idx="20">
                  <c:v>1644.991352758246</c:v>
                </c:pt>
                <c:pt idx="21">
                  <c:v>1692.388543624729</c:v>
                </c:pt>
                <c:pt idx="22">
                  <c:v>1737.7681703338499</c:v>
                </c:pt>
                <c:pt idx="23">
                  <c:v>1782.393518065247</c:v>
                </c:pt>
                <c:pt idx="24">
                  <c:v>1825.5421250159407</c:v>
                </c:pt>
              </c:numCache>
            </c:numRef>
          </c:val>
          <c:smooth val="0"/>
          <c:extLst>
            <c:ext xmlns:c16="http://schemas.microsoft.com/office/drawing/2014/chart" uri="{C3380CC4-5D6E-409C-BE32-E72D297353CC}">
              <c16:uniqueId val="{00000000-10DC-44B8-A02E-AC8B990C128B}"/>
            </c:ext>
          </c:extLst>
        </c:ser>
        <c:ser>
          <c:idx val="1"/>
          <c:order val="1"/>
          <c:tx>
            <c:strRef>
              <c:f>ElecEnergy_Sector!$C$64</c:f>
              <c:strCache>
                <c:ptCount val="1"/>
                <c:pt idx="0">
                  <c:v>Mid</c:v>
                </c:pt>
              </c:strCache>
            </c:strRef>
          </c:tx>
          <c:spPr>
            <a:ln w="28575" cap="rnd">
              <a:solidFill>
                <a:schemeClr val="accent2"/>
              </a:solidFill>
              <a:round/>
            </a:ln>
            <a:effectLst/>
          </c:spPr>
          <c:marker>
            <c:symbol val="none"/>
          </c:marker>
          <c:cat>
            <c:numRef>
              <c:f>ElecEnergy_Sector!$A$96:$A$122</c:f>
              <c:numCache>
                <c:formatCode>General</c:formatCode>
                <c:ptCount val="25"/>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numCache>
            </c:numRef>
          </c:cat>
          <c:val>
            <c:numRef>
              <c:f>ElecEnergy_Sector!$C$96:$C$122</c:f>
              <c:numCache>
                <c:formatCode>#,##0_);\(#,##0\)</c:formatCode>
                <c:ptCount val="25"/>
                <c:pt idx="0">
                  <c:v>72.70899219628609</c:v>
                </c:pt>
                <c:pt idx="1">
                  <c:v>154.12850249675705</c:v>
                </c:pt>
                <c:pt idx="2">
                  <c:v>230.25159435605639</c:v>
                </c:pt>
                <c:pt idx="3">
                  <c:v>307.95902402903249</c:v>
                </c:pt>
                <c:pt idx="4">
                  <c:v>380.45131482025238</c:v>
                </c:pt>
                <c:pt idx="5">
                  <c:v>461.14094335997413</c:v>
                </c:pt>
                <c:pt idx="6">
                  <c:v>539.37995328660747</c:v>
                </c:pt>
                <c:pt idx="7">
                  <c:v>627.6975503083728</c:v>
                </c:pt>
                <c:pt idx="8">
                  <c:v>699.85018011185798</c:v>
                </c:pt>
                <c:pt idx="9">
                  <c:v>770.50965275700537</c:v>
                </c:pt>
                <c:pt idx="10">
                  <c:v>834.90883026587392</c:v>
                </c:pt>
                <c:pt idx="11">
                  <c:v>898.88994102767504</c:v>
                </c:pt>
                <c:pt idx="12">
                  <c:v>956.07161701536847</c:v>
                </c:pt>
                <c:pt idx="13">
                  <c:v>1011.0105563932026</c:v>
                </c:pt>
                <c:pt idx="14">
                  <c:v>1066.7249806760281</c:v>
                </c:pt>
                <c:pt idx="15">
                  <c:v>1123.1790375585065</c:v>
                </c:pt>
                <c:pt idx="16">
                  <c:v>1175.4942051704322</c:v>
                </c:pt>
                <c:pt idx="17">
                  <c:v>1227.1783274050686</c:v>
                </c:pt>
                <c:pt idx="18">
                  <c:v>1277.4457192354453</c:v>
                </c:pt>
                <c:pt idx="19">
                  <c:v>1324.5055035494383</c:v>
                </c:pt>
                <c:pt idx="20">
                  <c:v>1369.2921330253446</c:v>
                </c:pt>
                <c:pt idx="21">
                  <c:v>1411.6835934880733</c:v>
                </c:pt>
                <c:pt idx="22">
                  <c:v>1452.4168931556942</c:v>
                </c:pt>
                <c:pt idx="23">
                  <c:v>1492.5315735372378</c:v>
                </c:pt>
                <c:pt idx="24">
                  <c:v>1531.3904466852357</c:v>
                </c:pt>
              </c:numCache>
            </c:numRef>
          </c:val>
          <c:smooth val="0"/>
          <c:extLst>
            <c:ext xmlns:c16="http://schemas.microsoft.com/office/drawing/2014/chart" uri="{C3380CC4-5D6E-409C-BE32-E72D297353CC}">
              <c16:uniqueId val="{00000001-10DC-44B8-A02E-AC8B990C128B}"/>
            </c:ext>
          </c:extLst>
        </c:ser>
        <c:ser>
          <c:idx val="2"/>
          <c:order val="2"/>
          <c:tx>
            <c:strRef>
              <c:f>ElecEnergy_Sector!$D$64</c:f>
              <c:strCache>
                <c:ptCount val="1"/>
                <c:pt idx="0">
                  <c:v>Base</c:v>
                </c:pt>
              </c:strCache>
            </c:strRef>
          </c:tx>
          <c:spPr>
            <a:ln w="28575" cap="rnd">
              <a:solidFill>
                <a:schemeClr val="accent3"/>
              </a:solidFill>
              <a:round/>
            </a:ln>
            <a:effectLst/>
          </c:spPr>
          <c:marker>
            <c:symbol val="none"/>
          </c:marker>
          <c:cat>
            <c:numRef>
              <c:f>ElecEnergy_Sector!$A$96:$A$122</c:f>
              <c:numCache>
                <c:formatCode>General</c:formatCode>
                <c:ptCount val="25"/>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numCache>
            </c:numRef>
          </c:cat>
          <c:val>
            <c:numRef>
              <c:f>ElecEnergy_Sector!$D$96:$D$122</c:f>
              <c:numCache>
                <c:formatCode>#,##0_);\(#,##0\)</c:formatCode>
                <c:ptCount val="25"/>
                <c:pt idx="0">
                  <c:v>58.5527615518833</c:v>
                </c:pt>
                <c:pt idx="1">
                  <c:v>124.65286702975997</c:v>
                </c:pt>
                <c:pt idx="2">
                  <c:v>186.07693618592216</c:v>
                </c:pt>
                <c:pt idx="3">
                  <c:v>248.99911139808285</c:v>
                </c:pt>
                <c:pt idx="4">
                  <c:v>307.53842159066272</c:v>
                </c:pt>
                <c:pt idx="5">
                  <c:v>373.12692193206357</c:v>
                </c:pt>
                <c:pt idx="6">
                  <c:v>437.22424164571521</c:v>
                </c:pt>
                <c:pt idx="7">
                  <c:v>509.64494987619975</c:v>
                </c:pt>
                <c:pt idx="8">
                  <c:v>569.19345496750941</c:v>
                </c:pt>
                <c:pt idx="9">
                  <c:v>627.65224161491096</c:v>
                </c:pt>
                <c:pt idx="10">
                  <c:v>681.02139983657753</c:v>
                </c:pt>
                <c:pt idx="11">
                  <c:v>734.33865464776625</c:v>
                </c:pt>
                <c:pt idx="12">
                  <c:v>782.12882058600894</c:v>
                </c:pt>
                <c:pt idx="13">
                  <c:v>827.98269968034106</c:v>
                </c:pt>
                <c:pt idx="14">
                  <c:v>874.63211470326905</c:v>
                </c:pt>
                <c:pt idx="15">
                  <c:v>922.05149498168976</c:v>
                </c:pt>
                <c:pt idx="16">
                  <c:v>966.1194752942979</c:v>
                </c:pt>
                <c:pt idx="17">
                  <c:v>1009.9471253606162</c:v>
                </c:pt>
                <c:pt idx="18">
                  <c:v>1052.7399196588779</c:v>
                </c:pt>
                <c:pt idx="19">
                  <c:v>1093.3042959529819</c:v>
                </c:pt>
                <c:pt idx="20">
                  <c:v>1131.9678951529352</c:v>
                </c:pt>
                <c:pt idx="21">
                  <c:v>1168.918245291145</c:v>
                </c:pt>
                <c:pt idx="22">
                  <c:v>1204.7583602346235</c:v>
                </c:pt>
                <c:pt idx="23">
                  <c:v>1240.1780056464142</c:v>
                </c:pt>
                <c:pt idx="24">
                  <c:v>1274.6980995739459</c:v>
                </c:pt>
              </c:numCache>
            </c:numRef>
          </c:val>
          <c:smooth val="0"/>
          <c:extLst>
            <c:ext xmlns:c16="http://schemas.microsoft.com/office/drawing/2014/chart" uri="{C3380CC4-5D6E-409C-BE32-E72D297353CC}">
              <c16:uniqueId val="{00000000-A2EE-4C12-8D6F-A72970B0A813}"/>
            </c:ext>
          </c:extLst>
        </c:ser>
        <c:ser>
          <c:idx val="3"/>
          <c:order val="3"/>
          <c:tx>
            <c:strRef>
              <c:f>ElecEnergy_Sector!$E$64</c:f>
              <c:strCache>
                <c:ptCount val="1"/>
                <c:pt idx="0">
                  <c:v>Low</c:v>
                </c:pt>
              </c:strCache>
            </c:strRef>
          </c:tx>
          <c:spPr>
            <a:ln w="28575" cap="rnd">
              <a:solidFill>
                <a:schemeClr val="accent4"/>
              </a:solidFill>
              <a:round/>
            </a:ln>
            <a:effectLst/>
          </c:spPr>
          <c:marker>
            <c:symbol val="none"/>
          </c:marker>
          <c:cat>
            <c:numRef>
              <c:f>ElecEnergy_Sector!$A$96:$A$122</c:f>
              <c:numCache>
                <c:formatCode>General</c:formatCode>
                <c:ptCount val="25"/>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pt idx="13">
                  <c:v>2034</c:v>
                </c:pt>
                <c:pt idx="14">
                  <c:v>2035</c:v>
                </c:pt>
                <c:pt idx="15">
                  <c:v>2036</c:v>
                </c:pt>
                <c:pt idx="16">
                  <c:v>2037</c:v>
                </c:pt>
                <c:pt idx="17">
                  <c:v>2038</c:v>
                </c:pt>
                <c:pt idx="18">
                  <c:v>2039</c:v>
                </c:pt>
                <c:pt idx="19">
                  <c:v>2040</c:v>
                </c:pt>
                <c:pt idx="20">
                  <c:v>2041</c:v>
                </c:pt>
                <c:pt idx="21">
                  <c:v>2042</c:v>
                </c:pt>
                <c:pt idx="22">
                  <c:v>2043</c:v>
                </c:pt>
                <c:pt idx="23">
                  <c:v>2044</c:v>
                </c:pt>
                <c:pt idx="24">
                  <c:v>2045</c:v>
                </c:pt>
              </c:numCache>
            </c:numRef>
          </c:cat>
          <c:val>
            <c:numRef>
              <c:f>ElecEnergy_Sector!$E$96:$E$122</c:f>
              <c:numCache>
                <c:formatCode>#,##0_);\(#,##0\)</c:formatCode>
                <c:ptCount val="25"/>
                <c:pt idx="0">
                  <c:v>43.056391922404735</c:v>
                </c:pt>
                <c:pt idx="1">
                  <c:v>91.91547055691899</c:v>
                </c:pt>
                <c:pt idx="2">
                  <c:v>136.75897740081587</c:v>
                </c:pt>
                <c:pt idx="3">
                  <c:v>182.73615333675247</c:v>
                </c:pt>
                <c:pt idx="4">
                  <c:v>224.91916427472609</c:v>
                </c:pt>
                <c:pt idx="5">
                  <c:v>272.36656995311785</c:v>
                </c:pt>
                <c:pt idx="6">
                  <c:v>318.69418651091456</c:v>
                </c:pt>
                <c:pt idx="7">
                  <c:v>370.85893171564271</c:v>
                </c:pt>
                <c:pt idx="8">
                  <c:v>413.38898623640114</c:v>
                </c:pt>
                <c:pt idx="9">
                  <c:v>455.11375904092239</c:v>
                </c:pt>
                <c:pt idx="10">
                  <c:v>492.94987267471663</c:v>
                </c:pt>
                <c:pt idx="11">
                  <c:v>530.96672828725286</c:v>
                </c:pt>
                <c:pt idx="12">
                  <c:v>564.92181277867405</c:v>
                </c:pt>
                <c:pt idx="13">
                  <c:v>597.28421863651374</c:v>
                </c:pt>
                <c:pt idx="14">
                  <c:v>630.42432108157936</c:v>
                </c:pt>
                <c:pt idx="15">
                  <c:v>664.343808366914</c:v>
                </c:pt>
                <c:pt idx="16">
                  <c:v>695.83709023302276</c:v>
                </c:pt>
                <c:pt idx="17">
                  <c:v>727.52568795701177</c:v>
                </c:pt>
                <c:pt idx="18">
                  <c:v>758.65031479471065</c:v>
                </c:pt>
                <c:pt idx="19">
                  <c:v>788.54007539775341</c:v>
                </c:pt>
                <c:pt idx="20">
                  <c:v>816.89394227252774</c:v>
                </c:pt>
                <c:pt idx="21">
                  <c:v>844.27081568796837</c:v>
                </c:pt>
                <c:pt idx="22">
                  <c:v>871.02839014334791</c:v>
                </c:pt>
                <c:pt idx="23">
                  <c:v>897.48197907740769</c:v>
                </c:pt>
                <c:pt idx="24">
                  <c:v>923.39920618277665</c:v>
                </c:pt>
              </c:numCache>
            </c:numRef>
          </c:val>
          <c:smooth val="0"/>
          <c:extLst>
            <c:ext xmlns:c16="http://schemas.microsoft.com/office/drawing/2014/chart" uri="{C3380CC4-5D6E-409C-BE32-E72D297353CC}">
              <c16:uniqueId val="{00000001-A2EE-4C12-8D6F-A72970B0A813}"/>
            </c:ext>
          </c:extLst>
        </c:ser>
        <c:dLbls>
          <c:showLegendKey val="0"/>
          <c:showVal val="0"/>
          <c:showCatName val="0"/>
          <c:showSerName val="0"/>
          <c:showPercent val="0"/>
          <c:showBubbleSize val="0"/>
        </c:dLbls>
        <c:smooth val="0"/>
        <c:axId val="340285712"/>
        <c:axId val="340286104"/>
      </c:lineChart>
      <c:catAx>
        <c:axId val="340285712"/>
        <c:scaling>
          <c:orientation val="minMax"/>
        </c:scaling>
        <c:delete val="0"/>
        <c:axPos val="b"/>
        <c:numFmt formatCode="General" sourceLinked="1"/>
        <c:majorTickMark val="out"/>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0286104"/>
        <c:crosses val="autoZero"/>
        <c:auto val="1"/>
        <c:lblAlgn val="ctr"/>
        <c:lblOffset val="100"/>
        <c:noMultiLvlLbl val="0"/>
      </c:catAx>
      <c:valAx>
        <c:axId val="34028610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t>Savings Potential (GWh, net at generator)</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0_);\(#,##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028571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14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chart" Target="../charts/chart33.xml"/></Relationships>
</file>

<file path=xl/drawings/_rels/drawing11.xml.rels><?xml version="1.0" encoding="UTF-8" standalone="yes"?>
<Relationships xmlns="http://schemas.openxmlformats.org/package/2006/relationships"><Relationship Id="rId2" Type="http://schemas.openxmlformats.org/officeDocument/2006/relationships/chart" Target="../charts/chart35.xml"/><Relationship Id="rId1" Type="http://schemas.openxmlformats.org/officeDocument/2006/relationships/chart" Target="../charts/chart34.xml"/></Relationships>
</file>

<file path=xl/drawings/_rels/drawing12.xml.rels><?xml version="1.0" encoding="UTF-8" standalone="yes"?>
<Relationships xmlns="http://schemas.openxmlformats.org/package/2006/relationships"><Relationship Id="rId3" Type="http://schemas.openxmlformats.org/officeDocument/2006/relationships/chart" Target="../charts/chart38.xml"/><Relationship Id="rId2" Type="http://schemas.openxmlformats.org/officeDocument/2006/relationships/chart" Target="../charts/chart37.xml"/><Relationship Id="rId1" Type="http://schemas.openxmlformats.org/officeDocument/2006/relationships/chart" Target="../charts/chart36.xml"/></Relationships>
</file>

<file path=xl/drawings/_rels/drawing13.xml.rels><?xml version="1.0" encoding="UTF-8" standalone="yes"?>
<Relationships xmlns="http://schemas.openxmlformats.org/package/2006/relationships"><Relationship Id="rId3" Type="http://schemas.openxmlformats.org/officeDocument/2006/relationships/chart" Target="../charts/chart41.xml"/><Relationship Id="rId2" Type="http://schemas.openxmlformats.org/officeDocument/2006/relationships/chart" Target="../charts/chart40.xml"/><Relationship Id="rId1" Type="http://schemas.openxmlformats.org/officeDocument/2006/relationships/chart" Target="../charts/chart39.xml"/><Relationship Id="rId5" Type="http://schemas.openxmlformats.org/officeDocument/2006/relationships/chart" Target="../charts/chart43.xml"/><Relationship Id="rId4" Type="http://schemas.openxmlformats.org/officeDocument/2006/relationships/chart" Target="../charts/chart42.xml"/></Relationships>
</file>

<file path=xl/drawings/_rels/drawing14.xml.rels><?xml version="1.0" encoding="UTF-8" standalone="yes"?>
<Relationships xmlns="http://schemas.openxmlformats.org/package/2006/relationships"><Relationship Id="rId3" Type="http://schemas.openxmlformats.org/officeDocument/2006/relationships/chart" Target="../charts/chart46.xml"/><Relationship Id="rId2" Type="http://schemas.openxmlformats.org/officeDocument/2006/relationships/chart" Target="../charts/chart45.xml"/><Relationship Id="rId1" Type="http://schemas.openxmlformats.org/officeDocument/2006/relationships/chart" Target="../charts/chart44.xml"/></Relationships>
</file>

<file path=xl/drawings/_rels/drawing15.xml.rels><?xml version="1.0" encoding="UTF-8" standalone="yes"?>
<Relationships xmlns="http://schemas.openxmlformats.org/package/2006/relationships"><Relationship Id="rId3" Type="http://schemas.openxmlformats.org/officeDocument/2006/relationships/chart" Target="../charts/chart49.xml"/><Relationship Id="rId2" Type="http://schemas.openxmlformats.org/officeDocument/2006/relationships/chart" Target="../charts/chart48.xml"/><Relationship Id="rId1" Type="http://schemas.openxmlformats.org/officeDocument/2006/relationships/chart" Target="../charts/chart47.xml"/></Relationships>
</file>

<file path=xl/drawings/_rels/drawing16.xml.rels><?xml version="1.0" encoding="UTF-8" standalone="yes"?>
<Relationships xmlns="http://schemas.openxmlformats.org/package/2006/relationships"><Relationship Id="rId3" Type="http://schemas.openxmlformats.org/officeDocument/2006/relationships/chart" Target="../charts/chart52.xml"/><Relationship Id="rId2" Type="http://schemas.openxmlformats.org/officeDocument/2006/relationships/chart" Target="../charts/chart51.xml"/><Relationship Id="rId1" Type="http://schemas.openxmlformats.org/officeDocument/2006/relationships/chart" Target="../charts/chart50.xml"/><Relationship Id="rId5" Type="http://schemas.openxmlformats.org/officeDocument/2006/relationships/chart" Target="../charts/chart54.xml"/><Relationship Id="rId4" Type="http://schemas.openxmlformats.org/officeDocument/2006/relationships/chart" Target="../charts/chart53.xml"/></Relationships>
</file>

<file path=xl/drawings/_rels/drawing17.xml.rels><?xml version="1.0" encoding="UTF-8" standalone="yes"?>
<Relationships xmlns="http://schemas.openxmlformats.org/package/2006/relationships"><Relationship Id="rId8" Type="http://schemas.openxmlformats.org/officeDocument/2006/relationships/chart" Target="../charts/chart62.xml"/><Relationship Id="rId3" Type="http://schemas.openxmlformats.org/officeDocument/2006/relationships/chart" Target="../charts/chart57.xml"/><Relationship Id="rId7" Type="http://schemas.openxmlformats.org/officeDocument/2006/relationships/chart" Target="../charts/chart61.xml"/><Relationship Id="rId2" Type="http://schemas.openxmlformats.org/officeDocument/2006/relationships/chart" Target="../charts/chart56.xml"/><Relationship Id="rId1" Type="http://schemas.openxmlformats.org/officeDocument/2006/relationships/chart" Target="../charts/chart55.xml"/><Relationship Id="rId6" Type="http://schemas.openxmlformats.org/officeDocument/2006/relationships/chart" Target="../charts/chart60.xml"/><Relationship Id="rId5" Type="http://schemas.openxmlformats.org/officeDocument/2006/relationships/chart" Target="../charts/chart59.xml"/><Relationship Id="rId4" Type="http://schemas.openxmlformats.org/officeDocument/2006/relationships/chart" Target="../charts/chart58.xml"/><Relationship Id="rId9" Type="http://schemas.openxmlformats.org/officeDocument/2006/relationships/chart" Target="../charts/chart63.xml"/></Relationships>
</file>

<file path=xl/drawings/_rels/drawing18.xml.rels><?xml version="1.0" encoding="UTF-8" standalone="yes"?>
<Relationships xmlns="http://schemas.openxmlformats.org/package/2006/relationships"><Relationship Id="rId3" Type="http://schemas.openxmlformats.org/officeDocument/2006/relationships/chart" Target="../charts/chart66.xml"/><Relationship Id="rId2" Type="http://schemas.openxmlformats.org/officeDocument/2006/relationships/chart" Target="../charts/chart65.xml"/><Relationship Id="rId1" Type="http://schemas.openxmlformats.org/officeDocument/2006/relationships/chart" Target="../charts/chart64.xml"/></Relationships>
</file>

<file path=xl/drawings/_rels/drawing19.xml.rels><?xml version="1.0" encoding="UTF-8" standalone="yes"?>
<Relationships xmlns="http://schemas.openxmlformats.org/package/2006/relationships"><Relationship Id="rId2" Type="http://schemas.openxmlformats.org/officeDocument/2006/relationships/chart" Target="../charts/chart68.xml"/><Relationship Id="rId1" Type="http://schemas.openxmlformats.org/officeDocument/2006/relationships/chart" Target="../charts/chart67.xml"/></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3" Type="http://schemas.openxmlformats.org/officeDocument/2006/relationships/chart" Target="../charts/chart4.xml"/><Relationship Id="rId2" Type="http://schemas.openxmlformats.org/officeDocument/2006/relationships/chart" Target="../charts/chart3.xml"/><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3" Type="http://schemas.openxmlformats.org/officeDocument/2006/relationships/chart" Target="../charts/chart7.xml"/><Relationship Id="rId2" Type="http://schemas.openxmlformats.org/officeDocument/2006/relationships/chart" Target="../charts/chart6.xml"/><Relationship Id="rId1" Type="http://schemas.openxmlformats.org/officeDocument/2006/relationships/chart" Target="../charts/chart5.xml"/><Relationship Id="rId5" Type="http://schemas.openxmlformats.org/officeDocument/2006/relationships/chart" Target="../charts/chart9.xml"/><Relationship Id="rId4" Type="http://schemas.openxmlformats.org/officeDocument/2006/relationships/chart" Target="../charts/chart8.xml"/></Relationships>
</file>

<file path=xl/drawings/_rels/drawing5.xml.rels><?xml version="1.0" encoding="UTF-8" standalone="yes"?>
<Relationships xmlns="http://schemas.openxmlformats.org/package/2006/relationships"><Relationship Id="rId3" Type="http://schemas.openxmlformats.org/officeDocument/2006/relationships/chart" Target="../charts/chart12.xml"/><Relationship Id="rId2" Type="http://schemas.openxmlformats.org/officeDocument/2006/relationships/chart" Target="../charts/chart11.xml"/><Relationship Id="rId1" Type="http://schemas.openxmlformats.org/officeDocument/2006/relationships/chart" Target="../charts/chart10.xml"/></Relationships>
</file>

<file path=xl/drawings/_rels/drawing6.xml.rels><?xml version="1.0" encoding="UTF-8" standalone="yes"?>
<Relationships xmlns="http://schemas.openxmlformats.org/package/2006/relationships"><Relationship Id="rId3" Type="http://schemas.openxmlformats.org/officeDocument/2006/relationships/chart" Target="../charts/chart15.xml"/><Relationship Id="rId2" Type="http://schemas.openxmlformats.org/officeDocument/2006/relationships/chart" Target="../charts/chart14.xml"/><Relationship Id="rId1" Type="http://schemas.openxmlformats.org/officeDocument/2006/relationships/chart" Target="../charts/chart13.xml"/></Relationships>
</file>

<file path=xl/drawings/_rels/drawing7.xml.rels><?xml version="1.0" encoding="UTF-8" standalone="yes"?>
<Relationships xmlns="http://schemas.openxmlformats.org/package/2006/relationships"><Relationship Id="rId3" Type="http://schemas.openxmlformats.org/officeDocument/2006/relationships/chart" Target="../charts/chart18.xml"/><Relationship Id="rId2" Type="http://schemas.openxmlformats.org/officeDocument/2006/relationships/chart" Target="../charts/chart17.xml"/><Relationship Id="rId1" Type="http://schemas.openxmlformats.org/officeDocument/2006/relationships/chart" Target="../charts/chart16.xml"/><Relationship Id="rId5" Type="http://schemas.openxmlformats.org/officeDocument/2006/relationships/chart" Target="../charts/chart20.xml"/><Relationship Id="rId4" Type="http://schemas.openxmlformats.org/officeDocument/2006/relationships/chart" Target="../charts/chart19.xml"/></Relationships>
</file>

<file path=xl/drawings/_rels/drawing8.xml.rels><?xml version="1.0" encoding="UTF-8" standalone="yes"?>
<Relationships xmlns="http://schemas.openxmlformats.org/package/2006/relationships"><Relationship Id="rId8" Type="http://schemas.openxmlformats.org/officeDocument/2006/relationships/chart" Target="../charts/chart28.xml"/><Relationship Id="rId3" Type="http://schemas.openxmlformats.org/officeDocument/2006/relationships/chart" Target="../charts/chart23.xml"/><Relationship Id="rId7" Type="http://schemas.openxmlformats.org/officeDocument/2006/relationships/chart" Target="../charts/chart27.xml"/><Relationship Id="rId2" Type="http://schemas.openxmlformats.org/officeDocument/2006/relationships/chart" Target="../charts/chart22.xml"/><Relationship Id="rId1" Type="http://schemas.openxmlformats.org/officeDocument/2006/relationships/chart" Target="../charts/chart21.xml"/><Relationship Id="rId6" Type="http://schemas.openxmlformats.org/officeDocument/2006/relationships/chart" Target="../charts/chart26.xml"/><Relationship Id="rId5" Type="http://schemas.openxmlformats.org/officeDocument/2006/relationships/chart" Target="../charts/chart25.xml"/><Relationship Id="rId4" Type="http://schemas.openxmlformats.org/officeDocument/2006/relationships/chart" Target="../charts/chart24.xml"/><Relationship Id="rId9" Type="http://schemas.openxmlformats.org/officeDocument/2006/relationships/chart" Target="../charts/chart29.xml"/></Relationships>
</file>

<file path=xl/drawings/_rels/drawing9.xml.rels><?xml version="1.0" encoding="UTF-8" standalone="yes"?>
<Relationships xmlns="http://schemas.openxmlformats.org/package/2006/relationships"><Relationship Id="rId3" Type="http://schemas.openxmlformats.org/officeDocument/2006/relationships/chart" Target="../charts/chart32.xml"/><Relationship Id="rId2" Type="http://schemas.openxmlformats.org/officeDocument/2006/relationships/chart" Target="../charts/chart31.xml"/><Relationship Id="rId1" Type="http://schemas.openxmlformats.org/officeDocument/2006/relationships/chart" Target="../charts/chart30.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590550</xdr:colOff>
      <xdr:row>5</xdr:row>
      <xdr:rowOff>115280</xdr:rowOff>
    </xdr:to>
    <xdr:pic>
      <xdr:nvPicPr>
        <xdr:cNvPr id="2" name="Picture 1">
          <a:extLst>
            <a:ext uri="{FF2B5EF4-FFF2-40B4-BE49-F238E27FC236}">
              <a16:creationId xmlns:a16="http://schemas.microsoft.com/office/drawing/2014/main" id="{26025E27-0B15-494B-8AE3-4BC00A3AA5D0}"/>
            </a:ext>
          </a:extLst>
        </xdr:cNvPr>
        <xdr:cNvPicPr>
          <a:picLocks noChangeAspect="1"/>
        </xdr:cNvPicPr>
      </xdr:nvPicPr>
      <xdr:blipFill>
        <a:blip xmlns:r="http://schemas.openxmlformats.org/officeDocument/2006/relationships" r:embed="rId1"/>
        <a:stretch>
          <a:fillRect/>
        </a:stretch>
      </xdr:blipFill>
      <xdr:spPr>
        <a:xfrm>
          <a:off x="0" y="0"/>
          <a:ext cx="1200150" cy="1067780"/>
        </a:xfrm>
        <a:prstGeom prst="rect">
          <a:avLst/>
        </a:prstGeom>
      </xdr:spPr>
    </xdr:pic>
    <xdr:clientData/>
  </xdr:twoCellAnchor>
  <xdr:twoCellAnchor editAs="oneCell">
    <xdr:from>
      <xdr:col>13</xdr:col>
      <xdr:colOff>0</xdr:colOff>
      <xdr:row>0</xdr:row>
      <xdr:rowOff>142875</xdr:rowOff>
    </xdr:from>
    <xdr:to>
      <xdr:col>18</xdr:col>
      <xdr:colOff>85333</xdr:colOff>
      <xdr:row>4</xdr:row>
      <xdr:rowOff>28494</xdr:rowOff>
    </xdr:to>
    <xdr:pic>
      <xdr:nvPicPr>
        <xdr:cNvPr id="3" name="Picture 2">
          <a:extLst>
            <a:ext uri="{FF2B5EF4-FFF2-40B4-BE49-F238E27FC236}">
              <a16:creationId xmlns:a16="http://schemas.microsoft.com/office/drawing/2014/main" id="{59AC27EC-7677-4E0D-B8D8-967BD644FD0F}"/>
            </a:ext>
          </a:extLst>
        </xdr:cNvPr>
        <xdr:cNvPicPr>
          <a:picLocks noChangeAspect="1"/>
        </xdr:cNvPicPr>
      </xdr:nvPicPr>
      <xdr:blipFill>
        <a:blip xmlns:r="http://schemas.openxmlformats.org/officeDocument/2006/relationships" r:embed="rId2"/>
        <a:stretch>
          <a:fillRect/>
        </a:stretch>
      </xdr:blipFill>
      <xdr:spPr>
        <a:xfrm>
          <a:off x="10544175" y="142875"/>
          <a:ext cx="3133333" cy="647619"/>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9</xdr:col>
      <xdr:colOff>0</xdr:colOff>
      <xdr:row>31</xdr:row>
      <xdr:rowOff>80962</xdr:rowOff>
    </xdr:from>
    <xdr:to>
      <xdr:col>14</xdr:col>
      <xdr:colOff>1285875</xdr:colOff>
      <xdr:row>49</xdr:row>
      <xdr:rowOff>35242</xdr:rowOff>
    </xdr:to>
    <xdr:graphicFrame macro="">
      <xdr:nvGraphicFramePr>
        <xdr:cNvPr id="2" name="Chart 1">
          <a:extLst>
            <a:ext uri="{FF2B5EF4-FFF2-40B4-BE49-F238E27FC236}">
              <a16:creationId xmlns:a16="http://schemas.microsoft.com/office/drawing/2014/main" id="{00000000-0008-0000-0B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1</xdr:col>
      <xdr:colOff>13608</xdr:colOff>
      <xdr:row>13</xdr:row>
      <xdr:rowOff>14968</xdr:rowOff>
    </xdr:from>
    <xdr:to>
      <xdr:col>7</xdr:col>
      <xdr:colOff>81644</xdr:colOff>
      <xdr:row>30</xdr:row>
      <xdr:rowOff>159748</xdr:rowOff>
    </xdr:to>
    <xdr:graphicFrame macro="">
      <xdr:nvGraphicFramePr>
        <xdr:cNvPr id="4" name="Chart 3">
          <a:extLst>
            <a:ext uri="{FF2B5EF4-FFF2-40B4-BE49-F238E27FC236}">
              <a16:creationId xmlns:a16="http://schemas.microsoft.com/office/drawing/2014/main" id="{00000000-0008-0000-0D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14968</xdr:colOff>
      <xdr:row>13</xdr:row>
      <xdr:rowOff>17689</xdr:rowOff>
    </xdr:from>
    <xdr:to>
      <xdr:col>17</xdr:col>
      <xdr:colOff>83003</xdr:colOff>
      <xdr:row>30</xdr:row>
      <xdr:rowOff>162469</xdr:rowOff>
    </xdr:to>
    <xdr:graphicFrame macro="">
      <xdr:nvGraphicFramePr>
        <xdr:cNvPr id="5" name="Chart 4">
          <a:extLst>
            <a:ext uri="{FF2B5EF4-FFF2-40B4-BE49-F238E27FC236}">
              <a16:creationId xmlns:a16="http://schemas.microsoft.com/office/drawing/2014/main" id="{00000000-0008-0000-0D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5</xdr:col>
      <xdr:colOff>561975</xdr:colOff>
      <xdr:row>32</xdr:row>
      <xdr:rowOff>19050</xdr:rowOff>
    </xdr:from>
    <xdr:to>
      <xdr:col>13</xdr:col>
      <xdr:colOff>276225</xdr:colOff>
      <xdr:row>51</xdr:row>
      <xdr:rowOff>144780</xdr:rowOff>
    </xdr:to>
    <xdr:graphicFrame macro="">
      <xdr:nvGraphicFramePr>
        <xdr:cNvPr id="2" name="Chart 1">
          <a:extLst>
            <a:ext uri="{FF2B5EF4-FFF2-40B4-BE49-F238E27FC236}">
              <a16:creationId xmlns:a16="http://schemas.microsoft.com/office/drawing/2014/main" id="{00000000-0008-0000-0E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581025</xdr:colOff>
      <xdr:row>53</xdr:row>
      <xdr:rowOff>47625</xdr:rowOff>
    </xdr:from>
    <xdr:to>
      <xdr:col>13</xdr:col>
      <xdr:colOff>295275</xdr:colOff>
      <xdr:row>72</xdr:row>
      <xdr:rowOff>163830</xdr:rowOff>
    </xdr:to>
    <xdr:graphicFrame macro="">
      <xdr:nvGraphicFramePr>
        <xdr:cNvPr id="3" name="Chart 2">
          <a:extLst>
            <a:ext uri="{FF2B5EF4-FFF2-40B4-BE49-F238E27FC236}">
              <a16:creationId xmlns:a16="http://schemas.microsoft.com/office/drawing/2014/main" id="{00000000-0008-0000-0E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15</xdr:col>
      <xdr:colOff>28575</xdr:colOff>
      <xdr:row>32</xdr:row>
      <xdr:rowOff>66675</xdr:rowOff>
    </xdr:from>
    <xdr:to>
      <xdr:col>22</xdr:col>
      <xdr:colOff>352425</xdr:colOff>
      <xdr:row>52</xdr:row>
      <xdr:rowOff>1905</xdr:rowOff>
    </xdr:to>
    <xdr:graphicFrame macro="">
      <xdr:nvGraphicFramePr>
        <xdr:cNvPr id="4" name="Chart 3">
          <a:extLst>
            <a:ext uri="{FF2B5EF4-FFF2-40B4-BE49-F238E27FC236}">
              <a16:creationId xmlns:a16="http://schemas.microsoft.com/office/drawing/2014/main" id="{DE474F14-A28E-43C1-9706-8556611B763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4</xdr:col>
      <xdr:colOff>38100</xdr:colOff>
      <xdr:row>4</xdr:row>
      <xdr:rowOff>85725</xdr:rowOff>
    </xdr:from>
    <xdr:to>
      <xdr:col>13</xdr:col>
      <xdr:colOff>276225</xdr:colOff>
      <xdr:row>25</xdr:row>
      <xdr:rowOff>59055</xdr:rowOff>
    </xdr:to>
    <xdr:graphicFrame macro="">
      <xdr:nvGraphicFramePr>
        <xdr:cNvPr id="2" name="Chart 1">
          <a:extLst>
            <a:ext uri="{FF2B5EF4-FFF2-40B4-BE49-F238E27FC236}">
              <a16:creationId xmlns:a16="http://schemas.microsoft.com/office/drawing/2014/main" id="{00000000-0008-0000-0F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942975</xdr:colOff>
      <xdr:row>35</xdr:row>
      <xdr:rowOff>104775</xdr:rowOff>
    </xdr:from>
    <xdr:to>
      <xdr:col>13</xdr:col>
      <xdr:colOff>200025</xdr:colOff>
      <xdr:row>56</xdr:row>
      <xdr:rowOff>78105</xdr:rowOff>
    </xdr:to>
    <xdr:graphicFrame macro="">
      <xdr:nvGraphicFramePr>
        <xdr:cNvPr id="3" name="Chart 2">
          <a:extLst>
            <a:ext uri="{FF2B5EF4-FFF2-40B4-BE49-F238E27FC236}">
              <a16:creationId xmlns:a16="http://schemas.microsoft.com/office/drawing/2014/main" id="{00000000-0008-0000-0F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23</xdr:col>
      <xdr:colOff>25400</xdr:colOff>
      <xdr:row>6</xdr:row>
      <xdr:rowOff>123825</xdr:rowOff>
    </xdr:from>
    <xdr:to>
      <xdr:col>33</xdr:col>
      <xdr:colOff>63500</xdr:colOff>
      <xdr:row>27</xdr:row>
      <xdr:rowOff>106680</xdr:rowOff>
    </xdr:to>
    <xdr:graphicFrame macro="">
      <xdr:nvGraphicFramePr>
        <xdr:cNvPr id="4" name="Chart 3">
          <a:extLst>
            <a:ext uri="{FF2B5EF4-FFF2-40B4-BE49-F238E27FC236}">
              <a16:creationId xmlns:a16="http://schemas.microsoft.com/office/drawing/2014/main" id="{00000000-0008-0000-0F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xdr:col>
      <xdr:colOff>425450</xdr:colOff>
      <xdr:row>66</xdr:row>
      <xdr:rowOff>130175</xdr:rowOff>
    </xdr:from>
    <xdr:to>
      <xdr:col>15</xdr:col>
      <xdr:colOff>463550</xdr:colOff>
      <xdr:row>87</xdr:row>
      <xdr:rowOff>106680</xdr:rowOff>
    </xdr:to>
    <xdr:graphicFrame macro="">
      <xdr:nvGraphicFramePr>
        <xdr:cNvPr id="5" name="Chart 4">
          <a:extLst>
            <a:ext uri="{FF2B5EF4-FFF2-40B4-BE49-F238E27FC236}">
              <a16:creationId xmlns:a16="http://schemas.microsoft.com/office/drawing/2014/main" id="{00000000-0008-0000-0F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5</xdr:col>
      <xdr:colOff>552450</xdr:colOff>
      <xdr:row>97</xdr:row>
      <xdr:rowOff>123825</xdr:rowOff>
    </xdr:from>
    <xdr:to>
      <xdr:col>15</xdr:col>
      <xdr:colOff>590550</xdr:colOff>
      <xdr:row>118</xdr:row>
      <xdr:rowOff>97155</xdr:rowOff>
    </xdr:to>
    <xdr:graphicFrame macro="">
      <xdr:nvGraphicFramePr>
        <xdr:cNvPr id="6" name="Chart 5">
          <a:extLst>
            <a:ext uri="{FF2B5EF4-FFF2-40B4-BE49-F238E27FC236}">
              <a16:creationId xmlns:a16="http://schemas.microsoft.com/office/drawing/2014/main" id="{00000000-0008-0000-0F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10</xdr:col>
      <xdr:colOff>438149</xdr:colOff>
      <xdr:row>7</xdr:row>
      <xdr:rowOff>38098</xdr:rowOff>
    </xdr:from>
    <xdr:to>
      <xdr:col>20</xdr:col>
      <xdr:colOff>114299</xdr:colOff>
      <xdr:row>28</xdr:row>
      <xdr:rowOff>20953</xdr:rowOff>
    </xdr:to>
    <xdr:graphicFrame macro="">
      <xdr:nvGraphicFramePr>
        <xdr:cNvPr id="2" name="Chart 1">
          <a:extLst>
            <a:ext uri="{FF2B5EF4-FFF2-40B4-BE49-F238E27FC236}">
              <a16:creationId xmlns:a16="http://schemas.microsoft.com/office/drawing/2014/main" id="{00000000-0008-0000-1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533400</xdr:colOff>
      <xdr:row>35</xdr:row>
      <xdr:rowOff>133349</xdr:rowOff>
    </xdr:from>
    <xdr:to>
      <xdr:col>20</xdr:col>
      <xdr:colOff>209550</xdr:colOff>
      <xdr:row>56</xdr:row>
      <xdr:rowOff>116204</xdr:rowOff>
    </xdr:to>
    <xdr:graphicFrame macro="">
      <xdr:nvGraphicFramePr>
        <xdr:cNvPr id="3" name="Chart 2">
          <a:extLst>
            <a:ext uri="{FF2B5EF4-FFF2-40B4-BE49-F238E27FC236}">
              <a16:creationId xmlns:a16="http://schemas.microsoft.com/office/drawing/2014/main" id="{00000000-0008-0000-1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12</xdr:col>
      <xdr:colOff>47623</xdr:colOff>
      <xdr:row>67</xdr:row>
      <xdr:rowOff>114300</xdr:rowOff>
    </xdr:from>
    <xdr:to>
      <xdr:col>21</xdr:col>
      <xdr:colOff>314323</xdr:colOff>
      <xdr:row>88</xdr:row>
      <xdr:rowOff>97155</xdr:rowOff>
    </xdr:to>
    <xdr:graphicFrame macro="">
      <xdr:nvGraphicFramePr>
        <xdr:cNvPr id="4" name="Chart 3">
          <a:extLst>
            <a:ext uri="{FF2B5EF4-FFF2-40B4-BE49-F238E27FC236}">
              <a16:creationId xmlns:a16="http://schemas.microsoft.com/office/drawing/2014/main" id="{00000000-0008-0000-1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editAs="oneCell">
    <xdr:from>
      <xdr:col>28</xdr:col>
      <xdr:colOff>533400</xdr:colOff>
      <xdr:row>2</xdr:row>
      <xdr:rowOff>47624</xdr:rowOff>
    </xdr:from>
    <xdr:to>
      <xdr:col>38</xdr:col>
      <xdr:colOff>571500</xdr:colOff>
      <xdr:row>30</xdr:row>
      <xdr:rowOff>123825</xdr:rowOff>
    </xdr:to>
    <xdr:graphicFrame macro="">
      <xdr:nvGraphicFramePr>
        <xdr:cNvPr id="2" name="Chart 1">
          <a:extLst>
            <a:ext uri="{FF2B5EF4-FFF2-40B4-BE49-F238E27FC236}">
              <a16:creationId xmlns:a16="http://schemas.microsoft.com/office/drawing/2014/main" id="{00000000-0008-0000-1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109</xdr:col>
      <xdr:colOff>28575</xdr:colOff>
      <xdr:row>2</xdr:row>
      <xdr:rowOff>85725</xdr:rowOff>
    </xdr:from>
    <xdr:ext cx="5943600" cy="3383280"/>
    <xdr:graphicFrame macro="">
      <xdr:nvGraphicFramePr>
        <xdr:cNvPr id="3" name="Chart 2">
          <a:extLst>
            <a:ext uri="{FF2B5EF4-FFF2-40B4-BE49-F238E27FC236}">
              <a16:creationId xmlns:a16="http://schemas.microsoft.com/office/drawing/2014/main" id="{00000000-0008-0000-11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oneCellAnchor>
  <xdr:oneCellAnchor>
    <xdr:from>
      <xdr:col>68</xdr:col>
      <xdr:colOff>476250</xdr:colOff>
      <xdr:row>2</xdr:row>
      <xdr:rowOff>38100</xdr:rowOff>
    </xdr:from>
    <xdr:ext cx="6324600" cy="3718560"/>
    <xdr:graphicFrame macro="">
      <xdr:nvGraphicFramePr>
        <xdr:cNvPr id="4" name="Chart 3">
          <a:extLst>
            <a:ext uri="{FF2B5EF4-FFF2-40B4-BE49-F238E27FC236}">
              <a16:creationId xmlns:a16="http://schemas.microsoft.com/office/drawing/2014/main" id="{00000000-0008-0000-11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oneCellAnchor>
</xdr:wsDr>
</file>

<file path=xl/drawings/drawing16.xml><?xml version="1.0" encoding="utf-8"?>
<xdr:wsDr xmlns:xdr="http://schemas.openxmlformats.org/drawingml/2006/spreadsheetDrawing" xmlns:a="http://schemas.openxmlformats.org/drawingml/2006/main">
  <xdr:twoCellAnchor>
    <xdr:from>
      <xdr:col>5</xdr:col>
      <xdr:colOff>15240</xdr:colOff>
      <xdr:row>4</xdr:row>
      <xdr:rowOff>75382</xdr:rowOff>
    </xdr:from>
    <xdr:to>
      <xdr:col>15</xdr:col>
      <xdr:colOff>53340</xdr:colOff>
      <xdr:row>25</xdr:row>
      <xdr:rowOff>58237</xdr:rowOff>
    </xdr:to>
    <xdr:graphicFrame macro="">
      <xdr:nvGraphicFramePr>
        <xdr:cNvPr id="2" name="Chart 1">
          <a:extLst>
            <a:ext uri="{FF2B5EF4-FFF2-40B4-BE49-F238E27FC236}">
              <a16:creationId xmlns:a16="http://schemas.microsoft.com/office/drawing/2014/main" id="{00000000-0008-0000-1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894807</xdr:colOff>
      <xdr:row>35</xdr:row>
      <xdr:rowOff>93616</xdr:rowOff>
    </xdr:from>
    <xdr:to>
      <xdr:col>14</xdr:col>
      <xdr:colOff>542382</xdr:colOff>
      <xdr:row>56</xdr:row>
      <xdr:rowOff>66946</xdr:rowOff>
    </xdr:to>
    <xdr:graphicFrame macro="">
      <xdr:nvGraphicFramePr>
        <xdr:cNvPr id="3" name="Chart 2">
          <a:extLst>
            <a:ext uri="{FF2B5EF4-FFF2-40B4-BE49-F238E27FC236}">
              <a16:creationId xmlns:a16="http://schemas.microsoft.com/office/drawing/2014/main" id="{00000000-0008-0000-1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24</xdr:col>
      <xdr:colOff>38100</xdr:colOff>
      <xdr:row>6</xdr:row>
      <xdr:rowOff>120015</xdr:rowOff>
    </xdr:from>
    <xdr:to>
      <xdr:col>34</xdr:col>
      <xdr:colOff>76200</xdr:colOff>
      <xdr:row>27</xdr:row>
      <xdr:rowOff>102870</xdr:rowOff>
    </xdr:to>
    <xdr:graphicFrame macro="">
      <xdr:nvGraphicFramePr>
        <xdr:cNvPr id="4" name="Chart 3">
          <a:extLst>
            <a:ext uri="{FF2B5EF4-FFF2-40B4-BE49-F238E27FC236}">
              <a16:creationId xmlns:a16="http://schemas.microsoft.com/office/drawing/2014/main" id="{00000000-0008-0000-1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xdr:col>
      <xdr:colOff>199481</xdr:colOff>
      <xdr:row>67</xdr:row>
      <xdr:rowOff>141241</xdr:rowOff>
    </xdr:from>
    <xdr:to>
      <xdr:col>15</xdr:col>
      <xdr:colOff>237581</xdr:colOff>
      <xdr:row>88</xdr:row>
      <xdr:rowOff>124096</xdr:rowOff>
    </xdr:to>
    <xdr:graphicFrame macro="">
      <xdr:nvGraphicFramePr>
        <xdr:cNvPr id="5" name="Chart 4">
          <a:extLst>
            <a:ext uri="{FF2B5EF4-FFF2-40B4-BE49-F238E27FC236}">
              <a16:creationId xmlns:a16="http://schemas.microsoft.com/office/drawing/2014/main" id="{00000000-0008-0000-12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5</xdr:col>
      <xdr:colOff>285749</xdr:colOff>
      <xdr:row>98</xdr:row>
      <xdr:rowOff>47624</xdr:rowOff>
    </xdr:from>
    <xdr:to>
      <xdr:col>15</xdr:col>
      <xdr:colOff>323849</xdr:colOff>
      <xdr:row>119</xdr:row>
      <xdr:rowOff>30479</xdr:rowOff>
    </xdr:to>
    <xdr:graphicFrame macro="">
      <xdr:nvGraphicFramePr>
        <xdr:cNvPr id="6" name="Chart 5">
          <a:extLst>
            <a:ext uri="{FF2B5EF4-FFF2-40B4-BE49-F238E27FC236}">
              <a16:creationId xmlns:a16="http://schemas.microsoft.com/office/drawing/2014/main" id="{00000000-0008-0000-12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3</xdr:col>
      <xdr:colOff>213396</xdr:colOff>
      <xdr:row>2</xdr:row>
      <xdr:rowOff>31114</xdr:rowOff>
    </xdr:from>
    <xdr:to>
      <xdr:col>14</xdr:col>
      <xdr:colOff>32421</xdr:colOff>
      <xdr:row>41</xdr:row>
      <xdr:rowOff>113664</xdr:rowOff>
    </xdr:to>
    <xdr:graphicFrame macro="">
      <xdr:nvGraphicFramePr>
        <xdr:cNvPr id="2" name="Chart 1">
          <a:extLst>
            <a:ext uri="{FF2B5EF4-FFF2-40B4-BE49-F238E27FC236}">
              <a16:creationId xmlns:a16="http://schemas.microsoft.com/office/drawing/2014/main" id="{00000000-0008-0000-1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141834</xdr:colOff>
      <xdr:row>46</xdr:row>
      <xdr:rowOff>55789</xdr:rowOff>
    </xdr:from>
    <xdr:to>
      <xdr:col>14</xdr:col>
      <xdr:colOff>846231</xdr:colOff>
      <xdr:row>85</xdr:row>
      <xdr:rowOff>66221</xdr:rowOff>
    </xdr:to>
    <xdr:graphicFrame macro="">
      <xdr:nvGraphicFramePr>
        <xdr:cNvPr id="3" name="Chart 2">
          <a:extLst>
            <a:ext uri="{FF2B5EF4-FFF2-40B4-BE49-F238E27FC236}">
              <a16:creationId xmlns:a16="http://schemas.microsoft.com/office/drawing/2014/main" id="{00000000-0008-0000-13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19</xdr:col>
      <xdr:colOff>457199</xdr:colOff>
      <xdr:row>2</xdr:row>
      <xdr:rowOff>51706</xdr:rowOff>
    </xdr:from>
    <xdr:to>
      <xdr:col>30</xdr:col>
      <xdr:colOff>317046</xdr:colOff>
      <xdr:row>41</xdr:row>
      <xdr:rowOff>66674</xdr:rowOff>
    </xdr:to>
    <xdr:graphicFrame macro="">
      <xdr:nvGraphicFramePr>
        <xdr:cNvPr id="4" name="Chart 3">
          <a:extLst>
            <a:ext uri="{FF2B5EF4-FFF2-40B4-BE49-F238E27FC236}">
              <a16:creationId xmlns:a16="http://schemas.microsoft.com/office/drawing/2014/main" id="{00000000-0008-0000-13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34</xdr:col>
      <xdr:colOff>183696</xdr:colOff>
      <xdr:row>2</xdr:row>
      <xdr:rowOff>59869</xdr:rowOff>
    </xdr:from>
    <xdr:to>
      <xdr:col>49</xdr:col>
      <xdr:colOff>469446</xdr:colOff>
      <xdr:row>41</xdr:row>
      <xdr:rowOff>136069</xdr:rowOff>
    </xdr:to>
    <xdr:graphicFrame macro="">
      <xdr:nvGraphicFramePr>
        <xdr:cNvPr id="5" name="Chart 4">
          <a:extLst>
            <a:ext uri="{FF2B5EF4-FFF2-40B4-BE49-F238E27FC236}">
              <a16:creationId xmlns:a16="http://schemas.microsoft.com/office/drawing/2014/main" id="{00000000-0008-0000-13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34</xdr:col>
      <xdr:colOff>568778</xdr:colOff>
      <xdr:row>46</xdr:row>
      <xdr:rowOff>80553</xdr:rowOff>
    </xdr:from>
    <xdr:to>
      <xdr:col>50</xdr:col>
      <xdr:colOff>263978</xdr:colOff>
      <xdr:row>85</xdr:row>
      <xdr:rowOff>65313</xdr:rowOff>
    </xdr:to>
    <xdr:graphicFrame macro="">
      <xdr:nvGraphicFramePr>
        <xdr:cNvPr id="6" name="Chart 5">
          <a:extLst>
            <a:ext uri="{FF2B5EF4-FFF2-40B4-BE49-F238E27FC236}">
              <a16:creationId xmlns:a16="http://schemas.microsoft.com/office/drawing/2014/main" id="{00000000-0008-0000-13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19</xdr:col>
      <xdr:colOff>760639</xdr:colOff>
      <xdr:row>46</xdr:row>
      <xdr:rowOff>45175</xdr:rowOff>
    </xdr:from>
    <xdr:to>
      <xdr:col>30</xdr:col>
      <xdr:colOff>620486</xdr:colOff>
      <xdr:row>85</xdr:row>
      <xdr:rowOff>60143</xdr:rowOff>
    </xdr:to>
    <xdr:graphicFrame macro="">
      <xdr:nvGraphicFramePr>
        <xdr:cNvPr id="7" name="Chart 6">
          <a:extLst>
            <a:ext uri="{FF2B5EF4-FFF2-40B4-BE49-F238E27FC236}">
              <a16:creationId xmlns:a16="http://schemas.microsoft.com/office/drawing/2014/main" id="{00000000-0008-0000-13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xdr:col>
      <xdr:colOff>824591</xdr:colOff>
      <xdr:row>90</xdr:row>
      <xdr:rowOff>34018</xdr:rowOff>
    </xdr:from>
    <xdr:to>
      <xdr:col>14</xdr:col>
      <xdr:colOff>688520</xdr:colOff>
      <xdr:row>130</xdr:row>
      <xdr:rowOff>39461</xdr:rowOff>
    </xdr:to>
    <xdr:graphicFrame macro="">
      <xdr:nvGraphicFramePr>
        <xdr:cNvPr id="8" name="Chart 7">
          <a:extLst>
            <a:ext uri="{FF2B5EF4-FFF2-40B4-BE49-F238E27FC236}">
              <a16:creationId xmlns:a16="http://schemas.microsoft.com/office/drawing/2014/main" id="{00000000-0008-0000-13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34</xdr:col>
      <xdr:colOff>512989</xdr:colOff>
      <xdr:row>90</xdr:row>
      <xdr:rowOff>72389</xdr:rowOff>
    </xdr:from>
    <xdr:to>
      <xdr:col>50</xdr:col>
      <xdr:colOff>157762</xdr:colOff>
      <xdr:row>131</xdr:row>
      <xdr:rowOff>103877</xdr:rowOff>
    </xdr:to>
    <xdr:graphicFrame macro="">
      <xdr:nvGraphicFramePr>
        <xdr:cNvPr id="9" name="Chart 8">
          <a:extLst>
            <a:ext uri="{FF2B5EF4-FFF2-40B4-BE49-F238E27FC236}">
              <a16:creationId xmlns:a16="http://schemas.microsoft.com/office/drawing/2014/main" id="{00000000-0008-0000-13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19</xdr:col>
      <xdr:colOff>575582</xdr:colOff>
      <xdr:row>90</xdr:row>
      <xdr:rowOff>98243</xdr:rowOff>
    </xdr:from>
    <xdr:to>
      <xdr:col>30</xdr:col>
      <xdr:colOff>439511</xdr:colOff>
      <xdr:row>129</xdr:row>
      <xdr:rowOff>117293</xdr:rowOff>
    </xdr:to>
    <xdr:graphicFrame macro="">
      <xdr:nvGraphicFramePr>
        <xdr:cNvPr id="10" name="Chart 9">
          <a:extLst>
            <a:ext uri="{FF2B5EF4-FFF2-40B4-BE49-F238E27FC236}">
              <a16:creationId xmlns:a16="http://schemas.microsoft.com/office/drawing/2014/main" id="{00000000-0008-0000-13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3</xdr:col>
      <xdr:colOff>495299</xdr:colOff>
      <xdr:row>2</xdr:row>
      <xdr:rowOff>89806</xdr:rowOff>
    </xdr:from>
    <xdr:to>
      <xdr:col>14</xdr:col>
      <xdr:colOff>355146</xdr:colOff>
      <xdr:row>41</xdr:row>
      <xdr:rowOff>104774</xdr:rowOff>
    </xdr:to>
    <xdr:graphicFrame macro="">
      <xdr:nvGraphicFramePr>
        <xdr:cNvPr id="2" name="Chart 1">
          <a:extLst>
            <a:ext uri="{FF2B5EF4-FFF2-40B4-BE49-F238E27FC236}">
              <a16:creationId xmlns:a16="http://schemas.microsoft.com/office/drawing/2014/main" id="{A3776F47-699D-4AC2-9C43-87AB7C65318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703489</xdr:colOff>
      <xdr:row>46</xdr:row>
      <xdr:rowOff>121375</xdr:rowOff>
    </xdr:from>
    <xdr:to>
      <xdr:col>14</xdr:col>
      <xdr:colOff>563336</xdr:colOff>
      <xdr:row>85</xdr:row>
      <xdr:rowOff>136343</xdr:rowOff>
    </xdr:to>
    <xdr:graphicFrame macro="">
      <xdr:nvGraphicFramePr>
        <xdr:cNvPr id="3" name="Chart 2">
          <a:extLst>
            <a:ext uri="{FF2B5EF4-FFF2-40B4-BE49-F238E27FC236}">
              <a16:creationId xmlns:a16="http://schemas.microsoft.com/office/drawing/2014/main" id="{65CB1695-B86D-4CEF-AA51-48CC4907764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xdr:col>
      <xdr:colOff>585107</xdr:colOff>
      <xdr:row>90</xdr:row>
      <xdr:rowOff>155393</xdr:rowOff>
    </xdr:from>
    <xdr:to>
      <xdr:col>14</xdr:col>
      <xdr:colOff>449036</xdr:colOff>
      <xdr:row>130</xdr:row>
      <xdr:rowOff>2993</xdr:rowOff>
    </xdr:to>
    <xdr:graphicFrame macro="">
      <xdr:nvGraphicFramePr>
        <xdr:cNvPr id="4" name="Chart 3">
          <a:extLst>
            <a:ext uri="{FF2B5EF4-FFF2-40B4-BE49-F238E27FC236}">
              <a16:creationId xmlns:a16="http://schemas.microsoft.com/office/drawing/2014/main" id="{8DB04019-716C-4A84-9D2A-22B9122A94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17</xdr:col>
      <xdr:colOff>28575</xdr:colOff>
      <xdr:row>4</xdr:row>
      <xdr:rowOff>66675</xdr:rowOff>
    </xdr:from>
    <xdr:to>
      <xdr:col>26</xdr:col>
      <xdr:colOff>131445</xdr:colOff>
      <xdr:row>23</xdr:row>
      <xdr:rowOff>28575</xdr:rowOff>
    </xdr:to>
    <xdr:graphicFrame macro="">
      <xdr:nvGraphicFramePr>
        <xdr:cNvPr id="2" name="Chart 1">
          <a:extLst>
            <a:ext uri="{FF2B5EF4-FFF2-40B4-BE49-F238E27FC236}">
              <a16:creationId xmlns:a16="http://schemas.microsoft.com/office/drawing/2014/main" id="{00000000-0008-0000-14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47625</xdr:colOff>
      <xdr:row>4</xdr:row>
      <xdr:rowOff>47625</xdr:rowOff>
    </xdr:from>
    <xdr:to>
      <xdr:col>12</xdr:col>
      <xdr:colOff>760095</xdr:colOff>
      <xdr:row>22</xdr:row>
      <xdr:rowOff>171450</xdr:rowOff>
    </xdr:to>
    <xdr:graphicFrame macro="">
      <xdr:nvGraphicFramePr>
        <xdr:cNvPr id="3" name="Chart 2">
          <a:extLst>
            <a:ext uri="{FF2B5EF4-FFF2-40B4-BE49-F238E27FC236}">
              <a16:creationId xmlns:a16="http://schemas.microsoft.com/office/drawing/2014/main" id="{00000000-0008-0000-14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25</xdr:row>
      <xdr:rowOff>45385</xdr:rowOff>
    </xdr:from>
    <xdr:to>
      <xdr:col>7</xdr:col>
      <xdr:colOff>209550</xdr:colOff>
      <xdr:row>42</xdr:row>
      <xdr:rowOff>190165</xdr:rowOff>
    </xdr:to>
    <xdr:graphicFrame macro="">
      <xdr:nvGraphicFramePr>
        <xdr:cNvPr id="2" name="Chart 1">
          <a:extLst>
            <a:ext uri="{FF2B5EF4-FFF2-40B4-BE49-F238E27FC236}">
              <a16:creationId xmlns:a16="http://schemas.microsoft.com/office/drawing/2014/main" id="{00000000-0008-0000-0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0</xdr:col>
      <xdr:colOff>1</xdr:colOff>
      <xdr:row>0</xdr:row>
      <xdr:rowOff>0</xdr:rowOff>
    </xdr:from>
    <xdr:to>
      <xdr:col>5</xdr:col>
      <xdr:colOff>1</xdr:colOff>
      <xdr:row>2</xdr:row>
      <xdr:rowOff>171450</xdr:rowOff>
    </xdr:to>
    <xdr:sp macro="" textlink="">
      <xdr:nvSpPr>
        <xdr:cNvPr id="2" name="TextBox 1">
          <a:extLst>
            <a:ext uri="{FF2B5EF4-FFF2-40B4-BE49-F238E27FC236}">
              <a16:creationId xmlns:a16="http://schemas.microsoft.com/office/drawing/2014/main" id="{00000000-0008-0000-1600-000002000000}"/>
            </a:ext>
          </a:extLst>
        </xdr:cNvPr>
        <xdr:cNvSpPr txBox="1"/>
      </xdr:nvSpPr>
      <xdr:spPr>
        <a:xfrm>
          <a:off x="1" y="0"/>
          <a:ext cx="8915400" cy="552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The below mappings are used to dynamically link the title and units fields of all tables in this workbook.  The values for Table Row and Table Column denote the position of the table as an element of a "matrix" of tables within the sheet.</a:t>
          </a:r>
        </a:p>
      </xdr:txBody>
    </xdr:sp>
    <xdr:clientData/>
  </xdr:twoCellAnchor>
  <xdr:twoCellAnchor>
    <xdr:from>
      <xdr:col>7</xdr:col>
      <xdr:colOff>1</xdr:colOff>
      <xdr:row>0</xdr:row>
      <xdr:rowOff>0</xdr:rowOff>
    </xdr:from>
    <xdr:to>
      <xdr:col>14</xdr:col>
      <xdr:colOff>400051</xdr:colOff>
      <xdr:row>2</xdr:row>
      <xdr:rowOff>171450</xdr:rowOff>
    </xdr:to>
    <xdr:sp macro="" textlink="">
      <xdr:nvSpPr>
        <xdr:cNvPr id="3" name="TextBox 2">
          <a:extLst>
            <a:ext uri="{FF2B5EF4-FFF2-40B4-BE49-F238E27FC236}">
              <a16:creationId xmlns:a16="http://schemas.microsoft.com/office/drawing/2014/main" id="{00000000-0008-0000-1600-000003000000}"/>
            </a:ext>
          </a:extLst>
        </xdr:cNvPr>
        <xdr:cNvSpPr txBox="1"/>
      </xdr:nvSpPr>
      <xdr:spPr>
        <a:xfrm>
          <a:off x="10134601" y="0"/>
          <a:ext cx="8915400" cy="552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Link to these values for particular sheets where table colum headers should be hard-coded.</a:t>
          </a:r>
        </a:p>
      </xdr:txBody>
    </xdr:sp>
    <xdr:clientData/>
  </xdr:twoCellAnchor>
  <xdr:twoCellAnchor>
    <xdr:from>
      <xdr:col>0</xdr:col>
      <xdr:colOff>1</xdr:colOff>
      <xdr:row>0</xdr:row>
      <xdr:rowOff>0</xdr:rowOff>
    </xdr:from>
    <xdr:to>
      <xdr:col>5</xdr:col>
      <xdr:colOff>1</xdr:colOff>
      <xdr:row>2</xdr:row>
      <xdr:rowOff>171450</xdr:rowOff>
    </xdr:to>
    <xdr:sp macro="" textlink="">
      <xdr:nvSpPr>
        <xdr:cNvPr id="4" name="TextBox 3">
          <a:extLst>
            <a:ext uri="{FF2B5EF4-FFF2-40B4-BE49-F238E27FC236}">
              <a16:creationId xmlns:a16="http://schemas.microsoft.com/office/drawing/2014/main" id="{00000000-0008-0000-1600-000004000000}"/>
            </a:ext>
          </a:extLst>
        </xdr:cNvPr>
        <xdr:cNvSpPr txBox="1"/>
      </xdr:nvSpPr>
      <xdr:spPr>
        <a:xfrm>
          <a:off x="1" y="0"/>
          <a:ext cx="9913620" cy="49911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The below mappings are used to dynamically link the title and units fields of all tables in this workbook.  The values for Table Row and Table Column denote the position of the table as an element of a "matrix" of tables within the sheet.</a:t>
          </a:r>
        </a:p>
      </xdr:txBody>
    </xdr:sp>
    <xdr:clientData/>
  </xdr:twoCellAnchor>
  <xdr:twoCellAnchor>
    <xdr:from>
      <xdr:col>7</xdr:col>
      <xdr:colOff>1</xdr:colOff>
      <xdr:row>0</xdr:row>
      <xdr:rowOff>0</xdr:rowOff>
    </xdr:from>
    <xdr:to>
      <xdr:col>14</xdr:col>
      <xdr:colOff>400051</xdr:colOff>
      <xdr:row>2</xdr:row>
      <xdr:rowOff>171450</xdr:rowOff>
    </xdr:to>
    <xdr:sp macro="" textlink="">
      <xdr:nvSpPr>
        <xdr:cNvPr id="5" name="TextBox 4">
          <a:extLst>
            <a:ext uri="{FF2B5EF4-FFF2-40B4-BE49-F238E27FC236}">
              <a16:creationId xmlns:a16="http://schemas.microsoft.com/office/drawing/2014/main" id="{00000000-0008-0000-1600-000005000000}"/>
            </a:ext>
          </a:extLst>
        </xdr:cNvPr>
        <xdr:cNvSpPr txBox="1"/>
      </xdr:nvSpPr>
      <xdr:spPr>
        <a:xfrm>
          <a:off x="11132821" y="0"/>
          <a:ext cx="9155430" cy="49911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Link to these values for particular sheets where table colum headers should be hard-coded.</a:t>
          </a:r>
        </a:p>
      </xdr:txBody>
    </xdr:sp>
    <xdr:clientData/>
  </xdr:twoCellAnchor>
  <xdr:twoCellAnchor>
    <xdr:from>
      <xdr:col>3</xdr:col>
      <xdr:colOff>917575</xdr:colOff>
      <xdr:row>0</xdr:row>
      <xdr:rowOff>95250</xdr:rowOff>
    </xdr:from>
    <xdr:to>
      <xdr:col>4</xdr:col>
      <xdr:colOff>254000</xdr:colOff>
      <xdr:row>4</xdr:row>
      <xdr:rowOff>28575</xdr:rowOff>
    </xdr:to>
    <xdr:sp macro="" textlink="">
      <xdr:nvSpPr>
        <xdr:cNvPr id="6" name="TextBox 5">
          <a:extLst>
            <a:ext uri="{FF2B5EF4-FFF2-40B4-BE49-F238E27FC236}">
              <a16:creationId xmlns:a16="http://schemas.microsoft.com/office/drawing/2014/main" id="{00000000-0008-0000-1600-000006000000}"/>
            </a:ext>
          </a:extLst>
        </xdr:cNvPr>
        <xdr:cNvSpPr txBox="1"/>
      </xdr:nvSpPr>
      <xdr:spPr>
        <a:xfrm>
          <a:off x="4699000" y="95250"/>
          <a:ext cx="4918075" cy="581025"/>
        </a:xfrm>
        <a:prstGeom prst="rect">
          <a:avLst/>
        </a:prstGeom>
        <a:solidFill>
          <a:srgbClr val="FF0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Note:</a:t>
          </a:r>
          <a:r>
            <a:rPr lang="en-US" sz="1100" baseline="0"/>
            <a:t> This tab should be hidden once setup is complete.</a:t>
          </a:r>
          <a:endParaRPr 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219075</xdr:colOff>
      <xdr:row>31</xdr:row>
      <xdr:rowOff>47625</xdr:rowOff>
    </xdr:from>
    <xdr:to>
      <xdr:col>12</xdr:col>
      <xdr:colOff>914400</xdr:colOff>
      <xdr:row>50</xdr:row>
      <xdr:rowOff>173355</xdr:rowOff>
    </xdr:to>
    <xdr:graphicFrame macro="">
      <xdr:nvGraphicFramePr>
        <xdr:cNvPr id="2" name="Chart 1">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568325</xdr:colOff>
      <xdr:row>52</xdr:row>
      <xdr:rowOff>47625</xdr:rowOff>
    </xdr:from>
    <xdr:to>
      <xdr:col>13</xdr:col>
      <xdr:colOff>282575</xdr:colOff>
      <xdr:row>71</xdr:row>
      <xdr:rowOff>163830</xdr:rowOff>
    </xdr:to>
    <xdr:graphicFrame macro="">
      <xdr:nvGraphicFramePr>
        <xdr:cNvPr id="5" name="Chart 4">
          <a:extLst>
            <a:ext uri="{FF2B5EF4-FFF2-40B4-BE49-F238E27FC236}">
              <a16:creationId xmlns:a16="http://schemas.microsoft.com/office/drawing/2014/main" id="{00000000-0008-0000-05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13</xdr:col>
      <xdr:colOff>812385</xdr:colOff>
      <xdr:row>31</xdr:row>
      <xdr:rowOff>36581</xdr:rowOff>
    </xdr:from>
    <xdr:to>
      <xdr:col>21</xdr:col>
      <xdr:colOff>526635</xdr:colOff>
      <xdr:row>50</xdr:row>
      <xdr:rowOff>162311</xdr:rowOff>
    </xdr:to>
    <xdr:graphicFrame macro="">
      <xdr:nvGraphicFramePr>
        <xdr:cNvPr id="7" name="Chart 6">
          <a:extLst>
            <a:ext uri="{FF2B5EF4-FFF2-40B4-BE49-F238E27FC236}">
              <a16:creationId xmlns:a16="http://schemas.microsoft.com/office/drawing/2014/main" id="{00000000-0008-0000-05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3</xdr:col>
      <xdr:colOff>952499</xdr:colOff>
      <xdr:row>4</xdr:row>
      <xdr:rowOff>85723</xdr:rowOff>
    </xdr:from>
    <xdr:to>
      <xdr:col>13</xdr:col>
      <xdr:colOff>209549</xdr:colOff>
      <xdr:row>25</xdr:row>
      <xdr:rowOff>59053</xdr:rowOff>
    </xdr:to>
    <xdr:graphicFrame macro="">
      <xdr:nvGraphicFramePr>
        <xdr:cNvPr id="2" name="Chart 1">
          <a:extLst>
            <a:ext uri="{FF2B5EF4-FFF2-40B4-BE49-F238E27FC236}">
              <a16:creationId xmlns:a16="http://schemas.microsoft.com/office/drawing/2014/main" id="{00000000-0008-0000-06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895350</xdr:colOff>
      <xdr:row>35</xdr:row>
      <xdr:rowOff>114299</xdr:rowOff>
    </xdr:from>
    <xdr:to>
      <xdr:col>13</xdr:col>
      <xdr:colOff>152400</xdr:colOff>
      <xdr:row>56</xdr:row>
      <xdr:rowOff>97154</xdr:rowOff>
    </xdr:to>
    <xdr:graphicFrame macro="">
      <xdr:nvGraphicFramePr>
        <xdr:cNvPr id="3" name="Chart 2">
          <a:extLst>
            <a:ext uri="{FF2B5EF4-FFF2-40B4-BE49-F238E27FC236}">
              <a16:creationId xmlns:a16="http://schemas.microsoft.com/office/drawing/2014/main" id="{00000000-0008-0000-06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22</xdr:col>
      <xdr:colOff>936625</xdr:colOff>
      <xdr:row>7</xdr:row>
      <xdr:rowOff>47625</xdr:rowOff>
    </xdr:from>
    <xdr:to>
      <xdr:col>33</xdr:col>
      <xdr:colOff>22225</xdr:colOff>
      <xdr:row>28</xdr:row>
      <xdr:rowOff>30480</xdr:rowOff>
    </xdr:to>
    <xdr:graphicFrame macro="">
      <xdr:nvGraphicFramePr>
        <xdr:cNvPr id="4" name="Chart 3">
          <a:extLst>
            <a:ext uri="{FF2B5EF4-FFF2-40B4-BE49-F238E27FC236}">
              <a16:creationId xmlns:a16="http://schemas.microsoft.com/office/drawing/2014/main" id="{00000000-0008-0000-06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xdr:col>
      <xdr:colOff>514349</xdr:colOff>
      <xdr:row>66</xdr:row>
      <xdr:rowOff>38100</xdr:rowOff>
    </xdr:from>
    <xdr:to>
      <xdr:col>15</xdr:col>
      <xdr:colOff>552449</xdr:colOff>
      <xdr:row>87</xdr:row>
      <xdr:rowOff>11430</xdr:rowOff>
    </xdr:to>
    <xdr:graphicFrame macro="">
      <xdr:nvGraphicFramePr>
        <xdr:cNvPr id="5" name="Chart 4">
          <a:extLst>
            <a:ext uri="{FF2B5EF4-FFF2-40B4-BE49-F238E27FC236}">
              <a16:creationId xmlns:a16="http://schemas.microsoft.com/office/drawing/2014/main" id="{00000000-0008-0000-06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19050</xdr:colOff>
      <xdr:row>97</xdr:row>
      <xdr:rowOff>57150</xdr:rowOff>
    </xdr:from>
    <xdr:to>
      <xdr:col>15</xdr:col>
      <xdr:colOff>647700</xdr:colOff>
      <xdr:row>118</xdr:row>
      <xdr:rowOff>30480</xdr:rowOff>
    </xdr:to>
    <xdr:graphicFrame macro="">
      <xdr:nvGraphicFramePr>
        <xdr:cNvPr id="7" name="Chart 6">
          <a:extLst>
            <a:ext uri="{FF2B5EF4-FFF2-40B4-BE49-F238E27FC236}">
              <a16:creationId xmlns:a16="http://schemas.microsoft.com/office/drawing/2014/main" id="{00000000-0008-0000-06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11</xdr:col>
      <xdr:colOff>457199</xdr:colOff>
      <xdr:row>6</xdr:row>
      <xdr:rowOff>133348</xdr:rowOff>
    </xdr:from>
    <xdr:to>
      <xdr:col>21</xdr:col>
      <xdr:colOff>133349</xdr:colOff>
      <xdr:row>27</xdr:row>
      <xdr:rowOff>116203</xdr:rowOff>
    </xdr:to>
    <xdr:graphicFrame macro="">
      <xdr:nvGraphicFramePr>
        <xdr:cNvPr id="2" name="Chart 1">
          <a:extLst>
            <a:ext uri="{FF2B5EF4-FFF2-40B4-BE49-F238E27FC236}">
              <a16:creationId xmlns:a16="http://schemas.microsoft.com/office/drawing/2014/main" id="{00000000-0008-0000-07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466725</xdr:colOff>
      <xdr:row>35</xdr:row>
      <xdr:rowOff>66674</xdr:rowOff>
    </xdr:from>
    <xdr:to>
      <xdr:col>21</xdr:col>
      <xdr:colOff>142875</xdr:colOff>
      <xdr:row>56</xdr:row>
      <xdr:rowOff>49529</xdr:rowOff>
    </xdr:to>
    <xdr:graphicFrame macro="">
      <xdr:nvGraphicFramePr>
        <xdr:cNvPr id="3" name="Chart 2">
          <a:extLst>
            <a:ext uri="{FF2B5EF4-FFF2-40B4-BE49-F238E27FC236}">
              <a16:creationId xmlns:a16="http://schemas.microsoft.com/office/drawing/2014/main" id="{00000000-0008-0000-07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542923</xdr:colOff>
      <xdr:row>67</xdr:row>
      <xdr:rowOff>114300</xdr:rowOff>
    </xdr:from>
    <xdr:to>
      <xdr:col>21</xdr:col>
      <xdr:colOff>219073</xdr:colOff>
      <xdr:row>88</xdr:row>
      <xdr:rowOff>97155</xdr:rowOff>
    </xdr:to>
    <xdr:graphicFrame macro="">
      <xdr:nvGraphicFramePr>
        <xdr:cNvPr id="5" name="Chart 4">
          <a:extLst>
            <a:ext uri="{FF2B5EF4-FFF2-40B4-BE49-F238E27FC236}">
              <a16:creationId xmlns:a16="http://schemas.microsoft.com/office/drawing/2014/main" id="{00000000-0008-0000-07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editAs="oneCell">
    <xdr:from>
      <xdr:col>28</xdr:col>
      <xdr:colOff>514350</xdr:colOff>
      <xdr:row>2</xdr:row>
      <xdr:rowOff>85725</xdr:rowOff>
    </xdr:from>
    <xdr:to>
      <xdr:col>38</xdr:col>
      <xdr:colOff>552450</xdr:colOff>
      <xdr:row>32</xdr:row>
      <xdr:rowOff>30480</xdr:rowOff>
    </xdr:to>
    <xdr:graphicFrame macro="">
      <xdr:nvGraphicFramePr>
        <xdr:cNvPr id="12" name="Chart 11">
          <a:extLst>
            <a:ext uri="{FF2B5EF4-FFF2-40B4-BE49-F238E27FC236}">
              <a16:creationId xmlns:a16="http://schemas.microsoft.com/office/drawing/2014/main" id="{00000000-0008-0000-08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109</xdr:col>
      <xdr:colOff>0</xdr:colOff>
      <xdr:row>2</xdr:row>
      <xdr:rowOff>104775</xdr:rowOff>
    </xdr:from>
    <xdr:ext cx="5943600" cy="3383280"/>
    <xdr:graphicFrame macro="">
      <xdr:nvGraphicFramePr>
        <xdr:cNvPr id="11" name="Chart 10">
          <a:extLst>
            <a:ext uri="{FF2B5EF4-FFF2-40B4-BE49-F238E27FC236}">
              <a16:creationId xmlns:a16="http://schemas.microsoft.com/office/drawing/2014/main" id="{00000000-0008-0000-08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oneCellAnchor>
  <xdr:oneCellAnchor>
    <xdr:from>
      <xdr:col>68</xdr:col>
      <xdr:colOff>561975</xdr:colOff>
      <xdr:row>2</xdr:row>
      <xdr:rowOff>47625</xdr:rowOff>
    </xdr:from>
    <xdr:ext cx="5943600" cy="3383280"/>
    <xdr:graphicFrame macro="">
      <xdr:nvGraphicFramePr>
        <xdr:cNvPr id="24" name="Chart 23">
          <a:extLst>
            <a:ext uri="{FF2B5EF4-FFF2-40B4-BE49-F238E27FC236}">
              <a16:creationId xmlns:a16="http://schemas.microsoft.com/office/drawing/2014/main" id="{00000000-0008-0000-08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oneCellAnchor>
</xdr:wsDr>
</file>

<file path=xl/drawings/drawing7.xml><?xml version="1.0" encoding="utf-8"?>
<xdr:wsDr xmlns:xdr="http://schemas.openxmlformats.org/drawingml/2006/spreadsheetDrawing" xmlns:a="http://schemas.openxmlformats.org/drawingml/2006/main">
  <xdr:twoCellAnchor>
    <xdr:from>
      <xdr:col>4</xdr:col>
      <xdr:colOff>958214</xdr:colOff>
      <xdr:row>4</xdr:row>
      <xdr:rowOff>103957</xdr:rowOff>
    </xdr:from>
    <xdr:to>
      <xdr:col>15</xdr:col>
      <xdr:colOff>15239</xdr:colOff>
      <xdr:row>25</xdr:row>
      <xdr:rowOff>86812</xdr:rowOff>
    </xdr:to>
    <xdr:graphicFrame macro="">
      <xdr:nvGraphicFramePr>
        <xdr:cNvPr id="2" name="Chart 1">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942431</xdr:colOff>
      <xdr:row>35</xdr:row>
      <xdr:rowOff>45991</xdr:rowOff>
    </xdr:from>
    <xdr:to>
      <xdr:col>14</xdr:col>
      <xdr:colOff>590006</xdr:colOff>
      <xdr:row>56</xdr:row>
      <xdr:rowOff>19321</xdr:rowOff>
    </xdr:to>
    <xdr:graphicFrame macro="">
      <xdr:nvGraphicFramePr>
        <xdr:cNvPr id="3" name="Chart 2">
          <a:extLst>
            <a:ext uri="{FF2B5EF4-FFF2-40B4-BE49-F238E27FC236}">
              <a16:creationId xmlns:a16="http://schemas.microsoft.com/office/drawing/2014/main" id="{00000000-0008-0000-09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24</xdr:col>
      <xdr:colOff>28575</xdr:colOff>
      <xdr:row>6</xdr:row>
      <xdr:rowOff>110489</xdr:rowOff>
    </xdr:from>
    <xdr:to>
      <xdr:col>34</xdr:col>
      <xdr:colOff>66675</xdr:colOff>
      <xdr:row>27</xdr:row>
      <xdr:rowOff>93344</xdr:rowOff>
    </xdr:to>
    <xdr:graphicFrame macro="">
      <xdr:nvGraphicFramePr>
        <xdr:cNvPr id="4" name="Chart 3">
          <a:extLst>
            <a:ext uri="{FF2B5EF4-FFF2-40B4-BE49-F238E27FC236}">
              <a16:creationId xmlns:a16="http://schemas.microsoft.com/office/drawing/2014/main" id="{00000000-0008-0000-09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xdr:col>
      <xdr:colOff>399506</xdr:colOff>
      <xdr:row>67</xdr:row>
      <xdr:rowOff>150766</xdr:rowOff>
    </xdr:from>
    <xdr:to>
      <xdr:col>15</xdr:col>
      <xdr:colOff>437606</xdr:colOff>
      <xdr:row>88</xdr:row>
      <xdr:rowOff>133621</xdr:rowOff>
    </xdr:to>
    <xdr:graphicFrame macro="">
      <xdr:nvGraphicFramePr>
        <xdr:cNvPr id="5" name="Chart 4">
          <a:extLst>
            <a:ext uri="{FF2B5EF4-FFF2-40B4-BE49-F238E27FC236}">
              <a16:creationId xmlns:a16="http://schemas.microsoft.com/office/drawing/2014/main" id="{00000000-0008-0000-09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5</xdr:col>
      <xdr:colOff>400049</xdr:colOff>
      <xdr:row>98</xdr:row>
      <xdr:rowOff>123824</xdr:rowOff>
    </xdr:from>
    <xdr:to>
      <xdr:col>15</xdr:col>
      <xdr:colOff>438149</xdr:colOff>
      <xdr:row>119</xdr:row>
      <xdr:rowOff>106679</xdr:rowOff>
    </xdr:to>
    <xdr:graphicFrame macro="">
      <xdr:nvGraphicFramePr>
        <xdr:cNvPr id="6" name="Chart 5">
          <a:extLst>
            <a:ext uri="{FF2B5EF4-FFF2-40B4-BE49-F238E27FC236}">
              <a16:creationId xmlns:a16="http://schemas.microsoft.com/office/drawing/2014/main" id="{00000000-0008-0000-09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3</xdr:col>
      <xdr:colOff>672463</xdr:colOff>
      <xdr:row>1</xdr:row>
      <xdr:rowOff>328611</xdr:rowOff>
    </xdr:from>
    <xdr:to>
      <xdr:col>14</xdr:col>
      <xdr:colOff>491488</xdr:colOff>
      <xdr:row>41</xdr:row>
      <xdr:rowOff>61912</xdr:rowOff>
    </xdr:to>
    <xdr:graphicFrame macro="">
      <xdr:nvGraphicFramePr>
        <xdr:cNvPr id="2" name="Chart 1">
          <a:extLst>
            <a:ext uri="{FF2B5EF4-FFF2-40B4-BE49-F238E27FC236}">
              <a16:creationId xmlns:a16="http://schemas.microsoft.com/office/drawing/2014/main" id="{00000000-0008-0000-0A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619124</xdr:colOff>
      <xdr:row>46</xdr:row>
      <xdr:rowOff>95250</xdr:rowOff>
    </xdr:from>
    <xdr:to>
      <xdr:col>14</xdr:col>
      <xdr:colOff>438149</xdr:colOff>
      <xdr:row>86</xdr:row>
      <xdr:rowOff>0</xdr:rowOff>
    </xdr:to>
    <xdr:graphicFrame macro="">
      <xdr:nvGraphicFramePr>
        <xdr:cNvPr id="3" name="Chart 2">
          <a:extLst>
            <a:ext uri="{FF2B5EF4-FFF2-40B4-BE49-F238E27FC236}">
              <a16:creationId xmlns:a16="http://schemas.microsoft.com/office/drawing/2014/main" id="{00000000-0008-0000-0A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19</xdr:col>
      <xdr:colOff>383381</xdr:colOff>
      <xdr:row>2</xdr:row>
      <xdr:rowOff>78580</xdr:rowOff>
    </xdr:from>
    <xdr:to>
      <xdr:col>30</xdr:col>
      <xdr:colOff>204788</xdr:colOff>
      <xdr:row>41</xdr:row>
      <xdr:rowOff>145256</xdr:rowOff>
    </xdr:to>
    <xdr:graphicFrame macro="">
      <xdr:nvGraphicFramePr>
        <xdr:cNvPr id="4" name="Chart 3">
          <a:extLst>
            <a:ext uri="{FF2B5EF4-FFF2-40B4-BE49-F238E27FC236}">
              <a16:creationId xmlns:a16="http://schemas.microsoft.com/office/drawing/2014/main" id="{00000000-0008-0000-0A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34</xdr:col>
      <xdr:colOff>333375</xdr:colOff>
      <xdr:row>2</xdr:row>
      <xdr:rowOff>161925</xdr:rowOff>
    </xdr:from>
    <xdr:to>
      <xdr:col>49</xdr:col>
      <xdr:colOff>547687</xdr:colOff>
      <xdr:row>41</xdr:row>
      <xdr:rowOff>76200</xdr:rowOff>
    </xdr:to>
    <xdr:graphicFrame macro="">
      <xdr:nvGraphicFramePr>
        <xdr:cNvPr id="5" name="Chart 4">
          <a:extLst>
            <a:ext uri="{FF2B5EF4-FFF2-40B4-BE49-F238E27FC236}">
              <a16:creationId xmlns:a16="http://schemas.microsoft.com/office/drawing/2014/main" id="{00000000-0008-0000-0A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34</xdr:col>
      <xdr:colOff>130549</xdr:colOff>
      <xdr:row>47</xdr:row>
      <xdr:rowOff>47176</xdr:rowOff>
    </xdr:from>
    <xdr:to>
      <xdr:col>49</xdr:col>
      <xdr:colOff>365872</xdr:colOff>
      <xdr:row>88</xdr:row>
      <xdr:rowOff>4593</xdr:rowOff>
    </xdr:to>
    <xdr:graphicFrame macro="">
      <xdr:nvGraphicFramePr>
        <xdr:cNvPr id="8" name="Chart 7">
          <a:extLst>
            <a:ext uri="{FF2B5EF4-FFF2-40B4-BE49-F238E27FC236}">
              <a16:creationId xmlns:a16="http://schemas.microsoft.com/office/drawing/2014/main" id="{00000000-0008-0000-0A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19</xdr:col>
      <xdr:colOff>542924</xdr:colOff>
      <xdr:row>46</xdr:row>
      <xdr:rowOff>72388</xdr:rowOff>
    </xdr:from>
    <xdr:to>
      <xdr:col>30</xdr:col>
      <xdr:colOff>361949</xdr:colOff>
      <xdr:row>85</xdr:row>
      <xdr:rowOff>148588</xdr:rowOff>
    </xdr:to>
    <xdr:graphicFrame macro="">
      <xdr:nvGraphicFramePr>
        <xdr:cNvPr id="9" name="Chart 8">
          <a:extLst>
            <a:ext uri="{FF2B5EF4-FFF2-40B4-BE49-F238E27FC236}">
              <a16:creationId xmlns:a16="http://schemas.microsoft.com/office/drawing/2014/main" id="{00000000-0008-0000-0A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xdr:col>
      <xdr:colOff>581025</xdr:colOff>
      <xdr:row>90</xdr:row>
      <xdr:rowOff>57150</xdr:rowOff>
    </xdr:from>
    <xdr:to>
      <xdr:col>14</xdr:col>
      <xdr:colOff>400050</xdr:colOff>
      <xdr:row>129</xdr:row>
      <xdr:rowOff>133350</xdr:rowOff>
    </xdr:to>
    <xdr:graphicFrame macro="">
      <xdr:nvGraphicFramePr>
        <xdr:cNvPr id="10" name="Chart 9">
          <a:extLst>
            <a:ext uri="{FF2B5EF4-FFF2-40B4-BE49-F238E27FC236}">
              <a16:creationId xmlns:a16="http://schemas.microsoft.com/office/drawing/2014/main" id="{00000000-0008-0000-0A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34</xdr:col>
      <xdr:colOff>443753</xdr:colOff>
      <xdr:row>90</xdr:row>
      <xdr:rowOff>72388</xdr:rowOff>
    </xdr:from>
    <xdr:to>
      <xdr:col>50</xdr:col>
      <xdr:colOff>88526</xdr:colOff>
      <xdr:row>131</xdr:row>
      <xdr:rowOff>18600</xdr:rowOff>
    </xdr:to>
    <xdr:graphicFrame macro="">
      <xdr:nvGraphicFramePr>
        <xdr:cNvPr id="12" name="Chart 11">
          <a:extLst>
            <a:ext uri="{FF2B5EF4-FFF2-40B4-BE49-F238E27FC236}">
              <a16:creationId xmlns:a16="http://schemas.microsoft.com/office/drawing/2014/main" id="{00000000-0008-0000-0A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19</xdr:col>
      <xdr:colOff>257174</xdr:colOff>
      <xdr:row>90</xdr:row>
      <xdr:rowOff>100964</xdr:rowOff>
    </xdr:from>
    <xdr:to>
      <xdr:col>30</xdr:col>
      <xdr:colOff>76199</xdr:colOff>
      <xdr:row>130</xdr:row>
      <xdr:rowOff>5714</xdr:rowOff>
    </xdr:to>
    <xdr:graphicFrame macro="">
      <xdr:nvGraphicFramePr>
        <xdr:cNvPr id="13" name="Chart 12">
          <a:extLst>
            <a:ext uri="{FF2B5EF4-FFF2-40B4-BE49-F238E27FC236}">
              <a16:creationId xmlns:a16="http://schemas.microsoft.com/office/drawing/2014/main" id="{00000000-0008-0000-0A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3</xdr:col>
      <xdr:colOff>450056</xdr:colOff>
      <xdr:row>2</xdr:row>
      <xdr:rowOff>50005</xdr:rowOff>
    </xdr:from>
    <xdr:to>
      <xdr:col>14</xdr:col>
      <xdr:colOff>271463</xdr:colOff>
      <xdr:row>41</xdr:row>
      <xdr:rowOff>116681</xdr:rowOff>
    </xdr:to>
    <xdr:graphicFrame macro="">
      <xdr:nvGraphicFramePr>
        <xdr:cNvPr id="2" name="Chart 1">
          <a:extLst>
            <a:ext uri="{FF2B5EF4-FFF2-40B4-BE49-F238E27FC236}">
              <a16:creationId xmlns:a16="http://schemas.microsoft.com/office/drawing/2014/main" id="{56968902-C038-442E-AE18-E23A94D8E47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495299</xdr:colOff>
      <xdr:row>46</xdr:row>
      <xdr:rowOff>148588</xdr:rowOff>
    </xdr:from>
    <xdr:to>
      <xdr:col>14</xdr:col>
      <xdr:colOff>314324</xdr:colOff>
      <xdr:row>86</xdr:row>
      <xdr:rowOff>53338</xdr:rowOff>
    </xdr:to>
    <xdr:graphicFrame macro="">
      <xdr:nvGraphicFramePr>
        <xdr:cNvPr id="3" name="Chart 2">
          <a:extLst>
            <a:ext uri="{FF2B5EF4-FFF2-40B4-BE49-F238E27FC236}">
              <a16:creationId xmlns:a16="http://schemas.microsoft.com/office/drawing/2014/main" id="{AA0B9124-5781-4586-AEF1-BADD93F0169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xdr:col>
      <xdr:colOff>314324</xdr:colOff>
      <xdr:row>90</xdr:row>
      <xdr:rowOff>81914</xdr:rowOff>
    </xdr:from>
    <xdr:to>
      <xdr:col>14</xdr:col>
      <xdr:colOff>133349</xdr:colOff>
      <xdr:row>129</xdr:row>
      <xdr:rowOff>158114</xdr:rowOff>
    </xdr:to>
    <xdr:graphicFrame macro="">
      <xdr:nvGraphicFramePr>
        <xdr:cNvPr id="4" name="Chart 3">
          <a:extLst>
            <a:ext uri="{FF2B5EF4-FFF2-40B4-BE49-F238E27FC236}">
              <a16:creationId xmlns:a16="http://schemas.microsoft.com/office/drawing/2014/main" id="{9D96282C-D9A0-4F99-99D4-5D4CD45DCDC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theme/theme1.xml><?xml version="1.0" encoding="utf-8"?>
<a:theme xmlns:a="http://schemas.openxmlformats.org/drawingml/2006/main" name="Office Theme">
  <a:themeElements>
    <a:clrScheme name="Navigant 2016">
      <a:dk1>
        <a:sysClr val="windowText" lastClr="000000"/>
      </a:dk1>
      <a:lt1>
        <a:sysClr val="window" lastClr="FFFFFF"/>
      </a:lt1>
      <a:dk2>
        <a:srgbClr val="555759"/>
      </a:dk2>
      <a:lt2>
        <a:srgbClr val="F2F2F2"/>
      </a:lt2>
      <a:accent1>
        <a:srgbClr val="95D600"/>
      </a:accent1>
      <a:accent2>
        <a:srgbClr val="648C1A"/>
      </a:accent2>
      <a:accent3>
        <a:srgbClr val="0093C9"/>
      </a:accent3>
      <a:accent4>
        <a:srgbClr val="FFB718"/>
      </a:accent4>
      <a:accent5>
        <a:srgbClr val="F07B05"/>
      </a:accent5>
      <a:accent6>
        <a:srgbClr val="AC0040"/>
      </a:accent6>
      <a:hlink>
        <a:srgbClr val="006579"/>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0.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4.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5.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6.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7.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8.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9.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0.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4.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7.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8.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9.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1.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2.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3.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5.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6.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7.bin"/></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3B71"/>
  </sheetPr>
  <dimension ref="B2:X75"/>
  <sheetViews>
    <sheetView showGridLines="0" tabSelected="1" workbookViewId="0">
      <selection activeCell="A25" sqref="A25"/>
    </sheetView>
  </sheetViews>
  <sheetFormatPr defaultRowHeight="15" x14ac:dyDescent="0.25"/>
  <cols>
    <col min="2" max="2" width="23.42578125" bestFit="1" customWidth="1"/>
    <col min="3" max="8" width="12.7109375" customWidth="1"/>
    <col min="9" max="9" width="19.7109375" customWidth="1"/>
  </cols>
  <sheetData>
    <row r="2" spans="2:24" x14ac:dyDescent="0.25">
      <c r="D2" s="154" t="s">
        <v>1512</v>
      </c>
      <c r="E2" s="154"/>
      <c r="F2" s="154"/>
      <c r="G2" s="154"/>
      <c r="H2" s="154"/>
      <c r="I2" s="154"/>
      <c r="J2" s="154"/>
      <c r="K2" s="154"/>
      <c r="L2" s="154"/>
    </row>
    <row r="3" spans="2:24" x14ac:dyDescent="0.25">
      <c r="D3" s="154"/>
      <c r="E3" s="154"/>
      <c r="F3" s="154"/>
      <c r="G3" s="154"/>
      <c r="H3" s="154"/>
      <c r="I3" s="154"/>
      <c r="J3" s="154"/>
      <c r="K3" s="154"/>
      <c r="L3" s="154"/>
    </row>
    <row r="4" spans="2:24" x14ac:dyDescent="0.25">
      <c r="D4" s="154"/>
      <c r="E4" s="154"/>
      <c r="F4" s="154"/>
      <c r="G4" s="154"/>
      <c r="H4" s="154"/>
      <c r="I4" s="154"/>
      <c r="J4" s="154"/>
      <c r="K4" s="154"/>
      <c r="L4" s="154"/>
    </row>
    <row r="5" spans="2:24" x14ac:dyDescent="0.25">
      <c r="D5" s="154"/>
      <c r="E5" s="154"/>
      <c r="F5" s="154"/>
      <c r="G5" s="154"/>
      <c r="H5" s="154"/>
      <c r="I5" s="154"/>
      <c r="J5" s="154"/>
      <c r="K5" s="154"/>
      <c r="L5" s="154"/>
    </row>
    <row r="7" spans="2:24" ht="14.45" customHeight="1" x14ac:dyDescent="0.25">
      <c r="B7" s="158" t="s">
        <v>1513</v>
      </c>
      <c r="C7" s="158"/>
      <c r="D7" s="158"/>
      <c r="E7" s="158"/>
      <c r="F7" s="158"/>
      <c r="G7" s="158"/>
      <c r="H7" s="158"/>
      <c r="I7" s="158"/>
      <c r="J7" s="158"/>
      <c r="K7" s="152"/>
      <c r="L7" s="152"/>
    </row>
    <row r="8" spans="2:24" ht="42.75" customHeight="1" x14ac:dyDescent="0.25">
      <c r="B8" s="158"/>
      <c r="C8" s="158"/>
      <c r="D8" s="158"/>
      <c r="E8" s="158"/>
      <c r="F8" s="158"/>
      <c r="G8" s="158"/>
      <c r="H8" s="158"/>
      <c r="I8" s="158"/>
      <c r="J8" s="158"/>
      <c r="K8" s="152"/>
      <c r="L8" s="152"/>
    </row>
    <row r="9" spans="2:24" x14ac:dyDescent="0.25">
      <c r="C9" s="139"/>
      <c r="D9" s="139"/>
      <c r="E9" s="139"/>
      <c r="F9" s="139"/>
      <c r="G9" s="139"/>
      <c r="H9" s="139"/>
      <c r="I9" s="139"/>
      <c r="J9" s="139"/>
      <c r="K9" s="139"/>
      <c r="L9" s="139"/>
      <c r="M9" s="139"/>
    </row>
    <row r="10" spans="2:24" x14ac:dyDescent="0.25">
      <c r="C10" s="139"/>
      <c r="D10" s="139"/>
      <c r="E10" s="139"/>
      <c r="F10" s="139"/>
      <c r="G10" s="139"/>
      <c r="H10" s="139"/>
      <c r="I10" s="139"/>
      <c r="J10" s="139"/>
      <c r="K10" s="139"/>
      <c r="L10" s="139"/>
      <c r="M10" s="139"/>
    </row>
    <row r="11" spans="2:24" x14ac:dyDescent="0.25">
      <c r="C11" s="139"/>
      <c r="D11" s="139"/>
      <c r="E11" s="139"/>
      <c r="F11" s="139"/>
      <c r="G11" s="139"/>
      <c r="H11" s="139"/>
      <c r="I11" s="139"/>
      <c r="J11" s="139"/>
      <c r="K11" s="139"/>
      <c r="L11" s="139"/>
      <c r="M11" s="139"/>
    </row>
    <row r="12" spans="2:24" ht="16.5" thickBot="1" x14ac:dyDescent="0.3">
      <c r="B12" s="142" t="s">
        <v>1458</v>
      </c>
      <c r="C12" s="161" t="s">
        <v>288</v>
      </c>
      <c r="D12" s="161"/>
      <c r="E12" s="161"/>
      <c r="F12" s="161"/>
      <c r="G12" s="161"/>
      <c r="H12" s="161"/>
      <c r="I12" s="161"/>
      <c r="K12" s="155" t="s">
        <v>1457</v>
      </c>
      <c r="L12" s="155"/>
      <c r="M12" s="155"/>
      <c r="N12" s="155"/>
      <c r="O12" s="155"/>
      <c r="P12" s="155"/>
      <c r="Q12" s="155"/>
      <c r="R12" s="155"/>
      <c r="S12" s="155"/>
      <c r="T12" s="155"/>
      <c r="U12" s="155"/>
      <c r="V12" s="155"/>
      <c r="W12" s="155"/>
      <c r="X12" s="155"/>
    </row>
    <row r="13" spans="2:24" x14ac:dyDescent="0.25">
      <c r="B13" s="145" t="s">
        <v>1468</v>
      </c>
      <c r="C13" s="162" t="s">
        <v>1472</v>
      </c>
      <c r="D13" s="162"/>
      <c r="E13" s="162"/>
      <c r="F13" s="162"/>
      <c r="G13" s="162"/>
      <c r="H13" s="162"/>
      <c r="I13" s="162"/>
      <c r="K13" s="156" t="s">
        <v>1511</v>
      </c>
      <c r="L13" s="156"/>
      <c r="M13" s="156"/>
      <c r="N13" s="156"/>
      <c r="O13" s="156"/>
      <c r="P13" s="156"/>
      <c r="Q13" s="156"/>
      <c r="R13" s="156"/>
      <c r="S13" s="156"/>
      <c r="T13" s="156"/>
      <c r="U13" s="156"/>
      <c r="V13" s="156"/>
      <c r="W13" s="156"/>
      <c r="X13" s="156"/>
    </row>
    <row r="14" spans="2:24" x14ac:dyDescent="0.25">
      <c r="B14" s="146" t="s">
        <v>1459</v>
      </c>
      <c r="C14" s="160" t="s">
        <v>1473</v>
      </c>
      <c r="D14" s="160"/>
      <c r="E14" s="160"/>
      <c r="F14" s="160"/>
      <c r="G14" s="160"/>
      <c r="H14" s="160"/>
      <c r="I14" s="160"/>
      <c r="K14" s="157" t="s">
        <v>1400</v>
      </c>
      <c r="L14" s="157"/>
      <c r="M14" s="157"/>
      <c r="N14" s="157"/>
      <c r="O14" s="157"/>
      <c r="P14" s="157"/>
      <c r="Q14" s="157"/>
      <c r="R14" s="157"/>
      <c r="S14" s="157"/>
      <c r="T14" s="157"/>
      <c r="U14" s="157"/>
      <c r="V14" s="157"/>
      <c r="W14" s="157"/>
      <c r="X14" s="157"/>
    </row>
    <row r="15" spans="2:24" x14ac:dyDescent="0.25">
      <c r="B15" s="146" t="s">
        <v>1460</v>
      </c>
      <c r="C15" s="160" t="s">
        <v>1478</v>
      </c>
      <c r="D15" s="160"/>
      <c r="E15" s="160"/>
      <c r="F15" s="160"/>
      <c r="G15" s="160"/>
      <c r="H15" s="160"/>
      <c r="I15" s="160"/>
      <c r="K15" s="153" t="s">
        <v>1401</v>
      </c>
      <c r="L15" s="153"/>
      <c r="M15" s="153"/>
      <c r="N15" s="153"/>
      <c r="O15" s="153"/>
      <c r="P15" s="153"/>
      <c r="Q15" s="153"/>
      <c r="R15" s="153"/>
      <c r="S15" s="153"/>
      <c r="T15" s="153"/>
      <c r="U15" s="153"/>
      <c r="V15" s="153"/>
      <c r="W15" s="153"/>
      <c r="X15" s="153"/>
    </row>
    <row r="16" spans="2:24" x14ac:dyDescent="0.25">
      <c r="B16" s="146" t="s">
        <v>1461</v>
      </c>
      <c r="C16" s="160" t="s">
        <v>1479</v>
      </c>
      <c r="D16" s="160"/>
      <c r="E16" s="160"/>
      <c r="F16" s="160"/>
      <c r="G16" s="160"/>
      <c r="H16" s="160"/>
      <c r="I16" s="160"/>
      <c r="K16" s="159" t="s">
        <v>1402</v>
      </c>
      <c r="L16" s="159"/>
      <c r="M16" s="159"/>
      <c r="N16" s="159"/>
      <c r="O16" s="159"/>
      <c r="P16" s="159"/>
      <c r="Q16" s="159"/>
      <c r="R16" s="159"/>
      <c r="S16" s="159"/>
      <c r="T16" s="159"/>
      <c r="U16" s="159"/>
      <c r="V16" s="159"/>
      <c r="W16" s="159"/>
      <c r="X16" s="159"/>
    </row>
    <row r="17" spans="2:24" x14ac:dyDescent="0.25">
      <c r="B17" s="146" t="s">
        <v>1462</v>
      </c>
      <c r="C17" s="160" t="s">
        <v>1480</v>
      </c>
      <c r="D17" s="160"/>
      <c r="E17" s="160"/>
      <c r="F17" s="160"/>
      <c r="G17" s="160"/>
      <c r="H17" s="160"/>
      <c r="I17" s="160"/>
      <c r="K17" s="157" t="s">
        <v>1403</v>
      </c>
      <c r="L17" s="157"/>
      <c r="M17" s="157"/>
      <c r="N17" s="157"/>
      <c r="O17" s="157"/>
      <c r="P17" s="157"/>
      <c r="Q17" s="157"/>
      <c r="R17" s="157"/>
      <c r="S17" s="157"/>
      <c r="T17" s="157"/>
      <c r="U17" s="157"/>
      <c r="V17" s="157"/>
      <c r="W17" s="157"/>
      <c r="X17" s="157"/>
    </row>
    <row r="18" spans="2:24" x14ac:dyDescent="0.25">
      <c r="B18" s="146" t="s">
        <v>10</v>
      </c>
      <c r="C18" s="160" t="s">
        <v>1482</v>
      </c>
      <c r="D18" s="160"/>
      <c r="E18" s="160"/>
      <c r="F18" s="160"/>
      <c r="G18" s="160"/>
      <c r="H18" s="160"/>
      <c r="I18" s="160"/>
      <c r="K18" s="157" t="s">
        <v>1404</v>
      </c>
      <c r="L18" s="157"/>
      <c r="M18" s="157"/>
      <c r="N18" s="157"/>
      <c r="O18" s="157"/>
      <c r="P18" s="157"/>
      <c r="Q18" s="157"/>
      <c r="R18" s="157"/>
      <c r="S18" s="157"/>
      <c r="T18" s="157"/>
      <c r="U18" s="157"/>
      <c r="V18" s="157"/>
      <c r="W18" s="157"/>
      <c r="X18" s="157"/>
    </row>
    <row r="19" spans="2:24" x14ac:dyDescent="0.25">
      <c r="B19" s="146" t="s">
        <v>12</v>
      </c>
      <c r="C19" s="160" t="s">
        <v>1484</v>
      </c>
      <c r="D19" s="160"/>
      <c r="E19" s="160"/>
      <c r="F19" s="160"/>
      <c r="G19" s="160"/>
      <c r="H19" s="160"/>
      <c r="I19" s="160"/>
      <c r="K19" s="153" t="s">
        <v>1405</v>
      </c>
      <c r="L19" s="153"/>
      <c r="M19" s="153"/>
      <c r="N19" s="153"/>
      <c r="O19" s="153"/>
      <c r="P19" s="153"/>
      <c r="Q19" s="153"/>
      <c r="R19" s="153"/>
      <c r="S19" s="153"/>
      <c r="T19" s="153"/>
      <c r="U19" s="153"/>
      <c r="V19" s="153"/>
      <c r="W19" s="153"/>
      <c r="X19" s="153"/>
    </row>
    <row r="20" spans="2:24" x14ac:dyDescent="0.25">
      <c r="B20" s="146" t="s">
        <v>11</v>
      </c>
      <c r="C20" s="160" t="s">
        <v>1486</v>
      </c>
      <c r="D20" s="160"/>
      <c r="E20" s="160"/>
      <c r="F20" s="160"/>
      <c r="G20" s="160"/>
      <c r="H20" s="160"/>
      <c r="I20" s="160"/>
      <c r="K20" s="153" t="s">
        <v>1406</v>
      </c>
      <c r="L20" s="153"/>
      <c r="M20" s="153"/>
      <c r="N20" s="153"/>
      <c r="O20" s="153"/>
      <c r="P20" s="153"/>
      <c r="Q20" s="153"/>
      <c r="R20" s="153"/>
      <c r="S20" s="153"/>
      <c r="T20" s="153"/>
      <c r="U20" s="153"/>
      <c r="V20" s="153"/>
      <c r="W20" s="153"/>
      <c r="X20" s="153"/>
    </row>
    <row r="21" spans="2:24" x14ac:dyDescent="0.25">
      <c r="B21" s="146" t="s">
        <v>13</v>
      </c>
      <c r="C21" s="160" t="s">
        <v>1488</v>
      </c>
      <c r="D21" s="160"/>
      <c r="E21" s="160"/>
      <c r="F21" s="160"/>
      <c r="G21" s="160"/>
      <c r="H21" s="160"/>
      <c r="I21" s="160"/>
      <c r="K21" s="153" t="s">
        <v>1449</v>
      </c>
      <c r="L21" s="153"/>
      <c r="M21" s="153"/>
      <c r="N21" s="153"/>
      <c r="O21" s="153"/>
      <c r="P21" s="153"/>
      <c r="Q21" s="153"/>
      <c r="R21" s="153"/>
      <c r="S21" s="153"/>
      <c r="T21" s="153"/>
      <c r="U21" s="153"/>
      <c r="V21" s="153"/>
      <c r="W21" s="153"/>
      <c r="X21" s="153"/>
    </row>
    <row r="22" spans="2:24" x14ac:dyDescent="0.25">
      <c r="B22" s="146" t="s">
        <v>14</v>
      </c>
      <c r="C22" s="160" t="s">
        <v>1490</v>
      </c>
      <c r="D22" s="160"/>
      <c r="E22" s="160"/>
      <c r="F22" s="160"/>
      <c r="G22" s="160"/>
      <c r="H22" s="160"/>
      <c r="I22" s="160"/>
      <c r="K22" s="153" t="s">
        <v>1407</v>
      </c>
      <c r="L22" s="153"/>
      <c r="M22" s="153"/>
      <c r="N22" s="153"/>
      <c r="O22" s="153"/>
      <c r="P22" s="153"/>
      <c r="Q22" s="153"/>
      <c r="R22" s="153"/>
      <c r="S22" s="153"/>
      <c r="T22" s="153"/>
      <c r="U22" s="153"/>
      <c r="V22" s="153"/>
      <c r="W22" s="153"/>
      <c r="X22" s="153"/>
    </row>
    <row r="23" spans="2:24" x14ac:dyDescent="0.25">
      <c r="B23" s="146" t="s">
        <v>1504</v>
      </c>
      <c r="C23" s="160" t="s">
        <v>1505</v>
      </c>
      <c r="D23" s="160"/>
      <c r="E23" s="160"/>
      <c r="F23" s="160"/>
      <c r="G23" s="160"/>
      <c r="H23" s="160"/>
      <c r="I23" s="160"/>
      <c r="K23" s="159" t="s">
        <v>1408</v>
      </c>
      <c r="L23" s="159"/>
      <c r="M23" s="159"/>
      <c r="N23" s="159"/>
      <c r="O23" s="159"/>
      <c r="P23" s="159"/>
      <c r="Q23" s="159"/>
      <c r="R23" s="159"/>
      <c r="S23" s="159"/>
      <c r="T23" s="159"/>
      <c r="U23" s="159"/>
      <c r="V23" s="159"/>
      <c r="W23" s="159"/>
      <c r="X23" s="159"/>
    </row>
    <row r="24" spans="2:24" x14ac:dyDescent="0.25">
      <c r="B24" s="146" t="s">
        <v>1463</v>
      </c>
      <c r="C24" s="160" t="s">
        <v>1492</v>
      </c>
      <c r="D24" s="160"/>
      <c r="E24" s="160"/>
      <c r="F24" s="160"/>
      <c r="G24" s="160"/>
      <c r="H24" s="160"/>
      <c r="I24" s="160"/>
      <c r="K24" s="153" t="s">
        <v>1409</v>
      </c>
      <c r="L24" s="153"/>
      <c r="M24" s="153"/>
      <c r="N24" s="153"/>
      <c r="O24" s="153"/>
      <c r="P24" s="153"/>
      <c r="Q24" s="153"/>
      <c r="R24" s="153"/>
      <c r="S24" s="153"/>
      <c r="T24" s="153"/>
      <c r="U24" s="153"/>
      <c r="V24" s="153"/>
      <c r="W24" s="153"/>
      <c r="X24" s="153"/>
    </row>
    <row r="25" spans="2:24" x14ac:dyDescent="0.25">
      <c r="B25" s="146" t="s">
        <v>1464</v>
      </c>
      <c r="C25" s="160" t="s">
        <v>1493</v>
      </c>
      <c r="D25" s="160"/>
      <c r="E25" s="160"/>
      <c r="F25" s="160"/>
      <c r="G25" s="160"/>
      <c r="H25" s="160"/>
      <c r="I25" s="160"/>
      <c r="K25" s="153" t="s">
        <v>1410</v>
      </c>
      <c r="L25" s="153"/>
      <c r="M25" s="153"/>
      <c r="N25" s="153"/>
      <c r="O25" s="153"/>
      <c r="P25" s="153"/>
      <c r="Q25" s="153"/>
      <c r="R25" s="153"/>
      <c r="S25" s="153"/>
      <c r="T25" s="153"/>
      <c r="U25" s="153"/>
      <c r="V25" s="153"/>
      <c r="W25" s="153"/>
      <c r="X25" s="153"/>
    </row>
    <row r="26" spans="2:24" x14ac:dyDescent="0.25">
      <c r="B26" t="s">
        <v>1465</v>
      </c>
      <c r="C26" s="163" t="s">
        <v>1494</v>
      </c>
      <c r="D26" s="163"/>
      <c r="E26" s="163"/>
      <c r="F26" s="163"/>
      <c r="G26" s="163"/>
      <c r="H26" s="163"/>
      <c r="I26" s="163"/>
      <c r="K26" s="159" t="s">
        <v>1411</v>
      </c>
      <c r="L26" s="159"/>
      <c r="M26" s="159"/>
      <c r="N26" s="159"/>
      <c r="O26" s="159"/>
      <c r="P26" s="159"/>
      <c r="Q26" s="159"/>
      <c r="R26" s="159"/>
      <c r="S26" s="159"/>
      <c r="T26" s="159"/>
      <c r="U26" s="159"/>
      <c r="V26" s="159"/>
      <c r="W26" s="159"/>
      <c r="X26" s="159"/>
    </row>
    <row r="27" spans="2:24" x14ac:dyDescent="0.25">
      <c r="B27" s="146" t="s">
        <v>1466</v>
      </c>
      <c r="C27" s="160" t="s">
        <v>1481</v>
      </c>
      <c r="D27" s="160"/>
      <c r="E27" s="160"/>
      <c r="F27" s="160"/>
      <c r="G27" s="160"/>
      <c r="H27" s="160"/>
      <c r="I27" s="160"/>
      <c r="K27" s="157" t="s">
        <v>1412</v>
      </c>
      <c r="L27" s="157"/>
      <c r="M27" s="157"/>
      <c r="N27" s="157"/>
      <c r="O27" s="157"/>
      <c r="P27" s="157"/>
      <c r="Q27" s="157"/>
      <c r="R27" s="157"/>
      <c r="S27" s="157"/>
      <c r="T27" s="157"/>
      <c r="U27" s="157"/>
      <c r="V27" s="157"/>
      <c r="W27" s="157"/>
      <c r="X27" s="157"/>
    </row>
    <row r="28" spans="2:24" x14ac:dyDescent="0.25">
      <c r="B28" s="146" t="s">
        <v>18</v>
      </c>
      <c r="C28" s="160" t="s">
        <v>1483</v>
      </c>
      <c r="D28" s="160"/>
      <c r="E28" s="160"/>
      <c r="F28" s="160"/>
      <c r="G28" s="160"/>
      <c r="H28" s="160"/>
      <c r="I28" s="160"/>
      <c r="K28" s="157" t="s">
        <v>1413</v>
      </c>
      <c r="L28" s="157"/>
      <c r="M28" s="157"/>
      <c r="N28" s="157"/>
      <c r="O28" s="157"/>
      <c r="P28" s="157"/>
      <c r="Q28" s="157"/>
      <c r="R28" s="157"/>
      <c r="S28" s="157"/>
      <c r="T28" s="157"/>
      <c r="U28" s="157"/>
      <c r="V28" s="157"/>
      <c r="W28" s="157"/>
      <c r="X28" s="157"/>
    </row>
    <row r="29" spans="2:24" x14ac:dyDescent="0.25">
      <c r="B29" s="146" t="s">
        <v>30</v>
      </c>
      <c r="C29" s="160" t="s">
        <v>1485</v>
      </c>
      <c r="D29" s="160"/>
      <c r="E29" s="160"/>
      <c r="F29" s="160"/>
      <c r="G29" s="160"/>
      <c r="H29" s="160"/>
      <c r="I29" s="160"/>
      <c r="K29" s="157" t="s">
        <v>1414</v>
      </c>
      <c r="L29" s="157"/>
      <c r="M29" s="157"/>
      <c r="N29" s="157"/>
      <c r="O29" s="157"/>
      <c r="P29" s="157"/>
      <c r="Q29" s="157"/>
      <c r="R29" s="157"/>
      <c r="S29" s="157"/>
      <c r="T29" s="157"/>
      <c r="U29" s="157"/>
      <c r="V29" s="157"/>
      <c r="W29" s="157"/>
      <c r="X29" s="157"/>
    </row>
    <row r="30" spans="2:24" x14ac:dyDescent="0.25">
      <c r="B30" s="146" t="s">
        <v>23</v>
      </c>
      <c r="C30" s="160" t="s">
        <v>1487</v>
      </c>
      <c r="D30" s="160"/>
      <c r="E30" s="160"/>
      <c r="F30" s="160"/>
      <c r="G30" s="160"/>
      <c r="H30" s="160"/>
      <c r="I30" s="160"/>
      <c r="K30" s="153" t="s">
        <v>1415</v>
      </c>
      <c r="L30" s="153"/>
      <c r="M30" s="153"/>
      <c r="N30" s="153"/>
      <c r="O30" s="153"/>
      <c r="P30" s="153"/>
      <c r="Q30" s="153"/>
      <c r="R30" s="153"/>
      <c r="S30" s="153"/>
      <c r="T30" s="153"/>
      <c r="U30" s="153"/>
      <c r="V30" s="153"/>
      <c r="W30" s="153"/>
      <c r="X30" s="153"/>
    </row>
    <row r="31" spans="2:24" x14ac:dyDescent="0.25">
      <c r="B31" s="146" t="s">
        <v>33</v>
      </c>
      <c r="C31" s="160" t="s">
        <v>1489</v>
      </c>
      <c r="D31" s="160"/>
      <c r="E31" s="160"/>
      <c r="F31" s="160"/>
      <c r="G31" s="160"/>
      <c r="H31" s="160"/>
      <c r="I31" s="160"/>
      <c r="K31" s="153" t="s">
        <v>1416</v>
      </c>
      <c r="L31" s="153"/>
      <c r="M31" s="153"/>
      <c r="N31" s="153"/>
      <c r="O31" s="153"/>
      <c r="P31" s="153"/>
      <c r="Q31" s="153"/>
      <c r="R31" s="153"/>
      <c r="S31" s="153"/>
      <c r="T31" s="153"/>
      <c r="U31" s="153"/>
      <c r="V31" s="153"/>
      <c r="W31" s="153"/>
      <c r="X31" s="153"/>
    </row>
    <row r="32" spans="2:24" x14ac:dyDescent="0.25">
      <c r="B32" s="146" t="s">
        <v>34</v>
      </c>
      <c r="C32" s="160" t="s">
        <v>1491</v>
      </c>
      <c r="D32" s="160"/>
      <c r="E32" s="160"/>
      <c r="F32" s="160"/>
      <c r="G32" s="160"/>
      <c r="H32" s="160"/>
      <c r="I32" s="160"/>
      <c r="K32" s="153" t="s">
        <v>1417</v>
      </c>
      <c r="L32" s="153"/>
      <c r="M32" s="153"/>
      <c r="N32" s="153"/>
      <c r="O32" s="153"/>
      <c r="P32" s="153"/>
      <c r="Q32" s="153"/>
      <c r="R32" s="153"/>
      <c r="S32" s="153"/>
      <c r="T32" s="153"/>
      <c r="U32" s="153"/>
      <c r="V32" s="153"/>
      <c r="W32" s="153"/>
      <c r="X32" s="153"/>
    </row>
    <row r="33" spans="2:24" x14ac:dyDescent="0.25">
      <c r="B33" s="146" t="s">
        <v>1506</v>
      </c>
      <c r="C33" s="160" t="s">
        <v>1507</v>
      </c>
      <c r="D33" s="160"/>
      <c r="E33" s="160"/>
      <c r="F33" s="160"/>
      <c r="G33" s="160"/>
      <c r="H33" s="160"/>
      <c r="I33" s="160"/>
      <c r="K33" s="153" t="s">
        <v>1418</v>
      </c>
      <c r="L33" s="153"/>
      <c r="M33" s="153"/>
      <c r="N33" s="153"/>
      <c r="O33" s="153"/>
      <c r="P33" s="153"/>
      <c r="Q33" s="153"/>
      <c r="R33" s="153"/>
      <c r="S33" s="153"/>
      <c r="T33" s="153"/>
      <c r="U33" s="153"/>
      <c r="V33" s="153"/>
      <c r="W33" s="153"/>
      <c r="X33" s="153"/>
    </row>
    <row r="34" spans="2:24" ht="15.75" thickBot="1" x14ac:dyDescent="0.3">
      <c r="B34" t="s">
        <v>1467</v>
      </c>
      <c r="C34" s="163" t="s">
        <v>1495</v>
      </c>
      <c r="D34" s="163"/>
      <c r="E34" s="163"/>
      <c r="F34" s="163"/>
      <c r="G34" s="163"/>
      <c r="H34" s="163"/>
      <c r="I34" s="163"/>
      <c r="K34" s="159" t="s">
        <v>1444</v>
      </c>
      <c r="L34" s="159"/>
      <c r="M34" s="159"/>
      <c r="N34" s="159"/>
      <c r="O34" s="159"/>
      <c r="P34" s="159"/>
      <c r="Q34" s="159"/>
      <c r="R34" s="159"/>
      <c r="S34" s="159"/>
      <c r="T34" s="159"/>
      <c r="U34" s="159"/>
      <c r="V34" s="159"/>
      <c r="W34" s="159"/>
      <c r="X34" s="159"/>
    </row>
    <row r="35" spans="2:24" x14ac:dyDescent="0.25">
      <c r="B35" s="141"/>
      <c r="C35" s="141"/>
      <c r="D35" s="141"/>
      <c r="E35" s="141"/>
      <c r="F35" s="141"/>
      <c r="G35" s="141"/>
      <c r="H35" s="141"/>
      <c r="I35" s="141"/>
      <c r="K35" s="153" t="s">
        <v>1445</v>
      </c>
      <c r="L35" s="153"/>
      <c r="M35" s="153"/>
      <c r="N35" s="153"/>
      <c r="O35" s="153"/>
      <c r="P35" s="153"/>
      <c r="Q35" s="153"/>
      <c r="R35" s="153"/>
      <c r="S35" s="153"/>
      <c r="T35" s="153"/>
      <c r="U35" s="153"/>
      <c r="V35" s="153"/>
      <c r="W35" s="153"/>
      <c r="X35" s="153"/>
    </row>
    <row r="36" spans="2:24" x14ac:dyDescent="0.25">
      <c r="K36" s="159" t="s">
        <v>1419</v>
      </c>
      <c r="L36" s="159"/>
      <c r="M36" s="159"/>
      <c r="N36" s="159"/>
      <c r="O36" s="159"/>
      <c r="P36" s="159"/>
      <c r="Q36" s="159"/>
      <c r="R36" s="159"/>
      <c r="S36" s="159"/>
      <c r="T36" s="159"/>
      <c r="U36" s="159"/>
      <c r="V36" s="159"/>
      <c r="W36" s="159"/>
      <c r="X36" s="159"/>
    </row>
    <row r="37" spans="2:24" x14ac:dyDescent="0.25">
      <c r="K37" s="157" t="s">
        <v>1420</v>
      </c>
      <c r="L37" s="157"/>
      <c r="M37" s="157"/>
      <c r="N37" s="157"/>
      <c r="O37" s="157"/>
      <c r="P37" s="157"/>
      <c r="Q37" s="157"/>
      <c r="R37" s="157"/>
      <c r="S37" s="157"/>
      <c r="T37" s="157"/>
      <c r="U37" s="157"/>
      <c r="V37" s="157"/>
      <c r="W37" s="157"/>
      <c r="X37" s="157"/>
    </row>
    <row r="38" spans="2:24" x14ac:dyDescent="0.25">
      <c r="K38" s="157" t="s">
        <v>1421</v>
      </c>
      <c r="L38" s="157"/>
      <c r="M38" s="157"/>
      <c r="N38" s="157"/>
      <c r="O38" s="157"/>
      <c r="P38" s="157"/>
      <c r="Q38" s="157"/>
      <c r="R38" s="157"/>
      <c r="S38" s="157"/>
      <c r="T38" s="157"/>
      <c r="U38" s="157"/>
      <c r="V38" s="157"/>
      <c r="W38" s="157"/>
      <c r="X38" s="157"/>
    </row>
    <row r="39" spans="2:24" x14ac:dyDescent="0.25">
      <c r="K39" s="157" t="s">
        <v>1422</v>
      </c>
      <c r="L39" s="157"/>
      <c r="M39" s="157"/>
      <c r="N39" s="157"/>
      <c r="O39" s="157"/>
      <c r="P39" s="157"/>
      <c r="Q39" s="157"/>
      <c r="R39" s="157"/>
      <c r="S39" s="157"/>
      <c r="T39" s="157"/>
      <c r="U39" s="157"/>
      <c r="V39" s="157"/>
      <c r="W39" s="157"/>
      <c r="X39" s="157"/>
    </row>
    <row r="40" spans="2:24" x14ac:dyDescent="0.25">
      <c r="K40" s="157" t="s">
        <v>1423</v>
      </c>
      <c r="L40" s="157"/>
      <c r="M40" s="157"/>
      <c r="N40" s="157"/>
      <c r="O40" s="157"/>
      <c r="P40" s="157"/>
      <c r="Q40" s="157"/>
      <c r="R40" s="157"/>
      <c r="S40" s="157"/>
      <c r="T40" s="157"/>
      <c r="U40" s="157"/>
      <c r="V40" s="157"/>
      <c r="W40" s="157"/>
      <c r="X40" s="157"/>
    </row>
    <row r="41" spans="2:24" x14ac:dyDescent="0.25">
      <c r="K41" s="157" t="s">
        <v>1424</v>
      </c>
      <c r="L41" s="157"/>
      <c r="M41" s="157"/>
      <c r="N41" s="157"/>
      <c r="O41" s="157"/>
      <c r="P41" s="157"/>
      <c r="Q41" s="157"/>
      <c r="R41" s="157"/>
      <c r="S41" s="157"/>
      <c r="T41" s="157"/>
      <c r="U41" s="157"/>
      <c r="V41" s="157"/>
      <c r="W41" s="157"/>
      <c r="X41" s="157"/>
    </row>
    <row r="42" spans="2:24" x14ac:dyDescent="0.25">
      <c r="K42" s="157" t="s">
        <v>1425</v>
      </c>
      <c r="L42" s="157"/>
      <c r="M42" s="157"/>
      <c r="N42" s="157"/>
      <c r="O42" s="157"/>
      <c r="P42" s="157"/>
      <c r="Q42" s="157"/>
      <c r="R42" s="157"/>
      <c r="S42" s="157"/>
      <c r="T42" s="157"/>
      <c r="U42" s="157"/>
      <c r="V42" s="157"/>
      <c r="W42" s="157"/>
      <c r="X42" s="157"/>
    </row>
    <row r="43" spans="2:24" x14ac:dyDescent="0.25">
      <c r="K43" s="157" t="s">
        <v>1426</v>
      </c>
      <c r="L43" s="157"/>
      <c r="M43" s="157"/>
      <c r="N43" s="157"/>
      <c r="O43" s="157"/>
      <c r="P43" s="157"/>
      <c r="Q43" s="157"/>
      <c r="R43" s="157"/>
      <c r="S43" s="157"/>
      <c r="T43" s="157"/>
      <c r="U43" s="157"/>
      <c r="V43" s="157"/>
      <c r="W43" s="157"/>
      <c r="X43" s="157"/>
    </row>
    <row r="44" spans="2:24" x14ac:dyDescent="0.25">
      <c r="K44" s="157" t="s">
        <v>1427</v>
      </c>
      <c r="L44" s="157"/>
      <c r="M44" s="157"/>
      <c r="N44" s="157"/>
      <c r="O44" s="157"/>
      <c r="P44" s="157"/>
      <c r="Q44" s="157"/>
      <c r="R44" s="157"/>
      <c r="S44" s="157"/>
      <c r="T44" s="157"/>
      <c r="U44" s="157"/>
      <c r="V44" s="157"/>
      <c r="W44" s="157"/>
      <c r="X44" s="157"/>
    </row>
    <row r="45" spans="2:24" x14ac:dyDescent="0.25">
      <c r="K45" s="157" t="s">
        <v>1428</v>
      </c>
      <c r="L45" s="157"/>
      <c r="M45" s="157"/>
      <c r="N45" s="157"/>
      <c r="O45" s="157"/>
      <c r="P45" s="157"/>
      <c r="Q45" s="157"/>
      <c r="R45" s="157"/>
      <c r="S45" s="157"/>
      <c r="T45" s="157"/>
      <c r="U45" s="157"/>
      <c r="V45" s="157"/>
      <c r="W45" s="157"/>
      <c r="X45" s="157"/>
    </row>
    <row r="46" spans="2:24" x14ac:dyDescent="0.25">
      <c r="K46" s="157" t="s">
        <v>1429</v>
      </c>
      <c r="L46" s="157"/>
      <c r="M46" s="157"/>
      <c r="N46" s="157"/>
      <c r="O46" s="157"/>
      <c r="P46" s="157"/>
      <c r="Q46" s="157"/>
      <c r="R46" s="157"/>
      <c r="S46" s="157"/>
      <c r="T46" s="157"/>
      <c r="U46" s="157"/>
      <c r="V46" s="157"/>
      <c r="W46" s="157"/>
      <c r="X46" s="157"/>
    </row>
    <row r="47" spans="2:24" x14ac:dyDescent="0.25">
      <c r="K47" s="157" t="s">
        <v>1430</v>
      </c>
      <c r="L47" s="157"/>
      <c r="M47" s="157"/>
      <c r="N47" s="157"/>
      <c r="O47" s="157"/>
      <c r="P47" s="157"/>
      <c r="Q47" s="157"/>
      <c r="R47" s="157"/>
      <c r="S47" s="157"/>
      <c r="T47" s="157"/>
      <c r="U47" s="157"/>
      <c r="V47" s="157"/>
      <c r="W47" s="157"/>
      <c r="X47" s="157"/>
    </row>
    <row r="48" spans="2:24" x14ac:dyDescent="0.25">
      <c r="K48" s="157" t="s">
        <v>1431</v>
      </c>
      <c r="L48" s="157"/>
      <c r="M48" s="157"/>
      <c r="N48" s="157"/>
      <c r="O48" s="157"/>
      <c r="P48" s="157"/>
      <c r="Q48" s="157"/>
      <c r="R48" s="157"/>
      <c r="S48" s="157"/>
      <c r="T48" s="157"/>
      <c r="U48" s="157"/>
      <c r="V48" s="157"/>
      <c r="W48" s="157"/>
      <c r="X48" s="157"/>
    </row>
    <row r="49" spans="11:24" x14ac:dyDescent="0.25">
      <c r="K49" s="157" t="s">
        <v>1432</v>
      </c>
      <c r="L49" s="157"/>
      <c r="M49" s="157"/>
      <c r="N49" s="157"/>
      <c r="O49" s="157"/>
      <c r="P49" s="157"/>
      <c r="Q49" s="157"/>
      <c r="R49" s="157"/>
      <c r="S49" s="157"/>
      <c r="T49" s="157"/>
      <c r="U49" s="157"/>
      <c r="V49" s="157"/>
      <c r="W49" s="157"/>
      <c r="X49" s="157"/>
    </row>
    <row r="50" spans="11:24" x14ac:dyDescent="0.25">
      <c r="K50" s="157" t="s">
        <v>1433</v>
      </c>
      <c r="L50" s="157"/>
      <c r="M50" s="157"/>
      <c r="N50" s="157"/>
      <c r="O50" s="157"/>
      <c r="P50" s="157"/>
      <c r="Q50" s="157"/>
      <c r="R50" s="157"/>
      <c r="S50" s="157"/>
      <c r="T50" s="157"/>
      <c r="U50" s="157"/>
      <c r="V50" s="157"/>
      <c r="W50" s="157"/>
      <c r="X50" s="157"/>
    </row>
    <row r="51" spans="11:24" x14ac:dyDescent="0.25">
      <c r="K51" s="157" t="s">
        <v>1434</v>
      </c>
      <c r="L51" s="157"/>
      <c r="M51" s="157"/>
      <c r="N51" s="157"/>
      <c r="O51" s="157"/>
      <c r="P51" s="157"/>
      <c r="Q51" s="157"/>
      <c r="R51" s="157"/>
      <c r="S51" s="157"/>
      <c r="T51" s="157"/>
      <c r="U51" s="157"/>
      <c r="V51" s="157"/>
      <c r="W51" s="157"/>
      <c r="X51" s="157"/>
    </row>
    <row r="52" spans="11:24" x14ac:dyDescent="0.25">
      <c r="K52" s="157" t="s">
        <v>1435</v>
      </c>
      <c r="L52" s="157"/>
      <c r="M52" s="157"/>
      <c r="N52" s="157"/>
      <c r="O52" s="157"/>
      <c r="P52" s="157"/>
      <c r="Q52" s="157"/>
      <c r="R52" s="157"/>
      <c r="S52" s="157"/>
      <c r="T52" s="157"/>
      <c r="U52" s="157"/>
      <c r="V52" s="157"/>
      <c r="W52" s="157"/>
      <c r="X52" s="157"/>
    </row>
    <row r="53" spans="11:24" x14ac:dyDescent="0.25">
      <c r="K53" s="157" t="s">
        <v>1436</v>
      </c>
      <c r="L53" s="157"/>
      <c r="M53" s="157"/>
      <c r="N53" s="157"/>
      <c r="O53" s="157"/>
      <c r="P53" s="157"/>
      <c r="Q53" s="157"/>
      <c r="R53" s="157"/>
      <c r="S53" s="157"/>
      <c r="T53" s="157"/>
      <c r="U53" s="157"/>
      <c r="V53" s="157"/>
      <c r="W53" s="157"/>
      <c r="X53" s="157"/>
    </row>
    <row r="54" spans="11:24" x14ac:dyDescent="0.25">
      <c r="K54" s="157" t="s">
        <v>1437</v>
      </c>
      <c r="L54" s="157"/>
      <c r="M54" s="157"/>
      <c r="N54" s="157"/>
      <c r="O54" s="157"/>
      <c r="P54" s="157"/>
      <c r="Q54" s="157"/>
      <c r="R54" s="157"/>
      <c r="S54" s="157"/>
      <c r="T54" s="157"/>
      <c r="U54" s="157"/>
      <c r="V54" s="157"/>
      <c r="W54" s="157"/>
      <c r="X54" s="157"/>
    </row>
    <row r="55" spans="11:24" x14ac:dyDescent="0.25">
      <c r="K55" s="157" t="s">
        <v>1438</v>
      </c>
      <c r="L55" s="157"/>
      <c r="M55" s="157"/>
      <c r="N55" s="157"/>
      <c r="O55" s="157"/>
      <c r="P55" s="157"/>
      <c r="Q55" s="157"/>
      <c r="R55" s="157"/>
      <c r="S55" s="157"/>
      <c r="T55" s="157"/>
      <c r="U55" s="157"/>
      <c r="V55" s="157"/>
      <c r="W55" s="157"/>
      <c r="X55" s="157"/>
    </row>
    <row r="56" spans="11:24" x14ac:dyDescent="0.25">
      <c r="K56" s="157" t="s">
        <v>1443</v>
      </c>
      <c r="L56" s="157"/>
      <c r="M56" s="157"/>
      <c r="N56" s="157"/>
      <c r="O56" s="157"/>
      <c r="P56" s="157"/>
      <c r="Q56" s="157"/>
      <c r="R56" s="157"/>
      <c r="S56" s="157"/>
      <c r="T56" s="157"/>
      <c r="U56" s="157"/>
      <c r="V56" s="157"/>
      <c r="W56" s="157"/>
      <c r="X56" s="157"/>
    </row>
    <row r="57" spans="11:24" x14ac:dyDescent="0.25">
      <c r="K57" s="157" t="s">
        <v>1448</v>
      </c>
      <c r="L57" s="157"/>
      <c r="M57" s="157"/>
      <c r="N57" s="157"/>
      <c r="O57" s="157"/>
      <c r="P57" s="157"/>
      <c r="Q57" s="157"/>
      <c r="R57" s="157"/>
      <c r="S57" s="157"/>
      <c r="T57" s="157"/>
      <c r="U57" s="157"/>
      <c r="V57" s="157"/>
      <c r="W57" s="157"/>
      <c r="X57" s="157"/>
    </row>
    <row r="58" spans="11:24" x14ac:dyDescent="0.25">
      <c r="K58" s="157" t="s">
        <v>1439</v>
      </c>
      <c r="L58" s="157"/>
      <c r="M58" s="157"/>
      <c r="N58" s="157"/>
      <c r="O58" s="157"/>
      <c r="P58" s="157"/>
      <c r="Q58" s="157"/>
      <c r="R58" s="157"/>
      <c r="S58" s="157"/>
      <c r="T58" s="157"/>
      <c r="U58" s="157"/>
      <c r="V58" s="157"/>
      <c r="W58" s="157"/>
      <c r="X58" s="157"/>
    </row>
    <row r="59" spans="11:24" x14ac:dyDescent="0.25">
      <c r="K59" s="153" t="s">
        <v>1440</v>
      </c>
      <c r="L59" s="153"/>
      <c r="M59" s="153"/>
      <c r="N59" s="153"/>
      <c r="O59" s="153"/>
      <c r="P59" s="153"/>
      <c r="Q59" s="153"/>
      <c r="R59" s="153"/>
      <c r="S59" s="153"/>
      <c r="T59" s="153"/>
      <c r="U59" s="153"/>
      <c r="V59" s="153"/>
      <c r="W59" s="153"/>
      <c r="X59" s="153"/>
    </row>
    <row r="60" spans="11:24" x14ac:dyDescent="0.25">
      <c r="K60" s="159" t="s">
        <v>1441</v>
      </c>
      <c r="L60" s="159"/>
      <c r="M60" s="159"/>
      <c r="N60" s="159"/>
      <c r="O60" s="159"/>
      <c r="P60" s="159"/>
      <c r="Q60" s="159"/>
      <c r="R60" s="159"/>
      <c r="S60" s="159"/>
      <c r="T60" s="159"/>
      <c r="U60" s="159"/>
      <c r="V60" s="159"/>
      <c r="W60" s="159"/>
      <c r="X60" s="159"/>
    </row>
    <row r="61" spans="11:24" x14ac:dyDescent="0.25">
      <c r="K61" s="157" t="s">
        <v>1442</v>
      </c>
      <c r="L61" s="157"/>
      <c r="M61" s="157"/>
      <c r="N61" s="157"/>
      <c r="O61" s="157"/>
      <c r="P61" s="157"/>
      <c r="Q61" s="157"/>
      <c r="R61" s="157"/>
      <c r="S61" s="157"/>
      <c r="T61" s="157"/>
      <c r="U61" s="157"/>
      <c r="V61" s="157"/>
      <c r="W61" s="157"/>
      <c r="X61" s="157"/>
    </row>
    <row r="62" spans="11:24" x14ac:dyDescent="0.25">
      <c r="K62" s="157" t="s">
        <v>1476</v>
      </c>
      <c r="L62" s="157"/>
      <c r="M62" s="157"/>
      <c r="N62" s="157"/>
      <c r="O62" s="157"/>
      <c r="P62" s="157"/>
      <c r="Q62" s="157"/>
      <c r="R62" s="157"/>
      <c r="S62" s="157"/>
      <c r="T62" s="157"/>
      <c r="U62" s="157"/>
      <c r="V62" s="157"/>
      <c r="W62" s="157"/>
      <c r="X62" s="157"/>
    </row>
    <row r="63" spans="11:24" x14ac:dyDescent="0.25">
      <c r="K63" s="157" t="s">
        <v>1477</v>
      </c>
      <c r="L63" s="157"/>
      <c r="M63" s="157"/>
      <c r="N63" s="157"/>
      <c r="O63" s="157"/>
      <c r="P63" s="157"/>
      <c r="Q63" s="157"/>
      <c r="R63" s="157"/>
      <c r="S63" s="157"/>
      <c r="T63" s="157"/>
      <c r="U63" s="157"/>
      <c r="V63" s="157"/>
      <c r="W63" s="157"/>
      <c r="X63" s="157"/>
    </row>
    <row r="64" spans="11:24" x14ac:dyDescent="0.25">
      <c r="K64" s="164" t="s">
        <v>1500</v>
      </c>
      <c r="L64" s="164"/>
      <c r="M64" s="164"/>
      <c r="N64" s="164"/>
      <c r="O64" s="164"/>
      <c r="P64" s="164"/>
      <c r="Q64" s="164"/>
      <c r="R64" s="164"/>
      <c r="S64" s="164"/>
      <c r="T64" s="164"/>
      <c r="U64" s="164"/>
      <c r="V64" s="164"/>
      <c r="W64" s="164"/>
      <c r="X64" s="164"/>
    </row>
    <row r="65" spans="3:24" x14ac:dyDescent="0.25">
      <c r="K65" s="157" t="s">
        <v>1497</v>
      </c>
      <c r="L65" s="157"/>
      <c r="M65" s="157"/>
      <c r="N65" s="157"/>
      <c r="O65" s="157"/>
      <c r="P65" s="157"/>
      <c r="Q65" s="157"/>
      <c r="R65" s="157"/>
      <c r="S65" s="157"/>
      <c r="T65" s="157"/>
      <c r="U65" s="157"/>
      <c r="V65" s="157"/>
      <c r="W65" s="157"/>
      <c r="X65" s="157"/>
    </row>
    <row r="66" spans="3:24" x14ac:dyDescent="0.25">
      <c r="K66" s="153" t="s">
        <v>1446</v>
      </c>
      <c r="L66" s="153"/>
      <c r="M66" s="153"/>
      <c r="N66" s="153"/>
      <c r="O66" s="153"/>
      <c r="P66" s="153"/>
      <c r="Q66" s="153"/>
      <c r="R66" s="153"/>
      <c r="S66" s="153"/>
      <c r="T66" s="153"/>
      <c r="U66" s="153"/>
      <c r="V66" s="153"/>
      <c r="W66" s="153"/>
      <c r="X66" s="153"/>
    </row>
    <row r="67" spans="3:24" ht="15.75" thickBot="1" x14ac:dyDescent="0.3">
      <c r="K67" s="157" t="s">
        <v>1447</v>
      </c>
      <c r="L67" s="157"/>
      <c r="M67" s="157"/>
      <c r="N67" s="157"/>
      <c r="O67" s="157"/>
      <c r="P67" s="157"/>
      <c r="Q67" s="157"/>
      <c r="R67" s="157"/>
      <c r="S67" s="157"/>
      <c r="T67" s="157"/>
      <c r="U67" s="157"/>
      <c r="V67" s="157"/>
      <c r="W67" s="157"/>
      <c r="X67" s="157"/>
    </row>
    <row r="68" spans="3:24" x14ac:dyDescent="0.25">
      <c r="K68" s="140"/>
      <c r="L68" s="141"/>
      <c r="M68" s="141"/>
      <c r="N68" s="141"/>
      <c r="O68" s="141"/>
      <c r="P68" s="141"/>
      <c r="Q68" s="141"/>
      <c r="R68" s="141"/>
      <c r="S68" s="141"/>
      <c r="T68" s="141"/>
      <c r="U68" s="141"/>
      <c r="V68" s="141"/>
      <c r="W68" s="141"/>
      <c r="X68" s="141"/>
    </row>
    <row r="69" spans="3:24" x14ac:dyDescent="0.25">
      <c r="K69" s="1"/>
    </row>
    <row r="70" spans="3:24" x14ac:dyDescent="0.25">
      <c r="K70" s="1"/>
    </row>
    <row r="71" spans="3:24" x14ac:dyDescent="0.25">
      <c r="K71" s="1"/>
    </row>
    <row r="73" spans="3:24" x14ac:dyDescent="0.25">
      <c r="C73" s="1"/>
    </row>
    <row r="74" spans="3:24" x14ac:dyDescent="0.25">
      <c r="C74" s="1"/>
    </row>
    <row r="75" spans="3:24" x14ac:dyDescent="0.25">
      <c r="C75" s="1"/>
    </row>
  </sheetData>
  <mergeCells count="81">
    <mergeCell ref="C22:I22"/>
    <mergeCell ref="C24:I24"/>
    <mergeCell ref="C32:I32"/>
    <mergeCell ref="C34:I34"/>
    <mergeCell ref="K64:X64"/>
    <mergeCell ref="C23:I23"/>
    <mergeCell ref="C33:I33"/>
    <mergeCell ref="C26:I26"/>
    <mergeCell ref="C27:I27"/>
    <mergeCell ref="C28:I28"/>
    <mergeCell ref="C29:I29"/>
    <mergeCell ref="C30:I30"/>
    <mergeCell ref="C31:I31"/>
    <mergeCell ref="C25:I25"/>
    <mergeCell ref="K52:X52"/>
    <mergeCell ref="K53:X53"/>
    <mergeCell ref="K65:X65"/>
    <mergeCell ref="K66:X66"/>
    <mergeCell ref="K67:X67"/>
    <mergeCell ref="C12:I12"/>
    <mergeCell ref="C13:I13"/>
    <mergeCell ref="C14:I14"/>
    <mergeCell ref="C15:I15"/>
    <mergeCell ref="C16:I16"/>
    <mergeCell ref="C17:I17"/>
    <mergeCell ref="C18:I18"/>
    <mergeCell ref="K58:X58"/>
    <mergeCell ref="K59:X59"/>
    <mergeCell ref="K60:X60"/>
    <mergeCell ref="K61:X61"/>
    <mergeCell ref="K62:X62"/>
    <mergeCell ref="K63:X63"/>
    <mergeCell ref="K56:X56"/>
    <mergeCell ref="K57:X57"/>
    <mergeCell ref="K46:X46"/>
    <mergeCell ref="K47:X47"/>
    <mergeCell ref="K48:X48"/>
    <mergeCell ref="K49:X49"/>
    <mergeCell ref="K50:X50"/>
    <mergeCell ref="K51:X51"/>
    <mergeCell ref="K54:X54"/>
    <mergeCell ref="K55:X55"/>
    <mergeCell ref="K45:X45"/>
    <mergeCell ref="K34:X34"/>
    <mergeCell ref="K35:X35"/>
    <mergeCell ref="K36:X36"/>
    <mergeCell ref="K37:X37"/>
    <mergeCell ref="K38:X38"/>
    <mergeCell ref="K39:X39"/>
    <mergeCell ref="K40:X40"/>
    <mergeCell ref="K41:X41"/>
    <mergeCell ref="K42:X42"/>
    <mergeCell ref="K43:X43"/>
    <mergeCell ref="K44:X44"/>
    <mergeCell ref="K33:X33"/>
    <mergeCell ref="K22:X22"/>
    <mergeCell ref="K23:X23"/>
    <mergeCell ref="K24:X24"/>
    <mergeCell ref="K25:X25"/>
    <mergeCell ref="K26:X26"/>
    <mergeCell ref="K27:X27"/>
    <mergeCell ref="K28:X28"/>
    <mergeCell ref="K29:X29"/>
    <mergeCell ref="K30:X30"/>
    <mergeCell ref="K31:X31"/>
    <mergeCell ref="K32:X32"/>
    <mergeCell ref="K20:X20"/>
    <mergeCell ref="K21:X21"/>
    <mergeCell ref="D2:L5"/>
    <mergeCell ref="K12:X12"/>
    <mergeCell ref="K13:X13"/>
    <mergeCell ref="K14:X14"/>
    <mergeCell ref="B7:J8"/>
    <mergeCell ref="K15:X15"/>
    <mergeCell ref="K16:X16"/>
    <mergeCell ref="K17:X17"/>
    <mergeCell ref="K18:X18"/>
    <mergeCell ref="K19:X19"/>
    <mergeCell ref="C19:I19"/>
    <mergeCell ref="C20:I20"/>
    <mergeCell ref="C21:I21"/>
  </mergeCells>
  <hyperlinks>
    <hyperlink ref="K13" location="ElecEnergy_Sector!X2" display="Figure ES-3. EE Technical and Economicl Potential Electricity Savings (GWh, gross at generator)" xr:uid="{00000000-0004-0000-0000-000000000000}"/>
    <hyperlink ref="K14" location="ElecEnergy_Sector!X2" display="Figure ES-4. EE Market Potential Electricity Cumulative Savings (GWh, net at generator)" xr:uid="{00000000-0004-0000-0000-000001000000}"/>
    <hyperlink ref="K15" location="ElecEnergy_Pct!Y2" display="Figure ES-5. EE Technical and Economic Potential Electricity Savings as a Percent of Total Sales (%)" xr:uid="{00000000-0004-0000-0000-000002000000}"/>
    <hyperlink ref="K16" location="ElecEnergy_Pct!Y2" display="Figure ES-6. EE Market Potential Electricity Cumulative Savings as a Percent of Total Sales (%)" xr:uid="{00000000-0004-0000-0000-000003000000}"/>
    <hyperlink ref="K17:K18" location="ElecDemand_Sector!X2" display="Figure ES-7. EE Technical and Economic Potential Winter Peak Demand Savings (MW, gross at generator)" xr:uid="{00000000-0004-0000-0000-000004000000}"/>
    <hyperlink ref="K19:K20" location="ElecDemand_Pct!Y2" display="Figure ES-9. EE Technical and Economic Potential Winter Peak Demand Savings as a Percent of Total Load (%)" xr:uid="{00000000-0004-0000-0000-000005000000}"/>
    <hyperlink ref="K21" location="Spending!A25" display="Figure ES-11. EE Total Portfolio Annual Investment, by Achievable Potential Scenario ($)" xr:uid="{00000000-0004-0000-0000-000006000000}"/>
    <hyperlink ref="K22" location="ElecEnergy_Sector!E2" display="Figure 4‑1. EE Technical Potential, Electricity Savings by Sector (GWh, gross at generator)" xr:uid="{00000000-0004-0000-0000-000007000000}"/>
    <hyperlink ref="K23" location="ElecDemand_Sector!E2" display="Figure 4‑2. EE Technical Potential, Winter Peak Demand Savings by Sector (MW, gross at generator)" xr:uid="{00000000-0004-0000-0000-000008000000}"/>
    <hyperlink ref="K24" location="ElecEnergy_Pct!F2" display="Figure 4‑3. EE Technical Potential, Electricity Savings by Sector as a Percent of Sector Sales (%)" xr:uid="{00000000-0004-0000-0000-000009000000}"/>
    <hyperlink ref="K25" location="ElecDemand_Pct!F2" display="Figure 4‑4. EE Technical Potential, Winter Peak Demand Savings by Sector as a Percent of Sector Load (%)" xr:uid="{00000000-0004-0000-0000-00000A000000}"/>
    <hyperlink ref="K26" location="ElecEnergy_EndUse!AD2" display="Figure 4‑5. EE Technical Potential, Electricity Savings by End Use (GWh, gross at generator)" xr:uid="{00000000-0004-0000-0000-00000B000000}"/>
    <hyperlink ref="K27" location="ElecDemand_EndUse!AD2" display="Figure 4‑6. EE Technical Potential, Winter Peak Demand Savings by End Use (MW, gross at generator)" xr:uid="{00000000-0004-0000-0000-00000C000000}"/>
    <hyperlink ref="K28" location="ElecEnergy_Top40!U2" display="Figure 4‑7. EE Technical Potential, 2021 Top 40 Residential Measures for Electricity Savings (GWh, gross at generator)" xr:uid="{00000000-0004-0000-0000-00000D000000}"/>
    <hyperlink ref="K29" location="ElecEnergy_Top40!AJ2" display="Figure 4‑8. EE Technical Potential, 2021 Top 40 BNI Measures for Electricity Savings (GWh, gross at generator)" xr:uid="{00000000-0004-0000-0000-00000E000000}"/>
    <hyperlink ref="K30" location="ElecDemand_Top40!U2" display="Figure 4‑9. EE Technical Potential, 2021 Top 40 Residential Measures for Winter Peak Demand Savings (MW, gross at generator)" xr:uid="{00000000-0004-0000-0000-00000F000000}"/>
    <hyperlink ref="K31" location="ElecDemand_Top40!AJ2" display="Figure 4‑10. EE Technical Potential, 2021 Top 40 BNI Measures for Winter Peak Demand Savings (MW, gross at generator)" xr:uid="{00000000-0004-0000-0000-000010000000}"/>
    <hyperlink ref="K32" location="ElecEnergy_Sector!E33" display="Figure 5‑1. EE Economic Potential, Electricity Savings by Sector (GWh, gross at generator)" xr:uid="{00000000-0004-0000-0000-000011000000}"/>
    <hyperlink ref="K33" location="ElecDemand_Sector!E33" display="Figure 5‑2. EE Economic Potential, Winter Peak Demand Savings by Sector (MW, gross at generator)" xr:uid="{00000000-0004-0000-0000-000012000000}"/>
    <hyperlink ref="K36" location="ElecEnergy_Pct!F33" display="Figure 5‑5. EE Economic Potential, Electricity Savings by Sector as a Percent of Sector Sales (%)" xr:uid="{00000000-0004-0000-0000-000013000000}"/>
    <hyperlink ref="K37" location="ElecDemand_Pct!F33" display="Figure 5‑6. EE Economic Potential, Winter Peak Demand Savings by Sector as a Percent of Load (%)" xr:uid="{00000000-0004-0000-0000-000014000000}"/>
    <hyperlink ref="K38" location="ElecEnergy_EndUse!BR2" display="Figure 5‑7. EE Economic Potential, Electricity Savings by End Use (GWh, gross at generator)" xr:uid="{00000000-0004-0000-0000-000015000000}"/>
    <hyperlink ref="K39" location="ElecDemand_EndUse!BR2" display="Figure 5‑8. EE Economic Potential, Winter Peak Demand Savings by End Use (MW, gross at generator)" xr:uid="{00000000-0004-0000-0000-000016000000}"/>
    <hyperlink ref="K40" location="ElecEnergy_Top40!U46" display="Figure 5‑9. EE Economic Potential, 2021 Top 40 Residential Measures for Electricity Savings (GWh, gross at generator)" xr:uid="{00000000-0004-0000-0000-000017000000}"/>
    <hyperlink ref="K41" location="ElecEnergy_Top40!AJ46" display="Figure 5‑10. EE Economic Potential, 2021 Top 40 BNI Measures for Electricity Savings (GWh, gross at generator)" xr:uid="{00000000-0004-0000-0000-000018000000}"/>
    <hyperlink ref="K42" location="ElecDemand_Top40!U46" display="Figure 5‑11. EE Economic Potential, 2021 Top Residential 40 Measures for Winter Peak Demand Savings (MW, gross at generator)" xr:uid="{00000000-0004-0000-0000-000019000000}"/>
    <hyperlink ref="K43" location="ElecDemand_Top40!AJ46" display="Figure 5‑12. EE Economic Potential, 2021 Top BNI 40 Measures for Winter Peak Demand Savings (MW, gross at generator)" xr:uid="{00000000-0004-0000-0000-00001A000000}"/>
    <hyperlink ref="K44" location="ElecEnergy_Sector!X2" display="Figure 8‑1. EE Market Potential, Cumulative Electricity Savings, by Scenario (GWh, net at generator)" xr:uid="{00000000-0004-0000-0000-00001B000000}"/>
    <hyperlink ref="K45" location="ElecEnergy_Pct!Y2" display="Figure 8‑2. EE Market Potential, Cumulative Electricity Savings, by Scenario, as a Percent of Sales (%)" xr:uid="{00000000-0004-0000-0000-00001C000000}"/>
    <hyperlink ref="K46" location="ElecEnergy_AnnualMkt!G54" display="Figure 8‑3. EE Market Potential, Incremental Electricity Savings by Scenario, as a Percent of Sales (%)" xr:uid="{00000000-0004-0000-0000-00001D000000}"/>
    <hyperlink ref="K47" location="ElecDemand_Sector!X2" display="Figure 8‑4. EE Market Potential, Cumulative Winter Peak Demand Savings (MW, net at generator)" xr:uid="{00000000-0004-0000-0000-00001E000000}"/>
    <hyperlink ref="K48" location="ElecDemand_Pct!Y2" display="Figure 8‑5. EE Market Potential, Cumulative Winter Peak Demand Savings, by Scenario, as a Percent of Load (%)" xr:uid="{00000000-0004-0000-0000-00001F000000}"/>
    <hyperlink ref="K49" location="ElecDemand_AnnualMkt!G53" display="Figure 8‑6. EE Market Potential, Incremental Winter Peak Demand Savings by Scenario, as a Percent of Load (%)" xr:uid="{00000000-0004-0000-0000-000020000000}"/>
    <hyperlink ref="K50" location="ElecEnergy_Sector!G64" display="Figure 8‑7. EE Residential Market Potential, Cumulative Electricity Savings (GWh, net at generator)" xr:uid="{00000000-0004-0000-0000-000021000000}"/>
    <hyperlink ref="K51" location="ElecEnergy_Sector!G95" display="Figure 8‑8. EE BNI Market Potential, Cumulative Electricity Savings (GWh, net at generator)" xr:uid="{00000000-0004-0000-0000-000022000000}"/>
    <hyperlink ref="K52" location="ElecDemand_Sector!G64" display="Figure 8‑9. EE Residential Market Potential, Cumulative Winter Peak Demand Savings (MW, net at generator)" xr:uid="{00000000-0004-0000-0000-000023000000}"/>
    <hyperlink ref="K53" location="ElecDemand_Sector!G95" display="Figure 8‑10. EE BNI Market Potential, Cumulative Winter Peak Demand Savings (MW, net at generator)" xr:uid="{00000000-0004-0000-0000-000024000000}"/>
    <hyperlink ref="K54" location="ElecEnergy_EndUse!DF2" display="Figure 8‑11. EE Base Case Market Potential, Cumulative Electricity Savings by End Use (GWh, net at generator)" xr:uid="{00000000-0004-0000-0000-000025000000}"/>
    <hyperlink ref="K55" location="ElecDemand_EndUse!DF2" display="Figure 8‑12. EE Base Case Market Potential, Cumulative Winter Peak Demand Savings by End Use (MW, net at generator)" xr:uid="{00000000-0004-0000-0000-000026000000}"/>
    <hyperlink ref="K58" location="ElecEnergy_Top40!U90" display="Figure 8‑15. EE Base Case Market Potential, 2021 Top 40 Residential Measures for Electricity Savings (GWh, net at generator)" xr:uid="{00000000-0004-0000-0000-000027000000}"/>
    <hyperlink ref="K59" location="ElecEnergy_Top40!AJ90" display="Figure 8‑16. EE Market Potential, 2021 Top 40 BNI Measures for Electricity Savings (GWh, net at generator)" xr:uid="{00000000-0004-0000-0000-000028000000}"/>
    <hyperlink ref="K61" location="ElecDemand_Top40!AJ90" display="Figure 8‑18. EE Market Potential, 2021 Top 40 BNI Measures for Winter Peak Demand Savings (MW, net at generator)" xr:uid="{00000000-0004-0000-0000-000029000000}"/>
    <hyperlink ref="K60" location="ElecDemand_Top40!U90" display="Figure 8‑17. EE Base Case Market Potential, 2021 Top 40 Residential Measures for Winter Peak Demand Savings (MW, net at generator)" xr:uid="{00000000-0004-0000-0000-00002A000000}"/>
    <hyperlink ref="K56" location="ElecEnergy_CustSeg!M67" display="Figure 8‑13. EE Base Case Market Potential, Cumulative Electricity Savings by Customer Segment (GWh, net at generator)" xr:uid="{00000000-0004-0000-0000-00002B000000}"/>
    <hyperlink ref="K34" location="PAC_Econ_Scenario_Sect!E2" display="Figure 5‑3. EE Economic Potential, Electricity Savings by Sector, PAC Test Screen (GWh, gross at generator)" xr:uid="{00000000-0004-0000-0000-00002C000000}"/>
    <hyperlink ref="K35" location="PAC_Econ_Scenario_Sect!R2" display="Figure 5‑4. EE Economic Potential, PAC Screen, Winter Peak Demand Savings by Sector (MW, gross at generator)" xr:uid="{00000000-0004-0000-0000-00002D000000}"/>
    <hyperlink ref="K65" location="ElecEnergy_NonProg!J31" display="Figure 8‑21. Cumulative Achievable Potential (Base Case) and Non-Programmatic Electricity Savings, GWh net at generator" xr:uid="{00000000-0004-0000-0000-00002E000000}"/>
    <hyperlink ref="K62" location="CostTests!X1" display="Figure 8‑19. EE Base  Case Market Potential, Benefit-Cost Test Ratios for the Portfolio and by Sector" xr:uid="{5C310CAF-9AA2-4316-9C32-232FCE5AD7E1}"/>
    <hyperlink ref="K63" location="CostTests!X30" display="Figure 8‑20. EE Base  Case Market Potential, Cost Test Net Benefits for the Portfolio and by Sector (Million $)" xr:uid="{66784D99-18F0-4791-A523-45207E7AA7B2}"/>
    <hyperlink ref="K57" location="ElecDemand_CustSeg!M67" display="Figure 8‑14. EE Base Case Market Potential, Cumulative Winter Peak Demand Savings by Customer Segment (MW, net at generator)" xr:uid="{31E7D5CF-D7D1-4556-951D-29102574229C}"/>
    <hyperlink ref="K66" location="ElecEnergy_Sensitivity!B13" display="Figure 9‑1.  EE Residential 2045 Cumulative Achievable Potential Sensitivity (GWh, net at generator)" xr:uid="{EDB52610-927B-48C3-B111-79AFB2C50927}"/>
    <hyperlink ref="K67" location="ElecEnergy_Sensitivity!L13" display="Figure 9‑2.  EE BNI 2045 Cumulative Achievable Potential Sensitivity (GWh, net at generator)" xr:uid="{B3F346CE-58A3-46AA-B72B-D3D3AFF0A514}"/>
    <hyperlink ref="K64" location="Investment!AD2" display="Figure 8‑21. EE Base Case Investment, by Investment Type for the Portfolio (million $)" xr:uid="{88E09B81-A2A0-49E1-8B17-8E392EA5E697}"/>
  </hyperlinks>
  <pageMargins left="0.7" right="0.7" top="0.75" bottom="0.75" header="0.3" footer="0.3"/>
  <pageSetup orientation="portrait" verticalDpi="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6">
    <tabColor rgb="FF92D050"/>
  </sheetPr>
  <dimension ref="A1:Y124"/>
  <sheetViews>
    <sheetView showGridLines="0" topLeftCell="A89" workbookViewId="0"/>
  </sheetViews>
  <sheetFormatPr defaultColWidth="8.85546875" defaultRowHeight="12.75" x14ac:dyDescent="0.2"/>
  <cols>
    <col min="1" max="1" width="12.7109375" style="1" customWidth="1"/>
    <col min="2" max="5" width="14.7109375" style="1" customWidth="1"/>
    <col min="6" max="6" width="8.85546875" style="1" customWidth="1"/>
    <col min="7" max="16" width="8.85546875" style="1"/>
    <col min="17" max="17" width="12.7109375" style="1" customWidth="1"/>
    <col min="18" max="23" width="14.7109375" style="1" customWidth="1"/>
    <col min="24" max="24" width="8.85546875" style="1" customWidth="1"/>
    <col min="25" max="16384" width="8.85546875" style="1"/>
  </cols>
  <sheetData>
    <row r="1" spans="1:25" x14ac:dyDescent="0.2">
      <c r="A1" s="9" t="str">
        <f>Mappings!D19 &amp; " (" &amp; Mappings!E19 &amp; ")"</f>
        <v>Electricity Technical Potential by Sector as a Percent of Total Consumption (%)</v>
      </c>
      <c r="B1" s="13"/>
      <c r="C1" s="13"/>
      <c r="D1" s="13"/>
      <c r="Q1" s="9" t="str">
        <f>Mappings!D21 &amp; " (" &amp; Mappings!E21 &amp; ")"</f>
        <v>Electricity Potential by Potential Type as a Percent of Total Consumption (%)</v>
      </c>
      <c r="R1" s="14"/>
      <c r="S1" s="14"/>
      <c r="T1" s="14"/>
      <c r="U1" s="14"/>
      <c r="V1" s="14"/>
      <c r="W1" s="14"/>
      <c r="X1" s="93"/>
    </row>
    <row r="2" spans="1:25" ht="13.5" thickBot="1" x14ac:dyDescent="0.25">
      <c r="A2" s="15"/>
      <c r="B2" s="16" t="s">
        <v>3</v>
      </c>
      <c r="C2" s="16" t="s">
        <v>0</v>
      </c>
      <c r="D2" s="16" t="s">
        <v>227</v>
      </c>
      <c r="F2" s="1" t="s">
        <v>1409</v>
      </c>
      <c r="Q2" s="15"/>
      <c r="R2" s="16" t="s">
        <v>1</v>
      </c>
      <c r="S2" s="16" t="s">
        <v>2</v>
      </c>
      <c r="T2" s="16" t="s">
        <v>229</v>
      </c>
      <c r="U2" s="16" t="s">
        <v>180</v>
      </c>
      <c r="V2" s="16" t="s">
        <v>228</v>
      </c>
      <c r="W2" s="16" t="s">
        <v>230</v>
      </c>
      <c r="X2" s="89"/>
      <c r="Y2" s="1" t="s">
        <v>1401</v>
      </c>
    </row>
    <row r="3" spans="1:25" ht="13.5" hidden="1" thickTop="1" x14ac:dyDescent="0.2">
      <c r="A3" s="17">
        <v>2019</v>
      </c>
      <c r="B3" s="18"/>
      <c r="C3" s="18"/>
      <c r="D3" s="18"/>
      <c r="Q3" s="17">
        <v>2019</v>
      </c>
      <c r="R3" s="18"/>
      <c r="S3" s="18"/>
      <c r="T3" s="18"/>
      <c r="U3" s="18"/>
      <c r="V3" s="18"/>
      <c r="W3" s="18"/>
      <c r="X3" s="96"/>
    </row>
    <row r="4" spans="1:25" hidden="1" x14ac:dyDescent="0.2">
      <c r="A4" s="19">
        <v>2020</v>
      </c>
      <c r="B4" s="20"/>
      <c r="C4" s="20"/>
      <c r="D4" s="20"/>
      <c r="Q4" s="19">
        <v>2020</v>
      </c>
      <c r="R4" s="20"/>
      <c r="S4" s="20"/>
      <c r="T4" s="20"/>
      <c r="U4" s="20"/>
      <c r="V4" s="20"/>
      <c r="W4" s="20"/>
      <c r="X4" s="96"/>
    </row>
    <row r="5" spans="1:25" ht="13.5" thickTop="1" x14ac:dyDescent="0.2">
      <c r="A5" s="17">
        <v>2021</v>
      </c>
      <c r="B5" s="20">
        <v>0.74442670257032828</v>
      </c>
      <c r="C5" s="20">
        <v>0.7894783051268397</v>
      </c>
      <c r="D5" s="20">
        <v>0.70862946248654302</v>
      </c>
      <c r="Q5" s="17">
        <v>2021</v>
      </c>
      <c r="R5" s="20">
        <v>0.74442670257032828</v>
      </c>
      <c r="S5" s="20">
        <v>0.67430082393937418</v>
      </c>
      <c r="T5" s="20">
        <v>1.0541391707835978E-2</v>
      </c>
      <c r="U5" s="20">
        <v>2.0623932206781746E-2</v>
      </c>
      <c r="V5" s="20">
        <v>1.4501481980710921E-2</v>
      </c>
      <c r="W5" s="20">
        <v>6.9505099051716526E-3</v>
      </c>
      <c r="X5" s="96"/>
      <c r="Y5" s="1" t="s">
        <v>1402</v>
      </c>
    </row>
    <row r="6" spans="1:25" x14ac:dyDescent="0.2">
      <c r="A6" s="19">
        <v>2022</v>
      </c>
      <c r="B6" s="20">
        <v>0.74087041790630181</v>
      </c>
      <c r="C6" s="20">
        <v>0.78856821283960565</v>
      </c>
      <c r="D6" s="20">
        <v>0.70320346724062488</v>
      </c>
      <c r="Q6" s="19">
        <v>2022</v>
      </c>
      <c r="R6" s="20">
        <v>0.74087041790630181</v>
      </c>
      <c r="S6" s="20">
        <v>0.67288979571097562</v>
      </c>
      <c r="T6" s="20">
        <v>2.1932841565942069E-2</v>
      </c>
      <c r="U6" s="20">
        <v>4.2253791505289802E-2</v>
      </c>
      <c r="V6" s="20">
        <v>3.0010716103176065E-2</v>
      </c>
      <c r="W6" s="20">
        <v>1.4478130546741878E-2</v>
      </c>
      <c r="X6" s="96"/>
      <c r="Y6" s="119" t="s">
        <v>1428</v>
      </c>
    </row>
    <row r="7" spans="1:25" x14ac:dyDescent="0.2">
      <c r="A7" s="17">
        <v>2023</v>
      </c>
      <c r="B7" s="20">
        <v>0.74119207549450128</v>
      </c>
      <c r="C7" s="20">
        <v>0.78919781472991346</v>
      </c>
      <c r="D7" s="20">
        <v>0.70329303614350147</v>
      </c>
      <c r="Q7" s="17">
        <v>2023</v>
      </c>
      <c r="R7" s="20">
        <v>0.74119207549450128</v>
      </c>
      <c r="S7" s="20">
        <v>0.67932332532602613</v>
      </c>
      <c r="T7" s="20">
        <v>3.3203447098097631E-2</v>
      </c>
      <c r="U7" s="20">
        <v>6.3175968274664901E-2</v>
      </c>
      <c r="V7" s="20">
        <v>4.536433317419309E-2</v>
      </c>
      <c r="W7" s="20">
        <v>2.1815570557942875E-2</v>
      </c>
      <c r="X7" s="96"/>
    </row>
    <row r="8" spans="1:25" x14ac:dyDescent="0.2">
      <c r="A8" s="19">
        <v>2024</v>
      </c>
      <c r="B8" s="20">
        <v>0.71616858046452991</v>
      </c>
      <c r="C8" s="20">
        <v>0.73236758919130607</v>
      </c>
      <c r="D8" s="20">
        <v>0.70328810748384518</v>
      </c>
      <c r="Q8" s="19">
        <v>2024</v>
      </c>
      <c r="R8" s="20">
        <v>0.71616858046452991</v>
      </c>
      <c r="S8" s="20">
        <v>0.66057616644768002</v>
      </c>
      <c r="T8" s="20">
        <v>4.363070243209035E-2</v>
      </c>
      <c r="U8" s="20">
        <v>8.2095967719973947E-2</v>
      </c>
      <c r="V8" s="20">
        <v>5.9576569452671826E-2</v>
      </c>
      <c r="W8" s="20">
        <v>2.8456076090362253E-2</v>
      </c>
      <c r="X8" s="96"/>
    </row>
    <row r="9" spans="1:25" x14ac:dyDescent="0.2">
      <c r="A9" s="17">
        <v>2025</v>
      </c>
      <c r="B9" s="20">
        <v>0.71705240099275425</v>
      </c>
      <c r="C9" s="20">
        <v>0.73443271080659089</v>
      </c>
      <c r="D9" s="20">
        <v>0.70322309935176319</v>
      </c>
      <c r="Q9" s="17">
        <v>2025</v>
      </c>
      <c r="R9" s="20">
        <v>0.71705240099275425</v>
      </c>
      <c r="S9" s="20">
        <v>0.66229562424861688</v>
      </c>
      <c r="T9" s="20">
        <v>5.4283054798682499E-2</v>
      </c>
      <c r="U9" s="20">
        <v>0.10010459693807418</v>
      </c>
      <c r="V9" s="20">
        <v>7.3915157795453934E-2</v>
      </c>
      <c r="W9" s="20">
        <v>3.5273153455517459E-2</v>
      </c>
      <c r="X9" s="96"/>
    </row>
    <row r="10" spans="1:25" x14ac:dyDescent="0.2">
      <c r="A10" s="19">
        <v>2026</v>
      </c>
      <c r="B10" s="20">
        <v>0.71687366521157514</v>
      </c>
      <c r="C10" s="20">
        <v>0.73418647486968991</v>
      </c>
      <c r="D10" s="20">
        <v>0.70309649884253678</v>
      </c>
      <c r="Q10" s="19">
        <v>2026</v>
      </c>
      <c r="R10" s="20">
        <v>0.71687366521157514</v>
      </c>
      <c r="S10" s="20">
        <v>0.6623493701196963</v>
      </c>
      <c r="T10" s="20">
        <v>6.5587402351072327E-2</v>
      </c>
      <c r="U10" s="20">
        <v>0.11778674665424817</v>
      </c>
      <c r="V10" s="20">
        <v>8.8628804447062379E-2</v>
      </c>
      <c r="W10" s="20">
        <v>4.2727281405505933E-2</v>
      </c>
      <c r="X10" s="96"/>
    </row>
    <row r="11" spans="1:25" x14ac:dyDescent="0.2">
      <c r="A11" s="17">
        <v>2027</v>
      </c>
      <c r="B11" s="20">
        <v>0.71648356258349621</v>
      </c>
      <c r="C11" s="20">
        <v>0.73341182699511787</v>
      </c>
      <c r="D11" s="20">
        <v>0.70298055269958637</v>
      </c>
      <c r="Q11" s="17">
        <v>2027</v>
      </c>
      <c r="R11" s="20">
        <v>0.71648356258349621</v>
      </c>
      <c r="S11" s="20">
        <v>0.66221916753433019</v>
      </c>
      <c r="T11" s="20">
        <v>7.6861877676025897E-2</v>
      </c>
      <c r="U11" s="20">
        <v>0.13436002362130242</v>
      </c>
      <c r="V11" s="20">
        <v>0.10296023623479261</v>
      </c>
      <c r="W11" s="20">
        <v>5.0255324955714921E-2</v>
      </c>
      <c r="X11" s="96"/>
    </row>
    <row r="12" spans="1:25" x14ac:dyDescent="0.2">
      <c r="A12" s="19">
        <v>2028</v>
      </c>
      <c r="B12" s="20">
        <v>0.71459164612746096</v>
      </c>
      <c r="C12" s="20">
        <v>0.72931247403024202</v>
      </c>
      <c r="D12" s="20">
        <v>0.70278542963846946</v>
      </c>
      <c r="Q12" s="19">
        <v>2028</v>
      </c>
      <c r="R12" s="20">
        <v>0.71459164612746096</v>
      </c>
      <c r="S12" s="20">
        <v>0.66040912095004178</v>
      </c>
      <c r="T12" s="20">
        <v>8.8475094626731213E-2</v>
      </c>
      <c r="U12" s="20">
        <v>0.15024040581042691</v>
      </c>
      <c r="V12" s="20">
        <v>0.11729409400503922</v>
      </c>
      <c r="W12" s="20">
        <v>5.8173308391419369E-2</v>
      </c>
      <c r="X12" s="96"/>
    </row>
    <row r="13" spans="1:25" x14ac:dyDescent="0.2">
      <c r="A13" s="17">
        <v>2029</v>
      </c>
      <c r="B13" s="20">
        <v>0.7183634994858944</v>
      </c>
      <c r="C13" s="20">
        <v>0.73785441805144725</v>
      </c>
      <c r="D13" s="20">
        <v>0.70273290080920003</v>
      </c>
      <c r="Q13" s="17">
        <v>2029</v>
      </c>
      <c r="R13" s="20">
        <v>0.7183634994858944</v>
      </c>
      <c r="S13" s="20">
        <v>0.66400079876046525</v>
      </c>
      <c r="T13" s="20">
        <v>0.1001478070041471</v>
      </c>
      <c r="U13" s="20">
        <v>0.16530932314075836</v>
      </c>
      <c r="V13" s="20">
        <v>0.13139767330766686</v>
      </c>
      <c r="W13" s="20">
        <v>6.6279069044183653E-2</v>
      </c>
      <c r="X13" s="96"/>
    </row>
    <row r="14" spans="1:25" x14ac:dyDescent="0.2">
      <c r="A14" s="19">
        <v>2030</v>
      </c>
      <c r="B14" s="20">
        <v>0.72058476920331238</v>
      </c>
      <c r="C14" s="20">
        <v>0.74281218498157098</v>
      </c>
      <c r="D14" s="20">
        <v>0.70269600002712085</v>
      </c>
      <c r="Q14" s="19">
        <v>2030</v>
      </c>
      <c r="R14" s="20">
        <v>0.72058476920331238</v>
      </c>
      <c r="S14" s="20">
        <v>0.66599049716380032</v>
      </c>
      <c r="T14" s="20">
        <v>0.11159471398820879</v>
      </c>
      <c r="U14" s="20">
        <v>0.17916130104815747</v>
      </c>
      <c r="V14" s="20">
        <v>0.14480328363111472</v>
      </c>
      <c r="W14" s="20">
        <v>7.4460397301962328E-2</v>
      </c>
      <c r="X14" s="96"/>
    </row>
    <row r="15" spans="1:25" x14ac:dyDescent="0.2">
      <c r="A15" s="17">
        <v>2031</v>
      </c>
      <c r="B15" s="20">
        <v>0.72282621907435274</v>
      </c>
      <c r="C15" s="20">
        <v>0.74755070206836427</v>
      </c>
      <c r="D15" s="20">
        <v>0.70280716874441462</v>
      </c>
      <c r="Q15" s="17">
        <v>2031</v>
      </c>
      <c r="R15" s="20">
        <v>0.72282621907435274</v>
      </c>
      <c r="S15" s="20">
        <v>0.66900786120228872</v>
      </c>
      <c r="T15" s="20">
        <v>0.1228453466961399</v>
      </c>
      <c r="U15" s="20">
        <v>0.19186460080900933</v>
      </c>
      <c r="V15" s="20">
        <v>0.15755892228908286</v>
      </c>
      <c r="W15" s="20">
        <v>8.2592540954402965E-2</v>
      </c>
      <c r="X15" s="96"/>
    </row>
    <row r="16" spans="1:25" x14ac:dyDescent="0.2">
      <c r="A16" s="19">
        <v>2032</v>
      </c>
      <c r="B16" s="20">
        <v>0.72496415473828357</v>
      </c>
      <c r="C16" s="20">
        <v>0.7520121952286194</v>
      </c>
      <c r="D16" s="20">
        <v>0.7029274062687092</v>
      </c>
      <c r="Q16" s="19">
        <v>2032</v>
      </c>
      <c r="R16" s="20">
        <v>0.72496415473828357</v>
      </c>
      <c r="S16" s="20">
        <v>0.67098592886927511</v>
      </c>
      <c r="T16" s="20">
        <v>0.13397262018969788</v>
      </c>
      <c r="U16" s="20">
        <v>0.20397620392393417</v>
      </c>
      <c r="V16" s="20">
        <v>0.16985536899593129</v>
      </c>
      <c r="W16" s="20">
        <v>9.0912922895089843E-2</v>
      </c>
      <c r="X16" s="96"/>
    </row>
    <row r="17" spans="1:24" x14ac:dyDescent="0.2">
      <c r="A17" s="17">
        <v>2033</v>
      </c>
      <c r="B17" s="20">
        <v>0.72694349476023523</v>
      </c>
      <c r="C17" s="20">
        <v>0.75610529788807102</v>
      </c>
      <c r="D17" s="20">
        <v>0.70299132641936102</v>
      </c>
      <c r="Q17" s="17">
        <v>2033</v>
      </c>
      <c r="R17" s="20">
        <v>0.72694349476023523</v>
      </c>
      <c r="S17" s="20">
        <v>0.67294497537617959</v>
      </c>
      <c r="T17" s="20">
        <v>0.14460182452262729</v>
      </c>
      <c r="U17" s="20">
        <v>0.21503830075061989</v>
      </c>
      <c r="V17" s="20">
        <v>0.18127419921953317</v>
      </c>
      <c r="W17" s="20">
        <v>9.9085766298138242E-2</v>
      </c>
      <c r="X17" s="96"/>
    </row>
    <row r="18" spans="1:24" x14ac:dyDescent="0.2">
      <c r="A18" s="19">
        <v>2034</v>
      </c>
      <c r="B18" s="20">
        <v>0.732613245623839</v>
      </c>
      <c r="C18" s="20">
        <v>0.76895132181184211</v>
      </c>
      <c r="D18" s="20">
        <v>0.70265444312906788</v>
      </c>
      <c r="Q18" s="19">
        <v>2034</v>
      </c>
      <c r="R18" s="20">
        <v>0.732613245623839</v>
      </c>
      <c r="S18" s="20">
        <v>0.68199182003436587</v>
      </c>
      <c r="T18" s="20">
        <v>0.15633213980489602</v>
      </c>
      <c r="U18" s="20">
        <v>0.22749753320660174</v>
      </c>
      <c r="V18" s="20">
        <v>0.19382030138382017</v>
      </c>
      <c r="W18" s="20">
        <v>0.10823005041474885</v>
      </c>
      <c r="X18" s="96"/>
    </row>
    <row r="19" spans="1:24" x14ac:dyDescent="0.2">
      <c r="A19" s="17">
        <v>2035</v>
      </c>
      <c r="B19" s="20">
        <v>0.73782142090542369</v>
      </c>
      <c r="C19" s="20">
        <v>0.78071646333986411</v>
      </c>
      <c r="D19" s="20">
        <v>0.70229162983028082</v>
      </c>
      <c r="Q19" s="17">
        <v>2035</v>
      </c>
      <c r="R19" s="20">
        <v>0.73782142090542369</v>
      </c>
      <c r="S19" s="20">
        <v>0.6873560505883628</v>
      </c>
      <c r="T19" s="20">
        <v>0.16804933310603001</v>
      </c>
      <c r="U19" s="20">
        <v>0.23977711960595538</v>
      </c>
      <c r="V19" s="20">
        <v>0.20612839287547682</v>
      </c>
      <c r="W19" s="20">
        <v>0.11765023024653155</v>
      </c>
      <c r="X19" s="96"/>
    </row>
    <row r="20" spans="1:24" x14ac:dyDescent="0.2">
      <c r="A20" s="19">
        <v>2036</v>
      </c>
      <c r="B20" s="20">
        <v>0.74273187225763149</v>
      </c>
      <c r="C20" s="20">
        <v>0.7917313991375049</v>
      </c>
      <c r="D20" s="20">
        <v>0.70198606249923756</v>
      </c>
      <c r="Q20" s="19">
        <v>2036</v>
      </c>
      <c r="R20" s="20">
        <v>0.74273187225763149</v>
      </c>
      <c r="S20" s="20">
        <v>0.6917040931692312</v>
      </c>
      <c r="T20" s="20">
        <v>0.17952688920615389</v>
      </c>
      <c r="U20" s="20">
        <v>0.25160127770970542</v>
      </c>
      <c r="V20" s="20">
        <v>0.21797582394146195</v>
      </c>
      <c r="W20" s="20">
        <v>0.12715656531586772</v>
      </c>
      <c r="X20" s="96"/>
    </row>
    <row r="21" spans="1:24" x14ac:dyDescent="0.2">
      <c r="A21" s="19">
        <v>2037</v>
      </c>
      <c r="B21" s="20">
        <v>0.74340137723152522</v>
      </c>
      <c r="C21" s="20">
        <v>0.79304827014356294</v>
      </c>
      <c r="D21" s="20">
        <v>0.70194531024173179</v>
      </c>
      <c r="Q21" s="19">
        <v>2037</v>
      </c>
      <c r="R21" s="20">
        <v>0.74340137723152522</v>
      </c>
      <c r="S21" s="20">
        <v>0.69231542258029644</v>
      </c>
      <c r="T21" s="20">
        <v>0.18826981428759892</v>
      </c>
      <c r="U21" s="20">
        <v>0.25964850865757205</v>
      </c>
      <c r="V21" s="20">
        <v>0.22645651045831822</v>
      </c>
      <c r="W21" s="20">
        <v>0.13491935982046191</v>
      </c>
      <c r="X21" s="96"/>
    </row>
    <row r="22" spans="1:24" x14ac:dyDescent="0.2">
      <c r="A22" s="19">
        <v>2038</v>
      </c>
      <c r="B22" s="20">
        <v>0.74415956488620594</v>
      </c>
      <c r="C22" s="20">
        <v>0.79454577123731929</v>
      </c>
      <c r="D22" s="20">
        <v>0.70190975063485828</v>
      </c>
      <c r="Q22" s="19">
        <v>2038</v>
      </c>
      <c r="R22" s="20">
        <v>0.74415956488620594</v>
      </c>
      <c r="S22" s="20">
        <v>0.69300532639633483</v>
      </c>
      <c r="T22" s="20">
        <v>0.19671912356263382</v>
      </c>
      <c r="U22" s="20">
        <v>0.26746134411341838</v>
      </c>
      <c r="V22" s="20">
        <v>0.23454297337794092</v>
      </c>
      <c r="W22" s="20">
        <v>0.14264167206443235</v>
      </c>
      <c r="X22" s="96"/>
    </row>
    <row r="23" spans="1:24" x14ac:dyDescent="0.2">
      <c r="A23" s="19">
        <v>2039</v>
      </c>
      <c r="B23" s="20">
        <v>0.74456892778808337</v>
      </c>
      <c r="C23" s="20">
        <v>0.79527376778441505</v>
      </c>
      <c r="D23" s="20">
        <v>0.70187261823486313</v>
      </c>
      <c r="Q23" s="19">
        <v>2039</v>
      </c>
      <c r="R23" s="20">
        <v>0.74456892778808337</v>
      </c>
      <c r="S23" s="20">
        <v>0.69338117416100986</v>
      </c>
      <c r="T23" s="20">
        <v>0.20431507632768903</v>
      </c>
      <c r="U23" s="20">
        <v>0.27372028981960866</v>
      </c>
      <c r="V23" s="20">
        <v>0.24151350178941222</v>
      </c>
      <c r="W23" s="20">
        <v>0.14994688910854104</v>
      </c>
      <c r="X23" s="96"/>
    </row>
    <row r="24" spans="1:24" x14ac:dyDescent="0.2">
      <c r="A24" s="19">
        <v>2040</v>
      </c>
      <c r="B24" s="20">
        <v>0.74484913535397057</v>
      </c>
      <c r="C24" s="20">
        <v>0.79576262062797898</v>
      </c>
      <c r="D24" s="20">
        <v>0.70182166767265386</v>
      </c>
      <c r="Q24" s="19">
        <v>2040</v>
      </c>
      <c r="R24" s="20">
        <v>0.74484913535397057</v>
      </c>
      <c r="S24" s="20">
        <v>0.69364290654221461</v>
      </c>
      <c r="T24" s="20">
        <v>0.21145124801870549</v>
      </c>
      <c r="U24" s="20">
        <v>0.28017886212293591</v>
      </c>
      <c r="V24" s="20">
        <v>0.24814318200426186</v>
      </c>
      <c r="W24" s="20">
        <v>0.15696751675116727</v>
      </c>
      <c r="X24" s="96"/>
    </row>
    <row r="25" spans="1:24" x14ac:dyDescent="0.2">
      <c r="A25" s="19">
        <v>2041</v>
      </c>
      <c r="B25" s="20">
        <v>0.74737395091371972</v>
      </c>
      <c r="C25" s="20">
        <v>0.8016417206942329</v>
      </c>
      <c r="D25" s="20">
        <v>0.70110093261428164</v>
      </c>
      <c r="Q25" s="19">
        <v>2041</v>
      </c>
      <c r="R25" s="20">
        <v>0.74737395091371972</v>
      </c>
      <c r="S25" s="20">
        <v>0.69503573119507089</v>
      </c>
      <c r="T25" s="20">
        <v>0.2202165706209486</v>
      </c>
      <c r="U25" s="20">
        <v>0.28905542403557222</v>
      </c>
      <c r="V25" s="20">
        <v>0.25677360866622728</v>
      </c>
      <c r="W25" s="20">
        <v>0.16525532905217033</v>
      </c>
      <c r="X25" s="96"/>
    </row>
    <row r="26" spans="1:24" x14ac:dyDescent="0.2">
      <c r="A26" s="19">
        <v>2042</v>
      </c>
      <c r="B26" s="20">
        <v>0.74814944112383486</v>
      </c>
      <c r="C26" s="20">
        <v>0.80317284623602814</v>
      </c>
      <c r="D26" s="20">
        <v>0.70106446612370987</v>
      </c>
      <c r="Q26" s="19">
        <v>2042</v>
      </c>
      <c r="R26" s="20">
        <v>0.74814944112383486</v>
      </c>
      <c r="S26" s="20">
        <v>0.69575741103181599</v>
      </c>
      <c r="T26" s="20">
        <v>0.226324285243309</v>
      </c>
      <c r="U26" s="20">
        <v>0.29397293573639199</v>
      </c>
      <c r="V26" s="20">
        <v>0.26222076645919706</v>
      </c>
      <c r="W26" s="20">
        <v>0.17168647049210545</v>
      </c>
      <c r="X26" s="96"/>
    </row>
    <row r="27" spans="1:24" x14ac:dyDescent="0.2">
      <c r="A27" s="19">
        <v>2043</v>
      </c>
      <c r="B27" s="20">
        <v>0.74892397470165384</v>
      </c>
      <c r="C27" s="20">
        <v>0.80469460044315511</v>
      </c>
      <c r="D27" s="20">
        <v>0.70102893412963962</v>
      </c>
      <c r="Q27" s="19">
        <v>2043</v>
      </c>
      <c r="R27" s="20">
        <v>0.74892397470165384</v>
      </c>
      <c r="S27" s="20">
        <v>0.69647777314930193</v>
      </c>
      <c r="T27" s="20">
        <v>0.2322468598928252</v>
      </c>
      <c r="U27" s="20">
        <v>0.29890756133131086</v>
      </c>
      <c r="V27" s="20">
        <v>0.26752535483490925</v>
      </c>
      <c r="W27" s="20">
        <v>0.17800778638733275</v>
      </c>
      <c r="X27" s="96"/>
    </row>
    <row r="28" spans="1:24" x14ac:dyDescent="0.2">
      <c r="A28" s="19">
        <v>2044</v>
      </c>
      <c r="B28" s="20">
        <v>0.74969758210297277</v>
      </c>
      <c r="C28" s="20">
        <v>0.80620710065255119</v>
      </c>
      <c r="D28" s="20">
        <v>0.70099433529304622</v>
      </c>
      <c r="Q28" s="19">
        <v>2044</v>
      </c>
      <c r="R28" s="20">
        <v>0.74969758210297277</v>
      </c>
      <c r="S28" s="20">
        <v>0.69719684723134923</v>
      </c>
      <c r="T28" s="20">
        <v>0.23765188488280989</v>
      </c>
      <c r="U28" s="20">
        <v>0.30345847026433032</v>
      </c>
      <c r="V28" s="20">
        <v>0.27226736821590997</v>
      </c>
      <c r="W28" s="20">
        <v>0.18392752584818012</v>
      </c>
      <c r="X28" s="96"/>
    </row>
    <row r="29" spans="1:24" ht="13.5" thickBot="1" x14ac:dyDescent="0.25">
      <c r="A29" s="57">
        <v>2045</v>
      </c>
      <c r="B29" s="21">
        <v>0.75047023922024758</v>
      </c>
      <c r="C29" s="21">
        <v>0.8077103456991549</v>
      </c>
      <c r="D29" s="21">
        <v>0.70096066831462744</v>
      </c>
      <c r="Q29" s="57">
        <v>2045</v>
      </c>
      <c r="R29" s="21">
        <v>0.75047023922024758</v>
      </c>
      <c r="S29" s="21">
        <v>0.69791461388530762</v>
      </c>
      <c r="T29" s="21">
        <v>0.24278233186292306</v>
      </c>
      <c r="U29" s="21">
        <v>0.3080138362171031</v>
      </c>
      <c r="V29" s="21">
        <v>0.27690499839361382</v>
      </c>
      <c r="W29" s="21">
        <v>0.18957215639986158</v>
      </c>
      <c r="X29" s="96"/>
    </row>
    <row r="30" spans="1:24" x14ac:dyDescent="0.2">
      <c r="A30" s="42" t="s">
        <v>91</v>
      </c>
      <c r="B30" s="2"/>
      <c r="C30" s="2"/>
      <c r="D30" s="2"/>
      <c r="Q30" s="42" t="str">
        <f>A30</f>
        <v>Potential as % of Sales</v>
      </c>
      <c r="R30" s="2"/>
      <c r="S30" s="2"/>
      <c r="T30" s="83"/>
      <c r="U30" s="83"/>
      <c r="V30" s="83"/>
      <c r="W30" s="83"/>
      <c r="X30" s="90"/>
    </row>
    <row r="31" spans="1:24" x14ac:dyDescent="0.2">
      <c r="S31" s="19" t="s">
        <v>1082</v>
      </c>
      <c r="T31" s="20">
        <f>(T29-T4)/25</f>
        <v>9.7112932745169224E-3</v>
      </c>
      <c r="U31" s="20">
        <f>(U29-U4)/25</f>
        <v>1.2320553448684124E-2</v>
      </c>
      <c r="V31" s="20">
        <f>(V29-V4)/25</f>
        <v>1.1076199935744553E-2</v>
      </c>
      <c r="W31" s="20">
        <f>(W29-W4)/25</f>
        <v>7.5828862559944631E-3</v>
      </c>
      <c r="X31" s="95"/>
    </row>
    <row r="32" spans="1:24" x14ac:dyDescent="0.2">
      <c r="A32" s="9" t="str">
        <f>Mappings!D20 &amp; " (" &amp; Mappings!E20 &amp; ")"</f>
        <v>Electricity Economic Potential by Sector as a Percent of Total Consumption (%)</v>
      </c>
      <c r="B32" s="14"/>
      <c r="C32" s="14"/>
      <c r="D32" s="14"/>
      <c r="X32" s="95"/>
    </row>
    <row r="33" spans="1:6" ht="13.5" thickBot="1" x14ac:dyDescent="0.25">
      <c r="A33" s="22"/>
      <c r="B33" s="16" t="s">
        <v>3</v>
      </c>
      <c r="C33" s="16" t="s">
        <v>0</v>
      </c>
      <c r="D33" s="16" t="s">
        <v>227</v>
      </c>
      <c r="F33" s="1" t="s">
        <v>1419</v>
      </c>
    </row>
    <row r="34" spans="1:6" ht="13.5" hidden="1" thickTop="1" x14ac:dyDescent="0.2">
      <c r="A34" s="17">
        <v>2019</v>
      </c>
      <c r="B34" s="23"/>
      <c r="C34" s="23"/>
      <c r="D34" s="23"/>
    </row>
    <row r="35" spans="1:6" hidden="1" x14ac:dyDescent="0.2">
      <c r="A35" s="19">
        <v>2020</v>
      </c>
      <c r="B35" s="24"/>
      <c r="C35" s="24"/>
      <c r="D35" s="24"/>
    </row>
    <row r="36" spans="1:6" ht="13.5" thickTop="1" x14ac:dyDescent="0.2">
      <c r="A36" s="74">
        <v>2021</v>
      </c>
      <c r="B36" s="20">
        <v>0.67430082393937418</v>
      </c>
      <c r="C36" s="20">
        <v>0.69450266250545656</v>
      </c>
      <c r="D36" s="20">
        <v>0.65824878529376085</v>
      </c>
    </row>
    <row r="37" spans="1:6" x14ac:dyDescent="0.2">
      <c r="A37" s="19">
        <v>2022</v>
      </c>
      <c r="B37" s="20">
        <v>0.67288979571097562</v>
      </c>
      <c r="C37" s="20">
        <v>0.69469884866482656</v>
      </c>
      <c r="D37" s="20">
        <v>0.65566718567572058</v>
      </c>
    </row>
    <row r="38" spans="1:6" x14ac:dyDescent="0.2">
      <c r="A38" s="74">
        <v>2023</v>
      </c>
      <c r="B38" s="20">
        <v>0.67932332532602613</v>
      </c>
      <c r="C38" s="20">
        <v>0.69624276059308698</v>
      </c>
      <c r="D38" s="20">
        <v>0.66596595695307914</v>
      </c>
    </row>
    <row r="39" spans="1:6" x14ac:dyDescent="0.2">
      <c r="A39" s="19">
        <v>2024</v>
      </c>
      <c r="B39" s="20">
        <v>0.66057616644768002</v>
      </c>
      <c r="C39" s="20">
        <v>0.64735264173672569</v>
      </c>
      <c r="D39" s="20">
        <v>0.67109071432043477</v>
      </c>
    </row>
    <row r="40" spans="1:6" x14ac:dyDescent="0.2">
      <c r="A40" s="74">
        <v>2025</v>
      </c>
      <c r="B40" s="20">
        <v>0.66229562424861688</v>
      </c>
      <c r="C40" s="20">
        <v>0.65011277060672501</v>
      </c>
      <c r="D40" s="20">
        <v>0.67198937307509876</v>
      </c>
    </row>
    <row r="41" spans="1:6" x14ac:dyDescent="0.2">
      <c r="A41" s="19">
        <v>2026</v>
      </c>
      <c r="B41" s="20">
        <v>0.6623493701196963</v>
      </c>
      <c r="C41" s="20">
        <v>0.65082183105849745</v>
      </c>
      <c r="D41" s="20">
        <v>0.67152274097098907</v>
      </c>
    </row>
    <row r="42" spans="1:6" x14ac:dyDescent="0.2">
      <c r="A42" s="74">
        <v>2027</v>
      </c>
      <c r="B42" s="20">
        <v>0.66221916753433019</v>
      </c>
      <c r="C42" s="20">
        <v>0.65105371850062388</v>
      </c>
      <c r="D42" s="20">
        <v>0.67112540653169184</v>
      </c>
    </row>
    <row r="43" spans="1:6" x14ac:dyDescent="0.2">
      <c r="A43" s="19">
        <v>2028</v>
      </c>
      <c r="B43" s="20">
        <v>0.66040912095004178</v>
      </c>
      <c r="C43" s="20">
        <v>0.64778732438455655</v>
      </c>
      <c r="D43" s="20">
        <v>0.67053189826367221</v>
      </c>
    </row>
    <row r="44" spans="1:6" x14ac:dyDescent="0.2">
      <c r="A44" s="74">
        <v>2029</v>
      </c>
      <c r="B44" s="20">
        <v>0.66400079876046525</v>
      </c>
      <c r="C44" s="20">
        <v>0.65574686675269556</v>
      </c>
      <c r="D44" s="20">
        <v>0.67061997877931667</v>
      </c>
    </row>
    <row r="45" spans="1:6" x14ac:dyDescent="0.2">
      <c r="A45" s="19">
        <v>2030</v>
      </c>
      <c r="B45" s="20">
        <v>0.66599049716380032</v>
      </c>
      <c r="C45" s="20">
        <v>0.66045881295334374</v>
      </c>
      <c r="D45" s="20">
        <v>0.67044243269169201</v>
      </c>
    </row>
    <row r="46" spans="1:6" x14ac:dyDescent="0.2">
      <c r="A46" s="74">
        <v>2031</v>
      </c>
      <c r="B46" s="20">
        <v>0.66900786120228872</v>
      </c>
      <c r="C46" s="20">
        <v>0.66497669011112881</v>
      </c>
      <c r="D46" s="20">
        <v>0.6722718411602141</v>
      </c>
    </row>
    <row r="47" spans="1:6" x14ac:dyDescent="0.2">
      <c r="A47" s="19">
        <v>2032</v>
      </c>
      <c r="B47" s="20">
        <v>0.67098592886927511</v>
      </c>
      <c r="C47" s="20">
        <v>0.66924866364037605</v>
      </c>
      <c r="D47" s="20">
        <v>0.67240132444618794</v>
      </c>
    </row>
    <row r="48" spans="1:6" x14ac:dyDescent="0.2">
      <c r="A48" s="74">
        <v>2033</v>
      </c>
      <c r="B48" s="20">
        <v>0.67294497537617959</v>
      </c>
      <c r="C48" s="20">
        <v>0.67319308481913098</v>
      </c>
      <c r="D48" s="20">
        <v>0.67274118965283203</v>
      </c>
    </row>
    <row r="49" spans="1:6" x14ac:dyDescent="0.2">
      <c r="A49" s="19">
        <v>2034</v>
      </c>
      <c r="B49" s="20">
        <v>0.68199182003436587</v>
      </c>
      <c r="C49" s="20">
        <v>0.6938928514465198</v>
      </c>
      <c r="D49" s="20">
        <v>0.67218005543471737</v>
      </c>
    </row>
    <row r="50" spans="1:6" x14ac:dyDescent="0.2">
      <c r="A50" s="74">
        <v>2035</v>
      </c>
      <c r="B50" s="20">
        <v>0.6873560505883628</v>
      </c>
      <c r="C50" s="20">
        <v>0.70476098361135209</v>
      </c>
      <c r="D50" s="20">
        <v>0.67293961458812335</v>
      </c>
    </row>
    <row r="51" spans="1:6" x14ac:dyDescent="0.2">
      <c r="A51" s="19">
        <v>2036</v>
      </c>
      <c r="B51" s="20">
        <v>0.6917040931692312</v>
      </c>
      <c r="C51" s="20">
        <v>0.71495693510092995</v>
      </c>
      <c r="D51" s="20">
        <v>0.67236807231307516</v>
      </c>
    </row>
    <row r="52" spans="1:6" x14ac:dyDescent="0.2">
      <c r="A52" s="19">
        <v>2037</v>
      </c>
      <c r="B52" s="20">
        <v>0.69231542258029644</v>
      </c>
      <c r="C52" s="20">
        <v>0.71639699322433892</v>
      </c>
      <c r="D52" s="20">
        <v>0.67220686900761561</v>
      </c>
    </row>
    <row r="53" spans="1:6" x14ac:dyDescent="0.2">
      <c r="A53" s="19">
        <v>2038</v>
      </c>
      <c r="B53" s="20">
        <v>0.69300532639633483</v>
      </c>
      <c r="C53" s="20">
        <v>0.71799878961361552</v>
      </c>
      <c r="D53" s="20">
        <v>0.67204782125952134</v>
      </c>
    </row>
    <row r="54" spans="1:6" x14ac:dyDescent="0.2">
      <c r="A54" s="19">
        <v>2039</v>
      </c>
      <c r="B54" s="20">
        <v>0.69338117416100986</v>
      </c>
      <c r="C54" s="20">
        <v>0.71890379476121036</v>
      </c>
      <c r="D54" s="20">
        <v>0.67188970096369005</v>
      </c>
    </row>
    <row r="55" spans="1:6" x14ac:dyDescent="0.2">
      <c r="A55" s="19">
        <v>2040</v>
      </c>
      <c r="B55" s="20">
        <v>0.69364290654221461</v>
      </c>
      <c r="C55" s="20">
        <v>0.71959070372072453</v>
      </c>
      <c r="D55" s="20">
        <v>0.67171417786667753</v>
      </c>
    </row>
    <row r="56" spans="1:6" x14ac:dyDescent="0.2">
      <c r="A56" s="19">
        <v>2041</v>
      </c>
      <c r="B56" s="20">
        <v>0.69503573119507089</v>
      </c>
      <c r="C56" s="20">
        <v>0.72514881891629857</v>
      </c>
      <c r="D56" s="20">
        <v>0.66935891667306868</v>
      </c>
    </row>
    <row r="57" spans="1:6" x14ac:dyDescent="0.2">
      <c r="A57" s="19">
        <v>2042</v>
      </c>
      <c r="B57" s="20">
        <v>0.69575741103181599</v>
      </c>
      <c r="C57" s="20">
        <v>0.72677564489959934</v>
      </c>
      <c r="D57" s="20">
        <v>0.66921429245828057</v>
      </c>
    </row>
    <row r="58" spans="1:6" x14ac:dyDescent="0.2">
      <c r="A58" s="19">
        <v>2043</v>
      </c>
      <c r="B58" s="20">
        <v>0.69647777314930193</v>
      </c>
      <c r="C58" s="20">
        <v>0.72839217291467706</v>
      </c>
      <c r="D58" s="20">
        <v>0.66907012886933726</v>
      </c>
    </row>
    <row r="59" spans="1:6" x14ac:dyDescent="0.2">
      <c r="A59" s="19">
        <v>2044</v>
      </c>
      <c r="B59" s="20">
        <v>0.69719684723134923</v>
      </c>
      <c r="C59" s="20">
        <v>0.72999852369208362</v>
      </c>
      <c r="D59" s="20">
        <v>0.66892642154996795</v>
      </c>
    </row>
    <row r="60" spans="1:6" ht="13.5" thickBot="1" x14ac:dyDescent="0.25">
      <c r="A60" s="57">
        <v>2045</v>
      </c>
      <c r="B60" s="21">
        <v>0.69791461388530762</v>
      </c>
      <c r="C60" s="21">
        <v>0.73159471127529141</v>
      </c>
      <c r="D60" s="21">
        <v>0.66878316615727018</v>
      </c>
    </row>
    <row r="61" spans="1:6" x14ac:dyDescent="0.2">
      <c r="A61" s="42" t="str">
        <f>A30</f>
        <v>Potential as % of Sales</v>
      </c>
      <c r="B61" s="2"/>
      <c r="C61" s="2"/>
      <c r="D61" s="2"/>
      <c r="E61" s="2"/>
    </row>
    <row r="63" spans="1:6" x14ac:dyDescent="0.2">
      <c r="A63" s="9" t="s">
        <v>233</v>
      </c>
      <c r="B63" s="14"/>
      <c r="C63" s="14"/>
      <c r="D63" s="14"/>
      <c r="E63" s="14"/>
      <c r="F63" s="93"/>
    </row>
    <row r="64" spans="1:6" ht="13.5" thickBot="1" x14ac:dyDescent="0.25">
      <c r="A64" s="22"/>
      <c r="B64" s="16" t="s">
        <v>180</v>
      </c>
      <c r="C64" s="16" t="s">
        <v>228</v>
      </c>
      <c r="D64" s="16" t="s">
        <v>229</v>
      </c>
      <c r="E64" s="16" t="s">
        <v>230</v>
      </c>
      <c r="F64" s="89"/>
    </row>
    <row r="65" spans="1:7" ht="13.5" hidden="1" thickTop="1" x14ac:dyDescent="0.2">
      <c r="A65" s="17">
        <v>2019</v>
      </c>
      <c r="B65" s="23"/>
      <c r="C65" s="23"/>
      <c r="D65" s="23"/>
      <c r="E65" s="23"/>
      <c r="F65" s="94"/>
    </row>
    <row r="66" spans="1:7" hidden="1" x14ac:dyDescent="0.2">
      <c r="A66" s="19">
        <v>2020</v>
      </c>
      <c r="B66" s="24"/>
      <c r="C66" s="24"/>
      <c r="D66" s="24"/>
      <c r="E66" s="24"/>
      <c r="F66" s="94"/>
    </row>
    <row r="67" spans="1:7" ht="13.5" thickTop="1" x14ac:dyDescent="0.2">
      <c r="A67" s="17">
        <v>2021</v>
      </c>
      <c r="B67" s="24">
        <v>2.8419223692766653E-2</v>
      </c>
      <c r="C67" s="24">
        <v>1.8304794652129357E-2</v>
      </c>
      <c r="D67" s="24">
        <v>1.2173656807659135E-2</v>
      </c>
      <c r="E67" s="24">
        <v>7.1426669626205768E-3</v>
      </c>
      <c r="F67" s="94"/>
      <c r="G67" s="1" t="s">
        <v>233</v>
      </c>
    </row>
    <row r="68" spans="1:7" x14ac:dyDescent="0.2">
      <c r="A68" s="19">
        <v>2022</v>
      </c>
      <c r="B68" s="24">
        <v>5.7512424899451048E-2</v>
      </c>
      <c r="C68" s="24">
        <v>3.7553698856760111E-2</v>
      </c>
      <c r="D68" s="24">
        <v>2.5071914710260396E-2</v>
      </c>
      <c r="E68" s="24">
        <v>1.4647014850458242E-2</v>
      </c>
      <c r="F68" s="94"/>
    </row>
    <row r="69" spans="1:7" x14ac:dyDescent="0.2">
      <c r="A69" s="17">
        <v>2023</v>
      </c>
      <c r="B69" s="24">
        <v>8.6393813330414446E-2</v>
      </c>
      <c r="C69" s="24">
        <v>5.7480231687644455E-2</v>
      </c>
      <c r="D69" s="24">
        <v>3.8615256890503831E-2</v>
      </c>
      <c r="E69" s="24">
        <v>2.2515368757204331E-2</v>
      </c>
      <c r="F69" s="94"/>
    </row>
    <row r="70" spans="1:7" x14ac:dyDescent="0.2">
      <c r="A70" s="19">
        <v>2024</v>
      </c>
      <c r="B70" s="24">
        <v>0.11040667886888167</v>
      </c>
      <c r="C70" s="24">
        <v>7.4537097030912214E-2</v>
      </c>
      <c r="D70" s="24">
        <v>5.0017657536561955E-2</v>
      </c>
      <c r="E70" s="24">
        <v>2.8661442423855064E-2</v>
      </c>
      <c r="F70" s="94"/>
    </row>
    <row r="71" spans="1:7" x14ac:dyDescent="0.2">
      <c r="A71" s="17">
        <v>2025</v>
      </c>
      <c r="B71" s="24">
        <v>0.13378285076388965</v>
      </c>
      <c r="C71" s="24">
        <v>9.2821677134833164E-2</v>
      </c>
      <c r="D71" s="24">
        <v>6.269616434070624E-2</v>
      </c>
      <c r="E71" s="24">
        <v>3.5862462195666925E-2</v>
      </c>
      <c r="F71" s="94"/>
    </row>
    <row r="72" spans="1:7" x14ac:dyDescent="0.2">
      <c r="A72" s="19">
        <v>2026</v>
      </c>
      <c r="B72" s="24">
        <v>0.15501462571076952</v>
      </c>
      <c r="C72" s="24">
        <v>0.11071732734022242</v>
      </c>
      <c r="D72" s="24">
        <v>7.5762484656922119E-2</v>
      </c>
      <c r="E72" s="24">
        <v>4.368464457888991E-2</v>
      </c>
      <c r="F72" s="94"/>
    </row>
    <row r="73" spans="1:7" x14ac:dyDescent="0.2">
      <c r="A73" s="17">
        <v>2027</v>
      </c>
      <c r="B73" s="24">
        <v>0.17423953779172</v>
      </c>
      <c r="C73" s="24">
        <v>0.12813982253815207</v>
      </c>
      <c r="D73" s="24">
        <v>8.9000601648861505E-2</v>
      </c>
      <c r="E73" s="24">
        <v>5.18701917425596E-2</v>
      </c>
      <c r="F73" s="94"/>
    </row>
    <row r="74" spans="1:7" x14ac:dyDescent="0.2">
      <c r="A74" s="19">
        <v>2028</v>
      </c>
      <c r="B74" s="24">
        <v>0.18998897540551704</v>
      </c>
      <c r="C74" s="24">
        <v>0.14403248499967505</v>
      </c>
      <c r="D74" s="24">
        <v>0.10175686341959775</v>
      </c>
      <c r="E74" s="24">
        <v>6.0097207319943662E-2</v>
      </c>
      <c r="F74" s="94"/>
    </row>
    <row r="75" spans="1:7" x14ac:dyDescent="0.2">
      <c r="A75" s="17">
        <v>2029</v>
      </c>
      <c r="B75" s="24">
        <v>0.20646072172495467</v>
      </c>
      <c r="C75" s="24">
        <v>0.16124460562946097</v>
      </c>
      <c r="D75" s="24">
        <v>0.11604424272214331</v>
      </c>
      <c r="E75" s="24">
        <v>6.9774457853767069E-2</v>
      </c>
      <c r="F75" s="94"/>
    </row>
    <row r="76" spans="1:7" x14ac:dyDescent="0.2">
      <c r="A76" s="19">
        <v>2030</v>
      </c>
      <c r="B76" s="24">
        <v>0.22033361017054484</v>
      </c>
      <c r="C76" s="24">
        <v>0.17697613111092403</v>
      </c>
      <c r="D76" s="24">
        <v>0.12989860298645012</v>
      </c>
      <c r="E76" s="24">
        <v>7.9708990087862919E-2</v>
      </c>
      <c r="F76" s="94"/>
    </row>
    <row r="77" spans="1:7" x14ac:dyDescent="0.2">
      <c r="A77" s="17">
        <v>2031</v>
      </c>
      <c r="B77" s="24">
        <v>0.23243946180597103</v>
      </c>
      <c r="C77" s="24">
        <v>0.19186954079889856</v>
      </c>
      <c r="D77" s="24">
        <v>0.14382568286010949</v>
      </c>
      <c r="E77" s="24">
        <v>8.9963895578171887E-2</v>
      </c>
      <c r="F77" s="94"/>
    </row>
    <row r="78" spans="1:7" x14ac:dyDescent="0.2">
      <c r="A78" s="19">
        <v>2032</v>
      </c>
      <c r="B78" s="24">
        <v>0.24324853797795043</v>
      </c>
      <c r="C78" s="24">
        <v>0.20564465029912068</v>
      </c>
      <c r="D78" s="24">
        <v>0.15733233185782994</v>
      </c>
      <c r="E78" s="24">
        <v>0.10049214793370939</v>
      </c>
      <c r="F78" s="94"/>
    </row>
    <row r="79" spans="1:7" x14ac:dyDescent="0.2">
      <c r="A79" s="17">
        <v>2033</v>
      </c>
      <c r="B79" s="24">
        <v>0.25277024019229316</v>
      </c>
      <c r="C79" s="24">
        <v>0.21825824121961729</v>
      </c>
      <c r="D79" s="24">
        <v>0.17036183269910943</v>
      </c>
      <c r="E79" s="24">
        <v>0.11116814124711012</v>
      </c>
      <c r="F79" s="94"/>
    </row>
    <row r="80" spans="1:7" x14ac:dyDescent="0.2">
      <c r="A80" s="19">
        <v>2034</v>
      </c>
      <c r="B80" s="24">
        <v>0.26414405531807289</v>
      </c>
      <c r="C80" s="24">
        <v>0.2323627407952788</v>
      </c>
      <c r="D80" s="24">
        <v>0.18498603686427892</v>
      </c>
      <c r="E80" s="24">
        <v>0.12338897262509277</v>
      </c>
      <c r="F80" s="94"/>
    </row>
    <row r="81" spans="1:6" x14ac:dyDescent="0.2">
      <c r="A81" s="17">
        <v>2035</v>
      </c>
      <c r="B81" s="24">
        <v>0.27451575964678204</v>
      </c>
      <c r="C81" s="24">
        <v>0.24536649866349586</v>
      </c>
      <c r="D81" s="24">
        <v>0.19906250488129135</v>
      </c>
      <c r="E81" s="24">
        <v>0.13580551960321652</v>
      </c>
      <c r="F81" s="94"/>
    </row>
    <row r="82" spans="1:6" x14ac:dyDescent="0.2">
      <c r="A82" s="19">
        <v>2036</v>
      </c>
      <c r="B82" s="24">
        <v>0.28384020391911613</v>
      </c>
      <c r="C82" s="24">
        <v>0.25727076820966316</v>
      </c>
      <c r="D82" s="24">
        <v>0.21248755629688978</v>
      </c>
      <c r="E82" s="24">
        <v>0.14826689764531736</v>
      </c>
      <c r="F82" s="94"/>
    </row>
    <row r="83" spans="1:6" x14ac:dyDescent="0.2">
      <c r="A83" s="19">
        <v>2037</v>
      </c>
      <c r="B83" s="24">
        <v>0.28901221986965298</v>
      </c>
      <c r="C83" s="24">
        <v>0.26509101247569833</v>
      </c>
      <c r="D83" s="24">
        <v>0.2225963677743571</v>
      </c>
      <c r="E83" s="24">
        <v>0.15882841250931207</v>
      </c>
      <c r="F83" s="94"/>
    </row>
    <row r="84" spans="1:6" x14ac:dyDescent="0.2">
      <c r="A84" s="19">
        <v>2038</v>
      </c>
      <c r="B84" s="61">
        <v>0.29373843149256357</v>
      </c>
      <c r="C84" s="61">
        <v>0.27208565287444164</v>
      </c>
      <c r="D84" s="61">
        <v>0.23202174078289567</v>
      </c>
      <c r="E84" s="61">
        <v>0.16918500639891054</v>
      </c>
      <c r="F84" s="94"/>
    </row>
    <row r="85" spans="1:6" x14ac:dyDescent="0.2">
      <c r="A85" s="19">
        <v>2039</v>
      </c>
      <c r="B85" s="61">
        <v>0.29571412138247871</v>
      </c>
      <c r="C85" s="61">
        <v>0.27713187706115905</v>
      </c>
      <c r="D85" s="61">
        <v>0.23994366824473315</v>
      </c>
      <c r="E85" s="61">
        <v>0.17883897631549373</v>
      </c>
      <c r="F85" s="94"/>
    </row>
    <row r="86" spans="1:6" x14ac:dyDescent="0.2">
      <c r="A86" s="19">
        <v>2040</v>
      </c>
      <c r="B86" s="61">
        <v>0.29937601706975486</v>
      </c>
      <c r="C86" s="61">
        <v>0.28231629549112097</v>
      </c>
      <c r="D86" s="61">
        <v>0.24749619344327964</v>
      </c>
      <c r="E86" s="61">
        <v>0.18824145622588881</v>
      </c>
      <c r="F86" s="94"/>
    </row>
    <row r="87" spans="1:6" x14ac:dyDescent="0.2">
      <c r="A87" s="19">
        <v>2041</v>
      </c>
      <c r="B87" s="61">
        <v>0.30485509525328652</v>
      </c>
      <c r="C87" s="61">
        <v>0.2888815562693034</v>
      </c>
      <c r="D87" s="61">
        <v>0.25607926760811045</v>
      </c>
      <c r="E87" s="61">
        <v>0.19856455586287081</v>
      </c>
      <c r="F87" s="94"/>
    </row>
    <row r="88" spans="1:6" x14ac:dyDescent="0.2">
      <c r="A88" s="19">
        <v>2042</v>
      </c>
      <c r="B88" s="61">
        <v>0.30583653989955373</v>
      </c>
      <c r="C88" s="61">
        <v>0.29199111802218358</v>
      </c>
      <c r="D88" s="61">
        <v>0.26172298564296931</v>
      </c>
      <c r="E88" s="61">
        <v>0.20685960187857638</v>
      </c>
      <c r="F88" s="94"/>
    </row>
    <row r="89" spans="1:6" x14ac:dyDescent="0.2">
      <c r="A89" s="19">
        <v>2043</v>
      </c>
      <c r="B89" s="61">
        <v>0.30725551101532855</v>
      </c>
      <c r="C89" s="61">
        <v>0.2951131166430605</v>
      </c>
      <c r="D89" s="61">
        <v>0.26716903868377861</v>
      </c>
      <c r="E89" s="61">
        <v>0.21501184080403846</v>
      </c>
      <c r="F89" s="94"/>
    </row>
    <row r="90" spans="1:6" x14ac:dyDescent="0.2">
      <c r="A90" s="19">
        <v>2044</v>
      </c>
      <c r="B90" s="61">
        <v>0.30799649364091303</v>
      </c>
      <c r="C90" s="61">
        <v>0.29713680650151569</v>
      </c>
      <c r="D90" s="61">
        <v>0.27156550790806638</v>
      </c>
      <c r="E90" s="61">
        <v>0.22233005418744159</v>
      </c>
      <c r="F90" s="94"/>
    </row>
    <row r="91" spans="1:6" ht="13.5" thickBot="1" x14ac:dyDescent="0.25">
      <c r="A91" s="57">
        <v>2045</v>
      </c>
      <c r="B91" s="25">
        <v>0.30904055230297728</v>
      </c>
      <c r="C91" s="25">
        <v>0.29918009298681625</v>
      </c>
      <c r="D91" s="25">
        <v>0.27553528054385318</v>
      </c>
      <c r="E91" s="25">
        <v>0.22913673840535589</v>
      </c>
      <c r="F91" s="94"/>
    </row>
    <row r="92" spans="1:6" x14ac:dyDescent="0.2">
      <c r="A92" s="42" t="str">
        <f>A61</f>
        <v>Potential as % of Sales</v>
      </c>
      <c r="B92" s="2"/>
      <c r="C92" s="2"/>
      <c r="D92" s="2"/>
      <c r="E92" s="2"/>
      <c r="F92" s="95"/>
    </row>
    <row r="93" spans="1:6" x14ac:dyDescent="0.2">
      <c r="F93" s="95"/>
    </row>
    <row r="94" spans="1:6" x14ac:dyDescent="0.2">
      <c r="A94" s="9" t="s">
        <v>232</v>
      </c>
      <c r="B94" s="14"/>
      <c r="C94" s="14"/>
      <c r="D94" s="14"/>
      <c r="E94" s="14"/>
      <c r="F94" s="93"/>
    </row>
    <row r="95" spans="1:6" ht="13.5" thickBot="1" x14ac:dyDescent="0.25">
      <c r="A95" s="22"/>
      <c r="B95" s="16" t="s">
        <v>180</v>
      </c>
      <c r="C95" s="16" t="s">
        <v>228</v>
      </c>
      <c r="D95" s="16" t="s">
        <v>229</v>
      </c>
      <c r="E95" s="16" t="s">
        <v>230</v>
      </c>
      <c r="F95" s="89"/>
    </row>
    <row r="96" spans="1:6" ht="13.5" hidden="1" thickTop="1" x14ac:dyDescent="0.2">
      <c r="A96" s="17">
        <v>2019</v>
      </c>
      <c r="B96" s="23"/>
      <c r="C96" s="23"/>
      <c r="D96" s="23"/>
      <c r="E96" s="23"/>
      <c r="F96" s="94"/>
    </row>
    <row r="97" spans="1:7" hidden="1" x14ac:dyDescent="0.2">
      <c r="A97" s="19">
        <v>2020</v>
      </c>
      <c r="B97" s="24"/>
      <c r="C97" s="24"/>
      <c r="D97" s="24"/>
      <c r="E97" s="24"/>
      <c r="F97" s="94"/>
    </row>
    <row r="98" spans="1:7" ht="13.5" thickTop="1" x14ac:dyDescent="0.2">
      <c r="A98" s="17">
        <v>2021</v>
      </c>
      <c r="B98" s="24">
        <v>1.4429925667350463E-2</v>
      </c>
      <c r="C98" s="24">
        <v>1.1479434171386282E-2</v>
      </c>
      <c r="D98" s="24">
        <v>9.2444215149230877E-3</v>
      </c>
      <c r="E98" s="24">
        <v>6.7978251630325818E-3</v>
      </c>
      <c r="F98" s="94"/>
      <c r="G98" s="1" t="s">
        <v>232</v>
      </c>
    </row>
    <row r="99" spans="1:7" x14ac:dyDescent="0.2">
      <c r="A99" s="19">
        <v>2022</v>
      </c>
      <c r="B99" s="24">
        <v>3.0204048071925796E-2</v>
      </c>
      <c r="C99" s="24">
        <v>2.405402230530574E-2</v>
      </c>
      <c r="D99" s="24">
        <v>1.9453915371799871E-2</v>
      </c>
      <c r="E99" s="24">
        <v>1.4344762604991389E-2</v>
      </c>
      <c r="F99" s="94"/>
    </row>
    <row r="100" spans="1:7" x14ac:dyDescent="0.2">
      <c r="A100" s="17">
        <v>2023</v>
      </c>
      <c r="B100" s="24">
        <v>4.4846201096240296E-2</v>
      </c>
      <c r="C100" s="24">
        <v>3.5799207798615271E-2</v>
      </c>
      <c r="D100" s="24">
        <v>2.8930991438645311E-2</v>
      </c>
      <c r="E100" s="24">
        <v>2.126310162581143E-2</v>
      </c>
      <c r="F100" s="94"/>
    </row>
    <row r="101" spans="1:7" x14ac:dyDescent="0.2">
      <c r="A101" s="19">
        <v>2024</v>
      </c>
      <c r="B101" s="24">
        <v>5.9585000773291853E-2</v>
      </c>
      <c r="C101" s="24">
        <v>4.7680861851144882E-2</v>
      </c>
      <c r="D101" s="24">
        <v>3.8552181638653836E-2</v>
      </c>
      <c r="E101" s="24">
        <v>2.8292781190389509E-2</v>
      </c>
      <c r="F101" s="94"/>
    </row>
    <row r="102" spans="1:7" x14ac:dyDescent="0.2">
      <c r="A102" s="17">
        <v>2025</v>
      </c>
      <c r="B102" s="24">
        <v>7.3307218992125348E-2</v>
      </c>
      <c r="C102" s="24">
        <v>5.8871469752715323E-2</v>
      </c>
      <c r="D102" s="24">
        <v>4.7588845613601036E-2</v>
      </c>
      <c r="E102" s="24">
        <v>3.4804247641150948E-2</v>
      </c>
      <c r="F102" s="94"/>
    </row>
    <row r="103" spans="1:7" x14ac:dyDescent="0.2">
      <c r="A103" s="19">
        <v>2026</v>
      </c>
      <c r="B103" s="24">
        <v>8.8161590861714115E-2</v>
      </c>
      <c r="C103" s="24">
        <v>7.1051226875605458E-2</v>
      </c>
      <c r="D103" s="24">
        <v>5.7490287872565583E-2</v>
      </c>
      <c r="E103" s="24">
        <v>4.1965432117275624E-2</v>
      </c>
      <c r="F103" s="94"/>
    </row>
    <row r="104" spans="1:7" x14ac:dyDescent="0.2">
      <c r="A104" s="17">
        <v>2027</v>
      </c>
      <c r="B104" s="24">
        <v>0.10254970562798292</v>
      </c>
      <c r="C104" s="24">
        <v>8.2875471815965912E-2</v>
      </c>
      <c r="D104" s="24">
        <v>6.7179295587413965E-2</v>
      </c>
      <c r="E104" s="24">
        <v>4.8967209313511721E-2</v>
      </c>
      <c r="F104" s="94"/>
    </row>
    <row r="105" spans="1:7" x14ac:dyDescent="0.2">
      <c r="A105" s="19">
        <v>2028</v>
      </c>
      <c r="B105" s="24">
        <v>0.11836174919772904</v>
      </c>
      <c r="C105" s="24">
        <v>9.5849700066412108E-2</v>
      </c>
      <c r="D105" s="24">
        <v>7.7823014542588026E-2</v>
      </c>
      <c r="E105" s="24">
        <v>5.6630326746426062E-2</v>
      </c>
      <c r="F105" s="94"/>
    </row>
    <row r="106" spans="1:7" x14ac:dyDescent="0.2">
      <c r="A106" s="17">
        <v>2029</v>
      </c>
      <c r="B106" s="24">
        <v>0.13230826194957154</v>
      </c>
      <c r="C106" s="24">
        <v>0.10746214562674353</v>
      </c>
      <c r="D106" s="24">
        <v>8.7399777389114072E-2</v>
      </c>
      <c r="E106" s="24">
        <v>6.3475967716872944E-2</v>
      </c>
      <c r="F106" s="94"/>
    </row>
    <row r="107" spans="1:7" x14ac:dyDescent="0.2">
      <c r="A107" s="19">
        <v>2030</v>
      </c>
      <c r="B107" s="24">
        <v>0.14602555815799145</v>
      </c>
      <c r="C107" s="24">
        <v>0.11891036616159603</v>
      </c>
      <c r="D107" s="24">
        <v>9.6863624752165103E-2</v>
      </c>
      <c r="E107" s="24">
        <v>7.0236295598756771E-2</v>
      </c>
      <c r="F107" s="94"/>
    </row>
    <row r="108" spans="1:7" x14ac:dyDescent="0.2">
      <c r="A108" s="17">
        <v>2031</v>
      </c>
      <c r="B108" s="24">
        <v>0.15901173247501196</v>
      </c>
      <c r="C108" s="24">
        <v>0.12977811898712222</v>
      </c>
      <c r="D108" s="24">
        <v>0.10585787700032234</v>
      </c>
      <c r="E108" s="24">
        <v>7.6624063504387399E-2</v>
      </c>
      <c r="F108" s="94"/>
    </row>
    <row r="109" spans="1:7" x14ac:dyDescent="0.2">
      <c r="A109" s="19">
        <v>2032</v>
      </c>
      <c r="B109" s="24">
        <v>0.17198000265860927</v>
      </c>
      <c r="C109" s="24">
        <v>0.14069690222023246</v>
      </c>
      <c r="D109" s="24">
        <v>0.11494085001261888</v>
      </c>
      <c r="E109" s="24">
        <v>8.3108476847143092E-2</v>
      </c>
      <c r="F109" s="94"/>
    </row>
    <row r="110" spans="1:7" x14ac:dyDescent="0.2">
      <c r="A110" s="17">
        <v>2033</v>
      </c>
      <c r="B110" s="24">
        <v>0.18404701528816622</v>
      </c>
      <c r="C110" s="24">
        <v>0.15089720243271873</v>
      </c>
      <c r="D110" s="24">
        <v>0.12344373461986519</v>
      </c>
      <c r="E110" s="24">
        <v>8.916185735921886E-2</v>
      </c>
      <c r="F110" s="94"/>
    </row>
    <row r="111" spans="1:7" x14ac:dyDescent="0.2">
      <c r="A111" s="19">
        <v>2034</v>
      </c>
      <c r="B111" s="24">
        <v>0.19728443352631961</v>
      </c>
      <c r="C111" s="24">
        <v>0.16204411917702022</v>
      </c>
      <c r="D111" s="24">
        <v>0.13270853248275163</v>
      </c>
      <c r="E111" s="24">
        <v>9.5732328901268593E-2</v>
      </c>
      <c r="F111" s="94"/>
    </row>
    <row r="112" spans="1:7" x14ac:dyDescent="0.2">
      <c r="A112" s="19">
        <v>2035</v>
      </c>
      <c r="B112" s="24">
        <v>0.21100324381899083</v>
      </c>
      <c r="C112" s="24">
        <v>0.17362762771215054</v>
      </c>
      <c r="D112" s="24">
        <v>0.14236124769530564</v>
      </c>
      <c r="E112" s="24">
        <v>0.10261227711389016</v>
      </c>
      <c r="F112" s="94"/>
    </row>
    <row r="113" spans="1:6" x14ac:dyDescent="0.2">
      <c r="A113" s="19">
        <v>2036</v>
      </c>
      <c r="B113" s="24">
        <v>0.2247928320411593</v>
      </c>
      <c r="C113" s="24">
        <v>0.18529990999755655</v>
      </c>
      <c r="D113" s="24">
        <v>0.15211827617849366</v>
      </c>
      <c r="E113" s="24">
        <v>0.10960215938984766</v>
      </c>
      <c r="F113" s="94"/>
    </row>
    <row r="114" spans="1:6" x14ac:dyDescent="0.2">
      <c r="A114" s="19">
        <v>2037</v>
      </c>
      <c r="B114" s="24">
        <v>0.23512927074204451</v>
      </c>
      <c r="C114" s="24">
        <v>0.19419599202894694</v>
      </c>
      <c r="D114" s="24">
        <v>0.15960651196579892</v>
      </c>
      <c r="E114" s="24">
        <v>0.11495486190741851</v>
      </c>
      <c r="F114" s="94"/>
    </row>
    <row r="115" spans="1:6" x14ac:dyDescent="0.2">
      <c r="A115" s="19">
        <v>2038</v>
      </c>
      <c r="B115" s="61">
        <v>0.24542749514493384</v>
      </c>
      <c r="C115" s="61">
        <v>0.20306270625538958</v>
      </c>
      <c r="D115" s="61">
        <v>0.16711719223744406</v>
      </c>
      <c r="E115" s="61">
        <v>0.12038456984426592</v>
      </c>
      <c r="F115" s="94"/>
    </row>
    <row r="116" spans="1:6" x14ac:dyDescent="0.2">
      <c r="A116" s="19">
        <v>2039</v>
      </c>
      <c r="B116" s="61">
        <v>0.25520025424238124</v>
      </c>
      <c r="C116" s="61">
        <v>0.21152083883070275</v>
      </c>
      <c r="D116" s="61">
        <v>0.17431381038255381</v>
      </c>
      <c r="E116" s="61">
        <v>0.12561813668340902</v>
      </c>
      <c r="F116" s="94"/>
    </row>
    <row r="117" spans="1:6" x14ac:dyDescent="0.2">
      <c r="A117" s="19">
        <v>2040</v>
      </c>
      <c r="B117" s="61">
        <v>0.26395516501003835</v>
      </c>
      <c r="C117" s="61">
        <v>0.21926316076406527</v>
      </c>
      <c r="D117" s="61">
        <v>0.18098932391384664</v>
      </c>
      <c r="E117" s="61">
        <v>0.13053761487401189</v>
      </c>
      <c r="F117" s="94"/>
    </row>
    <row r="118" spans="1:6" x14ac:dyDescent="0.2">
      <c r="A118" s="19">
        <v>2041</v>
      </c>
      <c r="B118" s="61">
        <v>0.27558336726339711</v>
      </c>
      <c r="C118" s="61">
        <v>0.22939581788905689</v>
      </c>
      <c r="D118" s="61">
        <v>0.18963718177438435</v>
      </c>
      <c r="E118" s="61">
        <v>0.13685323204347513</v>
      </c>
      <c r="F118" s="94"/>
    </row>
    <row r="119" spans="1:6" x14ac:dyDescent="0.2">
      <c r="A119" s="19">
        <v>2042</v>
      </c>
      <c r="B119" s="61">
        <v>0.28382093761314109</v>
      </c>
      <c r="C119" s="61">
        <v>0.23674549359613073</v>
      </c>
      <c r="D119" s="61">
        <v>0.19603268624182191</v>
      </c>
      <c r="E119" s="61">
        <v>0.14158789682820286</v>
      </c>
      <c r="F119" s="94"/>
    </row>
    <row r="120" spans="1:6" x14ac:dyDescent="0.2">
      <c r="A120" s="19">
        <v>2043</v>
      </c>
      <c r="B120" s="61">
        <v>0.29173845782039881</v>
      </c>
      <c r="C120" s="61">
        <v>0.24383336727829091</v>
      </c>
      <c r="D120" s="61">
        <v>0.20225617666455381</v>
      </c>
      <c r="E120" s="61">
        <v>0.14622921722026155</v>
      </c>
      <c r="F120" s="94"/>
    </row>
    <row r="121" spans="1:6" x14ac:dyDescent="0.2">
      <c r="A121" s="19">
        <v>2044</v>
      </c>
      <c r="B121" s="61">
        <v>0.29954733319907612</v>
      </c>
      <c r="C121" s="61">
        <v>0.25083341475220411</v>
      </c>
      <c r="D121" s="61">
        <v>0.2084231178571494</v>
      </c>
      <c r="E121" s="61">
        <v>0.15082995460995907</v>
      </c>
      <c r="F121" s="94"/>
    </row>
    <row r="122" spans="1:6" ht="13.5" thickBot="1" x14ac:dyDescent="0.25">
      <c r="A122" s="57">
        <v>2045</v>
      </c>
      <c r="B122" s="25">
        <v>0.30712578278777791</v>
      </c>
      <c r="C122" s="25">
        <v>0.25763825619078551</v>
      </c>
      <c r="D122" s="25">
        <v>0.21445281721248832</v>
      </c>
      <c r="E122" s="25">
        <v>0.15535095034962376</v>
      </c>
      <c r="F122" s="94"/>
    </row>
    <row r="123" spans="1:6" x14ac:dyDescent="0.2">
      <c r="A123" s="42" t="str">
        <f>A92</f>
        <v>Potential as % of Sales</v>
      </c>
      <c r="B123" s="2"/>
      <c r="C123" s="2"/>
      <c r="D123" s="2"/>
      <c r="E123" s="2"/>
      <c r="F123" s="95"/>
    </row>
    <row r="124" spans="1:6" x14ac:dyDescent="0.2">
      <c r="F124" s="95"/>
    </row>
  </sheetData>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7">
    <tabColor rgb="FF92D050"/>
  </sheetPr>
  <dimension ref="A1:AJ131"/>
  <sheetViews>
    <sheetView showGridLines="0" workbookViewId="0"/>
  </sheetViews>
  <sheetFormatPr defaultColWidth="8.85546875" defaultRowHeight="12.75" x14ac:dyDescent="0.2"/>
  <cols>
    <col min="1" max="1" width="9.7109375" style="1" customWidth="1"/>
    <col min="2" max="2" width="65.140625" style="1" bestFit="1" customWidth="1"/>
    <col min="3" max="3" width="14.7109375" style="1" customWidth="1"/>
    <col min="4" max="16" width="12.7109375" style="1" customWidth="1"/>
    <col min="17" max="17" width="9.7109375" style="1" customWidth="1"/>
    <col min="18" max="18" width="69.28515625" style="1" bestFit="1" customWidth="1"/>
    <col min="19" max="19" width="14.7109375" style="1" customWidth="1"/>
    <col min="20" max="31" width="12.7109375" style="1" customWidth="1"/>
    <col min="32" max="32" width="9.7109375" style="1" customWidth="1"/>
    <col min="33" max="33" width="68" style="1" bestFit="1" customWidth="1"/>
    <col min="34" max="34" width="14.7109375" style="1" customWidth="1"/>
    <col min="35" max="16384" width="8.85546875" style="1"/>
  </cols>
  <sheetData>
    <row r="1" spans="1:36" x14ac:dyDescent="0.2">
      <c r="A1" s="9" t="str">
        <f>Mappings!D22 &amp; " (" &amp; Mappings!E22 &amp; ")"</f>
        <v>Top Measures Ranked by Electricity Technical Potential in 2021 (GWh)</v>
      </c>
      <c r="B1" s="13"/>
      <c r="C1" s="13"/>
      <c r="Q1" s="9" t="str">
        <f>Mappings!D24 &amp; " (" &amp; Mappings!E24 &amp; ")"</f>
        <v>Top Residential Measures Ranked by Electricity Technical Potential in 2021 (GWh)</v>
      </c>
      <c r="R1" s="14"/>
      <c r="S1" s="14"/>
      <c r="AF1" s="9" t="str">
        <f>Mappings!D26 &amp; " (" &amp; Mappings!E26 &amp; ")"</f>
        <v>Top BNI Measures Ranked by Electricity Technical Potential in 2021 (GWh)</v>
      </c>
      <c r="AG1" s="9"/>
      <c r="AH1" s="9"/>
    </row>
    <row r="2" spans="1:36" ht="26.25" thickBot="1" x14ac:dyDescent="0.25">
      <c r="A2" s="32" t="str">
        <f>Mappings!K6</f>
        <v>Rank</v>
      </c>
      <c r="B2" s="16" t="str">
        <f>Mappings!L6</f>
        <v>Measure</v>
      </c>
      <c r="C2" s="73" t="str">
        <f>Mappings!M6</f>
        <v>Technical Potential</v>
      </c>
      <c r="E2" s="1" t="s">
        <v>1516</v>
      </c>
      <c r="Q2" s="32" t="str">
        <f>Mappings!K8</f>
        <v>Rank</v>
      </c>
      <c r="R2" s="16" t="str">
        <f>Mappings!L8</f>
        <v>Measure</v>
      </c>
      <c r="S2" s="73" t="str">
        <f>Mappings!M8</f>
        <v>Technical Potential</v>
      </c>
      <c r="U2" s="1" t="s">
        <v>1413</v>
      </c>
      <c r="AF2" s="32" t="str">
        <f>Mappings!K10</f>
        <v>Rank</v>
      </c>
      <c r="AG2" s="16" t="str">
        <f>Mappings!L10</f>
        <v>Measure</v>
      </c>
      <c r="AH2" s="73" t="str">
        <f>Mappings!M10</f>
        <v>Technical Potential</v>
      </c>
      <c r="AJ2" s="1" t="s">
        <v>1414</v>
      </c>
    </row>
    <row r="3" spans="1:36" ht="13.5" thickTop="1" x14ac:dyDescent="0.2">
      <c r="A3" s="26">
        <v>1</v>
      </c>
      <c r="B3" s="26" t="s">
        <v>1186</v>
      </c>
      <c r="C3" s="27">
        <v>1152.562498189066</v>
      </c>
      <c r="Q3" s="26">
        <v>1</v>
      </c>
      <c r="R3" s="26" t="s">
        <v>1187</v>
      </c>
      <c r="S3" s="27">
        <v>1137.032688318578</v>
      </c>
      <c r="AF3" s="26">
        <v>1</v>
      </c>
      <c r="AG3" s="26" t="s">
        <v>1186</v>
      </c>
      <c r="AH3" s="27">
        <v>1152.562498189066</v>
      </c>
    </row>
    <row r="4" spans="1:36" x14ac:dyDescent="0.2">
      <c r="A4" s="28">
        <v>2</v>
      </c>
      <c r="B4" s="28" t="s">
        <v>1187</v>
      </c>
      <c r="C4" s="29">
        <v>1137.032688318578</v>
      </c>
      <c r="Q4" s="28">
        <v>2</v>
      </c>
      <c r="R4" s="28" t="s">
        <v>1189</v>
      </c>
      <c r="S4" s="29">
        <v>431.89798074003471</v>
      </c>
      <c r="AF4" s="28">
        <v>2</v>
      </c>
      <c r="AG4" s="28" t="s">
        <v>1188</v>
      </c>
      <c r="AH4" s="29">
        <v>397.64873974629165</v>
      </c>
    </row>
    <row r="5" spans="1:36" x14ac:dyDescent="0.2">
      <c r="A5" s="28">
        <v>3</v>
      </c>
      <c r="B5" s="28" t="s">
        <v>1188</v>
      </c>
      <c r="C5" s="29">
        <v>506.50241462398895</v>
      </c>
      <c r="Q5" s="28">
        <v>3</v>
      </c>
      <c r="R5" s="28" t="s">
        <v>1193</v>
      </c>
      <c r="S5" s="29">
        <v>329.87677540340513</v>
      </c>
      <c r="AF5" s="28">
        <v>3</v>
      </c>
      <c r="AG5" s="28" t="s">
        <v>1190</v>
      </c>
      <c r="AH5" s="29">
        <v>393.49596410276075</v>
      </c>
    </row>
    <row r="6" spans="1:36" x14ac:dyDescent="0.2">
      <c r="A6" s="28">
        <v>4</v>
      </c>
      <c r="B6" s="28" t="s">
        <v>1189</v>
      </c>
      <c r="C6" s="29">
        <v>431.89798074003471</v>
      </c>
      <c r="Q6" s="28">
        <v>4</v>
      </c>
      <c r="R6" s="28" t="s">
        <v>1194</v>
      </c>
      <c r="S6" s="29">
        <v>303.68486615277504</v>
      </c>
      <c r="AF6" s="28">
        <v>4</v>
      </c>
      <c r="AG6" s="28" t="s">
        <v>1191</v>
      </c>
      <c r="AH6" s="29">
        <v>334.71851839368423</v>
      </c>
    </row>
    <row r="7" spans="1:36" x14ac:dyDescent="0.2">
      <c r="A7" s="28">
        <v>5</v>
      </c>
      <c r="B7" s="28" t="s">
        <v>1190</v>
      </c>
      <c r="C7" s="29">
        <v>393.49596410276075</v>
      </c>
      <c r="Q7" s="28">
        <v>5</v>
      </c>
      <c r="R7" s="28" t="s">
        <v>1195</v>
      </c>
      <c r="S7" s="29">
        <v>258.39697186658327</v>
      </c>
      <c r="AF7" s="28">
        <v>5</v>
      </c>
      <c r="AG7" s="28" t="s">
        <v>1192</v>
      </c>
      <c r="AH7" s="29">
        <v>334.2520409528189</v>
      </c>
    </row>
    <row r="8" spans="1:36" x14ac:dyDescent="0.2">
      <c r="A8" s="28">
        <v>6</v>
      </c>
      <c r="B8" s="28" t="s">
        <v>1191</v>
      </c>
      <c r="C8" s="29">
        <v>334.71851839368423</v>
      </c>
      <c r="Q8" s="28">
        <v>6</v>
      </c>
      <c r="R8" s="28" t="s">
        <v>1199</v>
      </c>
      <c r="S8" s="29">
        <v>145.76376136339067</v>
      </c>
      <c r="AF8" s="28">
        <v>6</v>
      </c>
      <c r="AG8" s="28" t="s">
        <v>1196</v>
      </c>
      <c r="AH8" s="29">
        <v>180.58609261874918</v>
      </c>
    </row>
    <row r="9" spans="1:36" x14ac:dyDescent="0.2">
      <c r="A9" s="28">
        <v>7</v>
      </c>
      <c r="B9" s="28" t="s">
        <v>1192</v>
      </c>
      <c r="C9" s="29">
        <v>334.2520409528189</v>
      </c>
      <c r="Q9" s="28">
        <v>7</v>
      </c>
      <c r="R9" s="28" t="s">
        <v>1200</v>
      </c>
      <c r="S9" s="29">
        <v>137.81280355817336</v>
      </c>
      <c r="AF9" s="28">
        <v>7</v>
      </c>
      <c r="AG9" s="28" t="s">
        <v>1197</v>
      </c>
      <c r="AH9" s="29">
        <v>171.81650337206204</v>
      </c>
    </row>
    <row r="10" spans="1:36" x14ac:dyDescent="0.2">
      <c r="A10" s="28">
        <v>8</v>
      </c>
      <c r="B10" s="28" t="s">
        <v>1193</v>
      </c>
      <c r="C10" s="29">
        <v>329.87677540340513</v>
      </c>
      <c r="Q10" s="28">
        <v>8</v>
      </c>
      <c r="R10" s="28" t="s">
        <v>1203</v>
      </c>
      <c r="S10" s="29">
        <v>111.41971858334277</v>
      </c>
      <c r="AF10" s="28">
        <v>8</v>
      </c>
      <c r="AG10" s="28" t="s">
        <v>1198</v>
      </c>
      <c r="AH10" s="29">
        <v>153.49433030346461</v>
      </c>
    </row>
    <row r="11" spans="1:36" x14ac:dyDescent="0.2">
      <c r="A11" s="28">
        <v>9</v>
      </c>
      <c r="B11" s="28" t="s">
        <v>1194</v>
      </c>
      <c r="C11" s="29">
        <v>303.68486615277504</v>
      </c>
      <c r="Q11" s="28">
        <v>9</v>
      </c>
      <c r="R11" s="28" t="s">
        <v>1188</v>
      </c>
      <c r="S11" s="29">
        <v>108.85367487769729</v>
      </c>
      <c r="AF11" s="28">
        <v>9</v>
      </c>
      <c r="AG11" s="28" t="s">
        <v>1201</v>
      </c>
      <c r="AH11" s="29">
        <v>130.29845092419504</v>
      </c>
    </row>
    <row r="12" spans="1:36" x14ac:dyDescent="0.2">
      <c r="A12" s="28">
        <v>10</v>
      </c>
      <c r="B12" s="28" t="s">
        <v>1195</v>
      </c>
      <c r="C12" s="29">
        <v>258.39697186658327</v>
      </c>
      <c r="Q12" s="28">
        <v>10</v>
      </c>
      <c r="R12" s="28" t="s">
        <v>1204</v>
      </c>
      <c r="S12" s="29">
        <v>82.573115729919806</v>
      </c>
      <c r="AF12" s="28">
        <v>10</v>
      </c>
      <c r="AG12" s="28" t="s">
        <v>1202</v>
      </c>
      <c r="AH12" s="29">
        <v>128.52007228858207</v>
      </c>
    </row>
    <row r="13" spans="1:36" x14ac:dyDescent="0.2">
      <c r="A13" s="28">
        <v>11</v>
      </c>
      <c r="B13" s="28" t="s">
        <v>1196</v>
      </c>
      <c r="C13" s="29">
        <v>180.58609261874918</v>
      </c>
      <c r="Q13" s="28">
        <v>11</v>
      </c>
      <c r="R13" s="28" t="s">
        <v>1206</v>
      </c>
      <c r="S13" s="29">
        <v>77.59980785581358</v>
      </c>
      <c r="AF13" s="28">
        <v>11</v>
      </c>
      <c r="AG13" s="28" t="s">
        <v>1205</v>
      </c>
      <c r="AH13" s="29">
        <v>82.347251506469675</v>
      </c>
    </row>
    <row r="14" spans="1:36" x14ac:dyDescent="0.2">
      <c r="A14" s="28">
        <v>12</v>
      </c>
      <c r="B14" s="28" t="s">
        <v>1197</v>
      </c>
      <c r="C14" s="29">
        <v>171.81650337206204</v>
      </c>
      <c r="Q14" s="28">
        <v>12</v>
      </c>
      <c r="R14" s="28" t="s">
        <v>1207</v>
      </c>
      <c r="S14" s="29">
        <v>71.971886639010322</v>
      </c>
      <c r="AF14" s="28">
        <v>12</v>
      </c>
      <c r="AG14" s="28" t="s">
        <v>1208</v>
      </c>
      <c r="AH14" s="29">
        <v>69.84114517166725</v>
      </c>
    </row>
    <row r="15" spans="1:36" x14ac:dyDescent="0.2">
      <c r="A15" s="28">
        <v>13</v>
      </c>
      <c r="B15" s="28" t="s">
        <v>1198</v>
      </c>
      <c r="C15" s="29">
        <v>153.49433030346461</v>
      </c>
      <c r="Q15" s="28">
        <v>13</v>
      </c>
      <c r="R15" s="28" t="s">
        <v>1211</v>
      </c>
      <c r="S15" s="29">
        <v>55.860540588373581</v>
      </c>
      <c r="AF15" s="28">
        <v>13</v>
      </c>
      <c r="AG15" s="28" t="s">
        <v>1209</v>
      </c>
      <c r="AH15" s="29">
        <v>68.78268155809198</v>
      </c>
    </row>
    <row r="16" spans="1:36" x14ac:dyDescent="0.2">
      <c r="A16" s="28">
        <v>14</v>
      </c>
      <c r="B16" s="28" t="s">
        <v>1199</v>
      </c>
      <c r="C16" s="29">
        <v>145.76376136339067</v>
      </c>
      <c r="Q16" s="28">
        <v>14</v>
      </c>
      <c r="R16" s="28" t="s">
        <v>1214</v>
      </c>
      <c r="S16" s="29">
        <v>49.150881069135281</v>
      </c>
      <c r="AF16" s="28">
        <v>14</v>
      </c>
      <c r="AG16" s="28" t="s">
        <v>1210</v>
      </c>
      <c r="AH16" s="29">
        <v>65.724576751283394</v>
      </c>
    </row>
    <row r="17" spans="1:34" x14ac:dyDescent="0.2">
      <c r="A17" s="28">
        <v>15</v>
      </c>
      <c r="B17" s="28" t="s">
        <v>1200</v>
      </c>
      <c r="C17" s="29">
        <v>137.81280355817336</v>
      </c>
      <c r="Q17" s="28">
        <v>15</v>
      </c>
      <c r="R17" s="28" t="s">
        <v>1216</v>
      </c>
      <c r="S17" s="29">
        <v>48.236043564104193</v>
      </c>
      <c r="AF17" s="28">
        <v>15</v>
      </c>
      <c r="AG17" s="28" t="s">
        <v>1212</v>
      </c>
      <c r="AH17" s="29">
        <v>50.627473610994294</v>
      </c>
    </row>
    <row r="18" spans="1:34" x14ac:dyDescent="0.2">
      <c r="A18" s="28">
        <v>16</v>
      </c>
      <c r="B18" s="28" t="s">
        <v>1201</v>
      </c>
      <c r="C18" s="29">
        <v>130.29845092419504</v>
      </c>
      <c r="Q18" s="28">
        <v>16</v>
      </c>
      <c r="R18" s="28" t="s">
        <v>1217</v>
      </c>
      <c r="S18" s="29">
        <v>48.145176643956134</v>
      </c>
      <c r="AF18" s="28">
        <v>16</v>
      </c>
      <c r="AG18" s="28" t="s">
        <v>1213</v>
      </c>
      <c r="AH18" s="29">
        <v>49.29772342638509</v>
      </c>
    </row>
    <row r="19" spans="1:34" x14ac:dyDescent="0.2">
      <c r="A19" s="28">
        <v>17</v>
      </c>
      <c r="B19" s="28" t="s">
        <v>1202</v>
      </c>
      <c r="C19" s="29">
        <v>128.52007228858207</v>
      </c>
      <c r="Q19" s="28">
        <v>17</v>
      </c>
      <c r="R19" s="28" t="s">
        <v>1218</v>
      </c>
      <c r="S19" s="29">
        <v>48.0634084058958</v>
      </c>
      <c r="AF19" s="28">
        <v>17</v>
      </c>
      <c r="AG19" s="28" t="s">
        <v>1215</v>
      </c>
      <c r="AH19" s="29">
        <v>49.014308310169362</v>
      </c>
    </row>
    <row r="20" spans="1:34" x14ac:dyDescent="0.2">
      <c r="A20" s="28">
        <v>18</v>
      </c>
      <c r="B20" s="28" t="s">
        <v>1203</v>
      </c>
      <c r="C20" s="29">
        <v>111.41971858334277</v>
      </c>
      <c r="Q20" s="28">
        <v>18</v>
      </c>
      <c r="R20" s="28" t="s">
        <v>1219</v>
      </c>
      <c r="S20" s="29">
        <v>47.160866464656472</v>
      </c>
      <c r="AF20" s="28">
        <v>18</v>
      </c>
      <c r="AG20" s="28" t="s">
        <v>1220</v>
      </c>
      <c r="AH20" s="29">
        <v>44.984386292873559</v>
      </c>
    </row>
    <row r="21" spans="1:34" x14ac:dyDescent="0.2">
      <c r="A21" s="28">
        <v>19</v>
      </c>
      <c r="B21" s="28" t="s">
        <v>1204</v>
      </c>
      <c r="C21" s="29">
        <v>82.573115729919806</v>
      </c>
      <c r="Q21" s="28">
        <v>19</v>
      </c>
      <c r="R21" s="28" t="s">
        <v>1223</v>
      </c>
      <c r="S21" s="29">
        <v>39.022804165770623</v>
      </c>
      <c r="AF21" s="28">
        <v>19</v>
      </c>
      <c r="AG21" s="28" t="s">
        <v>1221</v>
      </c>
      <c r="AH21" s="29">
        <v>44.105156218885924</v>
      </c>
    </row>
    <row r="22" spans="1:34" x14ac:dyDescent="0.2">
      <c r="A22" s="28">
        <v>20</v>
      </c>
      <c r="B22" s="28" t="s">
        <v>1205</v>
      </c>
      <c r="C22" s="29">
        <v>82.347251506469675</v>
      </c>
      <c r="Q22" s="28">
        <v>20</v>
      </c>
      <c r="R22" s="28" t="s">
        <v>1228</v>
      </c>
      <c r="S22" s="29">
        <v>37.734320949194817</v>
      </c>
      <c r="AF22" s="28">
        <v>20</v>
      </c>
      <c r="AG22" s="28" t="s">
        <v>1222</v>
      </c>
      <c r="AH22" s="29">
        <v>41.294768564079618</v>
      </c>
    </row>
    <row r="23" spans="1:34" x14ac:dyDescent="0.2">
      <c r="A23" s="28">
        <v>21</v>
      </c>
      <c r="B23" s="28" t="s">
        <v>1206</v>
      </c>
      <c r="C23" s="29">
        <v>77.59980785581358</v>
      </c>
      <c r="Q23" s="28">
        <v>21</v>
      </c>
      <c r="R23" s="28" t="s">
        <v>1247</v>
      </c>
      <c r="S23" s="29">
        <v>37.516468495741869</v>
      </c>
      <c r="AF23" s="28">
        <v>21</v>
      </c>
      <c r="AG23" s="28" t="s">
        <v>1224</v>
      </c>
      <c r="AH23" s="29">
        <v>38.512907717192043</v>
      </c>
    </row>
    <row r="24" spans="1:34" x14ac:dyDescent="0.2">
      <c r="A24" s="28">
        <v>22</v>
      </c>
      <c r="B24" s="28" t="s">
        <v>1207</v>
      </c>
      <c r="C24" s="29">
        <v>71.971886639010322</v>
      </c>
      <c r="Q24" s="28">
        <v>22</v>
      </c>
      <c r="R24" s="28" t="s">
        <v>1229</v>
      </c>
      <c r="S24" s="29">
        <v>34.082314675818026</v>
      </c>
      <c r="AF24" s="28">
        <v>22</v>
      </c>
      <c r="AG24" s="28" t="s">
        <v>1225</v>
      </c>
      <c r="AH24" s="29">
        <v>38.340605570888371</v>
      </c>
    </row>
    <row r="25" spans="1:34" x14ac:dyDescent="0.2">
      <c r="A25" s="28">
        <v>23</v>
      </c>
      <c r="B25" s="28" t="s">
        <v>1208</v>
      </c>
      <c r="C25" s="29">
        <v>69.84114517166725</v>
      </c>
      <c r="Q25" s="28">
        <v>23</v>
      </c>
      <c r="R25" s="28" t="s">
        <v>1248</v>
      </c>
      <c r="S25" s="29">
        <v>32.642571769056282</v>
      </c>
      <c r="AF25" s="28">
        <v>23</v>
      </c>
      <c r="AG25" s="28" t="s">
        <v>1230</v>
      </c>
      <c r="AH25" s="29">
        <v>30.150391432823387</v>
      </c>
    </row>
    <row r="26" spans="1:34" x14ac:dyDescent="0.2">
      <c r="A26" s="28">
        <v>24</v>
      </c>
      <c r="B26" s="28" t="s">
        <v>1209</v>
      </c>
      <c r="C26" s="29">
        <v>68.78268155809198</v>
      </c>
      <c r="Q26" s="28">
        <v>24</v>
      </c>
      <c r="R26" s="28" t="s">
        <v>1231</v>
      </c>
      <c r="S26" s="29">
        <v>28.825586454913683</v>
      </c>
      <c r="AF26" s="28">
        <v>24</v>
      </c>
      <c r="AG26" s="28" t="s">
        <v>1233</v>
      </c>
      <c r="AH26" s="29">
        <v>26.895698267633968</v>
      </c>
    </row>
    <row r="27" spans="1:34" x14ac:dyDescent="0.2">
      <c r="A27" s="28">
        <v>25</v>
      </c>
      <c r="B27" s="28" t="s">
        <v>1210</v>
      </c>
      <c r="C27" s="29">
        <v>65.724576751283394</v>
      </c>
      <c r="Q27" s="28">
        <v>25</v>
      </c>
      <c r="R27" s="28" t="s">
        <v>1232</v>
      </c>
      <c r="S27" s="29">
        <v>28.280904421994052</v>
      </c>
      <c r="AF27" s="28">
        <v>25</v>
      </c>
      <c r="AG27" s="28" t="s">
        <v>1273</v>
      </c>
      <c r="AH27" s="29">
        <v>21.688345437052966</v>
      </c>
    </row>
    <row r="28" spans="1:34" x14ac:dyDescent="0.2">
      <c r="A28" s="28">
        <v>26</v>
      </c>
      <c r="B28" s="28" t="s">
        <v>1211</v>
      </c>
      <c r="C28" s="29">
        <v>55.860540588373581</v>
      </c>
      <c r="Q28" s="28">
        <v>26</v>
      </c>
      <c r="R28" s="28" t="s">
        <v>1234</v>
      </c>
      <c r="S28" s="29">
        <v>26.637723703620633</v>
      </c>
      <c r="AF28" s="28">
        <v>26</v>
      </c>
      <c r="AG28" s="28" t="s">
        <v>1274</v>
      </c>
      <c r="AH28" s="29">
        <v>21.503995526266024</v>
      </c>
    </row>
    <row r="29" spans="1:34" x14ac:dyDescent="0.2">
      <c r="A29" s="28">
        <v>27</v>
      </c>
      <c r="B29" s="28" t="s">
        <v>1212</v>
      </c>
      <c r="C29" s="29">
        <v>50.627473610994294</v>
      </c>
      <c r="Q29" s="28">
        <v>27</v>
      </c>
      <c r="R29" s="28" t="s">
        <v>1235</v>
      </c>
      <c r="S29" s="29">
        <v>25.32829872751952</v>
      </c>
      <c r="AF29" s="28">
        <v>27</v>
      </c>
      <c r="AG29" s="28" t="s">
        <v>1275</v>
      </c>
      <c r="AH29" s="29">
        <v>21.378799004249561</v>
      </c>
    </row>
    <row r="30" spans="1:34" x14ac:dyDescent="0.2">
      <c r="A30" s="28">
        <v>28</v>
      </c>
      <c r="B30" s="28" t="s">
        <v>1213</v>
      </c>
      <c r="C30" s="29">
        <v>49.29772342638509</v>
      </c>
      <c r="Q30" s="28">
        <v>28</v>
      </c>
      <c r="R30" s="28" t="s">
        <v>1249</v>
      </c>
      <c r="S30" s="29">
        <v>25.258146448112743</v>
      </c>
      <c r="AF30" s="28">
        <v>28</v>
      </c>
      <c r="AG30" s="28" t="s">
        <v>1276</v>
      </c>
      <c r="AH30" s="29">
        <v>19.273109073619342</v>
      </c>
    </row>
    <row r="31" spans="1:34" x14ac:dyDescent="0.2">
      <c r="A31" s="28">
        <v>29</v>
      </c>
      <c r="B31" s="28" t="s">
        <v>1214</v>
      </c>
      <c r="C31" s="29">
        <v>49.150881069135281</v>
      </c>
      <c r="Q31" s="28">
        <v>29</v>
      </c>
      <c r="R31" s="28" t="s">
        <v>1240</v>
      </c>
      <c r="S31" s="29">
        <v>20.807507436569473</v>
      </c>
      <c r="AF31" s="28">
        <v>29</v>
      </c>
      <c r="AG31" s="28" t="s">
        <v>1243</v>
      </c>
      <c r="AH31" s="29">
        <v>18.939275981676765</v>
      </c>
    </row>
    <row r="32" spans="1:34" x14ac:dyDescent="0.2">
      <c r="A32" s="28">
        <v>30</v>
      </c>
      <c r="B32" s="28" t="s">
        <v>1215</v>
      </c>
      <c r="C32" s="29">
        <v>49.014308310169362</v>
      </c>
      <c r="Q32" s="28">
        <v>30</v>
      </c>
      <c r="R32" s="28" t="s">
        <v>1250</v>
      </c>
      <c r="S32" s="29">
        <v>20.638672232743616</v>
      </c>
      <c r="AF32" s="28">
        <v>30</v>
      </c>
      <c r="AG32" s="28" t="s">
        <v>1277</v>
      </c>
      <c r="AH32" s="29">
        <v>16.851964096341497</v>
      </c>
    </row>
    <row r="33" spans="1:36" x14ac:dyDescent="0.2">
      <c r="A33" s="28">
        <v>31</v>
      </c>
      <c r="B33" s="28" t="s">
        <v>1216</v>
      </c>
      <c r="C33" s="29">
        <v>48.236043564104193</v>
      </c>
      <c r="Q33" s="28">
        <v>31</v>
      </c>
      <c r="R33" s="28" t="s">
        <v>1246</v>
      </c>
      <c r="S33" s="29">
        <v>19.343683739324948</v>
      </c>
      <c r="AF33" s="28">
        <v>31</v>
      </c>
      <c r="AG33" s="28" t="s">
        <v>1278</v>
      </c>
      <c r="AH33" s="29">
        <v>16.738224327184341</v>
      </c>
    </row>
    <row r="34" spans="1:36" x14ac:dyDescent="0.2">
      <c r="A34" s="28">
        <v>32</v>
      </c>
      <c r="B34" s="28" t="s">
        <v>1217</v>
      </c>
      <c r="C34" s="29">
        <v>48.145176643956134</v>
      </c>
      <c r="Q34" s="28">
        <v>32</v>
      </c>
      <c r="R34" s="28" t="s">
        <v>1251</v>
      </c>
      <c r="S34" s="29">
        <v>14.980640121691575</v>
      </c>
      <c r="AF34" s="28">
        <v>32</v>
      </c>
      <c r="AG34" s="28" t="s">
        <v>1279</v>
      </c>
      <c r="AH34" s="29">
        <v>16.07724984363027</v>
      </c>
    </row>
    <row r="35" spans="1:36" x14ac:dyDescent="0.2">
      <c r="A35" s="28">
        <v>33</v>
      </c>
      <c r="B35" s="28" t="s">
        <v>1218</v>
      </c>
      <c r="C35" s="29">
        <v>48.0634084058958</v>
      </c>
      <c r="Q35" s="28">
        <v>33</v>
      </c>
      <c r="R35" s="28" t="s">
        <v>1252</v>
      </c>
      <c r="S35" s="29">
        <v>11.625362446576835</v>
      </c>
      <c r="AF35" s="28">
        <v>33</v>
      </c>
      <c r="AG35" s="28" t="s">
        <v>1280</v>
      </c>
      <c r="AH35" s="29">
        <v>15.25465168983712</v>
      </c>
    </row>
    <row r="36" spans="1:36" x14ac:dyDescent="0.2">
      <c r="A36" s="28">
        <v>34</v>
      </c>
      <c r="B36" s="28" t="s">
        <v>1219</v>
      </c>
      <c r="C36" s="29">
        <v>47.160866464656472</v>
      </c>
      <c r="Q36" s="28">
        <v>34</v>
      </c>
      <c r="R36" s="28" t="s">
        <v>1253</v>
      </c>
      <c r="S36" s="29">
        <v>10.549731256036875</v>
      </c>
      <c r="AF36" s="28">
        <v>34</v>
      </c>
      <c r="AG36" s="28" t="s">
        <v>1244</v>
      </c>
      <c r="AH36" s="29">
        <v>15.018550329670905</v>
      </c>
    </row>
    <row r="37" spans="1:36" x14ac:dyDescent="0.2">
      <c r="A37" s="28">
        <v>35</v>
      </c>
      <c r="B37" s="28" t="s">
        <v>1220</v>
      </c>
      <c r="C37" s="29">
        <v>44.984386292873559</v>
      </c>
      <c r="Q37" s="28">
        <v>35</v>
      </c>
      <c r="R37" s="28" t="s">
        <v>1254</v>
      </c>
      <c r="S37" s="29">
        <v>9.6220105815494428</v>
      </c>
      <c r="AF37" s="28">
        <v>35</v>
      </c>
      <c r="AG37" s="28" t="s">
        <v>1281</v>
      </c>
      <c r="AH37" s="29">
        <v>14.980788193330959</v>
      </c>
    </row>
    <row r="38" spans="1:36" x14ac:dyDescent="0.2">
      <c r="A38" s="28">
        <v>36</v>
      </c>
      <c r="B38" s="28" t="s">
        <v>1221</v>
      </c>
      <c r="C38" s="29">
        <v>44.105156218885924</v>
      </c>
      <c r="Q38" s="28">
        <v>36</v>
      </c>
      <c r="R38" s="28" t="s">
        <v>1255</v>
      </c>
      <c r="S38" s="29">
        <v>8.3516592418819808</v>
      </c>
      <c r="AF38" s="28">
        <v>36</v>
      </c>
      <c r="AG38" s="28" t="s">
        <v>1282</v>
      </c>
      <c r="AH38" s="29">
        <v>14.147515056746094</v>
      </c>
    </row>
    <row r="39" spans="1:36" x14ac:dyDescent="0.2">
      <c r="A39" s="28">
        <v>37</v>
      </c>
      <c r="B39" s="28" t="s">
        <v>1222</v>
      </c>
      <c r="C39" s="29">
        <v>41.294768564079618</v>
      </c>
      <c r="Q39" s="28">
        <v>37</v>
      </c>
      <c r="R39" s="28" t="s">
        <v>1256</v>
      </c>
      <c r="S39" s="29">
        <v>6.9856094258056505</v>
      </c>
      <c r="AF39" s="28">
        <v>37</v>
      </c>
      <c r="AG39" s="28" t="s">
        <v>1283</v>
      </c>
      <c r="AH39" s="29">
        <v>13.975034256725481</v>
      </c>
    </row>
    <row r="40" spans="1:36" x14ac:dyDescent="0.2">
      <c r="A40" s="28">
        <v>38</v>
      </c>
      <c r="B40" s="28" t="s">
        <v>1223</v>
      </c>
      <c r="C40" s="29">
        <v>39.022804165770623</v>
      </c>
      <c r="Q40" s="28">
        <v>38</v>
      </c>
      <c r="R40" s="28" t="s">
        <v>1257</v>
      </c>
      <c r="S40" s="29">
        <v>6.6497543123053884</v>
      </c>
      <c r="AF40" s="28">
        <v>38</v>
      </c>
      <c r="AG40" s="28" t="s">
        <v>1284</v>
      </c>
      <c r="AH40" s="29">
        <v>12.234649399876478</v>
      </c>
    </row>
    <row r="41" spans="1:36" x14ac:dyDescent="0.2">
      <c r="A41" s="28">
        <v>39</v>
      </c>
      <c r="B41" s="28" t="s">
        <v>1224</v>
      </c>
      <c r="C41" s="29">
        <v>38.512907717192043</v>
      </c>
      <c r="Q41" s="28">
        <v>39</v>
      </c>
      <c r="R41" s="28" t="s">
        <v>1258</v>
      </c>
      <c r="S41" s="29">
        <v>6.2035896121478178</v>
      </c>
      <c r="AF41" s="28">
        <v>39</v>
      </c>
      <c r="AG41" s="28" t="s">
        <v>1285</v>
      </c>
      <c r="AH41" s="29">
        <v>11.780004530778911</v>
      </c>
    </row>
    <row r="42" spans="1:36" ht="13.5" thickBot="1" x14ac:dyDescent="0.25">
      <c r="A42" s="30">
        <v>40</v>
      </c>
      <c r="B42" s="30" t="s">
        <v>1225</v>
      </c>
      <c r="C42" s="31">
        <v>38.340605570888371</v>
      </c>
      <c r="Q42" s="30">
        <v>40</v>
      </c>
      <c r="R42" s="30" t="s">
        <v>1259</v>
      </c>
      <c r="S42" s="31">
        <v>6.0899634579595281</v>
      </c>
      <c r="AF42" s="30">
        <v>40</v>
      </c>
      <c r="AG42" s="30" t="s">
        <v>1286</v>
      </c>
      <c r="AH42" s="31">
        <v>11.164078845722518</v>
      </c>
    </row>
    <row r="43" spans="1:36" x14ac:dyDescent="0.2">
      <c r="A43" s="42" t="s">
        <v>92</v>
      </c>
      <c r="B43" s="2"/>
      <c r="C43" s="2"/>
      <c r="Q43" s="42" t="s">
        <v>92</v>
      </c>
      <c r="AF43" s="2"/>
    </row>
    <row r="45" spans="1:36" x14ac:dyDescent="0.2">
      <c r="A45" s="9" t="str">
        <f>Mappings!D23 &amp; " (" &amp; Mappings!E23 &amp; ")"</f>
        <v>Top Measures Ranked by Electricity Economic Potential in 2021 (GWh)</v>
      </c>
      <c r="B45" s="9"/>
      <c r="C45" s="9"/>
      <c r="Q45" s="9" t="str">
        <f>Mappings!D25 &amp; " (" &amp; Mappings!E25 &amp; ")"</f>
        <v>Top Residential Measures Ranked by Electricity Economic Potential in 2021 (GWh)</v>
      </c>
      <c r="R45" s="9"/>
      <c r="S45" s="9"/>
      <c r="AF45" s="9" t="str">
        <f>Mappings!D27 &amp; " (" &amp; Mappings!E27 &amp; ")"</f>
        <v>Top BNI Measures Ranked by Electricity Economic Potential in 2021 (GWh)</v>
      </c>
      <c r="AG45" s="9"/>
      <c r="AH45" s="9"/>
    </row>
    <row r="46" spans="1:36" ht="26.25" thickBot="1" x14ac:dyDescent="0.25">
      <c r="A46" s="32" t="str">
        <f>Mappings!K7</f>
        <v>Rank</v>
      </c>
      <c r="B46" s="16" t="str">
        <f>Mappings!L7</f>
        <v>Measure</v>
      </c>
      <c r="C46" s="73" t="str">
        <f>Mappings!M7</f>
        <v>Economic Potential</v>
      </c>
      <c r="E46" s="1" t="s">
        <v>1517</v>
      </c>
      <c r="Q46" s="32" t="str">
        <f>Mappings!K9</f>
        <v>Rank</v>
      </c>
      <c r="R46" s="16" t="str">
        <f>Mappings!L9</f>
        <v>Measure</v>
      </c>
      <c r="S46" s="73" t="str">
        <f>Mappings!M9</f>
        <v>Economic Potential</v>
      </c>
      <c r="U46" s="1" t="s">
        <v>1423</v>
      </c>
      <c r="AF46" s="32" t="str">
        <f>Mappings!K11</f>
        <v>Rank</v>
      </c>
      <c r="AG46" s="16" t="str">
        <f>Mappings!L11</f>
        <v>Measure</v>
      </c>
      <c r="AH46" s="73" t="str">
        <f>Mappings!M11</f>
        <v>Economic Potential</v>
      </c>
      <c r="AJ46" s="1" t="s">
        <v>1424</v>
      </c>
    </row>
    <row r="47" spans="1:36" ht="13.5" thickTop="1" x14ac:dyDescent="0.2">
      <c r="A47" s="26">
        <v>1</v>
      </c>
      <c r="B47" s="26" t="s">
        <v>1186</v>
      </c>
      <c r="C47" s="27">
        <v>1152.562498189066</v>
      </c>
      <c r="D47" s="97"/>
      <c r="E47" s="56"/>
      <c r="Q47" s="26">
        <v>1</v>
      </c>
      <c r="R47" s="26" t="s">
        <v>1187</v>
      </c>
      <c r="S47" s="27">
        <v>1137.032688318578</v>
      </c>
      <c r="AF47" s="26">
        <v>1</v>
      </c>
      <c r="AG47" s="26" t="s">
        <v>1186</v>
      </c>
      <c r="AH47" s="27">
        <v>1152.562498189066</v>
      </c>
    </row>
    <row r="48" spans="1:36" x14ac:dyDescent="0.2">
      <c r="A48" s="28">
        <v>2</v>
      </c>
      <c r="B48" s="28" t="s">
        <v>1187</v>
      </c>
      <c r="C48" s="29">
        <v>1137.032688318578</v>
      </c>
      <c r="D48" s="98"/>
      <c r="E48" s="56"/>
      <c r="Q48" s="28">
        <v>2</v>
      </c>
      <c r="R48" s="28" t="s">
        <v>1189</v>
      </c>
      <c r="S48" s="29">
        <v>431.89798074003471</v>
      </c>
      <c r="AF48" s="28">
        <v>2</v>
      </c>
      <c r="AG48" s="28" t="s">
        <v>1188</v>
      </c>
      <c r="AH48" s="29">
        <v>397.64873974629165</v>
      </c>
    </row>
    <row r="49" spans="1:34" x14ac:dyDescent="0.2">
      <c r="A49" s="28">
        <v>3</v>
      </c>
      <c r="B49" s="28" t="s">
        <v>1188</v>
      </c>
      <c r="C49" s="29">
        <v>506.50241462398895</v>
      </c>
      <c r="D49" s="98"/>
      <c r="E49" s="56"/>
      <c r="Q49" s="28">
        <v>3</v>
      </c>
      <c r="R49" s="28" t="s">
        <v>1194</v>
      </c>
      <c r="S49" s="29">
        <v>303.68486615277504</v>
      </c>
      <c r="AF49" s="28">
        <v>3</v>
      </c>
      <c r="AG49" s="28" t="s">
        <v>1190</v>
      </c>
      <c r="AH49" s="29">
        <v>393.49596410276075</v>
      </c>
    </row>
    <row r="50" spans="1:34" x14ac:dyDescent="0.2">
      <c r="A50" s="28">
        <v>4</v>
      </c>
      <c r="B50" s="28" t="s">
        <v>1189</v>
      </c>
      <c r="C50" s="29">
        <v>431.89798074003471</v>
      </c>
      <c r="D50" s="98"/>
      <c r="E50" s="56"/>
      <c r="Q50" s="28">
        <v>4</v>
      </c>
      <c r="R50" s="28" t="s">
        <v>1226</v>
      </c>
      <c r="S50" s="29">
        <v>290.1509511969947</v>
      </c>
      <c r="AF50" s="28">
        <v>4</v>
      </c>
      <c r="AG50" s="28" t="s">
        <v>1191</v>
      </c>
      <c r="AH50" s="29">
        <v>334.71851839368423</v>
      </c>
    </row>
    <row r="51" spans="1:34" x14ac:dyDescent="0.2">
      <c r="A51" s="28">
        <v>5</v>
      </c>
      <c r="B51" s="28" t="s">
        <v>1190</v>
      </c>
      <c r="C51" s="29">
        <v>393.49596410276075</v>
      </c>
      <c r="D51" s="98"/>
      <c r="E51" s="56"/>
      <c r="Q51" s="28">
        <v>5</v>
      </c>
      <c r="R51" s="28" t="s">
        <v>1195</v>
      </c>
      <c r="S51" s="29">
        <v>258.39697186658327</v>
      </c>
      <c r="AF51" s="28">
        <v>5</v>
      </c>
      <c r="AG51" s="28" t="s">
        <v>1192</v>
      </c>
      <c r="AH51" s="29">
        <v>334.2520409528189</v>
      </c>
    </row>
    <row r="52" spans="1:34" x14ac:dyDescent="0.2">
      <c r="A52" s="28">
        <v>6</v>
      </c>
      <c r="B52" s="28" t="s">
        <v>1191</v>
      </c>
      <c r="C52" s="29">
        <v>334.71851839368423</v>
      </c>
      <c r="D52" s="98"/>
      <c r="E52" s="56"/>
      <c r="Q52" s="28">
        <v>6</v>
      </c>
      <c r="R52" s="28" t="s">
        <v>1199</v>
      </c>
      <c r="S52" s="29">
        <v>145.76376136339067</v>
      </c>
      <c r="AF52" s="28">
        <v>6</v>
      </c>
      <c r="AG52" s="28" t="s">
        <v>1196</v>
      </c>
      <c r="AH52" s="29">
        <v>180.58609261874918</v>
      </c>
    </row>
    <row r="53" spans="1:34" x14ac:dyDescent="0.2">
      <c r="A53" s="28">
        <v>7</v>
      </c>
      <c r="B53" s="28" t="s">
        <v>1192</v>
      </c>
      <c r="C53" s="29">
        <v>334.2520409528189</v>
      </c>
      <c r="D53" s="98"/>
      <c r="E53" s="56"/>
      <c r="Q53" s="28">
        <v>7</v>
      </c>
      <c r="R53" s="28" t="s">
        <v>1203</v>
      </c>
      <c r="S53" s="29">
        <v>111.41971858334277</v>
      </c>
      <c r="AF53" s="28">
        <v>7</v>
      </c>
      <c r="AG53" s="28" t="s">
        <v>1197</v>
      </c>
      <c r="AH53" s="29">
        <v>171.81650337206204</v>
      </c>
    </row>
    <row r="54" spans="1:34" x14ac:dyDescent="0.2">
      <c r="A54" s="28">
        <v>8</v>
      </c>
      <c r="B54" s="28" t="s">
        <v>1194</v>
      </c>
      <c r="C54" s="29">
        <v>303.68486615277504</v>
      </c>
      <c r="D54" s="98"/>
      <c r="E54" s="56"/>
      <c r="Q54" s="28">
        <v>8</v>
      </c>
      <c r="R54" s="28" t="s">
        <v>1188</v>
      </c>
      <c r="S54" s="29">
        <v>108.85367487769729</v>
      </c>
      <c r="AF54" s="28">
        <v>8</v>
      </c>
      <c r="AG54" s="28" t="s">
        <v>1198</v>
      </c>
      <c r="AH54" s="29">
        <v>153.49433030346461</v>
      </c>
    </row>
    <row r="55" spans="1:34" x14ac:dyDescent="0.2">
      <c r="A55" s="28">
        <v>9</v>
      </c>
      <c r="B55" s="28" t="s">
        <v>1226</v>
      </c>
      <c r="C55" s="29">
        <v>290.1509511969947</v>
      </c>
      <c r="D55" s="98"/>
      <c r="E55" s="56"/>
      <c r="Q55" s="28">
        <v>9</v>
      </c>
      <c r="R55" s="28" t="s">
        <v>1206</v>
      </c>
      <c r="S55" s="29">
        <v>77.59980785581358</v>
      </c>
      <c r="AF55" s="28">
        <v>9</v>
      </c>
      <c r="AG55" s="28" t="s">
        <v>1201</v>
      </c>
      <c r="AH55" s="29">
        <v>130.29845092419504</v>
      </c>
    </row>
    <row r="56" spans="1:34" x14ac:dyDescent="0.2">
      <c r="A56" s="28">
        <v>10</v>
      </c>
      <c r="B56" s="28" t="s">
        <v>1195</v>
      </c>
      <c r="C56" s="29">
        <v>258.39697186658327</v>
      </c>
      <c r="D56" s="98"/>
      <c r="E56" s="56"/>
      <c r="Q56" s="28">
        <v>10</v>
      </c>
      <c r="R56" s="28" t="s">
        <v>1207</v>
      </c>
      <c r="S56" s="29">
        <v>71.971886639010322</v>
      </c>
      <c r="AF56" s="28">
        <v>10</v>
      </c>
      <c r="AG56" s="28" t="s">
        <v>1205</v>
      </c>
      <c r="AH56" s="29">
        <v>82.347251506469675</v>
      </c>
    </row>
    <row r="57" spans="1:34" x14ac:dyDescent="0.2">
      <c r="A57" s="28">
        <v>11</v>
      </c>
      <c r="B57" s="28" t="s">
        <v>1196</v>
      </c>
      <c r="C57" s="29">
        <v>180.58609261874918</v>
      </c>
      <c r="D57" s="98"/>
      <c r="E57" s="56"/>
      <c r="Q57" s="28">
        <v>11</v>
      </c>
      <c r="R57" s="28" t="s">
        <v>1227</v>
      </c>
      <c r="S57" s="29">
        <v>49.439570783201198</v>
      </c>
      <c r="AF57" s="28">
        <v>11</v>
      </c>
      <c r="AG57" s="28" t="s">
        <v>1210</v>
      </c>
      <c r="AH57" s="29">
        <v>65.724576751283394</v>
      </c>
    </row>
    <row r="58" spans="1:34" x14ac:dyDescent="0.2">
      <c r="A58" s="28">
        <v>12</v>
      </c>
      <c r="B58" s="28" t="s">
        <v>1197</v>
      </c>
      <c r="C58" s="29">
        <v>171.81650337206204</v>
      </c>
      <c r="D58" s="98"/>
      <c r="E58" s="56"/>
      <c r="Q58" s="28">
        <v>12</v>
      </c>
      <c r="R58" s="28" t="s">
        <v>1216</v>
      </c>
      <c r="S58" s="29">
        <v>48.236043564104193</v>
      </c>
      <c r="AF58" s="28">
        <v>12</v>
      </c>
      <c r="AG58" s="28" t="s">
        <v>1212</v>
      </c>
      <c r="AH58" s="29">
        <v>50.627473610994294</v>
      </c>
    </row>
    <row r="59" spans="1:34" x14ac:dyDescent="0.2">
      <c r="A59" s="28">
        <v>13</v>
      </c>
      <c r="B59" s="28" t="s">
        <v>1198</v>
      </c>
      <c r="C59" s="29">
        <v>153.49433030346461</v>
      </c>
      <c r="D59" s="98"/>
      <c r="E59" s="56"/>
      <c r="Q59" s="28">
        <v>13</v>
      </c>
      <c r="R59" s="28" t="s">
        <v>1217</v>
      </c>
      <c r="S59" s="29">
        <v>48.145176643956134</v>
      </c>
      <c r="AF59" s="28">
        <v>13</v>
      </c>
      <c r="AG59" s="28" t="s">
        <v>1213</v>
      </c>
      <c r="AH59" s="29">
        <v>49.29772342638509</v>
      </c>
    </row>
    <row r="60" spans="1:34" x14ac:dyDescent="0.2">
      <c r="A60" s="28">
        <v>14</v>
      </c>
      <c r="B60" s="28" t="s">
        <v>1199</v>
      </c>
      <c r="C60" s="29">
        <v>145.76376136339067</v>
      </c>
      <c r="D60" s="98"/>
      <c r="E60" s="56"/>
      <c r="Q60" s="28">
        <v>14</v>
      </c>
      <c r="R60" s="28" t="s">
        <v>1219</v>
      </c>
      <c r="S60" s="29">
        <v>47.160866464656472</v>
      </c>
      <c r="AF60" s="28">
        <v>14</v>
      </c>
      <c r="AG60" s="28" t="s">
        <v>1215</v>
      </c>
      <c r="AH60" s="29">
        <v>49.014308310169362</v>
      </c>
    </row>
    <row r="61" spans="1:34" x14ac:dyDescent="0.2">
      <c r="A61" s="28">
        <v>15</v>
      </c>
      <c r="B61" s="28" t="s">
        <v>1201</v>
      </c>
      <c r="C61" s="29">
        <v>130.29845092419504</v>
      </c>
      <c r="D61" s="98"/>
      <c r="E61" s="56"/>
      <c r="Q61" s="28">
        <v>15</v>
      </c>
      <c r="R61" s="28" t="s">
        <v>1223</v>
      </c>
      <c r="S61" s="29">
        <v>39.022804165770623</v>
      </c>
      <c r="AF61" s="28">
        <v>15</v>
      </c>
      <c r="AG61" s="28" t="s">
        <v>1220</v>
      </c>
      <c r="AH61" s="29">
        <v>44.984386292873559</v>
      </c>
    </row>
    <row r="62" spans="1:34" x14ac:dyDescent="0.2">
      <c r="A62" s="28">
        <v>16</v>
      </c>
      <c r="B62" s="28" t="s">
        <v>1203</v>
      </c>
      <c r="C62" s="29">
        <v>111.41971858334277</v>
      </c>
      <c r="D62" s="98"/>
      <c r="E62" s="56"/>
      <c r="Q62" s="28">
        <v>16</v>
      </c>
      <c r="R62" s="28" t="s">
        <v>1228</v>
      </c>
      <c r="S62" s="29">
        <v>37.734320949194817</v>
      </c>
      <c r="AF62" s="28">
        <v>16</v>
      </c>
      <c r="AG62" s="28" t="s">
        <v>1221</v>
      </c>
      <c r="AH62" s="29">
        <v>44.105156218885924</v>
      </c>
    </row>
    <row r="63" spans="1:34" x14ac:dyDescent="0.2">
      <c r="A63" s="28">
        <v>17</v>
      </c>
      <c r="B63" s="28" t="s">
        <v>1205</v>
      </c>
      <c r="C63" s="29">
        <v>82.347251506469675</v>
      </c>
      <c r="D63" s="98"/>
      <c r="E63" s="56"/>
      <c r="Q63" s="28">
        <v>17</v>
      </c>
      <c r="R63" s="28" t="s">
        <v>1229</v>
      </c>
      <c r="S63" s="29">
        <v>34.082314675818026</v>
      </c>
      <c r="AF63" s="28">
        <v>17</v>
      </c>
      <c r="AG63" s="28" t="s">
        <v>1222</v>
      </c>
      <c r="AH63" s="29">
        <v>41.294768564079618</v>
      </c>
    </row>
    <row r="64" spans="1:34" x14ac:dyDescent="0.2">
      <c r="A64" s="28">
        <v>18</v>
      </c>
      <c r="B64" s="28" t="s">
        <v>1206</v>
      </c>
      <c r="C64" s="29">
        <v>77.59980785581358</v>
      </c>
      <c r="D64" s="98"/>
      <c r="E64" s="56"/>
      <c r="Q64" s="28">
        <v>18</v>
      </c>
      <c r="R64" s="28" t="s">
        <v>1231</v>
      </c>
      <c r="S64" s="29">
        <v>28.825586454913683</v>
      </c>
      <c r="AF64" s="28">
        <v>18</v>
      </c>
      <c r="AG64" s="28" t="s">
        <v>1224</v>
      </c>
      <c r="AH64" s="29">
        <v>38.512907717192043</v>
      </c>
    </row>
    <row r="65" spans="1:34" x14ac:dyDescent="0.2">
      <c r="A65" s="28">
        <v>19</v>
      </c>
      <c r="B65" s="28" t="s">
        <v>1207</v>
      </c>
      <c r="C65" s="29">
        <v>71.971886639010322</v>
      </c>
      <c r="D65" s="98"/>
      <c r="E65" s="56"/>
      <c r="Q65" s="28">
        <v>19</v>
      </c>
      <c r="R65" s="28" t="s">
        <v>1232</v>
      </c>
      <c r="S65" s="29">
        <v>28.280904421994052</v>
      </c>
      <c r="AF65" s="28">
        <v>19</v>
      </c>
      <c r="AG65" s="28" t="s">
        <v>1225</v>
      </c>
      <c r="AH65" s="29">
        <v>38.340605570888371</v>
      </c>
    </row>
    <row r="66" spans="1:34" x14ac:dyDescent="0.2">
      <c r="A66" s="28">
        <v>20</v>
      </c>
      <c r="B66" s="28" t="s">
        <v>1210</v>
      </c>
      <c r="C66" s="29">
        <v>65.724576751283394</v>
      </c>
      <c r="D66" s="98"/>
      <c r="E66" s="56"/>
      <c r="Q66" s="28">
        <v>20</v>
      </c>
      <c r="R66" s="28" t="s">
        <v>1234</v>
      </c>
      <c r="S66" s="29">
        <v>26.637723703620633</v>
      </c>
      <c r="AF66" s="28">
        <v>20</v>
      </c>
      <c r="AG66" s="28" t="s">
        <v>1230</v>
      </c>
      <c r="AH66" s="29">
        <v>30.150391432823387</v>
      </c>
    </row>
    <row r="67" spans="1:34" x14ac:dyDescent="0.2">
      <c r="A67" s="28">
        <v>21</v>
      </c>
      <c r="B67" s="28" t="s">
        <v>1212</v>
      </c>
      <c r="C67" s="29">
        <v>50.627473610994294</v>
      </c>
      <c r="D67" s="98"/>
      <c r="E67" s="56"/>
      <c r="Q67" s="28">
        <v>21</v>
      </c>
      <c r="R67" s="28" t="s">
        <v>1235</v>
      </c>
      <c r="S67" s="29">
        <v>25.32829872751952</v>
      </c>
      <c r="AF67" s="28">
        <v>21</v>
      </c>
      <c r="AG67" s="28" t="s">
        <v>1233</v>
      </c>
      <c r="AH67" s="29">
        <v>26.895698267633968</v>
      </c>
    </row>
    <row r="68" spans="1:34" x14ac:dyDescent="0.2">
      <c r="A68" s="28">
        <v>22</v>
      </c>
      <c r="B68" s="28" t="s">
        <v>1227</v>
      </c>
      <c r="C68" s="29">
        <v>49.439570783201198</v>
      </c>
      <c r="D68" s="98"/>
      <c r="E68" s="56"/>
      <c r="Q68" s="28">
        <v>22</v>
      </c>
      <c r="R68" s="28" t="s">
        <v>1249</v>
      </c>
      <c r="S68" s="29">
        <v>25.258146448112743</v>
      </c>
      <c r="AF68" s="28">
        <v>22</v>
      </c>
      <c r="AG68" s="28" t="s">
        <v>1273</v>
      </c>
      <c r="AH68" s="29">
        <v>21.688345437052966</v>
      </c>
    </row>
    <row r="69" spans="1:34" x14ac:dyDescent="0.2">
      <c r="A69" s="28">
        <v>23</v>
      </c>
      <c r="B69" s="28" t="s">
        <v>1213</v>
      </c>
      <c r="C69" s="29">
        <v>49.29772342638509</v>
      </c>
      <c r="D69" s="98"/>
      <c r="E69" s="56"/>
      <c r="Q69" s="28">
        <v>23</v>
      </c>
      <c r="R69" s="28" t="s">
        <v>1240</v>
      </c>
      <c r="S69" s="29">
        <v>20.807507436569473</v>
      </c>
      <c r="AF69" s="28">
        <v>23</v>
      </c>
      <c r="AG69" s="28" t="s">
        <v>1274</v>
      </c>
      <c r="AH69" s="29">
        <v>21.503995526266024</v>
      </c>
    </row>
    <row r="70" spans="1:34" x14ac:dyDescent="0.2">
      <c r="A70" s="28">
        <v>24</v>
      </c>
      <c r="B70" s="28" t="s">
        <v>1215</v>
      </c>
      <c r="C70" s="29">
        <v>49.014308310169362</v>
      </c>
      <c r="D70" s="98"/>
      <c r="E70" s="56"/>
      <c r="Q70" s="28">
        <v>24</v>
      </c>
      <c r="R70" s="28" t="s">
        <v>1246</v>
      </c>
      <c r="S70" s="29">
        <v>19.343683739324948</v>
      </c>
      <c r="AF70" s="28">
        <v>24</v>
      </c>
      <c r="AG70" s="28" t="s">
        <v>1275</v>
      </c>
      <c r="AH70" s="29">
        <v>21.378799004249561</v>
      </c>
    </row>
    <row r="71" spans="1:34" x14ac:dyDescent="0.2">
      <c r="A71" s="28">
        <v>25</v>
      </c>
      <c r="B71" s="28" t="s">
        <v>1216</v>
      </c>
      <c r="C71" s="29">
        <v>48.236043564104193</v>
      </c>
      <c r="D71" s="98"/>
      <c r="E71" s="56"/>
      <c r="Q71" s="28">
        <v>25</v>
      </c>
      <c r="R71" s="28" t="s">
        <v>1251</v>
      </c>
      <c r="S71" s="29">
        <v>14.980640121691575</v>
      </c>
      <c r="AF71" s="28">
        <v>25</v>
      </c>
      <c r="AG71" s="28" t="s">
        <v>1276</v>
      </c>
      <c r="AH71" s="29">
        <v>19.273109073619342</v>
      </c>
    </row>
    <row r="72" spans="1:34" x14ac:dyDescent="0.2">
      <c r="A72" s="28">
        <v>26</v>
      </c>
      <c r="B72" s="28" t="s">
        <v>1217</v>
      </c>
      <c r="C72" s="29">
        <v>48.145176643956134</v>
      </c>
      <c r="D72" s="98"/>
      <c r="E72" s="56"/>
      <c r="Q72" s="28">
        <v>26</v>
      </c>
      <c r="R72" s="28" t="s">
        <v>1253</v>
      </c>
      <c r="S72" s="29">
        <v>10.549731256036875</v>
      </c>
      <c r="AF72" s="28">
        <v>26</v>
      </c>
      <c r="AG72" s="28" t="s">
        <v>1243</v>
      </c>
      <c r="AH72" s="29">
        <v>18.939275981676765</v>
      </c>
    </row>
    <row r="73" spans="1:34" x14ac:dyDescent="0.2">
      <c r="A73" s="28">
        <v>27</v>
      </c>
      <c r="B73" s="28" t="s">
        <v>1219</v>
      </c>
      <c r="C73" s="29">
        <v>47.160866464656472</v>
      </c>
      <c r="D73" s="98"/>
      <c r="E73" s="56"/>
      <c r="Q73" s="28">
        <v>27</v>
      </c>
      <c r="R73" s="28" t="s">
        <v>1254</v>
      </c>
      <c r="S73" s="29">
        <v>9.6220105815494428</v>
      </c>
      <c r="AF73" s="28">
        <v>27</v>
      </c>
      <c r="AG73" s="28" t="s">
        <v>1277</v>
      </c>
      <c r="AH73" s="29">
        <v>16.851964096341497</v>
      </c>
    </row>
    <row r="74" spans="1:34" x14ac:dyDescent="0.2">
      <c r="A74" s="28">
        <v>28</v>
      </c>
      <c r="B74" s="28" t="s">
        <v>1220</v>
      </c>
      <c r="C74" s="29">
        <v>44.984386292873559</v>
      </c>
      <c r="D74" s="98"/>
      <c r="E74" s="56"/>
      <c r="Q74" s="28">
        <v>28</v>
      </c>
      <c r="R74" s="28" t="s">
        <v>1255</v>
      </c>
      <c r="S74" s="29">
        <v>8.3516592418819808</v>
      </c>
      <c r="AF74" s="28">
        <v>28</v>
      </c>
      <c r="AG74" s="28" t="s">
        <v>1278</v>
      </c>
      <c r="AH74" s="29">
        <v>16.738224327184341</v>
      </c>
    </row>
    <row r="75" spans="1:34" x14ac:dyDescent="0.2">
      <c r="A75" s="28">
        <v>29</v>
      </c>
      <c r="B75" s="28" t="s">
        <v>1221</v>
      </c>
      <c r="C75" s="29">
        <v>44.105156218885924</v>
      </c>
      <c r="D75" s="98"/>
      <c r="E75" s="56"/>
      <c r="Q75" s="28">
        <v>29</v>
      </c>
      <c r="R75" s="28" t="s">
        <v>1256</v>
      </c>
      <c r="S75" s="29">
        <v>6.9856094258056505</v>
      </c>
      <c r="AF75" s="28">
        <v>29</v>
      </c>
      <c r="AG75" s="28" t="s">
        <v>1244</v>
      </c>
      <c r="AH75" s="29">
        <v>15.018550329670905</v>
      </c>
    </row>
    <row r="76" spans="1:34" x14ac:dyDescent="0.2">
      <c r="A76" s="28">
        <v>30</v>
      </c>
      <c r="B76" s="28" t="s">
        <v>1222</v>
      </c>
      <c r="C76" s="29">
        <v>41.294768564079618</v>
      </c>
      <c r="D76" s="98"/>
      <c r="E76" s="56"/>
      <c r="Q76" s="28">
        <v>30</v>
      </c>
      <c r="R76" s="28" t="s">
        <v>1258</v>
      </c>
      <c r="S76" s="29">
        <v>6.2035896121478178</v>
      </c>
      <c r="AF76" s="28">
        <v>30</v>
      </c>
      <c r="AG76" s="28" t="s">
        <v>1281</v>
      </c>
      <c r="AH76" s="29">
        <v>14.980788193330959</v>
      </c>
    </row>
    <row r="77" spans="1:34" x14ac:dyDescent="0.2">
      <c r="A77" s="28">
        <v>31</v>
      </c>
      <c r="B77" s="28" t="s">
        <v>1223</v>
      </c>
      <c r="C77" s="29">
        <v>39.022804165770623</v>
      </c>
      <c r="D77" s="98"/>
      <c r="E77" s="56"/>
      <c r="Q77" s="28">
        <v>31</v>
      </c>
      <c r="R77" s="28" t="s">
        <v>1259</v>
      </c>
      <c r="S77" s="29">
        <v>6.0899634579595281</v>
      </c>
      <c r="AF77" s="28">
        <v>31</v>
      </c>
      <c r="AG77" s="28" t="s">
        <v>1282</v>
      </c>
      <c r="AH77" s="29">
        <v>14.147515056746094</v>
      </c>
    </row>
    <row r="78" spans="1:34" x14ac:dyDescent="0.2">
      <c r="A78" s="28">
        <v>32</v>
      </c>
      <c r="B78" s="28" t="s">
        <v>1224</v>
      </c>
      <c r="C78" s="29">
        <v>38.512907717192043</v>
      </c>
      <c r="D78" s="98"/>
      <c r="E78" s="56"/>
      <c r="Q78" s="28">
        <v>32</v>
      </c>
      <c r="R78" s="28" t="s">
        <v>1260</v>
      </c>
      <c r="S78" s="29">
        <v>6.0490305656304217</v>
      </c>
      <c r="AF78" s="28">
        <v>32</v>
      </c>
      <c r="AG78" s="28" t="s">
        <v>1283</v>
      </c>
      <c r="AH78" s="29">
        <v>13.975034256725481</v>
      </c>
    </row>
    <row r="79" spans="1:34" x14ac:dyDescent="0.2">
      <c r="A79" s="28">
        <v>33</v>
      </c>
      <c r="B79" s="28" t="s">
        <v>1225</v>
      </c>
      <c r="C79" s="29">
        <v>38.340605570888371</v>
      </c>
      <c r="D79" s="98"/>
      <c r="E79" s="56"/>
      <c r="Q79" s="28">
        <v>33</v>
      </c>
      <c r="R79" s="28" t="s">
        <v>1261</v>
      </c>
      <c r="S79" s="29">
        <v>5.0569919558022169</v>
      </c>
      <c r="AF79" s="28">
        <v>33</v>
      </c>
      <c r="AG79" s="28" t="s">
        <v>1284</v>
      </c>
      <c r="AH79" s="29">
        <v>12.234649399876478</v>
      </c>
    </row>
    <row r="80" spans="1:34" x14ac:dyDescent="0.2">
      <c r="A80" s="28">
        <v>34</v>
      </c>
      <c r="B80" s="28" t="s">
        <v>1228</v>
      </c>
      <c r="C80" s="29">
        <v>37.734320949194817</v>
      </c>
      <c r="D80" s="98"/>
      <c r="E80" s="56"/>
      <c r="Q80" s="28">
        <v>34</v>
      </c>
      <c r="R80" s="28" t="s">
        <v>1262</v>
      </c>
      <c r="S80" s="29">
        <v>2.8889005000028956</v>
      </c>
      <c r="AF80" s="28">
        <v>34</v>
      </c>
      <c r="AG80" s="28" t="s">
        <v>1285</v>
      </c>
      <c r="AH80" s="29">
        <v>11.780004530778911</v>
      </c>
    </row>
    <row r="81" spans="1:36" x14ac:dyDescent="0.2">
      <c r="A81" s="28">
        <v>35</v>
      </c>
      <c r="B81" s="28" t="s">
        <v>1229</v>
      </c>
      <c r="C81" s="29">
        <v>34.082314675818026</v>
      </c>
      <c r="D81" s="98"/>
      <c r="E81" s="56"/>
      <c r="Q81" s="28">
        <v>35</v>
      </c>
      <c r="R81" s="28" t="s">
        <v>1263</v>
      </c>
      <c r="S81" s="29">
        <v>1.4901586345203479</v>
      </c>
      <c r="AF81" s="28">
        <v>35</v>
      </c>
      <c r="AG81" s="28" t="s">
        <v>1286</v>
      </c>
      <c r="AH81" s="29">
        <v>11.164078845722518</v>
      </c>
    </row>
    <row r="82" spans="1:36" x14ac:dyDescent="0.2">
      <c r="A82" s="28">
        <v>36</v>
      </c>
      <c r="B82" s="28" t="s">
        <v>1230</v>
      </c>
      <c r="C82" s="29">
        <v>30.150391432823387</v>
      </c>
      <c r="D82" s="98"/>
      <c r="E82" s="56"/>
      <c r="Q82" s="28">
        <v>36</v>
      </c>
      <c r="R82" s="28" t="s">
        <v>1264</v>
      </c>
      <c r="S82" s="29">
        <v>1.0636985035427626</v>
      </c>
      <c r="AF82" s="28">
        <v>36</v>
      </c>
      <c r="AG82" s="28" t="s">
        <v>1287</v>
      </c>
      <c r="AH82" s="29">
        <v>11.024697542662981</v>
      </c>
    </row>
    <row r="83" spans="1:36" x14ac:dyDescent="0.2">
      <c r="A83" s="28">
        <v>37</v>
      </c>
      <c r="B83" s="28" t="s">
        <v>1231</v>
      </c>
      <c r="C83" s="29">
        <v>28.825586454913683</v>
      </c>
      <c r="D83" s="98"/>
      <c r="E83" s="56"/>
      <c r="Q83" s="28">
        <v>37</v>
      </c>
      <c r="R83" s="28" t="s">
        <v>1265</v>
      </c>
      <c r="S83" s="29">
        <v>0.86379856464863192</v>
      </c>
      <c r="AF83" s="28">
        <v>37</v>
      </c>
      <c r="AG83" s="28" t="s">
        <v>1288</v>
      </c>
      <c r="AH83" s="29">
        <v>9.5361026809871472</v>
      </c>
    </row>
    <row r="84" spans="1:36" x14ac:dyDescent="0.2">
      <c r="A84" s="28">
        <v>38</v>
      </c>
      <c r="B84" s="28" t="s">
        <v>1232</v>
      </c>
      <c r="C84" s="29">
        <v>28.280904421994052</v>
      </c>
      <c r="D84" s="98"/>
      <c r="E84" s="56"/>
      <c r="Q84" s="28">
        <v>38</v>
      </c>
      <c r="R84" s="28" t="s">
        <v>1266</v>
      </c>
      <c r="S84" s="29">
        <v>0</v>
      </c>
      <c r="AF84" s="28">
        <v>38</v>
      </c>
      <c r="AG84" s="28" t="s">
        <v>1245</v>
      </c>
      <c r="AH84" s="29">
        <v>9.4153946974584883</v>
      </c>
    </row>
    <row r="85" spans="1:36" x14ac:dyDescent="0.2">
      <c r="A85" s="28">
        <v>39</v>
      </c>
      <c r="B85" s="28" t="s">
        <v>1233</v>
      </c>
      <c r="C85" s="29">
        <v>26.895698267633968</v>
      </c>
      <c r="D85" s="98"/>
      <c r="E85" s="56"/>
      <c r="Q85" s="28">
        <v>39</v>
      </c>
      <c r="R85" s="28" t="s">
        <v>1204</v>
      </c>
      <c r="S85" s="29">
        <v>0</v>
      </c>
      <c r="AF85" s="28">
        <v>39</v>
      </c>
      <c r="AG85" s="28" t="s">
        <v>1289</v>
      </c>
      <c r="AH85" s="29">
        <v>8.0944721797754653</v>
      </c>
    </row>
    <row r="86" spans="1:36" ht="13.5" thickBot="1" x14ac:dyDescent="0.25">
      <c r="A86" s="30">
        <v>40</v>
      </c>
      <c r="B86" s="30" t="s">
        <v>1234</v>
      </c>
      <c r="C86" s="31">
        <v>26.637723703620633</v>
      </c>
      <c r="D86" s="99"/>
      <c r="E86" s="56"/>
      <c r="Q86" s="30">
        <v>40</v>
      </c>
      <c r="R86" s="30" t="s">
        <v>1267</v>
      </c>
      <c r="S86" s="31">
        <v>0</v>
      </c>
      <c r="AF86" s="30">
        <v>40</v>
      </c>
      <c r="AG86" s="30" t="s">
        <v>1290</v>
      </c>
      <c r="AH86" s="31">
        <v>7.1858379790208984</v>
      </c>
    </row>
    <row r="87" spans="1:36" x14ac:dyDescent="0.2">
      <c r="A87" s="42" t="str">
        <f>A43</f>
        <v>Measure Names</v>
      </c>
      <c r="D87" s="92"/>
      <c r="Q87" s="42" t="s">
        <v>92</v>
      </c>
      <c r="AF87" s="2"/>
    </row>
    <row r="89" spans="1:36" x14ac:dyDescent="0.2">
      <c r="A89" s="9" t="str">
        <f>Mappings!D179 &amp; " (" &amp; Mappings!E179 &amp; ")"</f>
        <v>Top Measures Ranked by Electricity Achievable Potential in 2021 (GWh)</v>
      </c>
      <c r="B89" s="9"/>
      <c r="C89" s="9"/>
      <c r="Q89" s="9" t="str">
        <f>Mappings!D180 &amp; " (" &amp; Mappings!E180 &amp; ")"</f>
        <v>Top Residential Measures Ranked by Electricity Achievable Potential in 2021 (GWh)</v>
      </c>
      <c r="R89" s="9"/>
      <c r="S89" s="9"/>
      <c r="AF89" s="9" t="str">
        <f>Mappings!D181 &amp; " (" &amp; Mappings!E181 &amp; ")"</f>
        <v>Top BNI Measures Ranked by Electricity Achievable Potential in 2021 (GWh)</v>
      </c>
      <c r="AG89" s="9"/>
      <c r="AH89" s="9"/>
    </row>
    <row r="90" spans="1:36" ht="39" thickBot="1" x14ac:dyDescent="0.25">
      <c r="A90" s="32" t="str">
        <f>Mappings!K70</f>
        <v>Rank</v>
      </c>
      <c r="B90" s="16" t="str">
        <f>Mappings!L70</f>
        <v>Measure</v>
      </c>
      <c r="C90" s="73" t="str">
        <f>Mappings!M70</f>
        <v>Achievable Potential (Base)</v>
      </c>
      <c r="E90" s="1" t="s">
        <v>1518</v>
      </c>
      <c r="Q90" s="32" t="str">
        <f>Mappings!K71</f>
        <v>Rank</v>
      </c>
      <c r="R90" s="16" t="str">
        <f>Mappings!L71</f>
        <v>Measure</v>
      </c>
      <c r="S90" s="73" t="str">
        <f>Mappings!M71</f>
        <v>Achievable Potential (Base)</v>
      </c>
      <c r="U90" s="1" t="s">
        <v>1439</v>
      </c>
      <c r="AF90" s="32" t="str">
        <f>Mappings!K72</f>
        <v>Rank</v>
      </c>
      <c r="AG90" s="16" t="str">
        <f>Mappings!L72</f>
        <v>Measure</v>
      </c>
      <c r="AH90" s="73" t="str">
        <f>Mappings!M72</f>
        <v>Achievable Potential (Base)</v>
      </c>
      <c r="AJ90" s="1" t="s">
        <v>1440</v>
      </c>
    </row>
    <row r="91" spans="1:36" ht="13.5" thickTop="1" x14ac:dyDescent="0.2">
      <c r="A91" s="26">
        <v>1</v>
      </c>
      <c r="B91" s="26" t="s">
        <v>1226</v>
      </c>
      <c r="C91" s="27">
        <v>15.285307472912212</v>
      </c>
      <c r="Q91" s="26">
        <v>1</v>
      </c>
      <c r="R91" s="26" t="s">
        <v>1226</v>
      </c>
      <c r="S91" s="27">
        <v>15.285307472912212</v>
      </c>
      <c r="AF91" s="26">
        <v>1</v>
      </c>
      <c r="AG91" s="26" t="s">
        <v>1188</v>
      </c>
      <c r="AH91" s="27">
        <v>7.5694089249558107</v>
      </c>
    </row>
    <row r="92" spans="1:36" x14ac:dyDescent="0.2">
      <c r="A92" s="28">
        <v>2</v>
      </c>
      <c r="B92" s="28" t="s">
        <v>1206</v>
      </c>
      <c r="C92" s="29">
        <v>13.961774061564634</v>
      </c>
      <c r="Q92" s="28">
        <v>2</v>
      </c>
      <c r="R92" s="28" t="s">
        <v>1206</v>
      </c>
      <c r="S92" s="29">
        <v>13.961774061564634</v>
      </c>
      <c r="AF92" s="28">
        <v>2</v>
      </c>
      <c r="AG92" s="28" t="s">
        <v>1215</v>
      </c>
      <c r="AH92" s="29">
        <v>5.5964047153718175</v>
      </c>
    </row>
    <row r="93" spans="1:36" x14ac:dyDescent="0.2">
      <c r="A93" s="28">
        <v>3</v>
      </c>
      <c r="B93" s="28" t="s">
        <v>1188</v>
      </c>
      <c r="C93" s="29">
        <v>8.9063902202316942</v>
      </c>
      <c r="Q93" s="28">
        <v>3</v>
      </c>
      <c r="R93" s="28" t="s">
        <v>1195</v>
      </c>
      <c r="S93" s="29">
        <v>3.6905369464831033</v>
      </c>
      <c r="AF93" s="28">
        <v>3</v>
      </c>
      <c r="AG93" s="28" t="s">
        <v>1186</v>
      </c>
      <c r="AH93" s="29">
        <v>4.2283857587403704</v>
      </c>
    </row>
    <row r="94" spans="1:36" x14ac:dyDescent="0.2">
      <c r="A94" s="28">
        <v>4</v>
      </c>
      <c r="B94" s="28" t="s">
        <v>1215</v>
      </c>
      <c r="C94" s="29">
        <v>5.5964047153718175</v>
      </c>
      <c r="Q94" s="28">
        <v>4</v>
      </c>
      <c r="R94" s="28" t="s">
        <v>1199</v>
      </c>
      <c r="S94" s="29">
        <v>3.620326870162291</v>
      </c>
      <c r="AF94" s="28">
        <v>4</v>
      </c>
      <c r="AG94" s="28" t="s">
        <v>1236</v>
      </c>
      <c r="AH94" s="29">
        <v>4.0638444935174718</v>
      </c>
    </row>
    <row r="95" spans="1:36" x14ac:dyDescent="0.2">
      <c r="A95" s="28">
        <v>5</v>
      </c>
      <c r="B95" s="28" t="s">
        <v>1186</v>
      </c>
      <c r="C95" s="29">
        <v>4.2283857587403704</v>
      </c>
      <c r="Q95" s="28">
        <v>5</v>
      </c>
      <c r="R95" s="28" t="s">
        <v>1217</v>
      </c>
      <c r="S95" s="29">
        <v>2.6022009645865305</v>
      </c>
      <c r="AF95" s="28">
        <v>5</v>
      </c>
      <c r="AG95" s="28" t="s">
        <v>1191</v>
      </c>
      <c r="AH95" s="29">
        <v>4.0317562767948383</v>
      </c>
    </row>
    <row r="96" spans="1:36" x14ac:dyDescent="0.2">
      <c r="A96" s="28">
        <v>6</v>
      </c>
      <c r="B96" s="28" t="s">
        <v>1236</v>
      </c>
      <c r="C96" s="29">
        <v>4.0638444935174718</v>
      </c>
      <c r="Q96" s="28">
        <v>6</v>
      </c>
      <c r="R96" s="28" t="s">
        <v>1223</v>
      </c>
      <c r="S96" s="29">
        <v>1.6761824458658645</v>
      </c>
      <c r="AF96" s="28">
        <v>6</v>
      </c>
      <c r="AG96" s="28" t="s">
        <v>1201</v>
      </c>
      <c r="AH96" s="29">
        <v>3.5319431646228061</v>
      </c>
    </row>
    <row r="97" spans="1:34" x14ac:dyDescent="0.2">
      <c r="A97" s="28">
        <v>7</v>
      </c>
      <c r="B97" s="28" t="s">
        <v>1191</v>
      </c>
      <c r="C97" s="29">
        <v>4.0317562767948383</v>
      </c>
      <c r="Q97" s="28">
        <v>7</v>
      </c>
      <c r="R97" s="28" t="s">
        <v>1203</v>
      </c>
      <c r="S97" s="29">
        <v>1.6400675205186324</v>
      </c>
      <c r="AF97" s="28">
        <v>7</v>
      </c>
      <c r="AG97" s="28" t="s">
        <v>1237</v>
      </c>
      <c r="AH97" s="29">
        <v>3.1297849820852295</v>
      </c>
    </row>
    <row r="98" spans="1:34" x14ac:dyDescent="0.2">
      <c r="A98" s="28">
        <v>8</v>
      </c>
      <c r="B98" s="28" t="s">
        <v>1195</v>
      </c>
      <c r="C98" s="29">
        <v>3.6905369464831033</v>
      </c>
      <c r="Q98" s="28">
        <v>8</v>
      </c>
      <c r="R98" s="28" t="s">
        <v>1216</v>
      </c>
      <c r="S98" s="29">
        <v>1.6012421549226037</v>
      </c>
      <c r="AF98" s="28">
        <v>8</v>
      </c>
      <c r="AG98" s="28" t="s">
        <v>1190</v>
      </c>
      <c r="AH98" s="29">
        <v>3.0956687768207645</v>
      </c>
    </row>
    <row r="99" spans="1:34" x14ac:dyDescent="0.2">
      <c r="A99" s="28">
        <v>9</v>
      </c>
      <c r="B99" s="28" t="s">
        <v>1199</v>
      </c>
      <c r="C99" s="29">
        <v>3.620326870162291</v>
      </c>
      <c r="Q99" s="28">
        <v>9</v>
      </c>
      <c r="R99" s="28" t="s">
        <v>1239</v>
      </c>
      <c r="S99" s="29">
        <v>1.365717720992587</v>
      </c>
      <c r="AF99" s="28">
        <v>9</v>
      </c>
      <c r="AG99" s="28" t="s">
        <v>1238</v>
      </c>
      <c r="AH99" s="29">
        <v>2.6842524930233584</v>
      </c>
    </row>
    <row r="100" spans="1:34" x14ac:dyDescent="0.2">
      <c r="A100" s="28">
        <v>10</v>
      </c>
      <c r="B100" s="28" t="s">
        <v>1201</v>
      </c>
      <c r="C100" s="29">
        <v>3.5319431646228061</v>
      </c>
      <c r="Q100" s="28">
        <v>10</v>
      </c>
      <c r="R100" s="28" t="s">
        <v>1188</v>
      </c>
      <c r="S100" s="29">
        <v>1.3369812952758835</v>
      </c>
      <c r="AF100" s="28">
        <v>10</v>
      </c>
      <c r="AG100" s="28" t="s">
        <v>1205</v>
      </c>
      <c r="AH100" s="29">
        <v>2.4058151849989158</v>
      </c>
    </row>
    <row r="101" spans="1:34" x14ac:dyDescent="0.2">
      <c r="A101" s="28">
        <v>11</v>
      </c>
      <c r="B101" s="28" t="s">
        <v>1237</v>
      </c>
      <c r="C101" s="29">
        <v>3.1297849820852295</v>
      </c>
      <c r="Q101" s="28">
        <v>11</v>
      </c>
      <c r="R101" s="28" t="s">
        <v>1219</v>
      </c>
      <c r="S101" s="29">
        <v>1.283102430175274</v>
      </c>
      <c r="AF101" s="28">
        <v>11</v>
      </c>
      <c r="AG101" s="28" t="s">
        <v>1210</v>
      </c>
      <c r="AH101" s="29">
        <v>2.2928657507824024</v>
      </c>
    </row>
    <row r="102" spans="1:34" x14ac:dyDescent="0.2">
      <c r="A102" s="28">
        <v>12</v>
      </c>
      <c r="B102" s="28" t="s">
        <v>1190</v>
      </c>
      <c r="C102" s="29">
        <v>3.0956687768207645</v>
      </c>
      <c r="Q102" s="28">
        <v>12</v>
      </c>
      <c r="R102" s="28" t="s">
        <v>1229</v>
      </c>
      <c r="S102" s="29">
        <v>1.2105685620209612</v>
      </c>
      <c r="AF102" s="28">
        <v>12</v>
      </c>
      <c r="AG102" s="28" t="s">
        <v>1212</v>
      </c>
      <c r="AH102" s="29">
        <v>2.010344470204533</v>
      </c>
    </row>
    <row r="103" spans="1:34" x14ac:dyDescent="0.2">
      <c r="A103" s="28">
        <v>13</v>
      </c>
      <c r="B103" s="28" t="s">
        <v>1238</v>
      </c>
      <c r="C103" s="29">
        <v>2.6842524930233584</v>
      </c>
      <c r="Q103" s="28">
        <v>13</v>
      </c>
      <c r="R103" s="28" t="s">
        <v>1240</v>
      </c>
      <c r="S103" s="29">
        <v>1.169611071366071</v>
      </c>
      <c r="AF103" s="28">
        <v>13</v>
      </c>
      <c r="AG103" s="28" t="s">
        <v>1225</v>
      </c>
      <c r="AH103" s="29">
        <v>1.7386931105035595</v>
      </c>
    </row>
    <row r="104" spans="1:34" x14ac:dyDescent="0.2">
      <c r="A104" s="28">
        <v>14</v>
      </c>
      <c r="B104" s="28" t="s">
        <v>1217</v>
      </c>
      <c r="C104" s="29">
        <v>2.6022009645865305</v>
      </c>
      <c r="Q104" s="28">
        <v>14</v>
      </c>
      <c r="R104" s="28" t="s">
        <v>1241</v>
      </c>
      <c r="S104" s="29">
        <v>0.99073481613025793</v>
      </c>
      <c r="AF104" s="28">
        <v>14</v>
      </c>
      <c r="AG104" s="28" t="s">
        <v>1192</v>
      </c>
      <c r="AH104" s="29">
        <v>1.7043590659573888</v>
      </c>
    </row>
    <row r="105" spans="1:34" x14ac:dyDescent="0.2">
      <c r="A105" s="28">
        <v>15</v>
      </c>
      <c r="B105" s="28" t="s">
        <v>1205</v>
      </c>
      <c r="C105" s="29">
        <v>2.4058151849989158</v>
      </c>
      <c r="Q105" s="28">
        <v>15</v>
      </c>
      <c r="R105" s="28" t="s">
        <v>1234</v>
      </c>
      <c r="S105" s="29">
        <v>0.9858431842222608</v>
      </c>
      <c r="AF105" s="28">
        <v>15</v>
      </c>
      <c r="AG105" s="28" t="s">
        <v>1220</v>
      </c>
      <c r="AH105" s="29">
        <v>1.0742619034733587</v>
      </c>
    </row>
    <row r="106" spans="1:34" x14ac:dyDescent="0.2">
      <c r="A106" s="28">
        <v>16</v>
      </c>
      <c r="B106" s="28" t="s">
        <v>1210</v>
      </c>
      <c r="C106" s="29">
        <v>2.2928657507824024</v>
      </c>
      <c r="Q106" s="28">
        <v>16</v>
      </c>
      <c r="R106" s="28" t="s">
        <v>1235</v>
      </c>
      <c r="S106" s="29">
        <v>0.95991585219822195</v>
      </c>
      <c r="AF106" s="28">
        <v>16</v>
      </c>
      <c r="AG106" s="28" t="s">
        <v>1243</v>
      </c>
      <c r="AH106" s="29">
        <v>0.76954109541747329</v>
      </c>
    </row>
    <row r="107" spans="1:34" x14ac:dyDescent="0.2">
      <c r="A107" s="28">
        <v>17</v>
      </c>
      <c r="B107" s="28" t="s">
        <v>1212</v>
      </c>
      <c r="C107" s="29">
        <v>2.010344470204533</v>
      </c>
      <c r="Q107" s="28">
        <v>17</v>
      </c>
      <c r="R107" s="28" t="s">
        <v>1232</v>
      </c>
      <c r="S107" s="29">
        <v>0.8205169811417099</v>
      </c>
      <c r="AF107" s="28">
        <v>17</v>
      </c>
      <c r="AG107" s="28" t="s">
        <v>1244</v>
      </c>
      <c r="AH107" s="29">
        <v>0.58489406703907754</v>
      </c>
    </row>
    <row r="108" spans="1:34" x14ac:dyDescent="0.2">
      <c r="A108" s="28">
        <v>18</v>
      </c>
      <c r="B108" s="28" t="s">
        <v>1225</v>
      </c>
      <c r="C108" s="29">
        <v>1.7386931105035595</v>
      </c>
      <c r="Q108" s="28">
        <v>18</v>
      </c>
      <c r="R108" s="28" t="s">
        <v>1242</v>
      </c>
      <c r="S108" s="29">
        <v>0.77689789193722181</v>
      </c>
      <c r="AF108" s="28">
        <v>18</v>
      </c>
      <c r="AG108" s="28" t="s">
        <v>1245</v>
      </c>
      <c r="AH108" s="29">
        <v>0.54692123032480677</v>
      </c>
    </row>
    <row r="109" spans="1:34" x14ac:dyDescent="0.2">
      <c r="A109" s="28">
        <v>19</v>
      </c>
      <c r="B109" s="28" t="s">
        <v>1192</v>
      </c>
      <c r="C109" s="29">
        <v>1.7043590659573888</v>
      </c>
      <c r="Q109" s="28">
        <v>19</v>
      </c>
      <c r="R109" s="28" t="s">
        <v>1231</v>
      </c>
      <c r="S109" s="29">
        <v>0.6576589244581923</v>
      </c>
      <c r="AF109" s="28">
        <v>19</v>
      </c>
      <c r="AG109" s="28" t="s">
        <v>1197</v>
      </c>
      <c r="AH109" s="29">
        <v>0.52474684498070712</v>
      </c>
    </row>
    <row r="110" spans="1:34" x14ac:dyDescent="0.2">
      <c r="A110" s="28">
        <v>20</v>
      </c>
      <c r="B110" s="28" t="s">
        <v>1223</v>
      </c>
      <c r="C110" s="29">
        <v>1.6761824458658645</v>
      </c>
      <c r="Q110" s="28">
        <v>20</v>
      </c>
      <c r="R110" s="28" t="s">
        <v>1207</v>
      </c>
      <c r="S110" s="29">
        <v>0.59935919396683479</v>
      </c>
      <c r="AF110" s="28">
        <v>20</v>
      </c>
      <c r="AG110" s="28" t="s">
        <v>1213</v>
      </c>
      <c r="AH110" s="29">
        <v>0.4483440419936347</v>
      </c>
    </row>
    <row r="111" spans="1:34" x14ac:dyDescent="0.2">
      <c r="A111" s="28">
        <v>21</v>
      </c>
      <c r="B111" s="28" t="s">
        <v>1203</v>
      </c>
      <c r="C111" s="29">
        <v>1.6400675205186324</v>
      </c>
      <c r="Q111" s="28">
        <v>21</v>
      </c>
      <c r="R111" s="28" t="s">
        <v>1214</v>
      </c>
      <c r="S111" s="29">
        <v>0.52325036237575506</v>
      </c>
      <c r="AF111" s="28">
        <v>21</v>
      </c>
      <c r="AG111" s="28" t="s">
        <v>1202</v>
      </c>
      <c r="AH111" s="29">
        <v>0.41267460299771752</v>
      </c>
    </row>
    <row r="112" spans="1:34" x14ac:dyDescent="0.2">
      <c r="A112" s="28">
        <v>22</v>
      </c>
      <c r="B112" s="28" t="s">
        <v>1216</v>
      </c>
      <c r="C112" s="29">
        <v>1.6012421549226037</v>
      </c>
      <c r="Q112" s="28">
        <v>22</v>
      </c>
      <c r="R112" s="28" t="s">
        <v>1246</v>
      </c>
      <c r="S112" s="29">
        <v>0.47304879256674881</v>
      </c>
      <c r="AF112" s="28">
        <v>22</v>
      </c>
      <c r="AG112" s="28" t="s">
        <v>1224</v>
      </c>
      <c r="AH112" s="29">
        <v>0.39908745011646246</v>
      </c>
    </row>
    <row r="113" spans="1:34" x14ac:dyDescent="0.2">
      <c r="A113" s="28">
        <v>23</v>
      </c>
      <c r="B113" s="28" t="s">
        <v>1239</v>
      </c>
      <c r="C113" s="29">
        <v>1.365717720992587</v>
      </c>
      <c r="Q113" s="28">
        <v>23</v>
      </c>
      <c r="R113" s="28" t="s">
        <v>1251</v>
      </c>
      <c r="S113" s="29">
        <v>0.42748284355452348</v>
      </c>
      <c r="AF113" s="28">
        <v>23</v>
      </c>
      <c r="AG113" s="28" t="s">
        <v>1230</v>
      </c>
      <c r="AH113" s="29">
        <v>0.38477381449560777</v>
      </c>
    </row>
    <row r="114" spans="1:34" x14ac:dyDescent="0.2">
      <c r="A114" s="28">
        <v>24</v>
      </c>
      <c r="B114" s="28" t="s">
        <v>1219</v>
      </c>
      <c r="C114" s="29">
        <v>1.283102430175274</v>
      </c>
      <c r="Q114" s="28">
        <v>24</v>
      </c>
      <c r="R114" s="28" t="s">
        <v>1259</v>
      </c>
      <c r="S114" s="29">
        <v>0.36844581153697092</v>
      </c>
      <c r="AF114" s="28">
        <v>24</v>
      </c>
      <c r="AG114" s="28" t="s">
        <v>1233</v>
      </c>
      <c r="AH114" s="29">
        <v>0.37509247740112561</v>
      </c>
    </row>
    <row r="115" spans="1:34" x14ac:dyDescent="0.2">
      <c r="A115" s="28">
        <v>25</v>
      </c>
      <c r="B115" s="28" t="s">
        <v>1229</v>
      </c>
      <c r="C115" s="29">
        <v>1.2105685620209612</v>
      </c>
      <c r="Q115" s="28">
        <v>25</v>
      </c>
      <c r="R115" s="28" t="s">
        <v>1253</v>
      </c>
      <c r="S115" s="29">
        <v>0.3574477956903952</v>
      </c>
      <c r="AF115" s="28">
        <v>25</v>
      </c>
      <c r="AG115" s="28" t="s">
        <v>1289</v>
      </c>
      <c r="AH115" s="29">
        <v>0.3604828240014577</v>
      </c>
    </row>
    <row r="116" spans="1:34" x14ac:dyDescent="0.2">
      <c r="A116" s="28">
        <v>26</v>
      </c>
      <c r="B116" s="28" t="s">
        <v>1240</v>
      </c>
      <c r="C116" s="29">
        <v>1.169611071366071</v>
      </c>
      <c r="Q116" s="28">
        <v>26</v>
      </c>
      <c r="R116" s="28" t="s">
        <v>1228</v>
      </c>
      <c r="S116" s="29">
        <v>0.34199736795424063</v>
      </c>
      <c r="AF116" s="28">
        <v>26</v>
      </c>
      <c r="AG116" s="28" t="s">
        <v>1291</v>
      </c>
      <c r="AH116" s="29">
        <v>0.34149190192936518</v>
      </c>
    </row>
    <row r="117" spans="1:34" x14ac:dyDescent="0.2">
      <c r="A117" s="28">
        <v>27</v>
      </c>
      <c r="B117" s="28" t="s">
        <v>1220</v>
      </c>
      <c r="C117" s="29">
        <v>1.0742619034733587</v>
      </c>
      <c r="Q117" s="28">
        <v>27</v>
      </c>
      <c r="R117" s="28" t="s">
        <v>1249</v>
      </c>
      <c r="S117" s="29">
        <v>0.32312104273312992</v>
      </c>
      <c r="AF117" s="28">
        <v>27</v>
      </c>
      <c r="AG117" s="28" t="s">
        <v>1221</v>
      </c>
      <c r="AH117" s="29">
        <v>0.32023235563653257</v>
      </c>
    </row>
    <row r="118" spans="1:34" x14ac:dyDescent="0.2">
      <c r="A118" s="28">
        <v>28</v>
      </c>
      <c r="B118" s="28" t="s">
        <v>1241</v>
      </c>
      <c r="C118" s="29">
        <v>0.99073481613025793</v>
      </c>
      <c r="Q118" s="28">
        <v>28</v>
      </c>
      <c r="R118" s="28" t="s">
        <v>1256</v>
      </c>
      <c r="S118" s="29">
        <v>0.25582961034509333</v>
      </c>
      <c r="AF118" s="28">
        <v>28</v>
      </c>
      <c r="AG118" s="28" t="s">
        <v>1284</v>
      </c>
      <c r="AH118" s="29">
        <v>0.31674397960362405</v>
      </c>
    </row>
    <row r="119" spans="1:34" x14ac:dyDescent="0.2">
      <c r="A119" s="28">
        <v>29</v>
      </c>
      <c r="B119" s="28" t="s">
        <v>1234</v>
      </c>
      <c r="C119" s="29">
        <v>0.9858431842222608</v>
      </c>
      <c r="Q119" s="28">
        <v>29</v>
      </c>
      <c r="R119" s="28" t="s">
        <v>1255</v>
      </c>
      <c r="S119" s="29">
        <v>0.25062756071895859</v>
      </c>
      <c r="AF119" s="28">
        <v>29</v>
      </c>
      <c r="AG119" s="28" t="s">
        <v>1273</v>
      </c>
      <c r="AH119" s="29">
        <v>0.3093917529438916</v>
      </c>
    </row>
    <row r="120" spans="1:34" x14ac:dyDescent="0.2">
      <c r="A120" s="28">
        <v>30</v>
      </c>
      <c r="B120" s="28" t="s">
        <v>1235</v>
      </c>
      <c r="C120" s="29">
        <v>0.95991585219822195</v>
      </c>
      <c r="Q120" s="28">
        <v>30</v>
      </c>
      <c r="R120" s="28" t="s">
        <v>1258</v>
      </c>
      <c r="S120" s="29">
        <v>0.21942259253092894</v>
      </c>
      <c r="AF120" s="28">
        <v>30</v>
      </c>
      <c r="AG120" s="28" t="s">
        <v>1288</v>
      </c>
      <c r="AH120" s="29">
        <v>0.25495129301584329</v>
      </c>
    </row>
    <row r="121" spans="1:34" x14ac:dyDescent="0.2">
      <c r="A121" s="28">
        <v>31</v>
      </c>
      <c r="B121" s="28" t="s">
        <v>1232</v>
      </c>
      <c r="C121" s="29">
        <v>0.8205169811417099</v>
      </c>
      <c r="Q121" s="28">
        <v>31</v>
      </c>
      <c r="R121" s="28" t="s">
        <v>1227</v>
      </c>
      <c r="S121" s="29">
        <v>0.21198769767737471</v>
      </c>
      <c r="AF121" s="28">
        <v>31</v>
      </c>
      <c r="AG121" s="28" t="s">
        <v>1222</v>
      </c>
      <c r="AH121" s="29">
        <v>0.2547481585944541</v>
      </c>
    </row>
    <row r="122" spans="1:34" x14ac:dyDescent="0.2">
      <c r="A122" s="28">
        <v>32</v>
      </c>
      <c r="B122" s="28" t="s">
        <v>1242</v>
      </c>
      <c r="C122" s="29">
        <v>0.77689789193722181</v>
      </c>
      <c r="Q122" s="28">
        <v>32</v>
      </c>
      <c r="R122" s="28" t="s">
        <v>1261</v>
      </c>
      <c r="S122" s="29">
        <v>0.18439630021902409</v>
      </c>
      <c r="AF122" s="28">
        <v>32</v>
      </c>
      <c r="AG122" s="28" t="s">
        <v>1292</v>
      </c>
      <c r="AH122" s="29">
        <v>0.25101284385262312</v>
      </c>
    </row>
    <row r="123" spans="1:34" x14ac:dyDescent="0.2">
      <c r="A123" s="28">
        <v>33</v>
      </c>
      <c r="B123" s="28" t="s">
        <v>1243</v>
      </c>
      <c r="C123" s="29">
        <v>0.76954109541747329</v>
      </c>
      <c r="Q123" s="28">
        <v>33</v>
      </c>
      <c r="R123" s="28" t="s">
        <v>1268</v>
      </c>
      <c r="S123" s="29">
        <v>0.16260652806048059</v>
      </c>
      <c r="AF123" s="28">
        <v>33</v>
      </c>
      <c r="AG123" s="28" t="s">
        <v>1277</v>
      </c>
      <c r="AH123" s="29">
        <v>0.19710976024022123</v>
      </c>
    </row>
    <row r="124" spans="1:34" x14ac:dyDescent="0.2">
      <c r="A124" s="28">
        <v>34</v>
      </c>
      <c r="B124" s="28" t="s">
        <v>1231</v>
      </c>
      <c r="C124" s="29">
        <v>0.6576589244581923</v>
      </c>
      <c r="Q124" s="28">
        <v>34</v>
      </c>
      <c r="R124" s="28" t="s">
        <v>1269</v>
      </c>
      <c r="S124" s="29">
        <v>0.16177479679045589</v>
      </c>
      <c r="AF124" s="28">
        <v>34</v>
      </c>
      <c r="AG124" s="28" t="s">
        <v>1275</v>
      </c>
      <c r="AH124" s="29">
        <v>0.1595327901016424</v>
      </c>
    </row>
    <row r="125" spans="1:34" x14ac:dyDescent="0.2">
      <c r="A125" s="28">
        <v>35</v>
      </c>
      <c r="B125" s="28" t="s">
        <v>1207</v>
      </c>
      <c r="C125" s="29">
        <v>0.59935919396683479</v>
      </c>
      <c r="Q125" s="28">
        <v>35</v>
      </c>
      <c r="R125" s="28" t="s">
        <v>1254</v>
      </c>
      <c r="S125" s="29">
        <v>0.1295725241515977</v>
      </c>
      <c r="AF125" s="28">
        <v>35</v>
      </c>
      <c r="AG125" s="28" t="s">
        <v>1287</v>
      </c>
      <c r="AH125" s="29">
        <v>0.15688314673326431</v>
      </c>
    </row>
    <row r="126" spans="1:34" x14ac:dyDescent="0.2">
      <c r="A126" s="28">
        <v>36</v>
      </c>
      <c r="B126" s="28" t="s">
        <v>1244</v>
      </c>
      <c r="C126" s="29">
        <v>0.58489406703907754</v>
      </c>
      <c r="Q126" s="28">
        <v>36</v>
      </c>
      <c r="R126" s="28" t="s">
        <v>1270</v>
      </c>
      <c r="S126" s="29">
        <v>0.12452082213500086</v>
      </c>
      <c r="AF126" s="28">
        <v>36</v>
      </c>
      <c r="AG126" s="28" t="s">
        <v>1280</v>
      </c>
      <c r="AH126" s="29">
        <v>0.15526859183877884</v>
      </c>
    </row>
    <row r="127" spans="1:34" x14ac:dyDescent="0.2">
      <c r="A127" s="28">
        <v>37</v>
      </c>
      <c r="B127" s="28" t="s">
        <v>1245</v>
      </c>
      <c r="C127" s="29">
        <v>0.54692123032480677</v>
      </c>
      <c r="Q127" s="28">
        <v>37</v>
      </c>
      <c r="R127" s="28" t="s">
        <v>1271</v>
      </c>
      <c r="S127" s="29">
        <v>9.5654395291376898E-2</v>
      </c>
      <c r="AF127" s="28">
        <v>37</v>
      </c>
      <c r="AG127" s="28" t="s">
        <v>1282</v>
      </c>
      <c r="AH127" s="29">
        <v>0.13842578130555622</v>
      </c>
    </row>
    <row r="128" spans="1:34" x14ac:dyDescent="0.2">
      <c r="A128" s="28">
        <v>38</v>
      </c>
      <c r="B128" s="28" t="s">
        <v>1197</v>
      </c>
      <c r="C128" s="29">
        <v>0.52474684498070712</v>
      </c>
      <c r="Q128" s="28">
        <v>38</v>
      </c>
      <c r="R128" s="28" t="s">
        <v>1260</v>
      </c>
      <c r="S128" s="29">
        <v>8.1457835908208487E-2</v>
      </c>
      <c r="AF128" s="28">
        <v>38</v>
      </c>
      <c r="AG128" s="28" t="s">
        <v>1293</v>
      </c>
      <c r="AH128" s="29">
        <v>0.13187007735081419</v>
      </c>
    </row>
    <row r="129" spans="1:34" x14ac:dyDescent="0.2">
      <c r="A129" s="28">
        <v>39</v>
      </c>
      <c r="B129" s="28" t="s">
        <v>1214</v>
      </c>
      <c r="C129" s="29">
        <v>0.52325036237575506</v>
      </c>
      <c r="Q129" s="28">
        <v>39</v>
      </c>
      <c r="R129" s="28" t="s">
        <v>1272</v>
      </c>
      <c r="S129" s="29">
        <v>7.5103263952890367E-2</v>
      </c>
      <c r="AF129" s="28">
        <v>39</v>
      </c>
      <c r="AG129" s="28" t="s">
        <v>1294</v>
      </c>
      <c r="AH129" s="29">
        <v>0.12876847719808701</v>
      </c>
    </row>
    <row r="130" spans="1:34" ht="13.5" thickBot="1" x14ac:dyDescent="0.25">
      <c r="A130" s="30">
        <v>40</v>
      </c>
      <c r="B130" s="30" t="s">
        <v>1246</v>
      </c>
      <c r="C130" s="31">
        <v>0.47304879256674881</v>
      </c>
      <c r="Q130" s="30">
        <v>40</v>
      </c>
      <c r="R130" s="30" t="s">
        <v>1263</v>
      </c>
      <c r="S130" s="31">
        <v>4.6874044300485654E-2</v>
      </c>
      <c r="AF130" s="30">
        <v>40</v>
      </c>
      <c r="AG130" s="30" t="s">
        <v>1295</v>
      </c>
      <c r="AH130" s="31">
        <v>0.11710028130632362</v>
      </c>
    </row>
    <row r="131" spans="1:34" x14ac:dyDescent="0.2">
      <c r="A131" s="42" t="str">
        <f>A87</f>
        <v>Measure Names</v>
      </c>
      <c r="Q131" s="42" t="s">
        <v>92</v>
      </c>
      <c r="AF131" s="2"/>
    </row>
  </sheetData>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EF7F3F-CCE2-4AC0-ADA2-ACC287E6C731}">
  <sheetPr>
    <tabColor rgb="FF92D050"/>
  </sheetPr>
  <dimension ref="A1:E131"/>
  <sheetViews>
    <sheetView showGridLines="0" workbookViewId="0"/>
  </sheetViews>
  <sheetFormatPr defaultColWidth="8.85546875" defaultRowHeight="12.75" x14ac:dyDescent="0.2"/>
  <cols>
    <col min="1" max="1" width="9.7109375" style="1" customWidth="1"/>
    <col min="2" max="2" width="69.28515625" style="1" bestFit="1" customWidth="1"/>
    <col min="3" max="3" width="14.7109375" style="1" customWidth="1"/>
    <col min="4" max="15" width="12.7109375" style="1" customWidth="1"/>
    <col min="16" max="16384" width="8.85546875" style="1"/>
  </cols>
  <sheetData>
    <row r="1" spans="1:5" x14ac:dyDescent="0.2">
      <c r="A1" s="9" t="s">
        <v>1501</v>
      </c>
      <c r="B1" s="14"/>
      <c r="C1" s="14"/>
    </row>
    <row r="2" spans="1:5" ht="26.25" thickBot="1" x14ac:dyDescent="0.25">
      <c r="A2" s="32" t="s">
        <v>85</v>
      </c>
      <c r="B2" s="16" t="s">
        <v>4</v>
      </c>
      <c r="C2" s="73" t="s">
        <v>86</v>
      </c>
      <c r="E2" s="1" t="s">
        <v>1501</v>
      </c>
    </row>
    <row r="3" spans="1:5" ht="13.5" thickTop="1" x14ac:dyDescent="0.2">
      <c r="A3" s="26">
        <v>1</v>
      </c>
      <c r="B3" s="26" t="s">
        <v>1188</v>
      </c>
      <c r="C3" s="27">
        <v>108.85367487769729</v>
      </c>
    </row>
    <row r="4" spans="1:5" x14ac:dyDescent="0.2">
      <c r="A4" s="28">
        <v>2</v>
      </c>
      <c r="B4" s="28" t="s">
        <v>1206</v>
      </c>
      <c r="C4" s="29">
        <v>77.59980785581358</v>
      </c>
    </row>
    <row r="5" spans="1:5" x14ac:dyDescent="0.2">
      <c r="A5" s="28">
        <v>3</v>
      </c>
      <c r="B5" s="28" t="s">
        <v>1189</v>
      </c>
      <c r="C5" s="29">
        <v>58.374934477236579</v>
      </c>
    </row>
    <row r="6" spans="1:5" x14ac:dyDescent="0.2">
      <c r="A6" s="28">
        <v>4</v>
      </c>
      <c r="B6" s="28" t="s">
        <v>1194</v>
      </c>
      <c r="C6" s="29">
        <v>41.045767644065648</v>
      </c>
    </row>
    <row r="7" spans="1:5" x14ac:dyDescent="0.2">
      <c r="A7" s="28">
        <v>5</v>
      </c>
      <c r="B7" s="28" t="s">
        <v>1195</v>
      </c>
      <c r="C7" s="29">
        <v>34.924697434751351</v>
      </c>
    </row>
    <row r="8" spans="1:5" x14ac:dyDescent="0.2">
      <c r="A8" s="28">
        <v>6</v>
      </c>
      <c r="B8" s="28" t="s">
        <v>1193</v>
      </c>
      <c r="C8" s="29">
        <v>29.307476048676396</v>
      </c>
    </row>
    <row r="9" spans="1:5" x14ac:dyDescent="0.2">
      <c r="A9" s="28">
        <v>7</v>
      </c>
      <c r="B9" s="28" t="s">
        <v>1203</v>
      </c>
      <c r="C9" s="29">
        <v>15.058564151427394</v>
      </c>
    </row>
    <row r="10" spans="1:5" x14ac:dyDescent="0.2">
      <c r="A10" s="28">
        <v>8</v>
      </c>
      <c r="B10" s="28" t="s">
        <v>1251</v>
      </c>
      <c r="C10" s="29">
        <v>12.630683145863907</v>
      </c>
    </row>
    <row r="11" spans="1:5" x14ac:dyDescent="0.2">
      <c r="A11" s="28">
        <v>9</v>
      </c>
      <c r="B11" s="28" t="s">
        <v>1207</v>
      </c>
      <c r="C11" s="29">
        <v>9.7276541072373348</v>
      </c>
    </row>
    <row r="12" spans="1:5" x14ac:dyDescent="0.2">
      <c r="A12" s="28">
        <v>10</v>
      </c>
      <c r="B12" s="28" t="s">
        <v>1199</v>
      </c>
      <c r="C12" s="29">
        <v>8.070769539332046</v>
      </c>
    </row>
    <row r="13" spans="1:5" x14ac:dyDescent="0.2">
      <c r="A13" s="28">
        <v>11</v>
      </c>
      <c r="B13" s="28" t="s">
        <v>1211</v>
      </c>
      <c r="C13" s="29">
        <v>7.5496469097139434</v>
      </c>
    </row>
    <row r="14" spans="1:5" x14ac:dyDescent="0.2">
      <c r="A14" s="28">
        <v>12</v>
      </c>
      <c r="B14" s="28" t="s">
        <v>1216</v>
      </c>
      <c r="C14" s="29">
        <v>6.5195393543424904</v>
      </c>
    </row>
    <row r="15" spans="1:5" x14ac:dyDescent="0.2">
      <c r="A15" s="28">
        <v>13</v>
      </c>
      <c r="B15" s="28" t="s">
        <v>1217</v>
      </c>
      <c r="C15" s="29">
        <v>6.5072578640782313</v>
      </c>
    </row>
    <row r="16" spans="1:5" x14ac:dyDescent="0.2">
      <c r="A16" s="28">
        <v>14</v>
      </c>
      <c r="B16" s="28" t="s">
        <v>1218</v>
      </c>
      <c r="C16" s="29">
        <v>5.3582975776433459</v>
      </c>
    </row>
    <row r="17" spans="1:3" x14ac:dyDescent="0.2">
      <c r="A17" s="28">
        <v>15</v>
      </c>
      <c r="B17" s="28" t="s">
        <v>1214</v>
      </c>
      <c r="C17" s="29">
        <v>5.355244685294041</v>
      </c>
    </row>
    <row r="18" spans="1:3" x14ac:dyDescent="0.2">
      <c r="A18" s="28">
        <v>16</v>
      </c>
      <c r="B18" s="28" t="s">
        <v>1228</v>
      </c>
      <c r="C18" s="29">
        <v>5.0998575475047234</v>
      </c>
    </row>
    <row r="19" spans="1:3" x14ac:dyDescent="0.2">
      <c r="A19" s="28">
        <v>17</v>
      </c>
      <c r="B19" s="28" t="s">
        <v>1247</v>
      </c>
      <c r="C19" s="29">
        <v>5.0706914315824188</v>
      </c>
    </row>
    <row r="20" spans="1:3" x14ac:dyDescent="0.2">
      <c r="A20" s="28">
        <v>18</v>
      </c>
      <c r="B20" s="28" t="s">
        <v>1200</v>
      </c>
      <c r="C20" s="29">
        <v>4.8601950938967828</v>
      </c>
    </row>
    <row r="21" spans="1:3" x14ac:dyDescent="0.2">
      <c r="A21" s="28">
        <v>19</v>
      </c>
      <c r="B21" s="28" t="s">
        <v>1248</v>
      </c>
      <c r="C21" s="29">
        <v>4.4119400250366461</v>
      </c>
    </row>
    <row r="22" spans="1:3" x14ac:dyDescent="0.2">
      <c r="A22" s="28">
        <v>20</v>
      </c>
      <c r="B22" s="28" t="s">
        <v>1231</v>
      </c>
      <c r="C22" s="29">
        <v>3.8960398417974291</v>
      </c>
    </row>
    <row r="23" spans="1:3" x14ac:dyDescent="0.2">
      <c r="A23" s="28">
        <v>21</v>
      </c>
      <c r="B23" s="28" t="s">
        <v>1232</v>
      </c>
      <c r="C23" s="29">
        <v>3.8224210716727689</v>
      </c>
    </row>
    <row r="24" spans="1:3" x14ac:dyDescent="0.2">
      <c r="A24" s="28">
        <v>22</v>
      </c>
      <c r="B24" s="28" t="s">
        <v>1249</v>
      </c>
      <c r="C24" s="29">
        <v>3.4138678800920692</v>
      </c>
    </row>
    <row r="25" spans="1:3" x14ac:dyDescent="0.2">
      <c r="A25" s="28">
        <v>23</v>
      </c>
      <c r="B25" s="28" t="s">
        <v>1256</v>
      </c>
      <c r="C25" s="29">
        <v>3.3396583126357222</v>
      </c>
    </row>
    <row r="26" spans="1:3" x14ac:dyDescent="0.2">
      <c r="A26" s="28">
        <v>24</v>
      </c>
      <c r="B26" s="28" t="s">
        <v>1258</v>
      </c>
      <c r="C26" s="29">
        <v>3.234191540206468</v>
      </c>
    </row>
    <row r="27" spans="1:3" x14ac:dyDescent="0.2">
      <c r="A27" s="28">
        <v>25</v>
      </c>
      <c r="B27" s="28" t="s">
        <v>1204</v>
      </c>
      <c r="C27" s="29">
        <v>2.9237476996029645</v>
      </c>
    </row>
    <row r="28" spans="1:3" x14ac:dyDescent="0.2">
      <c r="A28" s="28">
        <v>26</v>
      </c>
      <c r="B28" s="28" t="s">
        <v>1240</v>
      </c>
      <c r="C28" s="29">
        <v>2.8123235978505905</v>
      </c>
    </row>
    <row r="29" spans="1:3" x14ac:dyDescent="0.2">
      <c r="A29" s="28">
        <v>27</v>
      </c>
      <c r="B29" s="28" t="s">
        <v>1250</v>
      </c>
      <c r="C29" s="29">
        <v>2.7893515956475934</v>
      </c>
    </row>
    <row r="30" spans="1:3" x14ac:dyDescent="0.2">
      <c r="A30" s="28">
        <v>28</v>
      </c>
      <c r="B30" s="28" t="s">
        <v>1246</v>
      </c>
      <c r="C30" s="29">
        <v>2.6144745314545776</v>
      </c>
    </row>
    <row r="31" spans="1:3" x14ac:dyDescent="0.2">
      <c r="A31" s="28">
        <v>29</v>
      </c>
      <c r="B31" s="28" t="s">
        <v>1223</v>
      </c>
      <c r="C31" s="29">
        <v>1.6668069702718431</v>
      </c>
    </row>
    <row r="32" spans="1:3" x14ac:dyDescent="0.2">
      <c r="A32" s="28">
        <v>30</v>
      </c>
      <c r="B32" s="28" t="s">
        <v>1234</v>
      </c>
      <c r="C32" s="29">
        <v>1.3810131105761148</v>
      </c>
    </row>
    <row r="33" spans="1:5" x14ac:dyDescent="0.2">
      <c r="A33" s="28">
        <v>31</v>
      </c>
      <c r="B33" s="28" t="s">
        <v>1254</v>
      </c>
      <c r="C33" s="29">
        <v>1.3005021144291848</v>
      </c>
    </row>
    <row r="34" spans="1:5" x14ac:dyDescent="0.2">
      <c r="A34" s="28">
        <v>32</v>
      </c>
      <c r="B34" s="28" t="s">
        <v>1229</v>
      </c>
      <c r="C34" s="29">
        <v>1.1513327175755907</v>
      </c>
    </row>
    <row r="35" spans="1:5" x14ac:dyDescent="0.2">
      <c r="A35" s="28">
        <v>33</v>
      </c>
      <c r="B35" s="28" t="s">
        <v>1255</v>
      </c>
      <c r="C35" s="29">
        <v>1.1288025939076178</v>
      </c>
    </row>
    <row r="36" spans="1:5" x14ac:dyDescent="0.2">
      <c r="A36" s="28">
        <v>34</v>
      </c>
      <c r="B36" s="28" t="s">
        <v>1259</v>
      </c>
      <c r="C36" s="29">
        <v>0.95964327461970045</v>
      </c>
    </row>
    <row r="37" spans="1:5" x14ac:dyDescent="0.2">
      <c r="A37" s="28">
        <v>35</v>
      </c>
      <c r="B37" s="28" t="s">
        <v>1257</v>
      </c>
      <c r="C37" s="29">
        <v>0.89877468657163906</v>
      </c>
    </row>
    <row r="38" spans="1:5" x14ac:dyDescent="0.2">
      <c r="A38" s="28">
        <v>36</v>
      </c>
      <c r="B38" s="28" t="s">
        <v>1260</v>
      </c>
      <c r="C38" s="29">
        <v>0.81758141650082616</v>
      </c>
    </row>
    <row r="39" spans="1:5" x14ac:dyDescent="0.2">
      <c r="A39" s="28">
        <v>37</v>
      </c>
      <c r="B39" s="28" t="s">
        <v>1235</v>
      </c>
      <c r="C39" s="29">
        <v>0.70296475510508549</v>
      </c>
    </row>
    <row r="40" spans="1:5" x14ac:dyDescent="0.2">
      <c r="A40" s="28">
        <v>38</v>
      </c>
      <c r="B40" s="28" t="s">
        <v>1263</v>
      </c>
      <c r="C40" s="29">
        <v>0.65330137241171593</v>
      </c>
    </row>
    <row r="41" spans="1:5" x14ac:dyDescent="0.2">
      <c r="A41" s="28">
        <v>39</v>
      </c>
      <c r="B41" s="28" t="s">
        <v>1265</v>
      </c>
      <c r="C41" s="29">
        <v>0.47200472220202683</v>
      </c>
    </row>
    <row r="42" spans="1:5" ht="13.5" thickBot="1" x14ac:dyDescent="0.25">
      <c r="A42" s="30">
        <v>40</v>
      </c>
      <c r="B42" s="30" t="s">
        <v>1253</v>
      </c>
      <c r="C42" s="31">
        <v>0.46077848183910869</v>
      </c>
    </row>
    <row r="43" spans="1:5" x14ac:dyDescent="0.2">
      <c r="A43" s="42" t="s">
        <v>92</v>
      </c>
    </row>
    <row r="45" spans="1:5" x14ac:dyDescent="0.2">
      <c r="A45" s="9" t="s">
        <v>1502</v>
      </c>
      <c r="B45" s="9"/>
      <c r="C45" s="9"/>
    </row>
    <row r="46" spans="1:5" ht="26.25" thickBot="1" x14ac:dyDescent="0.25">
      <c r="A46" s="32" t="s">
        <v>85</v>
      </c>
      <c r="B46" s="16" t="s">
        <v>4</v>
      </c>
      <c r="C46" s="73" t="s">
        <v>87</v>
      </c>
      <c r="E46" s="1" t="s">
        <v>1502</v>
      </c>
    </row>
    <row r="47" spans="1:5" ht="13.5" thickTop="1" x14ac:dyDescent="0.2">
      <c r="A47" s="26">
        <v>1</v>
      </c>
      <c r="B47" s="26" t="s">
        <v>1188</v>
      </c>
      <c r="C47" s="27">
        <v>108.85367487769729</v>
      </c>
    </row>
    <row r="48" spans="1:5" x14ac:dyDescent="0.2">
      <c r="A48" s="28">
        <v>2</v>
      </c>
      <c r="B48" s="28" t="s">
        <v>1206</v>
      </c>
      <c r="C48" s="29">
        <v>77.59980785581358</v>
      </c>
    </row>
    <row r="49" spans="1:3" x14ac:dyDescent="0.2">
      <c r="A49" s="28">
        <v>3</v>
      </c>
      <c r="B49" s="28" t="s">
        <v>1189</v>
      </c>
      <c r="C49" s="29">
        <v>58.374934477236579</v>
      </c>
    </row>
    <row r="50" spans="1:3" x14ac:dyDescent="0.2">
      <c r="A50" s="28">
        <v>4</v>
      </c>
      <c r="B50" s="28" t="s">
        <v>1194</v>
      </c>
      <c r="C50" s="29">
        <v>41.045767644065648</v>
      </c>
    </row>
    <row r="51" spans="1:3" x14ac:dyDescent="0.2">
      <c r="A51" s="28">
        <v>5</v>
      </c>
      <c r="B51" s="28" t="s">
        <v>1195</v>
      </c>
      <c r="C51" s="29">
        <v>34.924697434751351</v>
      </c>
    </row>
    <row r="52" spans="1:3" x14ac:dyDescent="0.2">
      <c r="A52" s="28">
        <v>6</v>
      </c>
      <c r="B52" s="28" t="s">
        <v>1226</v>
      </c>
      <c r="C52" s="29">
        <v>26.588211418612858</v>
      </c>
    </row>
    <row r="53" spans="1:3" x14ac:dyDescent="0.2">
      <c r="A53" s="28">
        <v>7</v>
      </c>
      <c r="B53" s="28" t="s">
        <v>1203</v>
      </c>
      <c r="C53" s="29">
        <v>15.058564151427394</v>
      </c>
    </row>
    <row r="54" spans="1:3" x14ac:dyDescent="0.2">
      <c r="A54" s="28">
        <v>8</v>
      </c>
      <c r="B54" s="28" t="s">
        <v>1251</v>
      </c>
      <c r="C54" s="29">
        <v>12.630683145863907</v>
      </c>
    </row>
    <row r="55" spans="1:3" x14ac:dyDescent="0.2">
      <c r="A55" s="28">
        <v>9</v>
      </c>
      <c r="B55" s="28" t="s">
        <v>1207</v>
      </c>
      <c r="C55" s="29">
        <v>9.7276541072373348</v>
      </c>
    </row>
    <row r="56" spans="1:3" x14ac:dyDescent="0.2">
      <c r="A56" s="28">
        <v>10</v>
      </c>
      <c r="B56" s="28" t="s">
        <v>1199</v>
      </c>
      <c r="C56" s="29">
        <v>8.070769539332046</v>
      </c>
    </row>
    <row r="57" spans="1:3" x14ac:dyDescent="0.2">
      <c r="A57" s="28">
        <v>11</v>
      </c>
      <c r="B57" s="28" t="s">
        <v>1216</v>
      </c>
      <c r="C57" s="29">
        <v>6.5195393543424904</v>
      </c>
    </row>
    <row r="58" spans="1:3" x14ac:dyDescent="0.2">
      <c r="A58" s="28">
        <v>12</v>
      </c>
      <c r="B58" s="28" t="s">
        <v>1217</v>
      </c>
      <c r="C58" s="29">
        <v>6.5072578640782313</v>
      </c>
    </row>
    <row r="59" spans="1:3" x14ac:dyDescent="0.2">
      <c r="A59" s="28">
        <v>13</v>
      </c>
      <c r="B59" s="28" t="s">
        <v>1228</v>
      </c>
      <c r="C59" s="29">
        <v>5.0998575475047234</v>
      </c>
    </row>
    <row r="60" spans="1:3" x14ac:dyDescent="0.2">
      <c r="A60" s="28">
        <v>14</v>
      </c>
      <c r="B60" s="28" t="s">
        <v>1231</v>
      </c>
      <c r="C60" s="29">
        <v>3.8960398417974291</v>
      </c>
    </row>
    <row r="61" spans="1:3" x14ac:dyDescent="0.2">
      <c r="A61" s="28">
        <v>15</v>
      </c>
      <c r="B61" s="28" t="s">
        <v>1232</v>
      </c>
      <c r="C61" s="29">
        <v>3.8224210716727689</v>
      </c>
    </row>
    <row r="62" spans="1:3" x14ac:dyDescent="0.2">
      <c r="A62" s="28">
        <v>16</v>
      </c>
      <c r="B62" s="28" t="s">
        <v>1249</v>
      </c>
      <c r="C62" s="29">
        <v>3.4138678800920692</v>
      </c>
    </row>
    <row r="63" spans="1:3" x14ac:dyDescent="0.2">
      <c r="A63" s="28">
        <v>17</v>
      </c>
      <c r="B63" s="28" t="s">
        <v>1256</v>
      </c>
      <c r="C63" s="29">
        <v>3.3396583126357222</v>
      </c>
    </row>
    <row r="64" spans="1:3" x14ac:dyDescent="0.2">
      <c r="A64" s="28">
        <v>18</v>
      </c>
      <c r="B64" s="28" t="s">
        <v>1258</v>
      </c>
      <c r="C64" s="29">
        <v>3.234191540206468</v>
      </c>
    </row>
    <row r="65" spans="1:3" x14ac:dyDescent="0.2">
      <c r="A65" s="28">
        <v>19</v>
      </c>
      <c r="B65" s="28" t="s">
        <v>1240</v>
      </c>
      <c r="C65" s="29">
        <v>2.8123235978505905</v>
      </c>
    </row>
    <row r="66" spans="1:3" x14ac:dyDescent="0.2">
      <c r="A66" s="28">
        <v>20</v>
      </c>
      <c r="B66" s="28" t="s">
        <v>1246</v>
      </c>
      <c r="C66" s="29">
        <v>2.6144745314545776</v>
      </c>
    </row>
    <row r="67" spans="1:3" x14ac:dyDescent="0.2">
      <c r="A67" s="28">
        <v>21</v>
      </c>
      <c r="B67" s="28" t="s">
        <v>1227</v>
      </c>
      <c r="C67" s="29">
        <v>1.7435677466894286</v>
      </c>
    </row>
    <row r="68" spans="1:3" x14ac:dyDescent="0.2">
      <c r="A68" s="28">
        <v>22</v>
      </c>
      <c r="B68" s="28" t="s">
        <v>1223</v>
      </c>
      <c r="C68" s="29">
        <v>1.6668069702718431</v>
      </c>
    </row>
    <row r="69" spans="1:3" x14ac:dyDescent="0.2">
      <c r="A69" s="28">
        <v>23</v>
      </c>
      <c r="B69" s="28" t="s">
        <v>1234</v>
      </c>
      <c r="C69" s="29">
        <v>1.3810131105761148</v>
      </c>
    </row>
    <row r="70" spans="1:3" x14ac:dyDescent="0.2">
      <c r="A70" s="28">
        <v>24</v>
      </c>
      <c r="B70" s="28" t="s">
        <v>1254</v>
      </c>
      <c r="C70" s="29">
        <v>1.3005021144291848</v>
      </c>
    </row>
    <row r="71" spans="1:3" x14ac:dyDescent="0.2">
      <c r="A71" s="28">
        <v>25</v>
      </c>
      <c r="B71" s="28" t="s">
        <v>1229</v>
      </c>
      <c r="C71" s="29">
        <v>1.1513327175755907</v>
      </c>
    </row>
    <row r="72" spans="1:3" x14ac:dyDescent="0.2">
      <c r="A72" s="28">
        <v>26</v>
      </c>
      <c r="B72" s="28" t="s">
        <v>1255</v>
      </c>
      <c r="C72" s="29">
        <v>1.1288025939076178</v>
      </c>
    </row>
    <row r="73" spans="1:3" x14ac:dyDescent="0.2">
      <c r="A73" s="28">
        <v>27</v>
      </c>
      <c r="B73" s="28" t="s">
        <v>1259</v>
      </c>
      <c r="C73" s="29">
        <v>0.95964327461970045</v>
      </c>
    </row>
    <row r="74" spans="1:3" x14ac:dyDescent="0.2">
      <c r="A74" s="28">
        <v>28</v>
      </c>
      <c r="B74" s="28" t="s">
        <v>1260</v>
      </c>
      <c r="C74" s="29">
        <v>0.81758141650082616</v>
      </c>
    </row>
    <row r="75" spans="1:3" x14ac:dyDescent="0.2">
      <c r="A75" s="28">
        <v>29</v>
      </c>
      <c r="B75" s="28" t="s">
        <v>1235</v>
      </c>
      <c r="C75" s="29">
        <v>0.70296475510508549</v>
      </c>
    </row>
    <row r="76" spans="1:3" x14ac:dyDescent="0.2">
      <c r="A76" s="28">
        <v>30</v>
      </c>
      <c r="B76" s="28" t="s">
        <v>1263</v>
      </c>
      <c r="C76" s="29">
        <v>0.65330137241171593</v>
      </c>
    </row>
    <row r="77" spans="1:3" x14ac:dyDescent="0.2">
      <c r="A77" s="28">
        <v>31</v>
      </c>
      <c r="B77" s="28" t="s">
        <v>1265</v>
      </c>
      <c r="C77" s="29">
        <v>0.47200472220202683</v>
      </c>
    </row>
    <row r="78" spans="1:3" x14ac:dyDescent="0.2">
      <c r="A78" s="28">
        <v>32</v>
      </c>
      <c r="B78" s="28" t="s">
        <v>1253</v>
      </c>
      <c r="C78" s="29">
        <v>0.46077848183910869</v>
      </c>
    </row>
    <row r="79" spans="1:3" x14ac:dyDescent="0.2">
      <c r="A79" s="28">
        <v>33</v>
      </c>
      <c r="B79" s="28" t="s">
        <v>1262</v>
      </c>
      <c r="C79" s="29">
        <v>0.39046113878553035</v>
      </c>
    </row>
    <row r="80" spans="1:3" x14ac:dyDescent="0.2">
      <c r="A80" s="28">
        <v>34</v>
      </c>
      <c r="B80" s="28" t="s">
        <v>1261</v>
      </c>
      <c r="C80" s="29">
        <v>0.20977987666310419</v>
      </c>
    </row>
    <row r="81" spans="1:5" x14ac:dyDescent="0.2">
      <c r="A81" s="28">
        <v>35</v>
      </c>
      <c r="B81" s="28" t="s">
        <v>1264</v>
      </c>
      <c r="C81" s="29">
        <v>0.14376851295769014</v>
      </c>
    </row>
    <row r="82" spans="1:5" x14ac:dyDescent="0.2">
      <c r="A82" s="28">
        <v>36</v>
      </c>
      <c r="B82" s="28" t="s">
        <v>1204</v>
      </c>
      <c r="C82" s="29">
        <v>0</v>
      </c>
    </row>
    <row r="83" spans="1:5" x14ac:dyDescent="0.2">
      <c r="A83" s="28">
        <v>37</v>
      </c>
      <c r="B83" s="28" t="s">
        <v>1218</v>
      </c>
      <c r="C83" s="29">
        <v>0</v>
      </c>
    </row>
    <row r="84" spans="1:5" x14ac:dyDescent="0.2">
      <c r="A84" s="28">
        <v>38</v>
      </c>
      <c r="B84" s="28" t="s">
        <v>1247</v>
      </c>
      <c r="C84" s="29">
        <v>0</v>
      </c>
    </row>
    <row r="85" spans="1:5" x14ac:dyDescent="0.2">
      <c r="A85" s="28">
        <v>39</v>
      </c>
      <c r="B85" s="28" t="s">
        <v>1250</v>
      </c>
      <c r="C85" s="29">
        <v>0</v>
      </c>
    </row>
    <row r="86" spans="1:5" ht="13.5" thickBot="1" x14ac:dyDescent="0.25">
      <c r="A86" s="30">
        <v>40</v>
      </c>
      <c r="B86" s="30" t="s">
        <v>1298</v>
      </c>
      <c r="C86" s="31">
        <v>0</v>
      </c>
    </row>
    <row r="87" spans="1:5" x14ac:dyDescent="0.2">
      <c r="A87" s="42" t="s">
        <v>92</v>
      </c>
    </row>
    <row r="89" spans="1:5" x14ac:dyDescent="0.2">
      <c r="A89" s="9" t="s">
        <v>1503</v>
      </c>
      <c r="B89" s="9"/>
      <c r="C89" s="9"/>
    </row>
    <row r="90" spans="1:5" ht="39" thickBot="1" x14ac:dyDescent="0.25">
      <c r="A90" s="32" t="s">
        <v>85</v>
      </c>
      <c r="B90" s="16" t="s">
        <v>4</v>
      </c>
      <c r="C90" s="73" t="s">
        <v>1089</v>
      </c>
      <c r="E90" s="1" t="s">
        <v>1503</v>
      </c>
    </row>
    <row r="91" spans="1:5" ht="13.5" thickTop="1" x14ac:dyDescent="0.2">
      <c r="A91" s="26">
        <v>1</v>
      </c>
      <c r="B91" s="26" t="s">
        <v>1206</v>
      </c>
      <c r="C91" s="27">
        <v>1.6045519775981292</v>
      </c>
    </row>
    <row r="92" spans="1:5" x14ac:dyDescent="0.2">
      <c r="A92" s="28">
        <v>2</v>
      </c>
      <c r="B92" s="28" t="s">
        <v>1226</v>
      </c>
      <c r="C92" s="29">
        <v>1.377393043531276</v>
      </c>
    </row>
    <row r="93" spans="1:5" x14ac:dyDescent="0.2">
      <c r="A93" s="28">
        <v>3</v>
      </c>
      <c r="B93" s="28" t="s">
        <v>1188</v>
      </c>
      <c r="C93" s="29">
        <v>1.3369812952758835</v>
      </c>
    </row>
    <row r="94" spans="1:5" x14ac:dyDescent="0.2">
      <c r="A94" s="28">
        <v>4</v>
      </c>
      <c r="B94" s="28" t="s">
        <v>1195</v>
      </c>
      <c r="C94" s="29">
        <v>0.49880958471232795</v>
      </c>
    </row>
    <row r="95" spans="1:5" x14ac:dyDescent="0.2">
      <c r="A95" s="28">
        <v>5</v>
      </c>
      <c r="B95" s="28" t="s">
        <v>1251</v>
      </c>
      <c r="C95" s="29">
        <v>0.36042520902774416</v>
      </c>
    </row>
    <row r="96" spans="1:5" x14ac:dyDescent="0.2">
      <c r="A96" s="28">
        <v>6</v>
      </c>
      <c r="B96" s="28" t="s">
        <v>1217</v>
      </c>
      <c r="C96" s="29">
        <v>0.35171109280462781</v>
      </c>
    </row>
    <row r="97" spans="1:3" x14ac:dyDescent="0.2">
      <c r="A97" s="28">
        <v>7</v>
      </c>
      <c r="B97" s="28" t="s">
        <v>1203</v>
      </c>
      <c r="C97" s="29">
        <v>0.22165791014746372</v>
      </c>
    </row>
    <row r="98" spans="1:3" x14ac:dyDescent="0.2">
      <c r="A98" s="28">
        <v>8</v>
      </c>
      <c r="B98" s="28" t="s">
        <v>1216</v>
      </c>
      <c r="C98" s="29">
        <v>0.21642241943487656</v>
      </c>
    </row>
    <row r="99" spans="1:3" x14ac:dyDescent="0.2">
      <c r="A99" s="28">
        <v>9</v>
      </c>
      <c r="B99" s="28" t="s">
        <v>1199</v>
      </c>
      <c r="C99" s="29">
        <v>0.20031932901854163</v>
      </c>
    </row>
    <row r="100" spans="1:3" x14ac:dyDescent="0.2">
      <c r="A100" s="28">
        <v>10</v>
      </c>
      <c r="B100" s="28" t="s">
        <v>1240</v>
      </c>
      <c r="C100" s="29">
        <v>0.15808355836649043</v>
      </c>
    </row>
    <row r="101" spans="1:3" x14ac:dyDescent="0.2">
      <c r="A101" s="28">
        <v>11</v>
      </c>
      <c r="B101" s="28" t="s">
        <v>1256</v>
      </c>
      <c r="C101" s="29">
        <v>0.12230622022055181</v>
      </c>
    </row>
    <row r="102" spans="1:3" x14ac:dyDescent="0.2">
      <c r="A102" s="28">
        <v>12</v>
      </c>
      <c r="B102" s="28" t="s">
        <v>1258</v>
      </c>
      <c r="C102" s="29">
        <v>0.11439420349535395</v>
      </c>
    </row>
    <row r="103" spans="1:3" x14ac:dyDescent="0.2">
      <c r="A103" s="28">
        <v>13</v>
      </c>
      <c r="B103" s="28" t="s">
        <v>1232</v>
      </c>
      <c r="C103" s="29">
        <v>0.11090032170054126</v>
      </c>
    </row>
    <row r="104" spans="1:3" x14ac:dyDescent="0.2">
      <c r="A104" s="28">
        <v>14</v>
      </c>
      <c r="B104" s="28" t="s">
        <v>1231</v>
      </c>
      <c r="C104" s="29">
        <v>8.8888577375881725E-2</v>
      </c>
    </row>
    <row r="105" spans="1:3" x14ac:dyDescent="0.2">
      <c r="A105" s="28">
        <v>15</v>
      </c>
      <c r="B105" s="28" t="s">
        <v>1207</v>
      </c>
      <c r="C105" s="29">
        <v>8.1008838272439571E-2</v>
      </c>
    </row>
    <row r="106" spans="1:3" x14ac:dyDescent="0.2">
      <c r="A106" s="28">
        <v>16</v>
      </c>
      <c r="B106" s="28" t="s">
        <v>1223</v>
      </c>
      <c r="C106" s="29">
        <v>7.1595895097044421E-2</v>
      </c>
    </row>
    <row r="107" spans="1:3" x14ac:dyDescent="0.2">
      <c r="A107" s="28">
        <v>17</v>
      </c>
      <c r="B107" s="28" t="s">
        <v>1246</v>
      </c>
      <c r="C107" s="29">
        <v>6.3936840462467504E-2</v>
      </c>
    </row>
    <row r="108" spans="1:3" x14ac:dyDescent="0.2">
      <c r="A108" s="28">
        <v>18</v>
      </c>
      <c r="B108" s="28" t="s">
        <v>1259</v>
      </c>
      <c r="C108" s="29">
        <v>5.8058894366784797E-2</v>
      </c>
    </row>
    <row r="109" spans="1:3" x14ac:dyDescent="0.2">
      <c r="A109" s="28">
        <v>19</v>
      </c>
      <c r="B109" s="28" t="s">
        <v>1234</v>
      </c>
      <c r="C109" s="29">
        <v>5.1110311734256522E-2</v>
      </c>
    </row>
    <row r="110" spans="1:3" x14ac:dyDescent="0.2">
      <c r="A110" s="28">
        <v>20</v>
      </c>
      <c r="B110" s="28" t="s">
        <v>1228</v>
      </c>
      <c r="C110" s="29">
        <v>4.6221524975821229E-2</v>
      </c>
    </row>
    <row r="111" spans="1:3" x14ac:dyDescent="0.2">
      <c r="A111" s="28">
        <v>21</v>
      </c>
      <c r="B111" s="28" t="s">
        <v>1249</v>
      </c>
      <c r="C111" s="29">
        <v>4.3672743438575114E-2</v>
      </c>
    </row>
    <row r="112" spans="1:3" x14ac:dyDescent="0.2">
      <c r="A112" s="28">
        <v>22</v>
      </c>
      <c r="B112" s="28" t="s">
        <v>1229</v>
      </c>
      <c r="C112" s="29">
        <v>4.0894147172230347E-2</v>
      </c>
    </row>
    <row r="113" spans="1:3" x14ac:dyDescent="0.2">
      <c r="A113" s="28">
        <v>23</v>
      </c>
      <c r="B113" s="28" t="s">
        <v>1214</v>
      </c>
      <c r="C113" s="29">
        <v>3.9833769647439315E-2</v>
      </c>
    </row>
    <row r="114" spans="1:3" x14ac:dyDescent="0.2">
      <c r="A114" s="28">
        <v>24</v>
      </c>
      <c r="B114" s="28" t="s">
        <v>1255</v>
      </c>
      <c r="C114" s="29">
        <v>3.387459095859234E-2</v>
      </c>
    </row>
    <row r="115" spans="1:3" x14ac:dyDescent="0.2">
      <c r="A115" s="28">
        <v>25</v>
      </c>
      <c r="B115" s="28" t="s">
        <v>1235</v>
      </c>
      <c r="C115" s="29">
        <v>2.6640879256095703E-2</v>
      </c>
    </row>
    <row r="116" spans="1:3" x14ac:dyDescent="0.2">
      <c r="A116" s="28">
        <v>26</v>
      </c>
      <c r="B116" s="28" t="s">
        <v>1269</v>
      </c>
      <c r="C116" s="29">
        <v>2.1865333240665419E-2</v>
      </c>
    </row>
    <row r="117" spans="1:3" x14ac:dyDescent="0.2">
      <c r="A117" s="28">
        <v>27</v>
      </c>
      <c r="B117" s="28" t="s">
        <v>1263</v>
      </c>
      <c r="C117" s="29">
        <v>2.0550078872543481E-2</v>
      </c>
    </row>
    <row r="118" spans="1:3" x14ac:dyDescent="0.2">
      <c r="A118" s="28">
        <v>28</v>
      </c>
      <c r="B118" s="28" t="s">
        <v>1254</v>
      </c>
      <c r="C118" s="29">
        <v>1.7512903379487261E-2</v>
      </c>
    </row>
    <row r="119" spans="1:3" x14ac:dyDescent="0.2">
      <c r="A119" s="28">
        <v>29</v>
      </c>
      <c r="B119" s="28" t="s">
        <v>1265</v>
      </c>
      <c r="C119" s="29">
        <v>1.7211007100792396E-2</v>
      </c>
    </row>
    <row r="120" spans="1:3" x14ac:dyDescent="0.2">
      <c r="A120" s="28">
        <v>30</v>
      </c>
      <c r="B120" s="28" t="s">
        <v>1301</v>
      </c>
      <c r="C120" s="29">
        <v>1.6470965512683497E-2</v>
      </c>
    </row>
    <row r="121" spans="1:3" x14ac:dyDescent="0.2">
      <c r="A121" s="28">
        <v>31</v>
      </c>
      <c r="B121" s="28" t="s">
        <v>1253</v>
      </c>
      <c r="C121" s="29">
        <v>1.5612175195525229E-2</v>
      </c>
    </row>
    <row r="122" spans="1:3" x14ac:dyDescent="0.2">
      <c r="A122" s="28">
        <v>32</v>
      </c>
      <c r="B122" s="28" t="s">
        <v>1271</v>
      </c>
      <c r="C122" s="29">
        <v>1.2928560384405222E-2</v>
      </c>
    </row>
    <row r="123" spans="1:3" x14ac:dyDescent="0.2">
      <c r="A123" s="28">
        <v>33</v>
      </c>
      <c r="B123" s="28" t="s">
        <v>1260</v>
      </c>
      <c r="C123" s="29">
        <v>1.1009766299632538E-2</v>
      </c>
    </row>
    <row r="124" spans="1:3" x14ac:dyDescent="0.2">
      <c r="A124" s="28">
        <v>34</v>
      </c>
      <c r="B124" s="28" t="s">
        <v>1272</v>
      </c>
      <c r="C124" s="29">
        <v>1.0150888311228488E-2</v>
      </c>
    </row>
    <row r="125" spans="1:3" x14ac:dyDescent="0.2">
      <c r="A125" s="28">
        <v>35</v>
      </c>
      <c r="B125" s="28" t="s">
        <v>1227</v>
      </c>
      <c r="C125" s="29">
        <v>7.6781170570224839E-3</v>
      </c>
    </row>
    <row r="126" spans="1:3" x14ac:dyDescent="0.2">
      <c r="A126" s="28">
        <v>36</v>
      </c>
      <c r="B126" s="28" t="s">
        <v>1261</v>
      </c>
      <c r="C126" s="29">
        <v>7.6493364939401367E-3</v>
      </c>
    </row>
    <row r="127" spans="1:3" x14ac:dyDescent="0.2">
      <c r="A127" s="28">
        <v>37</v>
      </c>
      <c r="B127" s="28" t="s">
        <v>1262</v>
      </c>
      <c r="C127" s="29">
        <v>5.8430768187010401E-3</v>
      </c>
    </row>
    <row r="128" spans="1:3" x14ac:dyDescent="0.2">
      <c r="A128" s="28">
        <v>38</v>
      </c>
      <c r="B128" s="28" t="s">
        <v>1194</v>
      </c>
      <c r="C128" s="29">
        <v>3.9633916004694417E-3</v>
      </c>
    </row>
    <row r="129" spans="1:3" x14ac:dyDescent="0.2">
      <c r="A129" s="28">
        <v>39</v>
      </c>
      <c r="B129" s="28" t="s">
        <v>1264</v>
      </c>
      <c r="C129" s="29">
        <v>1.537670442975213E-3</v>
      </c>
    </row>
    <row r="130" spans="1:3" ht="13.5" thickBot="1" x14ac:dyDescent="0.25">
      <c r="A130" s="30">
        <v>40</v>
      </c>
      <c r="B130" s="30" t="s">
        <v>1193</v>
      </c>
      <c r="C130" s="31">
        <v>7.9151280094864426E-9</v>
      </c>
    </row>
    <row r="131" spans="1:3" x14ac:dyDescent="0.2">
      <c r="A131" s="42" t="s">
        <v>92</v>
      </c>
    </row>
  </sheetData>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92D050"/>
  </sheetPr>
  <dimension ref="A1:S354"/>
  <sheetViews>
    <sheetView showGridLines="0" workbookViewId="0">
      <selection activeCell="G50" sqref="G50"/>
    </sheetView>
  </sheetViews>
  <sheetFormatPr defaultRowHeight="15" x14ac:dyDescent="0.25"/>
  <cols>
    <col min="1" max="1" width="12.7109375" customWidth="1"/>
    <col min="2" max="3" width="20.7109375" customWidth="1"/>
    <col min="4" max="6" width="12.7109375" customWidth="1"/>
    <col min="7" max="8" width="20.7109375" customWidth="1"/>
    <col min="9" max="11" width="12.7109375" customWidth="1"/>
    <col min="12" max="13" width="20.7109375" customWidth="1"/>
    <col min="15" max="15" width="29.5703125" customWidth="1"/>
    <col min="16" max="16" width="73.5703125" bestFit="1" customWidth="1"/>
    <col min="17" max="17" width="45.85546875" bestFit="1" customWidth="1"/>
    <col min="18" max="18" width="10.42578125" bestFit="1" customWidth="1"/>
    <col min="19" max="19" width="12.85546875" bestFit="1" customWidth="1"/>
  </cols>
  <sheetData>
    <row r="1" spans="1:19" x14ac:dyDescent="0.25">
      <c r="A1" s="102" t="s">
        <v>1084</v>
      </c>
      <c r="B1" s="102"/>
      <c r="C1" s="102"/>
      <c r="F1" s="102" t="s">
        <v>1085</v>
      </c>
      <c r="G1" s="102"/>
      <c r="H1" s="102"/>
      <c r="K1" s="102" t="s">
        <v>1093</v>
      </c>
      <c r="L1" s="102"/>
      <c r="M1" s="102"/>
      <c r="P1" s="102" t="s">
        <v>1325</v>
      </c>
      <c r="Q1" s="102"/>
      <c r="R1" s="102"/>
      <c r="S1" s="102"/>
    </row>
    <row r="2" spans="1:19" ht="77.25" thickBot="1" x14ac:dyDescent="0.3">
      <c r="A2" s="16" t="s">
        <v>1092</v>
      </c>
      <c r="B2" s="73" t="s">
        <v>1094</v>
      </c>
      <c r="C2" s="73" t="s">
        <v>1095</v>
      </c>
      <c r="F2" s="16" t="s">
        <v>1092</v>
      </c>
      <c r="G2" s="73" t="s">
        <v>1094</v>
      </c>
      <c r="H2" s="73" t="s">
        <v>1095</v>
      </c>
      <c r="K2" s="16" t="s">
        <v>1092</v>
      </c>
      <c r="L2" s="73" t="s">
        <v>1094</v>
      </c>
      <c r="M2" s="73" t="s">
        <v>1095</v>
      </c>
      <c r="P2" s="16" t="s">
        <v>1326</v>
      </c>
      <c r="Q2" s="16" t="s">
        <v>1092</v>
      </c>
      <c r="R2" s="73" t="s">
        <v>1094</v>
      </c>
      <c r="S2" s="73" t="s">
        <v>1095</v>
      </c>
    </row>
    <row r="3" spans="1:19" ht="15.75" hidden="1" thickTop="1" x14ac:dyDescent="0.25">
      <c r="A3" s="100">
        <v>2019</v>
      </c>
      <c r="B3" s="29"/>
      <c r="C3" s="29"/>
      <c r="F3" s="100">
        <v>2019</v>
      </c>
      <c r="G3" s="29"/>
      <c r="H3" s="29"/>
      <c r="K3" s="100">
        <v>2019</v>
      </c>
      <c r="L3" s="29"/>
      <c r="M3" s="29"/>
    </row>
    <row r="4" spans="1:19" hidden="1" x14ac:dyDescent="0.25">
      <c r="A4" s="100">
        <v>2020</v>
      </c>
      <c r="B4" s="29"/>
      <c r="C4" s="29"/>
      <c r="F4" s="100">
        <v>2020</v>
      </c>
      <c r="G4" s="29"/>
      <c r="H4" s="29"/>
      <c r="K4" s="100">
        <v>2020</v>
      </c>
      <c r="L4" s="29"/>
      <c r="M4" s="29"/>
    </row>
    <row r="5" spans="1:19" ht="15.75" thickTop="1" x14ac:dyDescent="0.25">
      <c r="A5" s="100">
        <v>2021</v>
      </c>
      <c r="B5" s="29">
        <v>61.267195024457216</v>
      </c>
      <c r="C5" s="29">
        <v>8.0242800041553348</v>
      </c>
      <c r="F5" s="100">
        <v>2021</v>
      </c>
      <c r="G5" s="29">
        <v>58.5527615518833</v>
      </c>
      <c r="H5" s="29">
        <v>6.4843838864074455</v>
      </c>
      <c r="K5" s="100">
        <v>2021</v>
      </c>
      <c r="L5" s="29">
        <f>SUM(B5,G5)</f>
        <v>119.81995657634052</v>
      </c>
      <c r="M5" s="29">
        <f>SUM(C5,H5)</f>
        <v>14.508663890562779</v>
      </c>
      <c r="N5" s="122"/>
      <c r="P5" s="100" t="s">
        <v>251</v>
      </c>
      <c r="Q5" s="100">
        <v>2021</v>
      </c>
      <c r="R5" s="29">
        <v>1.5223766514322996</v>
      </c>
      <c r="S5" s="117">
        <v>0.21157348743375143</v>
      </c>
    </row>
    <row r="6" spans="1:19" x14ac:dyDescent="0.25">
      <c r="A6" s="100">
        <v>2022</v>
      </c>
      <c r="B6" s="29">
        <v>126.86590223366835</v>
      </c>
      <c r="C6" s="29">
        <v>16.97116205272232</v>
      </c>
      <c r="F6" s="100">
        <v>2022</v>
      </c>
      <c r="G6" s="29">
        <v>124.65286702975997</v>
      </c>
      <c r="H6" s="29">
        <v>14.709095970332095</v>
      </c>
      <c r="K6" s="100">
        <v>2022</v>
      </c>
      <c r="L6" s="29">
        <f t="shared" ref="L6:L29" si="0">SUM(B6,G6)</f>
        <v>251.51876926342834</v>
      </c>
      <c r="M6" s="29">
        <f t="shared" ref="M6:M29" si="1">SUM(C6,H6)</f>
        <v>31.680258023054414</v>
      </c>
      <c r="N6" s="122"/>
      <c r="P6" s="100" t="s">
        <v>251</v>
      </c>
      <c r="Q6" s="100">
        <v>2022</v>
      </c>
      <c r="R6" s="29">
        <v>3.286059024760803</v>
      </c>
      <c r="S6" s="117">
        <v>0.45660709297168772</v>
      </c>
    </row>
    <row r="7" spans="1:19" x14ac:dyDescent="0.25">
      <c r="A7" s="100">
        <v>2023</v>
      </c>
      <c r="B7" s="29">
        <v>196.07544001414215</v>
      </c>
      <c r="C7" s="29">
        <v>26.752268147576963</v>
      </c>
      <c r="F7" s="100">
        <v>2023</v>
      </c>
      <c r="G7" s="29">
        <v>186.07693618592216</v>
      </c>
      <c r="H7" s="29">
        <v>21.908970614821666</v>
      </c>
      <c r="K7" s="100">
        <v>2023</v>
      </c>
      <c r="L7" s="29">
        <f t="shared" si="0"/>
        <v>382.15237620006428</v>
      </c>
      <c r="M7" s="29">
        <f t="shared" si="1"/>
        <v>48.661238762398625</v>
      </c>
      <c r="N7" s="122"/>
      <c r="P7" s="100" t="s">
        <v>251</v>
      </c>
      <c r="Q7" s="100">
        <v>2023</v>
      </c>
      <c r="R7" s="29">
        <v>4.9887849086461697</v>
      </c>
      <c r="S7" s="117">
        <v>0.69310485184782367</v>
      </c>
    </row>
    <row r="8" spans="1:19" x14ac:dyDescent="0.25">
      <c r="A8" s="100">
        <v>2024</v>
      </c>
      <c r="B8" s="29">
        <v>256.87128482708835</v>
      </c>
      <c r="C8" s="29">
        <v>76.139738402338892</v>
      </c>
      <c r="F8" s="100">
        <v>2024</v>
      </c>
      <c r="G8" s="29">
        <v>248.99911139808285</v>
      </c>
      <c r="H8" s="29">
        <v>29.327710659354121</v>
      </c>
      <c r="K8" s="100">
        <v>2024</v>
      </c>
      <c r="L8" s="29">
        <f t="shared" si="0"/>
        <v>505.87039622517119</v>
      </c>
      <c r="M8" s="29">
        <f t="shared" si="1"/>
        <v>105.46744906169302</v>
      </c>
      <c r="N8" s="122"/>
      <c r="P8" s="100" t="s">
        <v>251</v>
      </c>
      <c r="Q8" s="100">
        <v>2024</v>
      </c>
      <c r="R8" s="29">
        <v>6.7814731177613137</v>
      </c>
      <c r="S8" s="117">
        <v>0.94205242377449505</v>
      </c>
    </row>
    <row r="9" spans="1:19" x14ac:dyDescent="0.25">
      <c r="A9" s="100">
        <v>2025</v>
      </c>
      <c r="B9" s="29">
        <v>322.3872954370691</v>
      </c>
      <c r="C9" s="29">
        <v>90.030668701051226</v>
      </c>
      <c r="F9" s="100">
        <v>2025</v>
      </c>
      <c r="G9" s="29">
        <v>307.53842159066272</v>
      </c>
      <c r="H9" s="29">
        <v>36.382177251819478</v>
      </c>
      <c r="K9" s="100">
        <v>2025</v>
      </c>
      <c r="L9" s="29">
        <f t="shared" si="0"/>
        <v>629.92571702773182</v>
      </c>
      <c r="M9" s="29">
        <f t="shared" si="1"/>
        <v>126.4128459528707</v>
      </c>
      <c r="N9" s="122"/>
      <c r="P9" s="100" t="s">
        <v>251</v>
      </c>
      <c r="Q9" s="100">
        <v>2025</v>
      </c>
      <c r="R9" s="29">
        <v>8.5360787889405287</v>
      </c>
      <c r="S9" s="117">
        <v>1.1856659259425399</v>
      </c>
    </row>
    <row r="10" spans="1:19" x14ac:dyDescent="0.25">
      <c r="A10" s="100">
        <v>2026</v>
      </c>
      <c r="B10" s="29">
        <v>391.29892951401268</v>
      </c>
      <c r="C10" s="29">
        <v>104.11473421631285</v>
      </c>
      <c r="F10" s="100">
        <v>2026</v>
      </c>
      <c r="G10" s="29">
        <v>373.12692193206357</v>
      </c>
      <c r="H10" s="29">
        <v>44.345596433930808</v>
      </c>
      <c r="K10" s="100">
        <v>2026</v>
      </c>
      <c r="L10" s="29">
        <f t="shared" si="0"/>
        <v>764.42585144607619</v>
      </c>
      <c r="M10" s="29">
        <f t="shared" si="1"/>
        <v>148.46033065024366</v>
      </c>
      <c r="N10" s="122"/>
      <c r="P10" s="100" t="s">
        <v>251</v>
      </c>
      <c r="Q10" s="100">
        <v>2026</v>
      </c>
      <c r="R10" s="29">
        <v>10.462577733425611</v>
      </c>
      <c r="S10" s="117">
        <v>1.4531304936081337</v>
      </c>
    </row>
    <row r="11" spans="1:19" x14ac:dyDescent="0.25">
      <c r="A11" s="100">
        <v>2027</v>
      </c>
      <c r="B11" s="29">
        <v>462.04032601401843</v>
      </c>
      <c r="C11" s="29">
        <v>118.0058056619219</v>
      </c>
      <c r="F11" s="100">
        <v>2027</v>
      </c>
      <c r="G11" s="29">
        <v>437.22424164571521</v>
      </c>
      <c r="H11" s="29">
        <v>52.134193024962819</v>
      </c>
      <c r="K11" s="100">
        <v>2027</v>
      </c>
      <c r="L11" s="29">
        <f t="shared" si="0"/>
        <v>899.26456765973364</v>
      </c>
      <c r="M11" s="29">
        <f t="shared" si="1"/>
        <v>170.13999868688472</v>
      </c>
      <c r="N11" s="122"/>
      <c r="P11" s="100" t="s">
        <v>251</v>
      </c>
      <c r="Q11" s="100">
        <v>2027</v>
      </c>
      <c r="R11" s="29">
        <v>12.390288959529974</v>
      </c>
      <c r="S11" s="117">
        <v>1.7207354863761841</v>
      </c>
    </row>
    <row r="12" spans="1:19" x14ac:dyDescent="0.25">
      <c r="A12" s="100">
        <v>2028</v>
      </c>
      <c r="B12" s="29">
        <v>534.44361667374358</v>
      </c>
      <c r="C12" s="29">
        <v>131.91262988141904</v>
      </c>
      <c r="F12" s="100">
        <v>2028</v>
      </c>
      <c r="G12" s="29">
        <v>509.64494987619975</v>
      </c>
      <c r="H12" s="29">
        <v>61.024522395173214</v>
      </c>
      <c r="K12" s="100">
        <v>2028</v>
      </c>
      <c r="L12" s="29">
        <f t="shared" si="0"/>
        <v>1044.0885665499434</v>
      </c>
      <c r="M12" s="29">
        <f t="shared" si="1"/>
        <v>192.93715227659226</v>
      </c>
      <c r="N12" s="122"/>
      <c r="P12" s="100" t="s">
        <v>251</v>
      </c>
      <c r="Q12" s="100">
        <v>2028</v>
      </c>
      <c r="R12" s="29">
        <v>16.313875669002538</v>
      </c>
      <c r="S12" s="117">
        <v>2.2675653979355914</v>
      </c>
    </row>
    <row r="13" spans="1:19" x14ac:dyDescent="0.25">
      <c r="A13" s="100">
        <v>2029</v>
      </c>
      <c r="B13" s="29">
        <v>606.06119164916242</v>
      </c>
      <c r="C13" s="29">
        <v>145.61746016516011</v>
      </c>
      <c r="F13" s="100">
        <v>2029</v>
      </c>
      <c r="G13" s="29">
        <v>569.19345496750941</v>
      </c>
      <c r="H13" s="29">
        <v>68.286160333956374</v>
      </c>
      <c r="K13" s="100">
        <v>2029</v>
      </c>
      <c r="L13" s="29">
        <f t="shared" si="0"/>
        <v>1175.2546466166718</v>
      </c>
      <c r="M13" s="29">
        <f t="shared" si="1"/>
        <v>213.90362049911647</v>
      </c>
      <c r="N13" s="122"/>
      <c r="P13" s="100" t="s">
        <v>251</v>
      </c>
      <c r="Q13" s="100">
        <v>2029</v>
      </c>
      <c r="R13" s="29">
        <v>19.862453254117888</v>
      </c>
      <c r="S13" s="117">
        <v>2.7621807873225821</v>
      </c>
    </row>
    <row r="14" spans="1:19" x14ac:dyDescent="0.25">
      <c r="A14" s="100">
        <v>2030</v>
      </c>
      <c r="B14" s="29">
        <v>677.41426024744965</v>
      </c>
      <c r="C14" s="29">
        <v>160.83095117216953</v>
      </c>
      <c r="F14" s="100">
        <v>2030</v>
      </c>
      <c r="G14" s="29">
        <v>627.65224161491096</v>
      </c>
      <c r="H14" s="29">
        <v>75.823812661412234</v>
      </c>
      <c r="K14" s="100">
        <v>2030</v>
      </c>
      <c r="L14" s="29">
        <f t="shared" si="0"/>
        <v>1305.0665018623606</v>
      </c>
      <c r="M14" s="29">
        <f t="shared" si="1"/>
        <v>236.65476383358177</v>
      </c>
      <c r="N14" s="122"/>
      <c r="P14" s="100" t="s">
        <v>251</v>
      </c>
      <c r="Q14" s="100">
        <v>2030</v>
      </c>
      <c r="R14" s="29">
        <v>23.357141276803361</v>
      </c>
      <c r="S14" s="117">
        <v>3.2492344508495852</v>
      </c>
    </row>
    <row r="15" spans="1:19" x14ac:dyDescent="0.25">
      <c r="A15" s="100">
        <v>2031</v>
      </c>
      <c r="B15" s="29">
        <v>749.18707493449995</v>
      </c>
      <c r="C15" s="29">
        <v>174.05184199429127</v>
      </c>
      <c r="F15" s="100">
        <v>2031</v>
      </c>
      <c r="G15" s="29">
        <v>681.02139983657753</v>
      </c>
      <c r="H15" s="29">
        <v>82.29571673496261</v>
      </c>
      <c r="K15" s="100">
        <v>2031</v>
      </c>
      <c r="L15" s="29">
        <f t="shared" si="0"/>
        <v>1430.2084747710774</v>
      </c>
      <c r="M15" s="29">
        <f t="shared" si="1"/>
        <v>256.34755872925388</v>
      </c>
      <c r="N15" s="122"/>
      <c r="P15" s="100" t="s">
        <v>251</v>
      </c>
      <c r="Q15" s="100">
        <v>2031</v>
      </c>
      <c r="R15" s="29">
        <v>26.831763591673532</v>
      </c>
      <c r="S15" s="117">
        <v>3.7337642388697825</v>
      </c>
    </row>
    <row r="16" spans="1:19" x14ac:dyDescent="0.25">
      <c r="A16" s="100">
        <v>2032</v>
      </c>
      <c r="B16" s="29">
        <v>818.93922130517035</v>
      </c>
      <c r="C16" s="29">
        <v>186.70288090271299</v>
      </c>
      <c r="F16" s="100">
        <v>2032</v>
      </c>
      <c r="G16" s="29">
        <v>734.33865464776625</v>
      </c>
      <c r="H16" s="29">
        <v>88.77186079889583</v>
      </c>
      <c r="K16" s="100">
        <v>2032</v>
      </c>
      <c r="L16" s="29">
        <f t="shared" si="0"/>
        <v>1553.2778759529365</v>
      </c>
      <c r="M16" s="29">
        <f t="shared" si="1"/>
        <v>275.47474170160882</v>
      </c>
      <c r="N16" s="122"/>
      <c r="P16" s="100" t="s">
        <v>251</v>
      </c>
      <c r="Q16" s="100">
        <v>2032</v>
      </c>
      <c r="R16" s="29">
        <v>30.340315353871315</v>
      </c>
      <c r="S16" s="117">
        <v>4.2228155397722258</v>
      </c>
    </row>
    <row r="17" spans="1:19" x14ac:dyDescent="0.25">
      <c r="A17" s="100">
        <v>2033</v>
      </c>
      <c r="B17" s="29">
        <v>886.56789906895449</v>
      </c>
      <c r="C17" s="29">
        <v>198.95161528510383</v>
      </c>
      <c r="F17" s="100">
        <v>2033</v>
      </c>
      <c r="G17" s="29">
        <v>782.12882058600894</v>
      </c>
      <c r="H17" s="29">
        <v>94.522239104569223</v>
      </c>
      <c r="K17" s="100">
        <v>2033</v>
      </c>
      <c r="L17" s="29">
        <f t="shared" si="0"/>
        <v>1668.6967196549635</v>
      </c>
      <c r="M17" s="29">
        <f t="shared" si="1"/>
        <v>293.47385438967308</v>
      </c>
      <c r="N17" s="122"/>
      <c r="P17" s="100" t="s">
        <v>251</v>
      </c>
      <c r="Q17" s="100">
        <v>2033</v>
      </c>
      <c r="R17" s="29">
        <v>33.675516576907981</v>
      </c>
      <c r="S17" s="117">
        <v>4.6876821685163188</v>
      </c>
    </row>
    <row r="18" spans="1:19" x14ac:dyDescent="0.25">
      <c r="A18" s="100">
        <v>2034</v>
      </c>
      <c r="B18" s="29">
        <v>951.53306160530303</v>
      </c>
      <c r="C18" s="29">
        <v>210.86607808656572</v>
      </c>
      <c r="F18" s="100">
        <v>2034</v>
      </c>
      <c r="G18" s="29">
        <v>827.98269968034106</v>
      </c>
      <c r="H18" s="29">
        <v>100.08221719714564</v>
      </c>
      <c r="K18" s="100">
        <v>2034</v>
      </c>
      <c r="L18" s="29">
        <f t="shared" si="0"/>
        <v>1779.5157612856442</v>
      </c>
      <c r="M18" s="29">
        <f t="shared" si="1"/>
        <v>310.94829528371133</v>
      </c>
      <c r="N18" s="122"/>
      <c r="P18" s="100" t="s">
        <v>251</v>
      </c>
      <c r="Q18" s="100">
        <v>2034</v>
      </c>
      <c r="R18" s="29">
        <v>37.568851802268497</v>
      </c>
      <c r="S18" s="117">
        <v>5.2309590510251898</v>
      </c>
    </row>
    <row r="19" spans="1:19" x14ac:dyDescent="0.25">
      <c r="A19" s="100">
        <v>2035</v>
      </c>
      <c r="B19" s="29">
        <v>1012.9981463811021</v>
      </c>
      <c r="C19" s="29">
        <v>225.54472686543903</v>
      </c>
      <c r="F19" s="100">
        <v>2035</v>
      </c>
      <c r="G19" s="29">
        <v>874.63211470326905</v>
      </c>
      <c r="H19" s="29">
        <v>106.21777042492532</v>
      </c>
      <c r="K19" s="100">
        <v>2035</v>
      </c>
      <c r="L19" s="29">
        <f t="shared" si="0"/>
        <v>1887.6302610843711</v>
      </c>
      <c r="M19" s="29">
        <f t="shared" si="1"/>
        <v>331.76249729036437</v>
      </c>
      <c r="N19" s="122"/>
      <c r="P19" s="100" t="s">
        <v>251</v>
      </c>
      <c r="Q19" s="100">
        <v>2035</v>
      </c>
      <c r="R19" s="29">
        <v>41.397936164220418</v>
      </c>
      <c r="S19" s="117">
        <v>5.7652782116463932</v>
      </c>
    </row>
    <row r="20" spans="1:19" x14ac:dyDescent="0.25">
      <c r="A20" s="100">
        <v>2036</v>
      </c>
      <c r="B20" s="29">
        <v>1071.0218955429659</v>
      </c>
      <c r="C20" s="29">
        <v>236.49237151290225</v>
      </c>
      <c r="F20" s="100">
        <v>2036</v>
      </c>
      <c r="G20" s="29">
        <v>922.05149498168976</v>
      </c>
      <c r="H20" s="29">
        <v>112.00666682958695</v>
      </c>
      <c r="K20" s="100">
        <v>2036</v>
      </c>
      <c r="L20" s="29">
        <f t="shared" si="0"/>
        <v>1993.0733905246557</v>
      </c>
      <c r="M20" s="29">
        <f t="shared" si="1"/>
        <v>348.4990383424892</v>
      </c>
      <c r="N20" s="122"/>
      <c r="P20" s="100" t="s">
        <v>251</v>
      </c>
      <c r="Q20" s="100">
        <v>2036</v>
      </c>
      <c r="R20" s="29">
        <v>45.190795482104697</v>
      </c>
      <c r="S20" s="117">
        <v>6.2945014773979935</v>
      </c>
    </row>
    <row r="21" spans="1:19" x14ac:dyDescent="0.25">
      <c r="A21" s="100">
        <v>2037</v>
      </c>
      <c r="B21" s="29">
        <v>1125.1082964093089</v>
      </c>
      <c r="C21" s="29">
        <v>246.80112595286292</v>
      </c>
      <c r="F21" s="100">
        <v>2037</v>
      </c>
      <c r="G21" s="29">
        <v>966.1194752942979</v>
      </c>
      <c r="H21" s="29">
        <v>117.43463249990224</v>
      </c>
      <c r="K21" s="100">
        <v>2037</v>
      </c>
      <c r="L21" s="29">
        <f t="shared" si="0"/>
        <v>2091.2277717036068</v>
      </c>
      <c r="M21" s="29">
        <f t="shared" si="1"/>
        <v>364.23575845276514</v>
      </c>
      <c r="N21" s="122"/>
      <c r="P21" s="100" t="s">
        <v>251</v>
      </c>
      <c r="Q21" s="100">
        <v>2037</v>
      </c>
      <c r="R21" s="29">
        <v>48.865223797259866</v>
      </c>
      <c r="S21" s="117">
        <v>6.8071111529151427</v>
      </c>
    </row>
    <row r="22" spans="1:19" x14ac:dyDescent="0.25">
      <c r="A22" s="100">
        <v>2038</v>
      </c>
      <c r="B22" s="29">
        <v>1175.7617588457149</v>
      </c>
      <c r="C22" s="29">
        <v>256.68534805523689</v>
      </c>
      <c r="F22" s="100">
        <v>2038</v>
      </c>
      <c r="G22" s="29">
        <v>1009.9471253606162</v>
      </c>
      <c r="H22" s="29">
        <v>122.83245837947126</v>
      </c>
      <c r="K22" s="100">
        <v>2038</v>
      </c>
      <c r="L22" s="29">
        <f t="shared" si="0"/>
        <v>2185.7088842063313</v>
      </c>
      <c r="M22" s="29">
        <f t="shared" si="1"/>
        <v>379.51780643470818</v>
      </c>
      <c r="N22" s="122"/>
      <c r="P22" s="100" t="s">
        <v>251</v>
      </c>
      <c r="Q22" s="100">
        <v>2038</v>
      </c>
      <c r="R22" s="29">
        <v>52.440605073747037</v>
      </c>
      <c r="S22" s="117">
        <v>7.305908614403485</v>
      </c>
    </row>
    <row r="23" spans="1:19" x14ac:dyDescent="0.25">
      <c r="A23" s="100">
        <v>2039</v>
      </c>
      <c r="B23" s="29">
        <v>1220.2238552398931</v>
      </c>
      <c r="C23" s="29">
        <v>265.44992953064843</v>
      </c>
      <c r="F23" s="100">
        <v>2039</v>
      </c>
      <c r="G23" s="29">
        <v>1052.7399196588779</v>
      </c>
      <c r="H23" s="29">
        <v>128.10984176577563</v>
      </c>
      <c r="K23" s="100">
        <v>2039</v>
      </c>
      <c r="L23" s="29">
        <f t="shared" si="0"/>
        <v>2272.9637748987707</v>
      </c>
      <c r="M23" s="29">
        <f t="shared" si="1"/>
        <v>393.55977129642406</v>
      </c>
      <c r="N23" s="122"/>
      <c r="P23" s="100" t="s">
        <v>251</v>
      </c>
      <c r="Q23" s="100">
        <v>2039</v>
      </c>
      <c r="R23" s="29">
        <v>55.945639283180022</v>
      </c>
      <c r="S23" s="117">
        <v>7.7948654678281226</v>
      </c>
    </row>
    <row r="24" spans="1:19" x14ac:dyDescent="0.25">
      <c r="A24" s="100">
        <v>2040</v>
      </c>
      <c r="B24" s="29">
        <v>1263.4835154061286</v>
      </c>
      <c r="C24" s="29">
        <v>274.18475197125912</v>
      </c>
      <c r="F24" s="100">
        <v>2040</v>
      </c>
      <c r="G24" s="29">
        <v>1093.3042959529819</v>
      </c>
      <c r="H24" s="29">
        <v>133.11632203840921</v>
      </c>
      <c r="K24" s="100">
        <v>2040</v>
      </c>
      <c r="L24" s="29">
        <f t="shared" si="0"/>
        <v>2356.7878113591105</v>
      </c>
      <c r="M24" s="29">
        <f t="shared" si="1"/>
        <v>407.30107400966835</v>
      </c>
      <c r="N24" s="122"/>
      <c r="P24" s="100" t="s">
        <v>251</v>
      </c>
      <c r="Q24" s="100">
        <v>2040</v>
      </c>
      <c r="R24" s="29">
        <v>59.069840769200603</v>
      </c>
      <c r="S24" s="117">
        <v>8.2305522541965495</v>
      </c>
    </row>
    <row r="25" spans="1:19" x14ac:dyDescent="0.25">
      <c r="A25" s="100">
        <v>2041</v>
      </c>
      <c r="B25" s="29">
        <v>1303.3795142360425</v>
      </c>
      <c r="C25" s="29">
        <v>282.39476136838618</v>
      </c>
      <c r="F25" s="100">
        <v>2041</v>
      </c>
      <c r="G25" s="29">
        <v>1131.9678951529352</v>
      </c>
      <c r="H25" s="29">
        <v>137.8403181855025</v>
      </c>
      <c r="K25" s="100">
        <v>2041</v>
      </c>
      <c r="L25" s="29">
        <f t="shared" si="0"/>
        <v>2435.3474093889777</v>
      </c>
      <c r="M25" s="29">
        <f t="shared" si="1"/>
        <v>420.23507955388868</v>
      </c>
      <c r="N25" s="122"/>
      <c r="P25" s="100" t="s">
        <v>251</v>
      </c>
      <c r="Q25" s="100">
        <v>2041</v>
      </c>
      <c r="R25" s="29">
        <v>62.085211107179134</v>
      </c>
      <c r="S25" s="117">
        <v>8.6510423852472353</v>
      </c>
    </row>
    <row r="26" spans="1:19" x14ac:dyDescent="0.25">
      <c r="A26" s="100">
        <v>2042</v>
      </c>
      <c r="B26" s="29">
        <v>1335.4646398082175</v>
      </c>
      <c r="C26" s="29">
        <v>288.02455403064675</v>
      </c>
      <c r="F26" s="100">
        <v>2042</v>
      </c>
      <c r="G26" s="29">
        <v>1168.918245291145</v>
      </c>
      <c r="H26" s="29">
        <v>142.35413240908315</v>
      </c>
      <c r="K26" s="100">
        <v>2042</v>
      </c>
      <c r="L26" s="29">
        <f t="shared" si="0"/>
        <v>2504.3828850993623</v>
      </c>
      <c r="M26" s="29">
        <f t="shared" si="1"/>
        <v>430.3786864397299</v>
      </c>
      <c r="N26" s="122"/>
      <c r="P26" s="100" t="s">
        <v>251</v>
      </c>
      <c r="Q26" s="100">
        <v>2042</v>
      </c>
      <c r="R26" s="29">
        <v>65.030787161925488</v>
      </c>
      <c r="S26" s="117">
        <v>9.0617909845764331</v>
      </c>
    </row>
    <row r="27" spans="1:19" x14ac:dyDescent="0.25">
      <c r="A27" s="100">
        <v>2043</v>
      </c>
      <c r="B27" s="29">
        <v>1366.6877804136693</v>
      </c>
      <c r="C27" s="29">
        <v>294.61989446286714</v>
      </c>
      <c r="F27" s="100">
        <v>2043</v>
      </c>
      <c r="G27" s="29">
        <v>1204.7583602346235</v>
      </c>
      <c r="H27" s="29">
        <v>146.70669137160877</v>
      </c>
      <c r="K27" s="100">
        <v>2043</v>
      </c>
      <c r="L27" s="29">
        <f t="shared" si="0"/>
        <v>2571.4461406482928</v>
      </c>
      <c r="M27" s="29">
        <f t="shared" si="1"/>
        <v>441.32658583447591</v>
      </c>
      <c r="N27" s="122"/>
      <c r="P27" s="100" t="s">
        <v>251</v>
      </c>
      <c r="Q27" s="100">
        <v>2043</v>
      </c>
      <c r="R27" s="29">
        <v>67.868729002905482</v>
      </c>
      <c r="S27" s="117">
        <v>9.4574948828899537</v>
      </c>
    </row>
    <row r="28" spans="1:19" x14ac:dyDescent="0.25">
      <c r="A28" s="100">
        <v>2044</v>
      </c>
      <c r="B28" s="29">
        <v>1392.6726678923449</v>
      </c>
      <c r="C28" s="29">
        <v>299.41546644842975</v>
      </c>
      <c r="F28" s="100">
        <v>2044</v>
      </c>
      <c r="G28" s="29">
        <v>1240.1780056464142</v>
      </c>
      <c r="H28" s="29">
        <v>151.05113915108802</v>
      </c>
      <c r="K28" s="100">
        <v>2044</v>
      </c>
      <c r="L28" s="29">
        <f t="shared" si="0"/>
        <v>2632.8506735387591</v>
      </c>
      <c r="M28" s="29">
        <f t="shared" si="1"/>
        <v>450.46660559951778</v>
      </c>
      <c r="N28" s="122"/>
      <c r="P28" s="100" t="s">
        <v>251</v>
      </c>
      <c r="Q28" s="100">
        <v>2044</v>
      </c>
      <c r="R28" s="29">
        <v>70.654759802574262</v>
      </c>
      <c r="S28" s="117">
        <v>9.845963553416917</v>
      </c>
    </row>
    <row r="29" spans="1:19" ht="15.75" thickBot="1" x14ac:dyDescent="0.3">
      <c r="A29" s="101">
        <v>2045</v>
      </c>
      <c r="B29" s="31">
        <v>1416.5813744435063</v>
      </c>
      <c r="C29" s="31">
        <v>303.74965640747746</v>
      </c>
      <c r="F29" s="101">
        <v>2045</v>
      </c>
      <c r="G29" s="31">
        <v>1274.6980995739459</v>
      </c>
      <c r="H29" s="31">
        <v>155.29418448175332</v>
      </c>
      <c r="K29" s="101">
        <v>2045</v>
      </c>
      <c r="L29" s="31">
        <f t="shared" si="0"/>
        <v>2691.2794740174522</v>
      </c>
      <c r="M29" s="31">
        <f t="shared" si="1"/>
        <v>459.04384088923075</v>
      </c>
      <c r="N29" s="122"/>
      <c r="P29" s="100" t="s">
        <v>251</v>
      </c>
      <c r="Q29" s="100">
        <v>2045</v>
      </c>
      <c r="R29" s="29">
        <v>73.381892808120654</v>
      </c>
      <c r="S29" s="117">
        <v>10.226208015751771</v>
      </c>
    </row>
    <row r="30" spans="1:19" x14ac:dyDescent="0.25">
      <c r="P30" s="100" t="s">
        <v>252</v>
      </c>
      <c r="Q30" s="100">
        <v>2021</v>
      </c>
      <c r="R30" s="29">
        <v>4.5371242084798577E-2</v>
      </c>
      <c r="S30" s="117">
        <v>6.323592040701936E-3</v>
      </c>
    </row>
    <row r="31" spans="1:19" x14ac:dyDescent="0.25">
      <c r="J31" s="1" t="s">
        <v>1497</v>
      </c>
      <c r="P31" s="100" t="s">
        <v>252</v>
      </c>
      <c r="Q31" s="100">
        <v>2022</v>
      </c>
      <c r="R31" s="29">
        <v>9.5402535420185536E-2</v>
      </c>
      <c r="S31" s="117">
        <v>1.8068139619467093E-2</v>
      </c>
    </row>
    <row r="32" spans="1:19" x14ac:dyDescent="0.25">
      <c r="P32" s="100" t="s">
        <v>252</v>
      </c>
      <c r="Q32" s="100">
        <v>2023</v>
      </c>
      <c r="R32" s="29">
        <v>0.13382087905406426</v>
      </c>
      <c r="S32" s="117">
        <v>2.5346482498519167E-2</v>
      </c>
    </row>
    <row r="33" spans="16:19" x14ac:dyDescent="0.25">
      <c r="P33" s="100" t="s">
        <v>252</v>
      </c>
      <c r="Q33" s="100">
        <v>2024</v>
      </c>
      <c r="R33" s="29">
        <v>0.17379758402555473</v>
      </c>
      <c r="S33" s="117">
        <v>3.2919952006363863E-2</v>
      </c>
    </row>
    <row r="34" spans="16:19" x14ac:dyDescent="0.25">
      <c r="P34" s="100" t="s">
        <v>252</v>
      </c>
      <c r="Q34" s="100">
        <v>2025</v>
      </c>
      <c r="R34" s="29">
        <v>0.2105147081983407</v>
      </c>
      <c r="S34" s="117">
        <v>3.9876139608518421E-2</v>
      </c>
    </row>
    <row r="35" spans="16:19" x14ac:dyDescent="0.25">
      <c r="P35" s="100" t="s">
        <v>252</v>
      </c>
      <c r="Q35" s="100">
        <v>2026</v>
      </c>
      <c r="R35" s="29">
        <v>0.25138437921193568</v>
      </c>
      <c r="S35" s="117">
        <v>4.7619474590287342E-2</v>
      </c>
    </row>
    <row r="36" spans="16:19" x14ac:dyDescent="0.25">
      <c r="P36" s="100" t="s">
        <v>252</v>
      </c>
      <c r="Q36" s="100">
        <v>2027</v>
      </c>
      <c r="R36" s="29">
        <v>0.29248530282377627</v>
      </c>
      <c r="S36" s="117">
        <v>5.5407912101808857E-2</v>
      </c>
    </row>
    <row r="37" spans="16:19" x14ac:dyDescent="0.25">
      <c r="P37" s="100" t="s">
        <v>252</v>
      </c>
      <c r="Q37" s="100">
        <v>2028</v>
      </c>
      <c r="R37" s="29">
        <v>0.3391890838304471</v>
      </c>
      <c r="S37" s="117">
        <v>6.4258680889835773E-2</v>
      </c>
    </row>
    <row r="38" spans="16:19" x14ac:dyDescent="0.25">
      <c r="P38" s="100" t="s">
        <v>252</v>
      </c>
      <c r="Q38" s="100">
        <v>2029</v>
      </c>
      <c r="R38" s="29">
        <v>0.36787116927224706</v>
      </c>
      <c r="S38" s="117">
        <v>6.9694902485776256E-2</v>
      </c>
    </row>
    <row r="39" spans="16:19" x14ac:dyDescent="0.25">
      <c r="P39" s="100" t="s">
        <v>252</v>
      </c>
      <c r="Q39" s="100">
        <v>2030</v>
      </c>
      <c r="R39" s="29">
        <v>0.39689253578672901</v>
      </c>
      <c r="S39" s="117">
        <v>7.5196117472489249E-2</v>
      </c>
    </row>
    <row r="40" spans="16:19" x14ac:dyDescent="0.25">
      <c r="P40" s="100" t="s">
        <v>252</v>
      </c>
      <c r="Q40" s="100">
        <v>2031</v>
      </c>
      <c r="R40" s="29">
        <v>0.42572866272818588</v>
      </c>
      <c r="S40" s="117">
        <v>8.0662626840383347E-2</v>
      </c>
    </row>
    <row r="41" spans="16:19" x14ac:dyDescent="0.25">
      <c r="P41" s="100" t="s">
        <v>252</v>
      </c>
      <c r="Q41" s="100">
        <v>2032</v>
      </c>
      <c r="R41" s="29">
        <v>0.45414345915786392</v>
      </c>
      <c r="S41" s="117">
        <v>8.604940493518394E-2</v>
      </c>
    </row>
    <row r="42" spans="16:19" x14ac:dyDescent="0.25">
      <c r="P42" s="100" t="s">
        <v>252</v>
      </c>
      <c r="Q42" s="100">
        <v>2033</v>
      </c>
      <c r="R42" s="29">
        <v>0.48217309560362781</v>
      </c>
      <c r="S42" s="117">
        <v>9.1363682087084452E-2</v>
      </c>
    </row>
    <row r="43" spans="16:19" x14ac:dyDescent="0.25">
      <c r="P43" s="100" t="s">
        <v>252</v>
      </c>
      <c r="Q43" s="100">
        <v>2034</v>
      </c>
      <c r="R43" s="29">
        <v>0.50413676452303413</v>
      </c>
      <c r="S43" s="117">
        <v>9.5525894896563934E-2</v>
      </c>
    </row>
    <row r="44" spans="16:19" x14ac:dyDescent="0.25">
      <c r="P44" s="100" t="s">
        <v>252</v>
      </c>
      <c r="Q44" s="100">
        <v>2035</v>
      </c>
      <c r="R44" s="29">
        <v>0.53174663634483021</v>
      </c>
      <c r="S44" s="117">
        <v>0.10076131972483097</v>
      </c>
    </row>
    <row r="45" spans="16:19" x14ac:dyDescent="0.25">
      <c r="P45" s="100" t="s">
        <v>252</v>
      </c>
      <c r="Q45" s="100">
        <v>2036</v>
      </c>
      <c r="R45" s="29">
        <v>0.55923563055138092</v>
      </c>
      <c r="S45" s="117">
        <v>0.10597412373205767</v>
      </c>
    </row>
    <row r="46" spans="16:19" x14ac:dyDescent="0.25">
      <c r="P46" s="100" t="s">
        <v>252</v>
      </c>
      <c r="Q46" s="100">
        <v>2037</v>
      </c>
      <c r="R46" s="29">
        <v>0.58378379510616574</v>
      </c>
      <c r="S46" s="117">
        <v>0.11062678159117662</v>
      </c>
    </row>
    <row r="47" spans="16:19" x14ac:dyDescent="0.25">
      <c r="P47" s="100" t="s">
        <v>252</v>
      </c>
      <c r="Q47" s="100">
        <v>2038</v>
      </c>
      <c r="R47" s="29">
        <v>0.60900935637356657</v>
      </c>
      <c r="S47" s="117">
        <v>0.11540870172886816</v>
      </c>
    </row>
    <row r="48" spans="16:19" x14ac:dyDescent="0.25">
      <c r="P48" s="100" t="s">
        <v>252</v>
      </c>
      <c r="Q48" s="100">
        <v>2039</v>
      </c>
      <c r="R48" s="29">
        <v>0.63535965212637224</v>
      </c>
      <c r="S48" s="117">
        <v>0.12040820040199604</v>
      </c>
    </row>
    <row r="49" spans="16:19" x14ac:dyDescent="0.25">
      <c r="P49" s="100" t="s">
        <v>252</v>
      </c>
      <c r="Q49" s="100">
        <v>2040</v>
      </c>
      <c r="R49" s="29">
        <v>0.66418865583342535</v>
      </c>
      <c r="S49" s="117">
        <v>0.1258740820166572</v>
      </c>
    </row>
    <row r="50" spans="16:19" x14ac:dyDescent="0.25">
      <c r="P50" s="100" t="s">
        <v>252</v>
      </c>
      <c r="Q50" s="100">
        <v>2041</v>
      </c>
      <c r="R50" s="29">
        <v>0.69046770666539792</v>
      </c>
      <c r="S50" s="117">
        <v>0.13085626987715354</v>
      </c>
    </row>
    <row r="51" spans="16:19" x14ac:dyDescent="0.25">
      <c r="P51" s="100" t="s">
        <v>252</v>
      </c>
      <c r="Q51" s="100">
        <v>2042</v>
      </c>
      <c r="R51" s="29">
        <v>0.71675047255412072</v>
      </c>
      <c r="S51" s="117">
        <v>0.13584368919829026</v>
      </c>
    </row>
    <row r="52" spans="16:19" x14ac:dyDescent="0.25">
      <c r="P52" s="100" t="s">
        <v>252</v>
      </c>
      <c r="Q52" s="100">
        <v>2043</v>
      </c>
      <c r="R52" s="29">
        <v>0.74224835163822211</v>
      </c>
      <c r="S52" s="117">
        <v>0.14068095422029803</v>
      </c>
    </row>
    <row r="53" spans="16:19" x14ac:dyDescent="0.25">
      <c r="P53" s="100" t="s">
        <v>252</v>
      </c>
      <c r="Q53" s="100">
        <v>2044</v>
      </c>
      <c r="R53" s="29">
        <v>0.77002419846665771</v>
      </c>
      <c r="S53" s="117">
        <v>0.14595146628223868</v>
      </c>
    </row>
    <row r="54" spans="16:19" x14ac:dyDescent="0.25">
      <c r="P54" s="100" t="s">
        <v>252</v>
      </c>
      <c r="Q54" s="100">
        <v>2045</v>
      </c>
      <c r="R54" s="29">
        <v>0.79770005251487286</v>
      </c>
      <c r="S54" s="117">
        <v>0.15120295503575601</v>
      </c>
    </row>
    <row r="55" spans="16:19" x14ac:dyDescent="0.25">
      <c r="P55" s="100" t="s">
        <v>253</v>
      </c>
      <c r="Q55" s="100">
        <v>2021</v>
      </c>
      <c r="R55" s="29">
        <v>4.6062050680961644</v>
      </c>
      <c r="S55" s="117">
        <v>0.64486870953346309</v>
      </c>
    </row>
    <row r="56" spans="16:19" x14ac:dyDescent="0.25">
      <c r="P56" s="100" t="s">
        <v>253</v>
      </c>
      <c r="Q56" s="100">
        <v>2022</v>
      </c>
      <c r="R56" s="29">
        <v>9.0403024565776278</v>
      </c>
      <c r="S56" s="117">
        <v>1.2656423439208682</v>
      </c>
    </row>
    <row r="57" spans="16:19" x14ac:dyDescent="0.25">
      <c r="P57" s="100" t="s">
        <v>253</v>
      </c>
      <c r="Q57" s="100">
        <v>2023</v>
      </c>
      <c r="R57" s="29">
        <v>13.308605819466285</v>
      </c>
      <c r="S57" s="117">
        <v>1.86320481472528</v>
      </c>
    </row>
    <row r="58" spans="16:19" x14ac:dyDescent="0.25">
      <c r="P58" s="100" t="s">
        <v>253</v>
      </c>
      <c r="Q58" s="100">
        <v>2024</v>
      </c>
      <c r="R58" s="29">
        <v>17.279770351090548</v>
      </c>
      <c r="S58" s="117">
        <v>2.4191678491526769</v>
      </c>
    </row>
    <row r="59" spans="16:19" x14ac:dyDescent="0.25">
      <c r="P59" s="100" t="s">
        <v>253</v>
      </c>
      <c r="Q59" s="100">
        <v>2025</v>
      </c>
      <c r="R59" s="29">
        <v>21.256205528308794</v>
      </c>
      <c r="S59" s="117">
        <v>2.9758687739632315</v>
      </c>
    </row>
    <row r="60" spans="16:19" x14ac:dyDescent="0.25">
      <c r="P60" s="100" t="s">
        <v>253</v>
      </c>
      <c r="Q60" s="100">
        <v>2026</v>
      </c>
      <c r="R60" s="29">
        <v>25.082618497441743</v>
      </c>
      <c r="S60" s="117">
        <v>3.5115665896418449</v>
      </c>
    </row>
    <row r="61" spans="16:19" x14ac:dyDescent="0.25">
      <c r="P61" s="100" t="s">
        <v>253</v>
      </c>
      <c r="Q61" s="100">
        <v>2027</v>
      </c>
      <c r="R61" s="29">
        <v>28.609018381300395</v>
      </c>
      <c r="S61" s="117">
        <v>4.0052625733820566</v>
      </c>
    </row>
    <row r="62" spans="16:19" x14ac:dyDescent="0.25">
      <c r="P62" s="100" t="s">
        <v>253</v>
      </c>
      <c r="Q62" s="100">
        <v>2028</v>
      </c>
      <c r="R62" s="29">
        <v>31.987866050720907</v>
      </c>
      <c r="S62" s="117">
        <v>4.4783012471009283</v>
      </c>
    </row>
    <row r="63" spans="16:19" x14ac:dyDescent="0.25">
      <c r="P63" s="100" t="s">
        <v>253</v>
      </c>
      <c r="Q63" s="100">
        <v>2029</v>
      </c>
      <c r="R63" s="29">
        <v>35.227027181503587</v>
      </c>
      <c r="S63" s="117">
        <v>4.931783805410503</v>
      </c>
    </row>
    <row r="64" spans="16:19" x14ac:dyDescent="0.25">
      <c r="P64" s="100" t="s">
        <v>253</v>
      </c>
      <c r="Q64" s="100">
        <v>2030</v>
      </c>
      <c r="R64" s="29">
        <v>38.329303839266082</v>
      </c>
      <c r="S64" s="117">
        <v>5.3661025374972509</v>
      </c>
    </row>
    <row r="65" spans="16:19" x14ac:dyDescent="0.25">
      <c r="P65" s="100" t="s">
        <v>253</v>
      </c>
      <c r="Q65" s="100">
        <v>2031</v>
      </c>
      <c r="R65" s="29">
        <v>41.300977695662716</v>
      </c>
      <c r="S65" s="117">
        <v>5.7821368773927819</v>
      </c>
    </row>
    <row r="66" spans="16:19" x14ac:dyDescent="0.25">
      <c r="P66" s="100" t="s">
        <v>253</v>
      </c>
      <c r="Q66" s="100">
        <v>2032</v>
      </c>
      <c r="R66" s="29">
        <v>44.14598696016845</v>
      </c>
      <c r="S66" s="117">
        <v>6.1804381744235837</v>
      </c>
    </row>
    <row r="67" spans="16:19" x14ac:dyDescent="0.25">
      <c r="P67" s="100" t="s">
        <v>253</v>
      </c>
      <c r="Q67" s="100">
        <v>2033</v>
      </c>
      <c r="R67" s="29">
        <v>46.842454137878903</v>
      </c>
      <c r="S67" s="117">
        <v>6.5579435793030472</v>
      </c>
    </row>
    <row r="68" spans="16:19" x14ac:dyDescent="0.25">
      <c r="P68" s="100" t="s">
        <v>253</v>
      </c>
      <c r="Q68" s="100">
        <v>2034</v>
      </c>
      <c r="R68" s="29">
        <v>48.867710421812184</v>
      </c>
      <c r="S68" s="117">
        <v>6.8414794590537058</v>
      </c>
    </row>
    <row r="69" spans="16:19" x14ac:dyDescent="0.25">
      <c r="P69" s="100" t="s">
        <v>253</v>
      </c>
      <c r="Q69" s="100">
        <v>2035</v>
      </c>
      <c r="R69" s="29">
        <v>51.290701574005659</v>
      </c>
      <c r="S69" s="117">
        <v>7.1806982203607914</v>
      </c>
    </row>
    <row r="70" spans="16:19" x14ac:dyDescent="0.25">
      <c r="P70" s="100" t="s">
        <v>253</v>
      </c>
      <c r="Q70" s="100">
        <v>2036</v>
      </c>
      <c r="R70" s="29">
        <v>53.620208475059933</v>
      </c>
      <c r="S70" s="117">
        <v>7.5068291865083907</v>
      </c>
    </row>
    <row r="71" spans="16:19" x14ac:dyDescent="0.25">
      <c r="P71" s="100" t="s">
        <v>253</v>
      </c>
      <c r="Q71" s="100">
        <v>2037</v>
      </c>
      <c r="R71" s="29">
        <v>55.349728281784905</v>
      </c>
      <c r="S71" s="117">
        <v>7.7489619594498871</v>
      </c>
    </row>
    <row r="72" spans="16:19" x14ac:dyDescent="0.25">
      <c r="P72" s="100" t="s">
        <v>253</v>
      </c>
      <c r="Q72" s="100">
        <v>2038</v>
      </c>
      <c r="R72" s="29">
        <v>57.014400301223866</v>
      </c>
      <c r="S72" s="117">
        <v>7.9820160421713418</v>
      </c>
    </row>
    <row r="73" spans="16:19" x14ac:dyDescent="0.25">
      <c r="P73" s="100" t="s">
        <v>253</v>
      </c>
      <c r="Q73" s="100">
        <v>2039</v>
      </c>
      <c r="R73" s="29">
        <v>58.614100772934393</v>
      </c>
      <c r="S73" s="117">
        <v>8.2059741082108157</v>
      </c>
    </row>
    <row r="74" spans="16:19" x14ac:dyDescent="0.25">
      <c r="P74" s="100" t="s">
        <v>253</v>
      </c>
      <c r="Q74" s="100">
        <v>2040</v>
      </c>
      <c r="R74" s="29">
        <v>60.12538185961975</v>
      </c>
      <c r="S74" s="117">
        <v>8.417553460346765</v>
      </c>
    </row>
    <row r="75" spans="16:19" x14ac:dyDescent="0.25">
      <c r="P75" s="100" t="s">
        <v>253</v>
      </c>
      <c r="Q75" s="100">
        <v>2041</v>
      </c>
      <c r="R75" s="29">
        <v>61.578659593184206</v>
      </c>
      <c r="S75" s="117">
        <v>8.6210123430457912</v>
      </c>
    </row>
    <row r="76" spans="16:19" x14ac:dyDescent="0.25">
      <c r="P76" s="100" t="s">
        <v>253</v>
      </c>
      <c r="Q76" s="100">
        <v>2042</v>
      </c>
      <c r="R76" s="29">
        <v>62.976516175297476</v>
      </c>
      <c r="S76" s="117">
        <v>8.816712264541648</v>
      </c>
    </row>
    <row r="77" spans="16:19" x14ac:dyDescent="0.25">
      <c r="P77" s="100" t="s">
        <v>253</v>
      </c>
      <c r="Q77" s="100">
        <v>2043</v>
      </c>
      <c r="R77" s="29">
        <v>64.322629607998493</v>
      </c>
      <c r="S77" s="117">
        <v>9.0051681451197894</v>
      </c>
    </row>
    <row r="78" spans="16:19" x14ac:dyDescent="0.25">
      <c r="P78" s="100" t="s">
        <v>253</v>
      </c>
      <c r="Q78" s="100">
        <v>2044</v>
      </c>
      <c r="R78" s="29">
        <v>65.618575780838469</v>
      </c>
      <c r="S78" s="117">
        <v>9.186600609317388</v>
      </c>
    </row>
    <row r="79" spans="16:19" x14ac:dyDescent="0.25">
      <c r="P79" s="100" t="s">
        <v>253</v>
      </c>
      <c r="Q79" s="100">
        <v>2045</v>
      </c>
      <c r="R79" s="29">
        <v>66.867571403357516</v>
      </c>
      <c r="S79" s="117">
        <v>9.3614599964700531</v>
      </c>
    </row>
    <row r="80" spans="16:19" x14ac:dyDescent="0.25">
      <c r="P80" s="100" t="s">
        <v>254</v>
      </c>
      <c r="Q80" s="100">
        <v>2021</v>
      </c>
      <c r="R80" s="29">
        <v>6.7160087698181972</v>
      </c>
      <c r="S80" s="117">
        <v>0</v>
      </c>
    </row>
    <row r="81" spans="16:19" x14ac:dyDescent="0.25">
      <c r="P81" s="100" t="s">
        <v>254</v>
      </c>
      <c r="Q81" s="100">
        <v>2022</v>
      </c>
      <c r="R81" s="29">
        <v>13.041309891237542</v>
      </c>
      <c r="S81" s="117">
        <v>0</v>
      </c>
    </row>
    <row r="82" spans="16:19" x14ac:dyDescent="0.25">
      <c r="P82" s="100" t="s">
        <v>254</v>
      </c>
      <c r="Q82" s="100">
        <v>2023</v>
      </c>
      <c r="R82" s="29">
        <v>19.728624856141202</v>
      </c>
      <c r="S82" s="117">
        <v>0</v>
      </c>
    </row>
    <row r="83" spans="16:19" x14ac:dyDescent="0.25">
      <c r="P83" s="100" t="s">
        <v>254</v>
      </c>
      <c r="Q83" s="100">
        <v>2024</v>
      </c>
      <c r="R83" s="29">
        <v>26.383293174604034</v>
      </c>
      <c r="S83" s="117">
        <v>0</v>
      </c>
    </row>
    <row r="84" spans="16:19" x14ac:dyDescent="0.25">
      <c r="P84" s="100" t="s">
        <v>254</v>
      </c>
      <c r="Q84" s="100">
        <v>2025</v>
      </c>
      <c r="R84" s="29">
        <v>31.633277213690484</v>
      </c>
      <c r="S84" s="117">
        <v>0</v>
      </c>
    </row>
    <row r="85" spans="16:19" x14ac:dyDescent="0.25">
      <c r="P85" s="100" t="s">
        <v>254</v>
      </c>
      <c r="Q85" s="100">
        <v>2026</v>
      </c>
      <c r="R85" s="29">
        <v>37.343527011074741</v>
      </c>
      <c r="S85" s="117">
        <v>0</v>
      </c>
    </row>
    <row r="86" spans="16:19" x14ac:dyDescent="0.25">
      <c r="P86" s="100" t="s">
        <v>254</v>
      </c>
      <c r="Q86" s="100">
        <v>2027</v>
      </c>
      <c r="R86" s="29">
        <v>42.86285662412314</v>
      </c>
      <c r="S86" s="117">
        <v>0</v>
      </c>
    </row>
    <row r="87" spans="16:19" x14ac:dyDescent="0.25">
      <c r="P87" s="100" t="s">
        <v>254</v>
      </c>
      <c r="Q87" s="100">
        <v>2028</v>
      </c>
      <c r="R87" s="29">
        <v>48.804317011378934</v>
      </c>
      <c r="S87" s="117">
        <v>0</v>
      </c>
    </row>
    <row r="88" spans="16:19" x14ac:dyDescent="0.25">
      <c r="P88" s="100" t="s">
        <v>254</v>
      </c>
      <c r="Q88" s="100">
        <v>2029</v>
      </c>
      <c r="R88" s="29">
        <v>53.605598571063659</v>
      </c>
      <c r="S88" s="117">
        <v>0</v>
      </c>
    </row>
    <row r="89" spans="16:19" x14ac:dyDescent="0.25">
      <c r="P89" s="100" t="s">
        <v>254</v>
      </c>
      <c r="Q89" s="100">
        <v>2030</v>
      </c>
      <c r="R89" s="29">
        <v>58.321120332003829</v>
      </c>
      <c r="S89" s="117">
        <v>0</v>
      </c>
    </row>
    <row r="90" spans="16:19" x14ac:dyDescent="0.25">
      <c r="P90" s="100" t="s">
        <v>254</v>
      </c>
      <c r="Q90" s="100">
        <v>2031</v>
      </c>
      <c r="R90" s="29">
        <v>62.729893135465908</v>
      </c>
      <c r="S90" s="117">
        <v>0</v>
      </c>
    </row>
    <row r="91" spans="16:19" x14ac:dyDescent="0.25">
      <c r="P91" s="100" t="s">
        <v>254</v>
      </c>
      <c r="Q91" s="100">
        <v>2032</v>
      </c>
      <c r="R91" s="29">
        <v>67.172466735049454</v>
      </c>
      <c r="S91" s="117">
        <v>0</v>
      </c>
    </row>
    <row r="92" spans="16:19" x14ac:dyDescent="0.25">
      <c r="P92" s="100" t="s">
        <v>254</v>
      </c>
      <c r="Q92" s="100">
        <v>2033</v>
      </c>
      <c r="R92" s="29">
        <v>71.330272517139448</v>
      </c>
      <c r="S92" s="117">
        <v>0</v>
      </c>
    </row>
    <row r="93" spans="16:19" x14ac:dyDescent="0.25">
      <c r="P93" s="100" t="s">
        <v>254</v>
      </c>
      <c r="Q93" s="100">
        <v>2034</v>
      </c>
      <c r="R93" s="29">
        <v>75.487359850785509</v>
      </c>
      <c r="S93" s="117">
        <v>0</v>
      </c>
    </row>
    <row r="94" spans="16:19" x14ac:dyDescent="0.25">
      <c r="P94" s="100" t="s">
        <v>254</v>
      </c>
      <c r="Q94" s="100">
        <v>2035</v>
      </c>
      <c r="R94" s="29">
        <v>79.517150682343797</v>
      </c>
      <c r="S94" s="117">
        <v>0</v>
      </c>
    </row>
    <row r="95" spans="16:19" x14ac:dyDescent="0.25">
      <c r="P95" s="100" t="s">
        <v>254</v>
      </c>
      <c r="Q95" s="100">
        <v>2036</v>
      </c>
      <c r="R95" s="29">
        <v>83.658043861754749</v>
      </c>
      <c r="S95" s="117">
        <v>0</v>
      </c>
    </row>
    <row r="96" spans="16:19" x14ac:dyDescent="0.25">
      <c r="P96" s="100" t="s">
        <v>254</v>
      </c>
      <c r="Q96" s="100">
        <v>2037</v>
      </c>
      <c r="R96" s="29">
        <v>87.872096194153997</v>
      </c>
      <c r="S96" s="117">
        <v>0</v>
      </c>
    </row>
    <row r="97" spans="16:19" x14ac:dyDescent="0.25">
      <c r="P97" s="100" t="s">
        <v>254</v>
      </c>
      <c r="Q97" s="100">
        <v>2038</v>
      </c>
      <c r="R97" s="29">
        <v>92.020231058123215</v>
      </c>
      <c r="S97" s="117">
        <v>0</v>
      </c>
    </row>
    <row r="98" spans="16:19" x14ac:dyDescent="0.25">
      <c r="P98" s="100" t="s">
        <v>254</v>
      </c>
      <c r="Q98" s="100">
        <v>2039</v>
      </c>
      <c r="R98" s="29">
        <v>96.139061442657365</v>
      </c>
      <c r="S98" s="117">
        <v>0</v>
      </c>
    </row>
    <row r="99" spans="16:19" x14ac:dyDescent="0.25">
      <c r="P99" s="100" t="s">
        <v>254</v>
      </c>
      <c r="Q99" s="100">
        <v>2040</v>
      </c>
      <c r="R99" s="29">
        <v>100.21201448355086</v>
      </c>
      <c r="S99" s="117">
        <v>0</v>
      </c>
    </row>
    <row r="100" spans="16:19" x14ac:dyDescent="0.25">
      <c r="P100" s="100" t="s">
        <v>254</v>
      </c>
      <c r="Q100" s="100">
        <v>2041</v>
      </c>
      <c r="R100" s="29">
        <v>104.07803838209088</v>
      </c>
      <c r="S100" s="117">
        <v>0</v>
      </c>
    </row>
    <row r="101" spans="16:19" x14ac:dyDescent="0.25">
      <c r="P101" s="100" t="s">
        <v>254</v>
      </c>
      <c r="Q101" s="100">
        <v>2042</v>
      </c>
      <c r="R101" s="29">
        <v>107.88145487320739</v>
      </c>
      <c r="S101" s="117">
        <v>0</v>
      </c>
    </row>
    <row r="102" spans="16:19" x14ac:dyDescent="0.25">
      <c r="P102" s="100" t="s">
        <v>254</v>
      </c>
      <c r="Q102" s="100">
        <v>2043</v>
      </c>
      <c r="R102" s="29">
        <v>111.61668744049481</v>
      </c>
      <c r="S102" s="117">
        <v>0</v>
      </c>
    </row>
    <row r="103" spans="16:19" x14ac:dyDescent="0.25">
      <c r="P103" s="100" t="s">
        <v>254</v>
      </c>
      <c r="Q103" s="100">
        <v>2044</v>
      </c>
      <c r="R103" s="29">
        <v>115.30807821868329</v>
      </c>
      <c r="S103" s="117">
        <v>0</v>
      </c>
    </row>
    <row r="104" spans="16:19" x14ac:dyDescent="0.25">
      <c r="P104" s="100" t="s">
        <v>254</v>
      </c>
      <c r="Q104" s="100">
        <v>2045</v>
      </c>
      <c r="R104" s="29">
        <v>118.9373117225596</v>
      </c>
      <c r="S104" s="117">
        <v>0</v>
      </c>
    </row>
    <row r="105" spans="16:19" x14ac:dyDescent="0.25">
      <c r="P105" s="100" t="s">
        <v>255</v>
      </c>
      <c r="Q105" s="100">
        <v>2021</v>
      </c>
      <c r="R105" s="29">
        <v>9.6875918216357686</v>
      </c>
      <c r="S105" s="117">
        <v>1.3126898876141841</v>
      </c>
    </row>
    <row r="106" spans="16:19" x14ac:dyDescent="0.25">
      <c r="P106" s="100" t="s">
        <v>255</v>
      </c>
      <c r="Q106" s="100">
        <v>2022</v>
      </c>
      <c r="R106" s="29">
        <v>22.766743423004559</v>
      </c>
      <c r="S106" s="117">
        <v>3.2392898829449992</v>
      </c>
    </row>
    <row r="107" spans="16:19" x14ac:dyDescent="0.25">
      <c r="P107" s="100" t="s">
        <v>255</v>
      </c>
      <c r="Q107" s="100">
        <v>2023</v>
      </c>
      <c r="R107" s="29">
        <v>35.281906452002623</v>
      </c>
      <c r="S107" s="117">
        <v>5.0570848080765636</v>
      </c>
    </row>
    <row r="108" spans="16:19" x14ac:dyDescent="0.25">
      <c r="P108" s="100" t="s">
        <v>255</v>
      </c>
      <c r="Q108" s="100">
        <v>2024</v>
      </c>
      <c r="R108" s="29">
        <v>49.114689832584588</v>
      </c>
      <c r="S108" s="117">
        <v>7.0763578262077802</v>
      </c>
    </row>
    <row r="109" spans="16:19" x14ac:dyDescent="0.25">
      <c r="P109" s="100" t="s">
        <v>255</v>
      </c>
      <c r="Q109" s="100">
        <v>2025</v>
      </c>
      <c r="R109" s="29">
        <v>62.84055767014533</v>
      </c>
      <c r="S109" s="117">
        <v>9.0849841122192583</v>
      </c>
    </row>
    <row r="110" spans="16:19" x14ac:dyDescent="0.25">
      <c r="P110" s="100" t="s">
        <v>255</v>
      </c>
      <c r="Q110" s="100">
        <v>2026</v>
      </c>
      <c r="R110" s="29">
        <v>79.136312576445306</v>
      </c>
      <c r="S110" s="117">
        <v>11.45227707320181</v>
      </c>
    </row>
    <row r="111" spans="16:19" x14ac:dyDescent="0.25">
      <c r="P111" s="100" t="s">
        <v>255</v>
      </c>
      <c r="Q111" s="100">
        <v>2027</v>
      </c>
      <c r="R111" s="29">
        <v>95.906058916552766</v>
      </c>
      <c r="S111" s="117">
        <v>13.885595380836588</v>
      </c>
    </row>
    <row r="112" spans="16:19" x14ac:dyDescent="0.25">
      <c r="P112" s="100" t="s">
        <v>255</v>
      </c>
      <c r="Q112" s="100">
        <v>2028</v>
      </c>
      <c r="R112" s="29">
        <v>115.76885153398133</v>
      </c>
      <c r="S112" s="117">
        <v>16.748906342594559</v>
      </c>
    </row>
    <row r="113" spans="16:19" x14ac:dyDescent="0.25">
      <c r="P113" s="100" t="s">
        <v>255</v>
      </c>
      <c r="Q113" s="100">
        <v>2029</v>
      </c>
      <c r="R113" s="29">
        <v>132.8041462671419</v>
      </c>
      <c r="S113" s="117">
        <v>19.214307843805987</v>
      </c>
    </row>
    <row r="114" spans="16:19" x14ac:dyDescent="0.25">
      <c r="P114" s="100" t="s">
        <v>255</v>
      </c>
      <c r="Q114" s="100">
        <v>2030</v>
      </c>
      <c r="R114" s="29">
        <v>149.47444423409027</v>
      </c>
      <c r="S114" s="117">
        <v>21.624365973805119</v>
      </c>
    </row>
    <row r="115" spans="16:19" x14ac:dyDescent="0.25">
      <c r="P115" s="100" t="s">
        <v>255</v>
      </c>
      <c r="Q115" s="100">
        <v>2031</v>
      </c>
      <c r="R115" s="29">
        <v>164.96764909237447</v>
      </c>
      <c r="S115" s="117">
        <v>23.865236773846053</v>
      </c>
    </row>
    <row r="116" spans="16:19" x14ac:dyDescent="0.25">
      <c r="P116" s="100" t="s">
        <v>255</v>
      </c>
      <c r="Q116" s="100">
        <v>2032</v>
      </c>
      <c r="R116" s="29">
        <v>179.88324287442396</v>
      </c>
      <c r="S116" s="117">
        <v>26.020684484923212</v>
      </c>
    </row>
    <row r="117" spans="16:19" x14ac:dyDescent="0.25">
      <c r="P117" s="100" t="s">
        <v>255</v>
      </c>
      <c r="Q117" s="100">
        <v>2033</v>
      </c>
      <c r="R117" s="29">
        <v>193.60647677519108</v>
      </c>
      <c r="S117" s="117">
        <v>28.004146895644897</v>
      </c>
    </row>
    <row r="118" spans="16:19" x14ac:dyDescent="0.25">
      <c r="P118" s="100" t="s">
        <v>255</v>
      </c>
      <c r="Q118" s="100">
        <v>2034</v>
      </c>
      <c r="R118" s="29">
        <v>206.5698668317728</v>
      </c>
      <c r="S118" s="117">
        <v>29.867008672655931</v>
      </c>
    </row>
    <row r="119" spans="16:19" x14ac:dyDescent="0.25">
      <c r="P119" s="100" t="s">
        <v>255</v>
      </c>
      <c r="Q119" s="100">
        <v>2035</v>
      </c>
      <c r="R119" s="29">
        <v>219.75366872528636</v>
      </c>
      <c r="S119" s="117">
        <v>31.765512353258408</v>
      </c>
    </row>
    <row r="120" spans="16:19" x14ac:dyDescent="0.25">
      <c r="P120" s="100" t="s">
        <v>255</v>
      </c>
      <c r="Q120" s="100">
        <v>2036</v>
      </c>
      <c r="R120" s="29">
        <v>233.27385779703511</v>
      </c>
      <c r="S120" s="117">
        <v>33.707384186031675</v>
      </c>
    </row>
    <row r="121" spans="16:19" x14ac:dyDescent="0.25">
      <c r="P121" s="100" t="s">
        <v>255</v>
      </c>
      <c r="Q121" s="100">
        <v>2037</v>
      </c>
      <c r="R121" s="29">
        <v>245.4026297655177</v>
      </c>
      <c r="S121" s="117">
        <v>35.443544231204932</v>
      </c>
    </row>
    <row r="122" spans="16:19" x14ac:dyDescent="0.25">
      <c r="P122" s="100" t="s">
        <v>255</v>
      </c>
      <c r="Q122" s="100">
        <v>2038</v>
      </c>
      <c r="R122" s="29">
        <v>257.74243626333998</v>
      </c>
      <c r="S122" s="117">
        <v>37.197225277693725</v>
      </c>
    </row>
    <row r="123" spans="16:19" x14ac:dyDescent="0.25">
      <c r="P123" s="100" t="s">
        <v>255</v>
      </c>
      <c r="Q123" s="100">
        <v>2039</v>
      </c>
      <c r="R123" s="29">
        <v>269.85630196182058</v>
      </c>
      <c r="S123" s="117">
        <v>38.91349997725704</v>
      </c>
    </row>
    <row r="124" spans="16:19" x14ac:dyDescent="0.25">
      <c r="P124" s="100" t="s">
        <v>255</v>
      </c>
      <c r="Q124" s="100">
        <v>2040</v>
      </c>
      <c r="R124" s="29">
        <v>281.02463705504141</v>
      </c>
      <c r="S124" s="117">
        <v>40.502487076546615</v>
      </c>
    </row>
    <row r="125" spans="16:19" x14ac:dyDescent="0.25">
      <c r="P125" s="100" t="s">
        <v>255</v>
      </c>
      <c r="Q125" s="100">
        <v>2041</v>
      </c>
      <c r="R125" s="29">
        <v>291.43573590747798</v>
      </c>
      <c r="S125" s="117">
        <v>41.979453969533999</v>
      </c>
    </row>
    <row r="126" spans="16:19" x14ac:dyDescent="0.25">
      <c r="P126" s="100" t="s">
        <v>255</v>
      </c>
      <c r="Q126" s="100">
        <v>2042</v>
      </c>
      <c r="R126" s="29">
        <v>301.53911394851775</v>
      </c>
      <c r="S126" s="117">
        <v>43.411632344999958</v>
      </c>
    </row>
    <row r="127" spans="16:19" x14ac:dyDescent="0.25">
      <c r="P127" s="100" t="s">
        <v>255</v>
      </c>
      <c r="Q127" s="100">
        <v>2043</v>
      </c>
      <c r="R127" s="29">
        <v>311.20182156505399</v>
      </c>
      <c r="S127" s="117">
        <v>44.77820776094282</v>
      </c>
    </row>
    <row r="128" spans="16:19" x14ac:dyDescent="0.25">
      <c r="P128" s="100" t="s">
        <v>255</v>
      </c>
      <c r="Q128" s="100">
        <v>2044</v>
      </c>
      <c r="R128" s="29">
        <v>320.59949375646454</v>
      </c>
      <c r="S128" s="117">
        <v>46.110886204447624</v>
      </c>
    </row>
    <row r="129" spans="16:19" x14ac:dyDescent="0.25">
      <c r="P129" s="100" t="s">
        <v>255</v>
      </c>
      <c r="Q129" s="100">
        <v>2045</v>
      </c>
      <c r="R129" s="29">
        <v>329.97764266486553</v>
      </c>
      <c r="S129" s="117">
        <v>47.43869473371354</v>
      </c>
    </row>
    <row r="130" spans="16:19" x14ac:dyDescent="0.25">
      <c r="P130" s="100" t="s">
        <v>256</v>
      </c>
      <c r="Q130" s="100">
        <v>2021</v>
      </c>
      <c r="R130" s="29">
        <v>25.218109394273487</v>
      </c>
      <c r="S130" s="117">
        <v>3.4116247820805139</v>
      </c>
    </row>
    <row r="131" spans="16:19" x14ac:dyDescent="0.25">
      <c r="P131" s="100" t="s">
        <v>256</v>
      </c>
      <c r="Q131" s="100">
        <v>2022</v>
      </c>
      <c r="R131" s="29">
        <v>53.160265422401956</v>
      </c>
      <c r="S131" s="117">
        <v>7.2009921186626302</v>
      </c>
    </row>
    <row r="132" spans="16:19" x14ac:dyDescent="0.25">
      <c r="P132" s="100" t="s">
        <v>256</v>
      </c>
      <c r="Q132" s="100">
        <v>2023</v>
      </c>
      <c r="R132" s="29">
        <v>77.287128555348829</v>
      </c>
      <c r="S132" s="117">
        <v>10.470539972625035</v>
      </c>
    </row>
    <row r="133" spans="16:19" x14ac:dyDescent="0.25">
      <c r="P133" s="100" t="s">
        <v>256</v>
      </c>
      <c r="Q133" s="100">
        <v>2024</v>
      </c>
      <c r="R133" s="29">
        <v>101.26531122562267</v>
      </c>
      <c r="S133" s="117">
        <v>13.723723009790378</v>
      </c>
    </row>
    <row r="134" spans="16:19" x14ac:dyDescent="0.25">
      <c r="P134" s="100" t="s">
        <v>256</v>
      </c>
      <c r="Q134" s="100">
        <v>2025</v>
      </c>
      <c r="R134" s="29">
        <v>122.63937663947081</v>
      </c>
      <c r="S134" s="117">
        <v>16.632783918935704</v>
      </c>
    </row>
    <row r="135" spans="16:19" x14ac:dyDescent="0.25">
      <c r="P135" s="100" t="s">
        <v>256</v>
      </c>
      <c r="Q135" s="100">
        <v>2026</v>
      </c>
      <c r="R135" s="29">
        <v>146.77748075424233</v>
      </c>
      <c r="S135" s="117">
        <v>19.972796640077728</v>
      </c>
    </row>
    <row r="136" spans="16:19" x14ac:dyDescent="0.25">
      <c r="P136" s="100" t="s">
        <v>256</v>
      </c>
      <c r="Q136" s="100">
        <v>2027</v>
      </c>
      <c r="R136" s="29">
        <v>169.5663625114596</v>
      </c>
      <c r="S136" s="117">
        <v>23.130415956125915</v>
      </c>
    </row>
    <row r="137" spans="16:19" x14ac:dyDescent="0.25">
      <c r="P137" s="100" t="s">
        <v>256</v>
      </c>
      <c r="Q137" s="100">
        <v>2028</v>
      </c>
      <c r="R137" s="29">
        <v>194.13941144764684</v>
      </c>
      <c r="S137" s="117">
        <v>26.573823742501794</v>
      </c>
    </row>
    <row r="138" spans="16:19" x14ac:dyDescent="0.25">
      <c r="P138" s="100" t="s">
        <v>256</v>
      </c>
      <c r="Q138" s="100">
        <v>2029</v>
      </c>
      <c r="R138" s="29">
        <v>212.42371423148452</v>
      </c>
      <c r="S138" s="117">
        <v>29.085844736482638</v>
      </c>
    </row>
    <row r="139" spans="16:19" x14ac:dyDescent="0.25">
      <c r="P139" s="100" t="s">
        <v>256</v>
      </c>
      <c r="Q139" s="100">
        <v>2030</v>
      </c>
      <c r="R139" s="29">
        <v>230.16661971789279</v>
      </c>
      <c r="S139" s="117">
        <v>31.939792740721916</v>
      </c>
    </row>
    <row r="140" spans="16:19" x14ac:dyDescent="0.25">
      <c r="P140" s="100" t="s">
        <v>256</v>
      </c>
      <c r="Q140" s="100">
        <v>2031</v>
      </c>
      <c r="R140" s="29">
        <v>245.0609562920686</v>
      </c>
      <c r="S140" s="117">
        <v>33.997763263695099</v>
      </c>
    </row>
    <row r="141" spans="16:19" x14ac:dyDescent="0.25">
      <c r="P141" s="100" t="s">
        <v>256</v>
      </c>
      <c r="Q141" s="100">
        <v>2032</v>
      </c>
      <c r="R141" s="29">
        <v>260.61618156531154</v>
      </c>
      <c r="S141" s="117">
        <v>36.152860883333418</v>
      </c>
    </row>
    <row r="142" spans="16:19" x14ac:dyDescent="0.25">
      <c r="P142" s="100" t="s">
        <v>256</v>
      </c>
      <c r="Q142" s="100">
        <v>2033</v>
      </c>
      <c r="R142" s="29">
        <v>273.10987188817319</v>
      </c>
      <c r="S142" s="117">
        <v>37.864131286849968</v>
      </c>
    </row>
    <row r="143" spans="16:19" x14ac:dyDescent="0.25">
      <c r="P143" s="100" t="s">
        <v>256</v>
      </c>
      <c r="Q143" s="100">
        <v>2034</v>
      </c>
      <c r="R143" s="29">
        <v>285.76010189112043</v>
      </c>
      <c r="S143" s="117">
        <v>39.623928867430543</v>
      </c>
    </row>
    <row r="144" spans="16:19" x14ac:dyDescent="0.25">
      <c r="P144" s="100" t="s">
        <v>256</v>
      </c>
      <c r="Q144" s="100">
        <v>2035</v>
      </c>
      <c r="R144" s="29">
        <v>297.69904899088237</v>
      </c>
      <c r="S144" s="117">
        <v>41.798197115695132</v>
      </c>
    </row>
    <row r="145" spans="16:19" x14ac:dyDescent="0.25">
      <c r="P145" s="100" t="s">
        <v>256</v>
      </c>
      <c r="Q145" s="100">
        <v>2036</v>
      </c>
      <c r="R145" s="29">
        <v>309.87124533561962</v>
      </c>
      <c r="S145" s="117">
        <v>43.566762046984977</v>
      </c>
    </row>
    <row r="146" spans="16:19" x14ac:dyDescent="0.25">
      <c r="P146" s="100" t="s">
        <v>256</v>
      </c>
      <c r="Q146" s="100">
        <v>2037</v>
      </c>
      <c r="R146" s="29">
        <v>321.90296614374063</v>
      </c>
      <c r="S146" s="117">
        <v>45.35738526289763</v>
      </c>
    </row>
    <row r="147" spans="16:19" x14ac:dyDescent="0.25">
      <c r="P147" s="100" t="s">
        <v>256</v>
      </c>
      <c r="Q147" s="100">
        <v>2038</v>
      </c>
      <c r="R147" s="29">
        <v>333.82342382663671</v>
      </c>
      <c r="S147" s="117">
        <v>47.136671080088334</v>
      </c>
    </row>
    <row r="148" spans="16:19" x14ac:dyDescent="0.25">
      <c r="P148" s="100" t="s">
        <v>256</v>
      </c>
      <c r="Q148" s="100">
        <v>2039</v>
      </c>
      <c r="R148" s="29">
        <v>345.1991421349835</v>
      </c>
      <c r="S148" s="117">
        <v>48.854961506285221</v>
      </c>
    </row>
    <row r="149" spans="16:19" x14ac:dyDescent="0.25">
      <c r="P149" s="100" t="s">
        <v>256</v>
      </c>
      <c r="Q149" s="100">
        <v>2040</v>
      </c>
      <c r="R149" s="29">
        <v>355.90628645260551</v>
      </c>
      <c r="S149" s="117">
        <v>50.503456433661931</v>
      </c>
    </row>
    <row r="150" spans="16:19" x14ac:dyDescent="0.25">
      <c r="P150" s="100" t="s">
        <v>256</v>
      </c>
      <c r="Q150" s="100">
        <v>2041</v>
      </c>
      <c r="R150" s="29">
        <v>366.52803265685503</v>
      </c>
      <c r="S150" s="117">
        <v>52.070892007152871</v>
      </c>
    </row>
    <row r="151" spans="16:19" x14ac:dyDescent="0.25">
      <c r="P151" s="100" t="s">
        <v>256</v>
      </c>
      <c r="Q151" s="100">
        <v>2042</v>
      </c>
      <c r="R151" s="29">
        <v>376.12724383136208</v>
      </c>
      <c r="S151" s="117">
        <v>53.508390879349598</v>
      </c>
    </row>
    <row r="152" spans="16:19" x14ac:dyDescent="0.25">
      <c r="P152" s="100" t="s">
        <v>256</v>
      </c>
      <c r="Q152" s="100">
        <v>2043</v>
      </c>
      <c r="R152" s="29">
        <v>385.57040065846849</v>
      </c>
      <c r="S152" s="117">
        <v>54.898061317877946</v>
      </c>
    </row>
    <row r="153" spans="16:19" x14ac:dyDescent="0.25">
      <c r="P153" s="100" t="s">
        <v>256</v>
      </c>
      <c r="Q153" s="100">
        <v>2044</v>
      </c>
      <c r="R153" s="29">
        <v>394.97244835237331</v>
      </c>
      <c r="S153" s="117">
        <v>56.32875774480982</v>
      </c>
    </row>
    <row r="154" spans="16:19" x14ac:dyDescent="0.25">
      <c r="P154" s="100" t="s">
        <v>256</v>
      </c>
      <c r="Q154" s="100">
        <v>2045</v>
      </c>
      <c r="R154" s="29">
        <v>403.85018059030494</v>
      </c>
      <c r="S154" s="117">
        <v>57.694826753010936</v>
      </c>
    </row>
    <row r="155" spans="16:19" x14ac:dyDescent="0.25">
      <c r="P155" s="100" t="s">
        <v>257</v>
      </c>
      <c r="Q155" s="100">
        <v>2021</v>
      </c>
      <c r="R155" s="29">
        <v>7.5694089249558107</v>
      </c>
      <c r="S155" s="117">
        <v>0.45416453549734859</v>
      </c>
    </row>
    <row r="156" spans="16:19" x14ac:dyDescent="0.25">
      <c r="P156" s="100" t="s">
        <v>257</v>
      </c>
      <c r="Q156" s="100">
        <v>2022</v>
      </c>
      <c r="R156" s="29">
        <v>16.566018567013174</v>
      </c>
      <c r="S156" s="117">
        <v>0.99396111402079035</v>
      </c>
    </row>
    <row r="157" spans="16:19" x14ac:dyDescent="0.25">
      <c r="P157" s="100" t="s">
        <v>257</v>
      </c>
      <c r="Q157" s="100">
        <v>2023</v>
      </c>
      <c r="R157" s="29">
        <v>25.123216362109385</v>
      </c>
      <c r="S157" s="117">
        <v>1.507392981726563</v>
      </c>
    </row>
    <row r="158" spans="16:19" x14ac:dyDescent="0.25">
      <c r="P158" s="100" t="s">
        <v>257</v>
      </c>
      <c r="Q158" s="100">
        <v>2024</v>
      </c>
      <c r="R158" s="29">
        <v>34.095941815649255</v>
      </c>
      <c r="S158" s="117">
        <v>2.0457565089389553</v>
      </c>
    </row>
    <row r="159" spans="16:19" x14ac:dyDescent="0.25">
      <c r="P159" s="100" t="s">
        <v>257</v>
      </c>
      <c r="Q159" s="100">
        <v>2025</v>
      </c>
      <c r="R159" s="29">
        <v>42.73321293123702</v>
      </c>
      <c r="S159" s="117">
        <v>2.5639927758742207</v>
      </c>
    </row>
    <row r="160" spans="16:19" x14ac:dyDescent="0.25">
      <c r="P160" s="100" t="s">
        <v>257</v>
      </c>
      <c r="Q160" s="100">
        <v>2026</v>
      </c>
      <c r="R160" s="29">
        <v>52.270111899935159</v>
      </c>
      <c r="S160" s="117">
        <v>3.136206713996109</v>
      </c>
    </row>
    <row r="161" spans="16:19" x14ac:dyDescent="0.25">
      <c r="P161" s="100" t="s">
        <v>257</v>
      </c>
      <c r="Q161" s="100">
        <v>2027</v>
      </c>
      <c r="R161" s="29">
        <v>61.684196681449251</v>
      </c>
      <c r="S161" s="117">
        <v>3.7010518008869546</v>
      </c>
    </row>
    <row r="162" spans="16:19" x14ac:dyDescent="0.25">
      <c r="P162" s="100" t="s">
        <v>257</v>
      </c>
      <c r="Q162" s="100">
        <v>2028</v>
      </c>
      <c r="R162" s="29">
        <v>71.892272987902913</v>
      </c>
      <c r="S162" s="117">
        <v>4.3135363792741739</v>
      </c>
    </row>
    <row r="163" spans="16:19" x14ac:dyDescent="0.25">
      <c r="P163" s="100" t="s">
        <v>257</v>
      </c>
      <c r="Q163" s="100">
        <v>2029</v>
      </c>
      <c r="R163" s="29">
        <v>80.601628492583018</v>
      </c>
      <c r="S163" s="117">
        <v>4.8360977095549806</v>
      </c>
    </row>
    <row r="164" spans="16:19" x14ac:dyDescent="0.25">
      <c r="P164" s="100" t="s">
        <v>257</v>
      </c>
      <c r="Q164" s="100">
        <v>2030</v>
      </c>
      <c r="R164" s="29">
        <v>89.294693501058958</v>
      </c>
      <c r="S164" s="117">
        <v>5.3576816100635369</v>
      </c>
    </row>
    <row r="165" spans="16:19" x14ac:dyDescent="0.25">
      <c r="P165" s="100" t="s">
        <v>257</v>
      </c>
      <c r="Q165" s="100">
        <v>2031</v>
      </c>
      <c r="R165" s="29">
        <v>97.598525472323189</v>
      </c>
      <c r="S165" s="117">
        <v>5.8559115283393908</v>
      </c>
    </row>
    <row r="166" spans="16:19" x14ac:dyDescent="0.25">
      <c r="P166" s="100" t="s">
        <v>257</v>
      </c>
      <c r="Q166" s="100">
        <v>2032</v>
      </c>
      <c r="R166" s="29">
        <v>105.80329329934352</v>
      </c>
      <c r="S166" s="117">
        <v>6.3481975979606098</v>
      </c>
    </row>
    <row r="167" spans="16:19" x14ac:dyDescent="0.25">
      <c r="P167" s="100" t="s">
        <v>257</v>
      </c>
      <c r="Q167" s="100">
        <v>2033</v>
      </c>
      <c r="R167" s="29">
        <v>113.51723588671682</v>
      </c>
      <c r="S167" s="117">
        <v>6.8110341532030088</v>
      </c>
    </row>
    <row r="168" spans="16:19" x14ac:dyDescent="0.25">
      <c r="P168" s="100" t="s">
        <v>257</v>
      </c>
      <c r="Q168" s="100">
        <v>2034</v>
      </c>
      <c r="R168" s="29">
        <v>120.15026280945318</v>
      </c>
      <c r="S168" s="117">
        <v>7.2090157685671903</v>
      </c>
    </row>
    <row r="169" spans="16:19" x14ac:dyDescent="0.25">
      <c r="P169" s="100" t="s">
        <v>257</v>
      </c>
      <c r="Q169" s="100">
        <v>2035</v>
      </c>
      <c r="R169" s="29">
        <v>127.71107518984246</v>
      </c>
      <c r="S169" s="117">
        <v>7.6626645113905472</v>
      </c>
    </row>
    <row r="170" spans="16:19" x14ac:dyDescent="0.25">
      <c r="P170" s="100" t="s">
        <v>257</v>
      </c>
      <c r="Q170" s="100">
        <v>2036</v>
      </c>
      <c r="R170" s="29">
        <v>135.30659286451103</v>
      </c>
      <c r="S170" s="117">
        <v>8.1183955718706624</v>
      </c>
    </row>
    <row r="171" spans="16:19" x14ac:dyDescent="0.25">
      <c r="P171" s="100" t="s">
        <v>257</v>
      </c>
      <c r="Q171" s="100">
        <v>2037</v>
      </c>
      <c r="R171" s="29">
        <v>141.80848530956595</v>
      </c>
      <c r="S171" s="117">
        <v>8.5085091185739561</v>
      </c>
    </row>
    <row r="172" spans="16:19" x14ac:dyDescent="0.25">
      <c r="P172" s="100" t="s">
        <v>257</v>
      </c>
      <c r="Q172" s="100">
        <v>2038</v>
      </c>
      <c r="R172" s="29">
        <v>148.22743800676187</v>
      </c>
      <c r="S172" s="117">
        <v>8.8936462804057115</v>
      </c>
    </row>
    <row r="173" spans="16:19" x14ac:dyDescent="0.25">
      <c r="P173" s="100" t="s">
        <v>257</v>
      </c>
      <c r="Q173" s="100">
        <v>2039</v>
      </c>
      <c r="R173" s="29">
        <v>154.51124867004415</v>
      </c>
      <c r="S173" s="117">
        <v>9.2706749202026479</v>
      </c>
    </row>
    <row r="174" spans="16:19" x14ac:dyDescent="0.25">
      <c r="P174" s="100" t="s">
        <v>257</v>
      </c>
      <c r="Q174" s="100">
        <v>2040</v>
      </c>
      <c r="R174" s="29">
        <v>160.68695878601778</v>
      </c>
      <c r="S174" s="117">
        <v>9.6412175271610661</v>
      </c>
    </row>
    <row r="175" spans="16:19" x14ac:dyDescent="0.25">
      <c r="P175" s="100" t="s">
        <v>257</v>
      </c>
      <c r="Q175" s="100">
        <v>2041</v>
      </c>
      <c r="R175" s="29">
        <v>166.35581244662527</v>
      </c>
      <c r="S175" s="117">
        <v>9.981348746797515</v>
      </c>
    </row>
    <row r="176" spans="16:19" x14ac:dyDescent="0.25">
      <c r="P176" s="100" t="s">
        <v>257</v>
      </c>
      <c r="Q176" s="100">
        <v>2042</v>
      </c>
      <c r="R176" s="29">
        <v>171.86532379758916</v>
      </c>
      <c r="S176" s="117">
        <v>10.311919427855349</v>
      </c>
    </row>
    <row r="177" spans="16:19" x14ac:dyDescent="0.25">
      <c r="P177" s="100" t="s">
        <v>257</v>
      </c>
      <c r="Q177" s="100">
        <v>2043</v>
      </c>
      <c r="R177" s="29">
        <v>177.14273804455149</v>
      </c>
      <c r="S177" s="117">
        <v>10.628564282673089</v>
      </c>
    </row>
    <row r="178" spans="16:19" x14ac:dyDescent="0.25">
      <c r="P178" s="100" t="s">
        <v>257</v>
      </c>
      <c r="Q178" s="100">
        <v>2044</v>
      </c>
      <c r="R178" s="29">
        <v>182.45102014811491</v>
      </c>
      <c r="S178" s="117">
        <v>10.947061208886893</v>
      </c>
    </row>
    <row r="179" spans="16:19" x14ac:dyDescent="0.25">
      <c r="P179" s="100" t="s">
        <v>257</v>
      </c>
      <c r="Q179" s="100">
        <v>2045</v>
      </c>
      <c r="R179" s="29">
        <v>187.60877131338162</v>
      </c>
      <c r="S179" s="117">
        <v>11.256526278802896</v>
      </c>
    </row>
    <row r="180" spans="16:19" x14ac:dyDescent="0.25">
      <c r="P180" s="100" t="s">
        <v>258</v>
      </c>
      <c r="Q180" s="100">
        <v>2021</v>
      </c>
      <c r="R180" s="29">
        <v>1.4481081169062151</v>
      </c>
      <c r="S180" s="117">
        <v>0.20273513636687018</v>
      </c>
    </row>
    <row r="181" spans="16:19" x14ac:dyDescent="0.25">
      <c r="P181" s="100" t="s">
        <v>258</v>
      </c>
      <c r="Q181" s="100">
        <v>2022</v>
      </c>
      <c r="R181" s="29">
        <v>3.3176579357482177</v>
      </c>
      <c r="S181" s="117">
        <v>0.46447211100475055</v>
      </c>
    </row>
    <row r="182" spans="16:19" x14ac:dyDescent="0.25">
      <c r="P182" s="100" t="s">
        <v>258</v>
      </c>
      <c r="Q182" s="100">
        <v>2023</v>
      </c>
      <c r="R182" s="29">
        <v>5.3354932323565647</v>
      </c>
      <c r="S182" s="117">
        <v>0.74696905252991919</v>
      </c>
    </row>
    <row r="183" spans="16:19" x14ac:dyDescent="0.25">
      <c r="P183" s="100" t="s">
        <v>258</v>
      </c>
      <c r="Q183" s="100">
        <v>2024</v>
      </c>
      <c r="R183" s="29">
        <v>7.424495473729479</v>
      </c>
      <c r="S183" s="117">
        <v>1.0394293663221272</v>
      </c>
    </row>
    <row r="184" spans="16:19" x14ac:dyDescent="0.25">
      <c r="P184" s="100" t="s">
        <v>258</v>
      </c>
      <c r="Q184" s="100">
        <v>2025</v>
      </c>
      <c r="R184" s="29">
        <v>9.6176005868412204</v>
      </c>
      <c r="S184" s="117">
        <v>1.3464640821577707</v>
      </c>
    </row>
    <row r="185" spans="16:19" x14ac:dyDescent="0.25">
      <c r="P185" s="100" t="s">
        <v>258</v>
      </c>
      <c r="Q185" s="100">
        <v>2026</v>
      </c>
      <c r="R185" s="29">
        <v>12.060520323315053</v>
      </c>
      <c r="S185" s="117">
        <v>1.6884728452641076</v>
      </c>
    </row>
    <row r="186" spans="16:19" x14ac:dyDescent="0.25">
      <c r="P186" s="100" t="s">
        <v>258</v>
      </c>
      <c r="Q186" s="100">
        <v>2027</v>
      </c>
      <c r="R186" s="29">
        <v>14.547992892772228</v>
      </c>
      <c r="S186" s="117">
        <v>2.0367190049881123</v>
      </c>
    </row>
    <row r="187" spans="16:19" x14ac:dyDescent="0.25">
      <c r="P187" s="100" t="s">
        <v>258</v>
      </c>
      <c r="Q187" s="100">
        <v>2028</v>
      </c>
      <c r="R187" s="29">
        <v>17.280585657070272</v>
      </c>
      <c r="S187" s="117">
        <v>2.4192819919898381</v>
      </c>
    </row>
    <row r="188" spans="16:19" x14ac:dyDescent="0.25">
      <c r="P188" s="100" t="s">
        <v>258</v>
      </c>
      <c r="Q188" s="100">
        <v>2029</v>
      </c>
      <c r="R188" s="29">
        <v>19.712977517594869</v>
      </c>
      <c r="S188" s="117">
        <v>2.7598168524632825</v>
      </c>
    </row>
    <row r="189" spans="16:19" x14ac:dyDescent="0.25">
      <c r="P189" s="100" t="s">
        <v>258</v>
      </c>
      <c r="Q189" s="100">
        <v>2030</v>
      </c>
      <c r="R189" s="29">
        <v>22.242765251330454</v>
      </c>
      <c r="S189" s="117">
        <v>3.1139871351862629</v>
      </c>
    </row>
    <row r="190" spans="16:19" x14ac:dyDescent="0.25">
      <c r="P190" s="100" t="s">
        <v>258</v>
      </c>
      <c r="Q190" s="100">
        <v>2031</v>
      </c>
      <c r="R190" s="29">
        <v>24.694125789292855</v>
      </c>
      <c r="S190" s="117">
        <v>3.457177610501001</v>
      </c>
    </row>
    <row r="191" spans="16:19" x14ac:dyDescent="0.25">
      <c r="P191" s="100" t="s">
        <v>258</v>
      </c>
      <c r="Q191" s="100">
        <v>2032</v>
      </c>
      <c r="R191" s="29">
        <v>27.136962525568507</v>
      </c>
      <c r="S191" s="117">
        <v>3.7991747535795919</v>
      </c>
    </row>
    <row r="192" spans="16:19" x14ac:dyDescent="0.25">
      <c r="P192" s="100" t="s">
        <v>258</v>
      </c>
      <c r="Q192" s="100">
        <v>2033</v>
      </c>
      <c r="R192" s="29">
        <v>29.466571192087507</v>
      </c>
      <c r="S192" s="117">
        <v>4.1253199668922509</v>
      </c>
    </row>
    <row r="193" spans="16:19" x14ac:dyDescent="0.25">
      <c r="P193" s="100" t="s">
        <v>258</v>
      </c>
      <c r="Q193" s="100">
        <v>2034</v>
      </c>
      <c r="R193" s="29">
        <v>31.782122054895041</v>
      </c>
      <c r="S193" s="117">
        <v>4.4494970876853071</v>
      </c>
    </row>
    <row r="194" spans="16:19" x14ac:dyDescent="0.25">
      <c r="P194" s="100" t="s">
        <v>258</v>
      </c>
      <c r="Q194" s="100">
        <v>2035</v>
      </c>
      <c r="R194" s="29">
        <v>34.222888107713359</v>
      </c>
      <c r="S194" s="117">
        <v>4.7912043350798719</v>
      </c>
    </row>
    <row r="195" spans="16:19" x14ac:dyDescent="0.25">
      <c r="P195" s="100" t="s">
        <v>258</v>
      </c>
      <c r="Q195" s="100">
        <v>2036</v>
      </c>
      <c r="R195" s="29">
        <v>36.820765618473438</v>
      </c>
      <c r="S195" s="117">
        <v>5.1549071865862839</v>
      </c>
    </row>
    <row r="196" spans="16:19" x14ac:dyDescent="0.25">
      <c r="P196" s="100" t="s">
        <v>258</v>
      </c>
      <c r="Q196" s="100">
        <v>2037</v>
      </c>
      <c r="R196" s="29">
        <v>39.360170319249846</v>
      </c>
      <c r="S196" s="117">
        <v>5.5104238446949783</v>
      </c>
    </row>
    <row r="197" spans="16:19" x14ac:dyDescent="0.25">
      <c r="P197" s="100" t="s">
        <v>258</v>
      </c>
      <c r="Q197" s="100">
        <v>2038</v>
      </c>
      <c r="R197" s="29">
        <v>41.89865276081111</v>
      </c>
      <c r="S197" s="117">
        <v>5.865811386513557</v>
      </c>
    </row>
    <row r="198" spans="16:19" x14ac:dyDescent="0.25">
      <c r="P198" s="100" t="s">
        <v>258</v>
      </c>
      <c r="Q198" s="100">
        <v>2039</v>
      </c>
      <c r="R198" s="29">
        <v>44.472870309308519</v>
      </c>
      <c r="S198" s="117">
        <v>6.2262018433031949</v>
      </c>
    </row>
    <row r="199" spans="16:19" x14ac:dyDescent="0.25">
      <c r="P199" s="100" t="s">
        <v>258</v>
      </c>
      <c r="Q199" s="100">
        <v>2040</v>
      </c>
      <c r="R199" s="29">
        <v>47.072295386858173</v>
      </c>
      <c r="S199" s="117">
        <v>6.5901213541601447</v>
      </c>
    </row>
    <row r="200" spans="16:19" x14ac:dyDescent="0.25">
      <c r="P200" s="100" t="s">
        <v>258</v>
      </c>
      <c r="Q200" s="100">
        <v>2041</v>
      </c>
      <c r="R200" s="29">
        <v>49.554050044021977</v>
      </c>
      <c r="S200" s="117">
        <v>6.9375670061630785</v>
      </c>
    </row>
    <row r="201" spans="16:19" x14ac:dyDescent="0.25">
      <c r="P201" s="100" t="s">
        <v>258</v>
      </c>
      <c r="Q201" s="100">
        <v>2042</v>
      </c>
      <c r="R201" s="29">
        <v>52.019459393088276</v>
      </c>
      <c r="S201" s="117">
        <v>7.2827243150323593</v>
      </c>
    </row>
    <row r="202" spans="16:19" x14ac:dyDescent="0.25">
      <c r="P202" s="100" t="s">
        <v>258</v>
      </c>
      <c r="Q202" s="100">
        <v>2043</v>
      </c>
      <c r="R202" s="29">
        <v>54.454153224868406</v>
      </c>
      <c r="S202" s="117">
        <v>7.6235814514815763</v>
      </c>
    </row>
    <row r="203" spans="16:19" x14ac:dyDescent="0.25">
      <c r="P203" s="100" t="s">
        <v>258</v>
      </c>
      <c r="Q203" s="100">
        <v>2044</v>
      </c>
      <c r="R203" s="29">
        <v>56.905117344322832</v>
      </c>
      <c r="S203" s="117">
        <v>7.9667164282051957</v>
      </c>
    </row>
    <row r="204" spans="16:19" x14ac:dyDescent="0.25">
      <c r="P204" s="100" t="s">
        <v>258</v>
      </c>
      <c r="Q204" s="100">
        <v>2045</v>
      </c>
      <c r="R204" s="29">
        <v>59.33560226254037</v>
      </c>
      <c r="S204" s="117">
        <v>8.306984316755651</v>
      </c>
    </row>
    <row r="205" spans="16:19" x14ac:dyDescent="0.25">
      <c r="P205" s="100" t="s">
        <v>259</v>
      </c>
      <c r="Q205" s="100">
        <v>2021</v>
      </c>
      <c r="R205" s="29">
        <v>1.7395815626805515</v>
      </c>
      <c r="S205" s="117">
        <v>0.24040375584061202</v>
      </c>
    </row>
    <row r="206" spans="16:19" x14ac:dyDescent="0.25">
      <c r="P206" s="100" t="s">
        <v>259</v>
      </c>
      <c r="Q206" s="100">
        <v>2022</v>
      </c>
      <c r="R206" s="29">
        <v>3.3791077735959032</v>
      </c>
      <c r="S206" s="117">
        <v>1.0700631671869008</v>
      </c>
    </row>
    <row r="207" spans="16:19" x14ac:dyDescent="0.25">
      <c r="P207" s="100" t="s">
        <v>259</v>
      </c>
      <c r="Q207" s="100">
        <v>2023</v>
      </c>
      <c r="R207" s="29">
        <v>4.8893551207970329</v>
      </c>
      <c r="S207" s="117">
        <v>1.5453276507919604</v>
      </c>
    </row>
    <row r="208" spans="16:19" x14ac:dyDescent="0.25">
      <c r="P208" s="100" t="s">
        <v>259</v>
      </c>
      <c r="Q208" s="100">
        <v>2024</v>
      </c>
      <c r="R208" s="29">
        <v>6.4803388230154111</v>
      </c>
      <c r="S208" s="117">
        <v>2.048303723161343</v>
      </c>
    </row>
    <row r="209" spans="16:19" x14ac:dyDescent="0.25">
      <c r="P209" s="100" t="s">
        <v>259</v>
      </c>
      <c r="Q209" s="100">
        <v>2025</v>
      </c>
      <c r="R209" s="29">
        <v>8.0715975238301922</v>
      </c>
      <c r="S209" s="117">
        <v>2.5525415231182418</v>
      </c>
    </row>
    <row r="210" spans="16:19" x14ac:dyDescent="0.25">
      <c r="P210" s="100" t="s">
        <v>259</v>
      </c>
      <c r="Q210" s="100">
        <v>2026</v>
      </c>
      <c r="R210" s="29">
        <v>9.7423887569715841</v>
      </c>
      <c r="S210" s="117">
        <v>3.0835266035507898</v>
      </c>
    </row>
    <row r="211" spans="16:19" x14ac:dyDescent="0.25">
      <c r="P211" s="100" t="s">
        <v>259</v>
      </c>
      <c r="Q211" s="100">
        <v>2027</v>
      </c>
      <c r="R211" s="29">
        <v>11.364981375704167</v>
      </c>
      <c r="S211" s="117">
        <v>3.5990049102651902</v>
      </c>
    </row>
    <row r="212" spans="16:19" x14ac:dyDescent="0.25">
      <c r="P212" s="100" t="s">
        <v>259</v>
      </c>
      <c r="Q212" s="100">
        <v>2028</v>
      </c>
      <c r="R212" s="29">
        <v>13.118580434665555</v>
      </c>
      <c r="S212" s="117">
        <v>4.1588486128864917</v>
      </c>
    </row>
    <row r="213" spans="16:19" x14ac:dyDescent="0.25">
      <c r="P213" s="100" t="s">
        <v>259</v>
      </c>
      <c r="Q213" s="100">
        <v>2029</v>
      </c>
      <c r="R213" s="29">
        <v>14.588038282747696</v>
      </c>
      <c r="S213" s="117">
        <v>4.6264336964306212</v>
      </c>
    </row>
    <row r="214" spans="16:19" x14ac:dyDescent="0.25">
      <c r="P214" s="100" t="s">
        <v>259</v>
      </c>
      <c r="Q214" s="100">
        <v>2030</v>
      </c>
      <c r="R214" s="29">
        <v>16.069260926678446</v>
      </c>
      <c r="S214" s="117">
        <v>5.0974520958160827</v>
      </c>
    </row>
    <row r="215" spans="16:19" x14ac:dyDescent="0.25">
      <c r="P215" s="100" t="s">
        <v>259</v>
      </c>
      <c r="Q215" s="100">
        <v>2031</v>
      </c>
      <c r="R215" s="29">
        <v>17.41178010498799</v>
      </c>
      <c r="S215" s="117">
        <v>5.5230638154781078</v>
      </c>
    </row>
    <row r="216" spans="16:19" x14ac:dyDescent="0.25">
      <c r="P216" s="100" t="s">
        <v>259</v>
      </c>
      <c r="Q216" s="100">
        <v>2032</v>
      </c>
      <c r="R216" s="29">
        <v>18.786061874871656</v>
      </c>
      <c r="S216" s="117">
        <v>5.961639959968025</v>
      </c>
    </row>
    <row r="217" spans="16:19" x14ac:dyDescent="0.25">
      <c r="P217" s="100" t="s">
        <v>259</v>
      </c>
      <c r="Q217" s="100">
        <v>2033</v>
      </c>
      <c r="R217" s="29">
        <v>20.098248516310328</v>
      </c>
      <c r="S217" s="117">
        <v>6.3806173720726314</v>
      </c>
    </row>
    <row r="218" spans="16:19" x14ac:dyDescent="0.25">
      <c r="P218" s="100" t="s">
        <v>259</v>
      </c>
      <c r="Q218" s="100">
        <v>2034</v>
      </c>
      <c r="R218" s="29">
        <v>21.292287253710075</v>
      </c>
      <c r="S218" s="117">
        <v>6.7648023958312082</v>
      </c>
    </row>
    <row r="219" spans="16:19" x14ac:dyDescent="0.25">
      <c r="P219" s="100" t="s">
        <v>259</v>
      </c>
      <c r="Q219" s="100">
        <v>2035</v>
      </c>
      <c r="R219" s="29">
        <v>22.507898632629793</v>
      </c>
      <c r="S219" s="117">
        <v>7.1534543577693084</v>
      </c>
    </row>
    <row r="220" spans="16:19" x14ac:dyDescent="0.25">
      <c r="P220" s="100" t="s">
        <v>259</v>
      </c>
      <c r="Q220" s="100">
        <v>2036</v>
      </c>
      <c r="R220" s="29">
        <v>23.750749916579725</v>
      </c>
      <c r="S220" s="117">
        <v>7.5519130504749237</v>
      </c>
    </row>
    <row r="221" spans="16:19" x14ac:dyDescent="0.25">
      <c r="P221" s="100" t="s">
        <v>259</v>
      </c>
      <c r="Q221" s="100">
        <v>2037</v>
      </c>
      <c r="R221" s="29">
        <v>24.974391687918882</v>
      </c>
      <c r="S221" s="117">
        <v>7.9480701485745211</v>
      </c>
    </row>
    <row r="222" spans="16:19" x14ac:dyDescent="0.25">
      <c r="P222" s="100" t="s">
        <v>259</v>
      </c>
      <c r="Q222" s="100">
        <v>2038</v>
      </c>
      <c r="R222" s="29">
        <v>26.170928713598702</v>
      </c>
      <c r="S222" s="117">
        <v>8.3357709964662448</v>
      </c>
    </row>
    <row r="223" spans="16:19" x14ac:dyDescent="0.25">
      <c r="P223" s="100" t="s">
        <v>259</v>
      </c>
      <c r="Q223" s="100">
        <v>2039</v>
      </c>
      <c r="R223" s="29">
        <v>27.366195431823073</v>
      </c>
      <c r="S223" s="117">
        <v>8.7232557422865931</v>
      </c>
    </row>
    <row r="224" spans="16:19" x14ac:dyDescent="0.25">
      <c r="P224" s="100" t="s">
        <v>259</v>
      </c>
      <c r="Q224" s="100">
        <v>2040</v>
      </c>
      <c r="R224" s="29">
        <v>28.542692504254433</v>
      </c>
      <c r="S224" s="117">
        <v>9.105059850319476</v>
      </c>
    </row>
    <row r="225" spans="16:19" x14ac:dyDescent="0.25">
      <c r="P225" s="100" t="s">
        <v>259</v>
      </c>
      <c r="Q225" s="100">
        <v>2041</v>
      </c>
      <c r="R225" s="29">
        <v>29.661887308835077</v>
      </c>
      <c r="S225" s="117">
        <v>9.4681454576848463</v>
      </c>
    </row>
    <row r="226" spans="16:19" x14ac:dyDescent="0.25">
      <c r="P226" s="100" t="s">
        <v>259</v>
      </c>
      <c r="Q226" s="100">
        <v>2042</v>
      </c>
      <c r="R226" s="29">
        <v>30.761595637603239</v>
      </c>
      <c r="S226" s="117">
        <v>9.825118503529529</v>
      </c>
    </row>
    <row r="227" spans="16:19" x14ac:dyDescent="0.25">
      <c r="P227" s="100" t="s">
        <v>259</v>
      </c>
      <c r="Q227" s="100">
        <v>2043</v>
      </c>
      <c r="R227" s="29">
        <v>31.83895233864417</v>
      </c>
      <c r="S227" s="117">
        <v>10.174932576403295</v>
      </c>
    </row>
    <row r="228" spans="16:19" x14ac:dyDescent="0.25">
      <c r="P228" s="100" t="s">
        <v>259</v>
      </c>
      <c r="Q228" s="100">
        <v>2044</v>
      </c>
      <c r="R228" s="29">
        <v>32.898488044576112</v>
      </c>
      <c r="S228" s="117">
        <v>10.519201935721924</v>
      </c>
    </row>
    <row r="229" spans="16:19" x14ac:dyDescent="0.25">
      <c r="P229" s="100" t="s">
        <v>259</v>
      </c>
      <c r="Q229" s="100">
        <v>2045</v>
      </c>
      <c r="R229" s="29">
        <v>33.941426756300594</v>
      </c>
      <c r="S229" s="117">
        <v>10.85828143221274</v>
      </c>
    </row>
    <row r="230" spans="16:19" x14ac:dyDescent="0.25">
      <c r="P230" s="100" t="s">
        <v>260</v>
      </c>
      <c r="Q230" s="100">
        <v>2021</v>
      </c>
      <c r="R230" s="29">
        <v>5.2739442118984607</v>
      </c>
      <c r="S230" s="117">
        <v>0.4654306125828831</v>
      </c>
    </row>
    <row r="231" spans="16:19" x14ac:dyDescent="0.25">
      <c r="P231" s="100" t="s">
        <v>260</v>
      </c>
      <c r="Q231" s="100">
        <v>2022</v>
      </c>
      <c r="R231" s="29">
        <v>11.013156117442161</v>
      </c>
      <c r="S231" s="117">
        <v>0.96439159421652687</v>
      </c>
    </row>
    <row r="232" spans="16:19" x14ac:dyDescent="0.25">
      <c r="P232" s="100" t="s">
        <v>260</v>
      </c>
      <c r="Q232" s="100">
        <v>2023</v>
      </c>
      <c r="R232" s="29">
        <v>17.211638007977932</v>
      </c>
      <c r="S232" s="117">
        <v>1.4969847569018329</v>
      </c>
    </row>
    <row r="233" spans="16:19" x14ac:dyDescent="0.25">
      <c r="P233" s="100" t="s">
        <v>260</v>
      </c>
      <c r="Q233" s="100">
        <v>2024</v>
      </c>
      <c r="R233" s="29">
        <v>23.808892441520229</v>
      </c>
      <c r="S233" s="117">
        <v>2.1933199168041728</v>
      </c>
    </row>
    <row r="234" spans="16:19" x14ac:dyDescent="0.25">
      <c r="P234" s="100" t="s">
        <v>260</v>
      </c>
      <c r="Q234" s="100">
        <v>2025</v>
      </c>
      <c r="R234" s="29">
        <v>30.804365716964853</v>
      </c>
      <c r="S234" s="117">
        <v>2.8186022092851362</v>
      </c>
    </row>
    <row r="235" spans="16:19" x14ac:dyDescent="0.25">
      <c r="P235" s="100" t="s">
        <v>260</v>
      </c>
      <c r="Q235" s="100">
        <v>2026</v>
      </c>
      <c r="R235" s="29">
        <v>38.082054865896396</v>
      </c>
      <c r="S235" s="117">
        <v>3.479999939730658</v>
      </c>
    </row>
    <row r="236" spans="16:19" x14ac:dyDescent="0.25">
      <c r="P236" s="100" t="s">
        <v>260</v>
      </c>
      <c r="Q236" s="100">
        <v>2027</v>
      </c>
      <c r="R236" s="29">
        <v>45.692109129425759</v>
      </c>
      <c r="S236" s="117">
        <v>4.1714011446460182</v>
      </c>
    </row>
    <row r="237" spans="16:19" x14ac:dyDescent="0.25">
      <c r="P237" s="100" t="s">
        <v>260</v>
      </c>
      <c r="Q237" s="100">
        <v>2028</v>
      </c>
      <c r="R237" s="29">
        <v>53.489187876200262</v>
      </c>
      <c r="S237" s="117">
        <v>4.8934166409831032</v>
      </c>
    </row>
    <row r="238" spans="16:19" x14ac:dyDescent="0.25">
      <c r="P238" s="100" t="s">
        <v>260</v>
      </c>
      <c r="Q238" s="100">
        <v>2029</v>
      </c>
      <c r="R238" s="29">
        <v>60.911789656017625</v>
      </c>
      <c r="S238" s="117">
        <v>5.6622447050488534</v>
      </c>
    </row>
    <row r="239" spans="16:19" x14ac:dyDescent="0.25">
      <c r="P239" s="100" t="s">
        <v>260</v>
      </c>
      <c r="Q239" s="100">
        <v>2030</v>
      </c>
      <c r="R239" s="29">
        <v>68.72263173140496</v>
      </c>
      <c r="S239" s="117">
        <v>6.440160022436773</v>
      </c>
    </row>
    <row r="240" spans="16:19" x14ac:dyDescent="0.25">
      <c r="P240" s="100" t="s">
        <v>260</v>
      </c>
      <c r="Q240" s="100">
        <v>2031</v>
      </c>
      <c r="R240" s="29">
        <v>76.422642642827114</v>
      </c>
      <c r="S240" s="117">
        <v>7.2391196075800179</v>
      </c>
    </row>
    <row r="241" spans="16:19" x14ac:dyDescent="0.25">
      <c r="P241" s="100" t="s">
        <v>260</v>
      </c>
      <c r="Q241" s="100">
        <v>2032</v>
      </c>
      <c r="R241" s="29">
        <v>83.480861028079559</v>
      </c>
      <c r="S241" s="117">
        <v>8.0717628857578632</v>
      </c>
    </row>
    <row r="242" spans="16:19" x14ac:dyDescent="0.25">
      <c r="P242" s="100" t="s">
        <v>260</v>
      </c>
      <c r="Q242" s="100">
        <v>2033</v>
      </c>
      <c r="R242" s="29">
        <v>90.218580190846708</v>
      </c>
      <c r="S242" s="117">
        <v>8.9163130668582369</v>
      </c>
    </row>
    <row r="243" spans="16:19" x14ac:dyDescent="0.25">
      <c r="P243" s="100" t="s">
        <v>260</v>
      </c>
      <c r="Q243" s="100">
        <v>2034</v>
      </c>
      <c r="R243" s="29">
        <v>96.540197208879974</v>
      </c>
      <c r="S243" s="117">
        <v>9.7676156050756653</v>
      </c>
    </row>
    <row r="244" spans="16:19" x14ac:dyDescent="0.25">
      <c r="P244" s="100" t="s">
        <v>260</v>
      </c>
      <c r="Q244" s="100">
        <v>2035</v>
      </c>
      <c r="R244" s="29">
        <v>102.46629872494948</v>
      </c>
      <c r="S244" s="117">
        <v>10.616114657583378</v>
      </c>
    </row>
    <row r="245" spans="16:19" x14ac:dyDescent="0.25">
      <c r="P245" s="100" t="s">
        <v>260</v>
      </c>
      <c r="Q245" s="100">
        <v>2036</v>
      </c>
      <c r="R245" s="29">
        <v>107.93904229646319</v>
      </c>
      <c r="S245" s="117">
        <v>11.45591013059496</v>
      </c>
    </row>
    <row r="246" spans="16:19" x14ac:dyDescent="0.25">
      <c r="P246" s="100" t="s">
        <v>260</v>
      </c>
      <c r="Q246" s="100">
        <v>2037</v>
      </c>
      <c r="R246" s="29">
        <v>112.91480209705834</v>
      </c>
      <c r="S246" s="117">
        <v>12.281315658333607</v>
      </c>
    </row>
    <row r="247" spans="16:19" x14ac:dyDescent="0.25">
      <c r="P247" s="100" t="s">
        <v>260</v>
      </c>
      <c r="Q247" s="100">
        <v>2038</v>
      </c>
      <c r="R247" s="29">
        <v>117.43290427271495</v>
      </c>
      <c r="S247" s="117">
        <v>13.08429392514099</v>
      </c>
    </row>
    <row r="248" spans="16:19" x14ac:dyDescent="0.25">
      <c r="P248" s="100" t="s">
        <v>260</v>
      </c>
      <c r="Q248" s="100">
        <v>2039</v>
      </c>
      <c r="R248" s="29">
        <v>121.21508990381066</v>
      </c>
      <c r="S248" s="117">
        <v>13.764279286912608</v>
      </c>
    </row>
    <row r="249" spans="16:19" x14ac:dyDescent="0.25">
      <c r="P249" s="100" t="s">
        <v>260</v>
      </c>
      <c r="Q249" s="100">
        <v>2040</v>
      </c>
      <c r="R249" s="29">
        <v>124.88325351362738</v>
      </c>
      <c r="S249" s="117">
        <v>14.505024265998506</v>
      </c>
    </row>
    <row r="250" spans="16:19" x14ac:dyDescent="0.25">
      <c r="P250" s="100" t="s">
        <v>260</v>
      </c>
      <c r="Q250" s="100">
        <v>2041</v>
      </c>
      <c r="R250" s="29">
        <v>128.17219545921895</v>
      </c>
      <c r="S250" s="117">
        <v>15.207689777838061</v>
      </c>
    </row>
    <row r="251" spans="16:19" x14ac:dyDescent="0.25">
      <c r="P251" s="100" t="s">
        <v>260</v>
      </c>
      <c r="Q251" s="100">
        <v>2042</v>
      </c>
      <c r="R251" s="29">
        <v>130.79838850783801</v>
      </c>
      <c r="S251" s="117">
        <v>15.767660425637851</v>
      </c>
    </row>
    <row r="252" spans="16:19" x14ac:dyDescent="0.25">
      <c r="P252" s="100" t="s">
        <v>260</v>
      </c>
      <c r="Q252" s="100">
        <v>2043</v>
      </c>
      <c r="R252" s="29">
        <v>133.09413778612708</v>
      </c>
      <c r="S252" s="117">
        <v>16.277307718934107</v>
      </c>
    </row>
    <row r="253" spans="16:19" x14ac:dyDescent="0.25">
      <c r="P253" s="100" t="s">
        <v>260</v>
      </c>
      <c r="Q253" s="100">
        <v>2044</v>
      </c>
      <c r="R253" s="29">
        <v>135.0998418462093</v>
      </c>
      <c r="S253" s="117">
        <v>16.738076362075471</v>
      </c>
    </row>
    <row r="254" spans="16:19" x14ac:dyDescent="0.25">
      <c r="P254" s="100" t="s">
        <v>260</v>
      </c>
      <c r="Q254" s="100">
        <v>2045</v>
      </c>
      <c r="R254" s="29">
        <v>136.84210858266206</v>
      </c>
      <c r="S254" s="117">
        <v>17.148064257378991</v>
      </c>
    </row>
    <row r="255" spans="16:19" x14ac:dyDescent="0.25">
      <c r="P255" s="100" t="s">
        <v>261</v>
      </c>
      <c r="Q255" s="100">
        <v>2021</v>
      </c>
      <c r="R255" s="29">
        <v>21.42864687532569</v>
      </c>
      <c r="S255" s="117">
        <v>5.3244650874223822</v>
      </c>
    </row>
    <row r="256" spans="16:19" x14ac:dyDescent="0.25">
      <c r="P256" s="100" t="s">
        <v>261</v>
      </c>
      <c r="Q256" s="100">
        <v>2022</v>
      </c>
      <c r="R256" s="29">
        <v>44.6707181107652</v>
      </c>
      <c r="S256" s="117">
        <v>11.15221347309698</v>
      </c>
    </row>
    <row r="257" spans="16:19" x14ac:dyDescent="0.25">
      <c r="P257" s="100" t="s">
        <v>261</v>
      </c>
      <c r="Q257" s="100">
        <v>2023</v>
      </c>
      <c r="R257" s="29">
        <v>69.423863433061499</v>
      </c>
      <c r="S257" s="117">
        <v>17.472315204233034</v>
      </c>
    </row>
    <row r="258" spans="16:19" x14ac:dyDescent="0.25">
      <c r="P258" s="100" t="s">
        <v>261</v>
      </c>
      <c r="Q258" s="100">
        <v>2024</v>
      </c>
      <c r="R258" s="29">
        <v>95.669180054386729</v>
      </c>
      <c r="S258" s="117">
        <v>24.262882620623536</v>
      </c>
    </row>
    <row r="259" spans="16:19" x14ac:dyDescent="0.25">
      <c r="P259" s="100" t="s">
        <v>261</v>
      </c>
      <c r="Q259" s="100">
        <v>2025</v>
      </c>
      <c r="R259" s="29">
        <v>125.12807465512867</v>
      </c>
      <c r="S259" s="117">
        <v>31.672299209820114</v>
      </c>
    </row>
    <row r="260" spans="16:19" x14ac:dyDescent="0.25">
      <c r="P260" s="100" t="s">
        <v>261</v>
      </c>
      <c r="Q260" s="100">
        <v>2026</v>
      </c>
      <c r="R260" s="29">
        <v>157.51125749568806</v>
      </c>
      <c r="S260" s="117">
        <v>39.333648171505146</v>
      </c>
    </row>
    <row r="261" spans="16:19" x14ac:dyDescent="0.25">
      <c r="P261" s="100" t="s">
        <v>261</v>
      </c>
      <c r="Q261" s="100">
        <v>2027</v>
      </c>
      <c r="R261" s="29">
        <v>191.1607267737848</v>
      </c>
      <c r="S261" s="117">
        <v>47.281473660897902</v>
      </c>
    </row>
    <row r="262" spans="16:19" x14ac:dyDescent="0.25">
      <c r="P262" s="100" t="s">
        <v>261</v>
      </c>
      <c r="Q262" s="100">
        <v>2028</v>
      </c>
      <c r="R262" s="29">
        <v>225.79365510979886</v>
      </c>
      <c r="S262" s="117">
        <v>55.474865535998113</v>
      </c>
    </row>
    <row r="263" spans="16:19" x14ac:dyDescent="0.25">
      <c r="P263" s="100" t="s">
        <v>261</v>
      </c>
      <c r="Q263" s="100">
        <v>2029</v>
      </c>
      <c r="R263" s="29">
        <v>260.97892302399651</v>
      </c>
      <c r="S263" s="117">
        <v>63.861754739110935</v>
      </c>
    </row>
    <row r="264" spans="16:19" x14ac:dyDescent="0.25">
      <c r="P264" s="100" t="s">
        <v>261</v>
      </c>
      <c r="Q264" s="100">
        <v>2030</v>
      </c>
      <c r="R264" s="29">
        <v>296.31179060790112</v>
      </c>
      <c r="S264" s="117">
        <v>74.172678202328939</v>
      </c>
    </row>
    <row r="265" spans="16:19" x14ac:dyDescent="0.25">
      <c r="P265" s="100" t="s">
        <v>261</v>
      </c>
      <c r="Q265" s="100">
        <v>2031</v>
      </c>
      <c r="R265" s="29">
        <v>331.64279097836146</v>
      </c>
      <c r="S265" s="117">
        <v>82.807753811754537</v>
      </c>
    </row>
    <row r="266" spans="16:19" x14ac:dyDescent="0.25">
      <c r="P266" s="100" t="s">
        <v>261</v>
      </c>
      <c r="Q266" s="100">
        <v>2032</v>
      </c>
      <c r="R266" s="29">
        <v>366.57631208649838</v>
      </c>
      <c r="S266" s="117">
        <v>91.338725865383452</v>
      </c>
    </row>
    <row r="267" spans="16:19" x14ac:dyDescent="0.25">
      <c r="P267" s="100" t="s">
        <v>261</v>
      </c>
      <c r="Q267" s="100">
        <v>2033</v>
      </c>
      <c r="R267" s="29">
        <v>400.89231319328258</v>
      </c>
      <c r="S267" s="117">
        <v>99.760016166243432</v>
      </c>
    </row>
    <row r="268" spans="16:19" x14ac:dyDescent="0.25">
      <c r="P268" s="100" t="s">
        <v>261</v>
      </c>
      <c r="Q268" s="100">
        <v>2034</v>
      </c>
      <c r="R268" s="29">
        <v>434.32605260751325</v>
      </c>
      <c r="S268" s="117">
        <v>108.00894551436514</v>
      </c>
    </row>
    <row r="269" spans="16:19" x14ac:dyDescent="0.25">
      <c r="P269" s="100" t="s">
        <v>261</v>
      </c>
      <c r="Q269" s="100">
        <v>2035</v>
      </c>
      <c r="R269" s="29">
        <v>465.9444037967836</v>
      </c>
      <c r="S269" s="117">
        <v>119.22802184390969</v>
      </c>
    </row>
    <row r="270" spans="16:19" x14ac:dyDescent="0.25">
      <c r="P270" s="100" t="s">
        <v>261</v>
      </c>
      <c r="Q270" s="100">
        <v>2036</v>
      </c>
      <c r="R270" s="29">
        <v>496.10610958040695</v>
      </c>
      <c r="S270" s="117">
        <v>126.96602106216261</v>
      </c>
    </row>
    <row r="271" spans="16:19" x14ac:dyDescent="0.25">
      <c r="P271" s="100" t="s">
        <v>261</v>
      </c>
      <c r="Q271" s="100">
        <v>2037</v>
      </c>
      <c r="R271" s="29">
        <v>524.49456439492667</v>
      </c>
      <c r="S271" s="117">
        <v>134.29281735553423</v>
      </c>
    </row>
    <row r="272" spans="16:19" x14ac:dyDescent="0.25">
      <c r="P272" s="100" t="s">
        <v>261</v>
      </c>
      <c r="Q272" s="100">
        <v>2038</v>
      </c>
      <c r="R272" s="29">
        <v>551.39272258373694</v>
      </c>
      <c r="S272" s="117">
        <v>141.4227390240649</v>
      </c>
    </row>
    <row r="273" spans="16:19" x14ac:dyDescent="0.25">
      <c r="P273" s="100" t="s">
        <v>261</v>
      </c>
      <c r="Q273" s="100">
        <v>2039</v>
      </c>
      <c r="R273" s="29">
        <v>574.28341172834746</v>
      </c>
      <c r="S273" s="117">
        <v>147.73301482355652</v>
      </c>
    </row>
    <row r="274" spans="16:19" x14ac:dyDescent="0.25">
      <c r="P274" s="100" t="s">
        <v>261</v>
      </c>
      <c r="Q274" s="100">
        <v>2040</v>
      </c>
      <c r="R274" s="29">
        <v>597.47963514374658</v>
      </c>
      <c r="S274" s="117">
        <v>154.10467602864765</v>
      </c>
    </row>
    <row r="275" spans="16:19" x14ac:dyDescent="0.25">
      <c r="P275" s="100" t="s">
        <v>261</v>
      </c>
      <c r="Q275" s="100">
        <v>2041</v>
      </c>
      <c r="R275" s="29">
        <v>619.04678787497323</v>
      </c>
      <c r="S275" s="117">
        <v>160.12453916144671</v>
      </c>
    </row>
    <row r="276" spans="16:19" x14ac:dyDescent="0.25">
      <c r="P276" s="100" t="s">
        <v>261</v>
      </c>
      <c r="Q276" s="100">
        <v>2042</v>
      </c>
      <c r="R276" s="29">
        <v>636.78726692572684</v>
      </c>
      <c r="S276" s="117">
        <v>165.33569587380072</v>
      </c>
    </row>
    <row r="277" spans="16:19" x14ac:dyDescent="0.25">
      <c r="P277" s="100" t="s">
        <v>261</v>
      </c>
      <c r="Q277" s="100">
        <v>2043</v>
      </c>
      <c r="R277" s="29">
        <v>653.26353000499205</v>
      </c>
      <c r="S277" s="117">
        <v>170.31849279472942</v>
      </c>
    </row>
    <row r="278" spans="16:19" x14ac:dyDescent="0.25">
      <c r="P278" s="100" t="s">
        <v>261</v>
      </c>
      <c r="Q278" s="100">
        <v>2044</v>
      </c>
      <c r="R278" s="29">
        <v>668.1431447424427</v>
      </c>
      <c r="S278" s="117">
        <v>174.92580656226744</v>
      </c>
    </row>
    <row r="279" spans="16:19" x14ac:dyDescent="0.25">
      <c r="P279" s="100" t="s">
        <v>261</v>
      </c>
      <c r="Q279" s="100">
        <v>2045</v>
      </c>
      <c r="R279" s="29">
        <v>681.77699182542449</v>
      </c>
      <c r="S279" s="117">
        <v>179.31889097980775</v>
      </c>
    </row>
    <row r="280" spans="16:19" x14ac:dyDescent="0.25">
      <c r="P280" s="100" t="s">
        <v>262</v>
      </c>
      <c r="Q280" s="100">
        <v>2021</v>
      </c>
      <c r="R280" s="29">
        <v>21.101747962842722</v>
      </c>
      <c r="S280" s="117">
        <v>-5.0096873421033417E-2</v>
      </c>
    </row>
    <row r="281" spans="16:19" x14ac:dyDescent="0.25">
      <c r="P281" s="100" t="s">
        <v>262</v>
      </c>
      <c r="Q281" s="100">
        <v>2022</v>
      </c>
      <c r="R281" s="29">
        <v>42.105943351224717</v>
      </c>
      <c r="S281" s="117">
        <v>0.12620709000560359</v>
      </c>
    </row>
    <row r="282" spans="16:19" x14ac:dyDescent="0.25">
      <c r="P282" s="100" t="s">
        <v>262</v>
      </c>
      <c r="Q282" s="100">
        <v>2023</v>
      </c>
      <c r="R282" s="29">
        <v>62.884930665156411</v>
      </c>
      <c r="S282" s="117">
        <v>0.47622777382217185</v>
      </c>
    </row>
    <row r="283" spans="16:19" x14ac:dyDescent="0.25">
      <c r="P283" s="100" t="s">
        <v>262</v>
      </c>
      <c r="Q283" s="100">
        <v>2024</v>
      </c>
      <c r="R283" s="29">
        <v>71.764091032973937</v>
      </c>
      <c r="S283" s="117">
        <v>39.700977757841827</v>
      </c>
    </row>
    <row r="284" spans="16:19" x14ac:dyDescent="0.25">
      <c r="P284" s="100" t="s">
        <v>262</v>
      </c>
      <c r="Q284" s="100">
        <v>2025</v>
      </c>
      <c r="R284" s="29">
        <v>80.419872575303415</v>
      </c>
      <c r="S284" s="117">
        <v>42.827016928972661</v>
      </c>
    </row>
    <row r="285" spans="16:19" x14ac:dyDescent="0.25">
      <c r="P285" s="100" t="s">
        <v>262</v>
      </c>
      <c r="Q285" s="100">
        <v>2026</v>
      </c>
      <c r="R285" s="29">
        <v>88.737749140969314</v>
      </c>
      <c r="S285" s="117">
        <v>45.847852666163917</v>
      </c>
    </row>
    <row r="286" spans="16:19" x14ac:dyDescent="0.25">
      <c r="P286" s="100" t="s">
        <v>262</v>
      </c>
      <c r="Q286" s="100">
        <v>2027</v>
      </c>
      <c r="R286" s="29">
        <v>96.609739421192458</v>
      </c>
      <c r="S286" s="117">
        <v>48.719666733046552</v>
      </c>
    </row>
    <row r="287" spans="16:19" x14ac:dyDescent="0.25">
      <c r="P287" s="100" t="s">
        <v>262</v>
      </c>
      <c r="Q287" s="100">
        <v>2028</v>
      </c>
      <c r="R287" s="29">
        <v>104.10741748046073</v>
      </c>
      <c r="S287" s="117">
        <v>51.083671587854326</v>
      </c>
    </row>
    <row r="288" spans="16:19" x14ac:dyDescent="0.25">
      <c r="P288" s="100" t="s">
        <v>262</v>
      </c>
      <c r="Q288" s="100">
        <v>2029</v>
      </c>
      <c r="R288" s="29">
        <v>110.89356874222912</v>
      </c>
      <c r="S288" s="117">
        <v>53.119065000834539</v>
      </c>
    </row>
    <row r="289" spans="16:19" x14ac:dyDescent="0.25">
      <c r="P289" s="100" t="s">
        <v>262</v>
      </c>
      <c r="Q289" s="100">
        <v>2030</v>
      </c>
      <c r="R289" s="29">
        <v>117.4088396672939</v>
      </c>
      <c r="S289" s="117">
        <v>55.218882921231952</v>
      </c>
    </row>
    <row r="290" spans="16:19" x14ac:dyDescent="0.25">
      <c r="P290" s="100" t="s">
        <v>262</v>
      </c>
      <c r="Q290" s="100">
        <v>2031</v>
      </c>
      <c r="R290" s="29">
        <v>123.36586659408806</v>
      </c>
      <c r="S290" s="117">
        <v>57.177700400820136</v>
      </c>
    </row>
    <row r="291" spans="16:19" x14ac:dyDescent="0.25">
      <c r="P291" s="100" t="s">
        <v>262</v>
      </c>
      <c r="Q291" s="100">
        <v>2032</v>
      </c>
      <c r="R291" s="29">
        <v>128.51755247918908</v>
      </c>
      <c r="S291" s="117">
        <v>58.806692232725197</v>
      </c>
    </row>
    <row r="292" spans="16:19" x14ac:dyDescent="0.25">
      <c r="P292" s="100" t="s">
        <v>262</v>
      </c>
      <c r="Q292" s="100">
        <v>2033</v>
      </c>
      <c r="R292" s="29">
        <v>133.13230116484178</v>
      </c>
      <c r="S292" s="117">
        <v>60.315683499600482</v>
      </c>
    </row>
    <row r="293" spans="16:19" x14ac:dyDescent="0.25">
      <c r="P293" s="100" t="s">
        <v>262</v>
      </c>
      <c r="Q293" s="100">
        <v>2034</v>
      </c>
      <c r="R293" s="29">
        <v>137.41276637262911</v>
      </c>
      <c r="S293" s="117">
        <v>61.851128554308382</v>
      </c>
    </row>
    <row r="294" spans="16:19" x14ac:dyDescent="0.25">
      <c r="P294" s="100" t="s">
        <v>262</v>
      </c>
      <c r="Q294" s="100">
        <v>2035</v>
      </c>
      <c r="R294" s="29">
        <v>141.30745485038324</v>
      </c>
      <c r="S294" s="117">
        <v>63.348648607955013</v>
      </c>
    </row>
    <row r="295" spans="16:19" x14ac:dyDescent="0.25">
      <c r="P295" s="100" t="s">
        <v>262</v>
      </c>
      <c r="Q295" s="100">
        <v>2036</v>
      </c>
      <c r="R295" s="29">
        <v>144.78539818938805</v>
      </c>
      <c r="S295" s="117">
        <v>64.755943805396996</v>
      </c>
    </row>
    <row r="296" spans="16:19" x14ac:dyDescent="0.25">
      <c r="P296" s="100" t="s">
        <v>262</v>
      </c>
      <c r="Q296" s="100">
        <v>2037</v>
      </c>
      <c r="R296" s="29">
        <v>147.89671528267206</v>
      </c>
      <c r="S296" s="117">
        <v>66.08384148209133</v>
      </c>
    </row>
    <row r="297" spans="16:19" x14ac:dyDescent="0.25">
      <c r="P297" s="100" t="s">
        <v>262</v>
      </c>
      <c r="Q297" s="100">
        <v>2038</v>
      </c>
      <c r="R297" s="29">
        <v>150.66500077202201</v>
      </c>
      <c r="S297" s="117">
        <v>67.322293265063479</v>
      </c>
    </row>
    <row r="298" spans="16:19" x14ac:dyDescent="0.25">
      <c r="P298" s="100" t="s">
        <v>262</v>
      </c>
      <c r="Q298" s="100">
        <v>2039</v>
      </c>
      <c r="R298" s="29">
        <v>153.13792360346577</v>
      </c>
      <c r="S298" s="117">
        <v>68.482109174053022</v>
      </c>
    </row>
    <row r="299" spans="16:19" x14ac:dyDescent="0.25">
      <c r="P299" s="100" t="s">
        <v>262</v>
      </c>
      <c r="Q299" s="100">
        <v>2040</v>
      </c>
      <c r="R299" s="29">
        <v>155.35803668087814</v>
      </c>
      <c r="S299" s="117">
        <v>69.572565624108236</v>
      </c>
    </row>
    <row r="300" spans="16:19" x14ac:dyDescent="0.25">
      <c r="P300" s="100" t="s">
        <v>262</v>
      </c>
      <c r="Q300" s="100">
        <v>2041</v>
      </c>
      <c r="R300" s="29">
        <v>157.35687824746714</v>
      </c>
      <c r="S300" s="117">
        <v>70.59752913795333</v>
      </c>
    </row>
    <row r="301" spans="16:19" x14ac:dyDescent="0.25">
      <c r="P301" s="100" t="s">
        <v>262</v>
      </c>
      <c r="Q301" s="100">
        <v>2042</v>
      </c>
      <c r="R301" s="29">
        <v>157.06683088196866</v>
      </c>
      <c r="S301" s="117">
        <v>70.049318242151401</v>
      </c>
    </row>
    <row r="302" spans="16:19" x14ac:dyDescent="0.25">
      <c r="P302" s="100" t="s">
        <v>262</v>
      </c>
      <c r="Q302" s="100">
        <v>2043</v>
      </c>
      <c r="R302" s="29">
        <v>158.49783412724602</v>
      </c>
      <c r="S302" s="117">
        <v>70.791529456807723</v>
      </c>
    </row>
    <row r="303" spans="16:19" x14ac:dyDescent="0.25">
      <c r="P303" s="100" t="s">
        <v>262</v>
      </c>
      <c r="Q303" s="100">
        <v>2044</v>
      </c>
      <c r="R303" s="29">
        <v>157.48289705909556</v>
      </c>
      <c r="S303" s="117">
        <v>70.195727222309884</v>
      </c>
    </row>
    <row r="304" spans="16:19" x14ac:dyDescent="0.25">
      <c r="P304" s="100" t="s">
        <v>262</v>
      </c>
      <c r="Q304" s="100">
        <v>2045</v>
      </c>
      <c r="R304" s="29">
        <v>156.72176417048888</v>
      </c>
      <c r="S304" s="117">
        <v>69.433929007030514</v>
      </c>
    </row>
    <row r="305" spans="16:19" x14ac:dyDescent="0.25">
      <c r="P305" s="100" t="s">
        <v>263</v>
      </c>
      <c r="Q305" s="100">
        <v>2021</v>
      </c>
      <c r="R305" s="29">
        <v>8.1985340974585803</v>
      </c>
      <c r="S305" s="117">
        <v>0.1178567720016532</v>
      </c>
    </row>
    <row r="306" spans="16:19" x14ac:dyDescent="0.25">
      <c r="P306" s="100" t="s">
        <v>263</v>
      </c>
      <c r="Q306" s="100">
        <v>2022</v>
      </c>
      <c r="R306" s="29">
        <v>18.162601629986664</v>
      </c>
      <c r="S306" s="117">
        <v>0.24896234782601584</v>
      </c>
    </row>
    <row r="307" spans="16:19" x14ac:dyDescent="0.25">
      <c r="P307" s="100" t="s">
        <v>263</v>
      </c>
      <c r="Q307" s="100">
        <v>2023</v>
      </c>
      <c r="R307" s="29">
        <v>29.675263178676037</v>
      </c>
      <c r="S307" s="117">
        <v>0.39465099569625472</v>
      </c>
    </row>
    <row r="308" spans="16:19" x14ac:dyDescent="0.25">
      <c r="P308" s="100" t="s">
        <v>263</v>
      </c>
      <c r="Q308" s="100">
        <v>2024</v>
      </c>
      <c r="R308" s="29">
        <v>42.552216589760462</v>
      </c>
      <c r="S308" s="117">
        <v>0.55213471098275457</v>
      </c>
    </row>
    <row r="309" spans="16:19" x14ac:dyDescent="0.25">
      <c r="P309" s="100" t="s">
        <v>263</v>
      </c>
      <c r="Q309" s="100">
        <v>2025</v>
      </c>
      <c r="R309" s="29">
        <v>56.630256220728171</v>
      </c>
      <c r="S309" s="117">
        <v>0.71898333077086418</v>
      </c>
    </row>
    <row r="310" spans="16:19" x14ac:dyDescent="0.25">
      <c r="P310" s="100" t="s">
        <v>263</v>
      </c>
      <c r="Q310" s="100">
        <v>2026</v>
      </c>
      <c r="R310" s="29">
        <v>71.212301581424512</v>
      </c>
      <c r="S310" s="117">
        <v>0.89521165634006461</v>
      </c>
    </row>
    <row r="311" spans="16:19" x14ac:dyDescent="0.25">
      <c r="P311" s="100" t="s">
        <v>263</v>
      </c>
      <c r="Q311" s="100">
        <v>2027</v>
      </c>
      <c r="R311" s="29">
        <v>87.274180639260067</v>
      </c>
      <c r="S311" s="117">
        <v>1.079209084501443</v>
      </c>
    </row>
    <row r="312" spans="16:19" x14ac:dyDescent="0.25">
      <c r="P312" s="100" t="s">
        <v>263</v>
      </c>
      <c r="Q312" s="100">
        <v>2028</v>
      </c>
      <c r="R312" s="29">
        <v>103.66601622222265</v>
      </c>
      <c r="S312" s="117">
        <v>1.2696218338508114</v>
      </c>
    </row>
    <row r="313" spans="16:19" x14ac:dyDescent="0.25">
      <c r="P313" s="100" t="s">
        <v>263</v>
      </c>
      <c r="Q313" s="100">
        <v>2029</v>
      </c>
      <c r="R313" s="29">
        <v>120.07308116136437</v>
      </c>
      <c r="S313" s="117">
        <v>1.4651243238819163</v>
      </c>
    </row>
    <row r="314" spans="16:19" x14ac:dyDescent="0.25">
      <c r="P314" s="100" t="s">
        <v>263</v>
      </c>
      <c r="Q314" s="100">
        <v>2030</v>
      </c>
      <c r="R314" s="29">
        <v>137.0512833955967</v>
      </c>
      <c r="S314" s="117">
        <v>1.6644819082135622</v>
      </c>
    </row>
    <row r="315" spans="16:19" x14ac:dyDescent="0.25">
      <c r="P315" s="100" t="s">
        <v>263</v>
      </c>
      <c r="Q315" s="100">
        <v>2031</v>
      </c>
      <c r="R315" s="29">
        <v>155.61072103787643</v>
      </c>
      <c r="S315" s="117">
        <v>1.8496107307075556</v>
      </c>
    </row>
    <row r="316" spans="16:19" x14ac:dyDescent="0.25">
      <c r="P316" s="100" t="s">
        <v>263</v>
      </c>
      <c r="Q316" s="100">
        <v>2032</v>
      </c>
      <c r="R316" s="29">
        <v>174.35896624305215</v>
      </c>
      <c r="S316" s="117">
        <v>2.0533095817245384</v>
      </c>
    </row>
    <row r="317" spans="16:19" x14ac:dyDescent="0.25">
      <c r="P317" s="100" t="s">
        <v>263</v>
      </c>
      <c r="Q317" s="100">
        <v>2033</v>
      </c>
      <c r="R317" s="29">
        <v>192.89174686991828</v>
      </c>
      <c r="S317" s="117">
        <v>2.2582017612698913</v>
      </c>
    </row>
    <row r="318" spans="16:19" x14ac:dyDescent="0.25">
      <c r="P318" s="100" t="s">
        <v>263</v>
      </c>
      <c r="Q318" s="100">
        <v>2034</v>
      </c>
      <c r="R318" s="29">
        <v>210.88890697575215</v>
      </c>
      <c r="S318" s="117">
        <v>2.4447980097095403</v>
      </c>
    </row>
    <row r="319" spans="16:19" x14ac:dyDescent="0.25">
      <c r="P319" s="100" t="s">
        <v>263</v>
      </c>
      <c r="Q319" s="100">
        <v>2035</v>
      </c>
      <c r="R319" s="29">
        <v>228.37647540410447</v>
      </c>
      <c r="S319" s="117">
        <v>2.6294467209120924</v>
      </c>
    </row>
    <row r="320" spans="16:19" x14ac:dyDescent="0.25">
      <c r="P320" s="100" t="s">
        <v>263</v>
      </c>
      <c r="Q320" s="100">
        <v>2036</v>
      </c>
      <c r="R320" s="29">
        <v>245.10981257696673</v>
      </c>
      <c r="S320" s="117">
        <v>2.8117993270909167</v>
      </c>
    </row>
    <row r="321" spans="16:19" x14ac:dyDescent="0.25">
      <c r="P321" s="100" t="s">
        <v>263</v>
      </c>
      <c r="Q321" s="100">
        <v>2037</v>
      </c>
      <c r="R321" s="29">
        <v>260.86308003859574</v>
      </c>
      <c r="S321" s="117">
        <v>2.9917161757659727</v>
      </c>
    </row>
    <row r="322" spans="16:19" x14ac:dyDescent="0.25">
      <c r="P322" s="100" t="s">
        <v>263</v>
      </c>
      <c r="Q322" s="100">
        <v>2038</v>
      </c>
      <c r="R322" s="29">
        <v>275.75244787005266</v>
      </c>
      <c r="S322" s="117">
        <v>3.1690712802745757</v>
      </c>
    </row>
    <row r="323" spans="16:19" x14ac:dyDescent="0.25">
      <c r="P323" s="100" t="s">
        <v>263</v>
      </c>
      <c r="Q323" s="100">
        <v>2039</v>
      </c>
      <c r="R323" s="29">
        <v>289.72645356098201</v>
      </c>
      <c r="S323" s="117">
        <v>3.343929037795303</v>
      </c>
    </row>
    <row r="324" spans="16:19" x14ac:dyDescent="0.25">
      <c r="P324" s="100" t="s">
        <v>263</v>
      </c>
      <c r="Q324" s="100">
        <v>2040</v>
      </c>
      <c r="R324" s="29">
        <v>302.75930190387976</v>
      </c>
      <c r="S324" s="117">
        <v>3.516265733239897</v>
      </c>
    </row>
    <row r="325" spans="16:19" x14ac:dyDescent="0.25">
      <c r="P325" s="100" t="s">
        <v>263</v>
      </c>
      <c r="Q325" s="100">
        <v>2041</v>
      </c>
      <c r="R325" s="29">
        <v>314.82647830949566</v>
      </c>
      <c r="S325" s="117">
        <v>3.6851731069390938</v>
      </c>
    </row>
    <row r="326" spans="16:19" x14ac:dyDescent="0.25">
      <c r="P326" s="100" t="s">
        <v>263</v>
      </c>
      <c r="Q326" s="100">
        <v>2042</v>
      </c>
      <c r="R326" s="29">
        <v>325.99778763381585</v>
      </c>
      <c r="S326" s="117">
        <v>3.8523855398726159</v>
      </c>
    </row>
    <row r="327" spans="16:19" x14ac:dyDescent="0.25">
      <c r="P327" s="100" t="s">
        <v>263</v>
      </c>
      <c r="Q327" s="100">
        <v>2043</v>
      </c>
      <c r="R327" s="29">
        <v>336.29432724216042</v>
      </c>
      <c r="S327" s="117">
        <v>4.0171834717589734</v>
      </c>
    </row>
    <row r="328" spans="16:19" x14ac:dyDescent="0.25">
      <c r="P328" s="100" t="s">
        <v>263</v>
      </c>
      <c r="Q328" s="100">
        <v>2044</v>
      </c>
      <c r="R328" s="29">
        <v>345.77777118707075</v>
      </c>
      <c r="S328" s="117">
        <v>4.1796771978638416</v>
      </c>
    </row>
    <row r="329" spans="16:19" x14ac:dyDescent="0.25">
      <c r="P329" s="100" t="s">
        <v>263</v>
      </c>
      <c r="Q329" s="100">
        <v>2045</v>
      </c>
      <c r="R329" s="29">
        <v>354.51596658048356</v>
      </c>
      <c r="S329" s="117">
        <v>4.339954117004643</v>
      </c>
    </row>
    <row r="330" spans="16:19" x14ac:dyDescent="0.25">
      <c r="P330" s="100" t="s">
        <v>264</v>
      </c>
      <c r="Q330" s="100">
        <v>2021</v>
      </c>
      <c r="R330" s="29">
        <v>5.2643218769317723</v>
      </c>
      <c r="S330" s="117">
        <v>2.1666244055694484</v>
      </c>
    </row>
    <row r="331" spans="16:19" x14ac:dyDescent="0.25">
      <c r="P331" s="100" t="s">
        <v>264</v>
      </c>
      <c r="Q331" s="100">
        <v>2022</v>
      </c>
      <c r="R331" s="29">
        <v>10.913483024249608</v>
      </c>
      <c r="S331" s="117">
        <v>4.479387547577196</v>
      </c>
    </row>
    <row r="332" spans="16:19" x14ac:dyDescent="0.25">
      <c r="P332" s="100" t="s">
        <v>264</v>
      </c>
      <c r="Q332" s="100">
        <v>2023</v>
      </c>
      <c r="R332" s="29">
        <v>16.8797447292703</v>
      </c>
      <c r="S332" s="117">
        <v>6.9120894169236751</v>
      </c>
    </row>
    <row r="333" spans="16:19" x14ac:dyDescent="0.25">
      <c r="P333" s="100" t="s">
        <v>264</v>
      </c>
      <c r="Q333" s="100">
        <v>2024</v>
      </c>
      <c r="R333" s="29">
        <v>23.076904708446982</v>
      </c>
      <c r="S333" s="117">
        <v>9.4304233960866135</v>
      </c>
    </row>
    <row r="334" spans="16:19" x14ac:dyDescent="0.25">
      <c r="P334" s="100" t="s">
        <v>264</v>
      </c>
      <c r="Q334" s="100">
        <v>2025</v>
      </c>
      <c r="R334" s="29">
        <v>29.404726268943925</v>
      </c>
      <c r="S334" s="117">
        <v>11.993767022202446</v>
      </c>
    </row>
    <row r="335" spans="16:19" x14ac:dyDescent="0.25">
      <c r="P335" s="100" t="s">
        <v>264</v>
      </c>
      <c r="Q335" s="100">
        <v>2026</v>
      </c>
      <c r="R335" s="29">
        <v>35.755566430034342</v>
      </c>
      <c r="S335" s="117">
        <v>14.558021782573084</v>
      </c>
    </row>
    <row r="336" spans="16:19" x14ac:dyDescent="0.25">
      <c r="P336" s="100" t="s">
        <v>264</v>
      </c>
      <c r="Q336" s="100">
        <v>2027</v>
      </c>
      <c r="R336" s="29">
        <v>41.30357005035539</v>
      </c>
      <c r="S336" s="117">
        <v>16.754055038829982</v>
      </c>
    </row>
    <row r="337" spans="16:19" x14ac:dyDescent="0.25">
      <c r="P337" s="100" t="s">
        <v>264</v>
      </c>
      <c r="Q337" s="100">
        <v>2028</v>
      </c>
      <c r="R337" s="29">
        <v>47.387339985061146</v>
      </c>
      <c r="S337" s="117">
        <v>19.191054282732686</v>
      </c>
    </row>
    <row r="338" spans="16:19" x14ac:dyDescent="0.25">
      <c r="P338" s="100" t="s">
        <v>264</v>
      </c>
      <c r="Q338" s="100">
        <v>2029</v>
      </c>
      <c r="R338" s="29">
        <v>53.203829065554736</v>
      </c>
      <c r="S338" s="117">
        <v>21.509271396283868</v>
      </c>
    </row>
    <row r="339" spans="16:19" x14ac:dyDescent="0.25">
      <c r="P339" s="100" t="s">
        <v>264</v>
      </c>
      <c r="Q339" s="100">
        <v>2030</v>
      </c>
      <c r="R339" s="29">
        <v>57.919714845252884</v>
      </c>
      <c r="S339" s="117">
        <v>23.334748117958334</v>
      </c>
    </row>
    <row r="340" spans="16:19" x14ac:dyDescent="0.25">
      <c r="P340" s="100" t="s">
        <v>264</v>
      </c>
      <c r="Q340" s="100">
        <v>2031</v>
      </c>
      <c r="R340" s="29">
        <v>62.145053681346901</v>
      </c>
      <c r="S340" s="117">
        <v>24.977657443429031</v>
      </c>
    </row>
    <row r="341" spans="16:19" x14ac:dyDescent="0.25">
      <c r="P341" s="100" t="s">
        <v>264</v>
      </c>
      <c r="Q341" s="100">
        <v>2032</v>
      </c>
      <c r="R341" s="29">
        <v>66.005529468351085</v>
      </c>
      <c r="S341" s="117">
        <v>26.432390337121959</v>
      </c>
    </row>
    <row r="342" spans="16:19" x14ac:dyDescent="0.25">
      <c r="P342" s="100" t="s">
        <v>264</v>
      </c>
      <c r="Q342" s="100">
        <v>2033</v>
      </c>
      <c r="R342" s="29">
        <v>69.43295765006512</v>
      </c>
      <c r="S342" s="117">
        <v>27.701400791131789</v>
      </c>
    </row>
    <row r="343" spans="16:19" x14ac:dyDescent="0.25">
      <c r="P343" s="100" t="s">
        <v>264</v>
      </c>
      <c r="Q343" s="100">
        <v>2034</v>
      </c>
      <c r="R343" s="29">
        <v>72.365138440528568</v>
      </c>
      <c r="S343" s="117">
        <v>28.793590403106993</v>
      </c>
    </row>
    <row r="344" spans="16:19" x14ac:dyDescent="0.25">
      <c r="P344" s="100" t="s">
        <v>264</v>
      </c>
      <c r="Q344" s="100">
        <v>2035</v>
      </c>
      <c r="R344" s="29">
        <v>74.903513604881169</v>
      </c>
      <c r="S344" s="117">
        <v>29.72249503507885</v>
      </c>
    </row>
    <row r="345" spans="16:19" x14ac:dyDescent="0.25">
      <c r="P345" s="100" t="s">
        <v>264</v>
      </c>
      <c r="Q345" s="100">
        <v>2036</v>
      </c>
      <c r="R345" s="29">
        <v>77.081532899740864</v>
      </c>
      <c r="S345" s="117">
        <v>30.502697187656743</v>
      </c>
    </row>
    <row r="346" spans="16:19" x14ac:dyDescent="0.25">
      <c r="P346" s="100" t="s">
        <v>264</v>
      </c>
      <c r="Q346" s="100">
        <v>2037</v>
      </c>
      <c r="R346" s="29">
        <v>78.939134596055936</v>
      </c>
      <c r="S346" s="117">
        <v>31.151435281137811</v>
      </c>
    </row>
    <row r="347" spans="16:19" x14ac:dyDescent="0.25">
      <c r="P347" s="100" t="s">
        <v>264</v>
      </c>
      <c r="Q347" s="100">
        <v>2038</v>
      </c>
      <c r="R347" s="29">
        <v>80.518683347188485</v>
      </c>
      <c r="S347" s="117">
        <v>31.686950560692946</v>
      </c>
    </row>
    <row r="348" spans="16:19" x14ac:dyDescent="0.25">
      <c r="P348" s="100" t="s">
        <v>264</v>
      </c>
      <c r="Q348" s="100">
        <v>2039</v>
      </c>
      <c r="R348" s="29">
        <v>81.860976443287043</v>
      </c>
      <c r="S348" s="117">
        <v>32.126597208330985</v>
      </c>
    </row>
    <row r="349" spans="16:19" x14ac:dyDescent="0.25">
      <c r="P349" s="100" t="s">
        <v>264</v>
      </c>
      <c r="Q349" s="100">
        <v>2040</v>
      </c>
      <c r="R349" s="29">
        <v>83.003288163996743</v>
      </c>
      <c r="S349" s="117">
        <v>32.486220319264831</v>
      </c>
    </row>
    <row r="350" spans="16:19" x14ac:dyDescent="0.25">
      <c r="P350" s="100" t="s">
        <v>264</v>
      </c>
      <c r="Q350" s="100">
        <v>2041</v>
      </c>
      <c r="R350" s="29">
        <v>83.97717434488753</v>
      </c>
      <c r="S350" s="117">
        <v>32.779830184208983</v>
      </c>
    </row>
    <row r="351" spans="16:19" x14ac:dyDescent="0.25">
      <c r="P351" s="100" t="s">
        <v>264</v>
      </c>
      <c r="Q351" s="100">
        <v>2042</v>
      </c>
      <c r="R351" s="29">
        <v>84.814365858868257</v>
      </c>
      <c r="S351" s="117">
        <v>33.019493949184159</v>
      </c>
    </row>
    <row r="352" spans="16:19" x14ac:dyDescent="0.25">
      <c r="P352" s="100" t="s">
        <v>264</v>
      </c>
      <c r="Q352" s="100">
        <v>2043</v>
      </c>
      <c r="R352" s="29">
        <v>85.537951253143817</v>
      </c>
      <c r="S352" s="117">
        <v>33.215381020636883</v>
      </c>
    </row>
    <row r="353" spans="16:19" x14ac:dyDescent="0.25">
      <c r="P353" s="100" t="s">
        <v>264</v>
      </c>
      <c r="Q353" s="100">
        <v>2044</v>
      </c>
      <c r="R353" s="29">
        <v>86.169013057526399</v>
      </c>
      <c r="S353" s="117">
        <v>33.376179103913145</v>
      </c>
    </row>
    <row r="354" spans="16:19" ht="15.75" thickBot="1" x14ac:dyDescent="0.3">
      <c r="P354" s="101" t="s">
        <v>264</v>
      </c>
      <c r="Q354" s="101">
        <v>2045</v>
      </c>
      <c r="R354" s="31">
        <v>86.724543284447435</v>
      </c>
      <c r="S354" s="118">
        <v>33.508818046255541</v>
      </c>
    </row>
  </sheetData>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92D050"/>
  </sheetPr>
  <dimension ref="A1:O83"/>
  <sheetViews>
    <sheetView showGridLines="0" workbookViewId="0">
      <selection activeCell="D27" sqref="D27"/>
    </sheetView>
  </sheetViews>
  <sheetFormatPr defaultRowHeight="15" x14ac:dyDescent="0.25"/>
  <cols>
    <col min="1" max="3" width="20.7109375" customWidth="1"/>
    <col min="4" max="4" width="14.7109375" customWidth="1"/>
    <col min="5" max="9" width="15.7109375" customWidth="1"/>
    <col min="11" max="15" width="15.7109375" customWidth="1"/>
  </cols>
  <sheetData>
    <row r="1" spans="1:15" x14ac:dyDescent="0.25">
      <c r="D1" s="109"/>
    </row>
    <row r="2" spans="1:15" x14ac:dyDescent="0.25">
      <c r="A2" s="102" t="s">
        <v>1307</v>
      </c>
      <c r="B2" s="102"/>
      <c r="C2" s="102"/>
      <c r="D2" s="110"/>
      <c r="E2" s="102" t="s">
        <v>1527</v>
      </c>
      <c r="F2" s="102"/>
      <c r="G2" s="102"/>
      <c r="H2" s="102"/>
      <c r="I2" s="102"/>
      <c r="K2" s="102" t="s">
        <v>1528</v>
      </c>
      <c r="L2" s="102"/>
      <c r="M2" s="102"/>
      <c r="N2" s="102"/>
      <c r="O2" s="102"/>
    </row>
    <row r="3" spans="1:15" ht="26.25" thickBot="1" x14ac:dyDescent="0.3">
      <c r="A3" s="73" t="s">
        <v>1526</v>
      </c>
      <c r="B3" s="73" t="s">
        <v>1104</v>
      </c>
      <c r="C3" s="73" t="s">
        <v>1105</v>
      </c>
      <c r="D3" s="89"/>
      <c r="E3" s="73" t="s">
        <v>1526</v>
      </c>
      <c r="F3" s="73" t="s">
        <v>180</v>
      </c>
      <c r="G3" s="73" t="s">
        <v>228</v>
      </c>
      <c r="H3" s="73" t="s">
        <v>229</v>
      </c>
      <c r="I3" s="73" t="s">
        <v>230</v>
      </c>
      <c r="K3" s="73" t="s">
        <v>1526</v>
      </c>
      <c r="L3" s="73" t="s">
        <v>180</v>
      </c>
      <c r="M3" s="73" t="s">
        <v>228</v>
      </c>
      <c r="N3" s="73" t="s">
        <v>229</v>
      </c>
      <c r="O3" s="73" t="s">
        <v>230</v>
      </c>
    </row>
    <row r="4" spans="1:15" ht="15.75" thickTop="1" x14ac:dyDescent="0.25">
      <c r="A4" s="100" t="s">
        <v>1106</v>
      </c>
      <c r="B4" s="111">
        <v>0.49013779991595624</v>
      </c>
      <c r="C4" s="111">
        <v>0</v>
      </c>
      <c r="D4" s="108"/>
      <c r="E4" s="100" t="s">
        <v>1106</v>
      </c>
      <c r="F4" s="113">
        <f>$C4 * ElecEnergy_Sector!B$91</f>
        <v>0</v>
      </c>
      <c r="G4" s="113">
        <f>$C4 * ElecEnergy_Sector!C$91</f>
        <v>0</v>
      </c>
      <c r="H4" s="113">
        <f>$C4 * ElecEnergy_Sector!D$91</f>
        <v>0</v>
      </c>
      <c r="I4" s="113">
        <f>$C4 * ElecEnergy_Sector!E$91</f>
        <v>0</v>
      </c>
      <c r="K4" s="100" t="s">
        <v>1106</v>
      </c>
      <c r="L4" s="113">
        <f>$B4 * ElecEnergy_Sector!B$122</f>
        <v>894.76720080921268</v>
      </c>
      <c r="M4" s="113">
        <f>$B4 * ElecEnergy_Sector!C$122</f>
        <v>750.59234435061489</v>
      </c>
      <c r="N4" s="113">
        <f>$B4 * ElecEnergy_Sector!D$122</f>
        <v>624.77772208222439</v>
      </c>
      <c r="O4" s="113">
        <f>$B4 * ElecEnergy_Sector!E$122</f>
        <v>452.59285536256658</v>
      </c>
    </row>
    <row r="5" spans="1:15" x14ac:dyDescent="0.25">
      <c r="A5" s="100" t="s">
        <v>1107</v>
      </c>
      <c r="B5" s="111">
        <v>1.2485046942702883E-5</v>
      </c>
      <c r="C5" s="111">
        <v>0</v>
      </c>
      <c r="D5" s="107"/>
      <c r="E5" s="100" t="s">
        <v>1107</v>
      </c>
      <c r="F5" s="113">
        <f>$C5 * ElecEnergy_Sector!B$91</f>
        <v>0</v>
      </c>
      <c r="G5" s="113">
        <f>$C5 * ElecEnergy_Sector!C$91</f>
        <v>0</v>
      </c>
      <c r="H5" s="113">
        <f>$C5 * ElecEnergy_Sector!D$91</f>
        <v>0</v>
      </c>
      <c r="I5" s="113">
        <f>$C5 * ElecEnergy_Sector!E$91</f>
        <v>0</v>
      </c>
      <c r="K5" s="100" t="s">
        <v>1107</v>
      </c>
      <c r="L5" s="113">
        <f>$B5 * ElecEnergy_Sector!B$122</f>
        <v>2.2791979126705594E-2</v>
      </c>
      <c r="M5" s="113">
        <f>$B5 * ElecEnergy_Sector!C$122</f>
        <v>1.9119481614471905E-2</v>
      </c>
      <c r="N5" s="113">
        <f>$B5 * ElecEnergy_Sector!D$122</f>
        <v>1.5914665610954868E-2</v>
      </c>
      <c r="O5" s="113">
        <f>$B5 * ElecEnergy_Sector!E$122</f>
        <v>1.1528682436046545E-2</v>
      </c>
    </row>
    <row r="6" spans="1:15" x14ac:dyDescent="0.25">
      <c r="A6" s="100" t="s">
        <v>1108</v>
      </c>
      <c r="B6" s="111">
        <v>4.3631908006094253E-5</v>
      </c>
      <c r="C6" s="111">
        <v>2.7868821349469057E-3</v>
      </c>
      <c r="D6" s="107"/>
      <c r="E6" s="100" t="s">
        <v>1108</v>
      </c>
      <c r="F6" s="113">
        <f>$C6 * ElecEnergy_Sector!B$91</f>
        <v>4.4279059192650765</v>
      </c>
      <c r="G6" s="113">
        <f>$C6 * ElecEnergy_Sector!C$91</f>
        <v>4.2866261233051688</v>
      </c>
      <c r="H6" s="113">
        <f>$C6 * ElecEnergy_Sector!D$91</f>
        <v>3.9478453251351411</v>
      </c>
      <c r="I6" s="113">
        <f>$C6 * ElecEnergy_Sector!E$91</f>
        <v>3.2830510842197786</v>
      </c>
      <c r="K6" s="100" t="s">
        <v>1108</v>
      </c>
      <c r="L6" s="113">
        <f>$B6 * ElecEnergy_Sector!B$122</f>
        <v>7.9651886059945332E-2</v>
      </c>
      <c r="M6" s="113">
        <f>$B6 * ElecEnergy_Sector!C$122</f>
        <v>6.6817487091181793E-2</v>
      </c>
      <c r="N6" s="113">
        <f>$B6 * ElecEnergy_Sector!D$122</f>
        <v>5.5617510216153583E-2</v>
      </c>
      <c r="O6" s="113">
        <f>$B6 * ElecEnergy_Sector!E$122</f>
        <v>4.0289669217067371E-2</v>
      </c>
    </row>
    <row r="7" spans="1:15" x14ac:dyDescent="0.25">
      <c r="A7" s="100" t="s">
        <v>1109</v>
      </c>
      <c r="B7" s="111">
        <v>6.665882075021709E-4</v>
      </c>
      <c r="C7" s="111">
        <v>2.7426932450639926E-2</v>
      </c>
      <c r="D7" s="107"/>
      <c r="E7" s="100" t="s">
        <v>1109</v>
      </c>
      <c r="F7" s="113">
        <f>$C7 * ElecEnergy_Sector!B$91</f>
        <v>43.576969051755619</v>
      </c>
      <c r="G7" s="113">
        <f>$C7 * ElecEnergy_Sector!C$91</f>
        <v>42.186572460582092</v>
      </c>
      <c r="H7" s="113">
        <f>$C7 * ElecEnergy_Sector!D$91</f>
        <v>38.852481667696708</v>
      </c>
      <c r="I7" s="113">
        <f>$C7 * ElecEnergy_Sector!E$91</f>
        <v>32.309949240322467</v>
      </c>
      <c r="K7" s="100" t="s">
        <v>1109</v>
      </c>
      <c r="L7" s="113">
        <f>$B7 * ElecEnergy_Sector!B$122</f>
        <v>1.2168848528340799</v>
      </c>
      <c r="M7" s="113">
        <f>$B7 * ElecEnergy_Sector!C$122</f>
        <v>1.0208068128418601</v>
      </c>
      <c r="N7" s="113">
        <f>$B7 * ElecEnergy_Sector!D$122</f>
        <v>0.84969872130142032</v>
      </c>
      <c r="O7" s="113">
        <f>$B7 * ElecEnergy_Sector!E$122</f>
        <v>0.61552702165830464</v>
      </c>
    </row>
    <row r="8" spans="1:15" x14ac:dyDescent="0.25">
      <c r="A8" s="100" t="s">
        <v>1110</v>
      </c>
      <c r="B8" s="111">
        <v>3.5455513568845531E-4</v>
      </c>
      <c r="C8" s="111">
        <v>1.0778835961623439E-2</v>
      </c>
      <c r="D8" s="107"/>
      <c r="E8" s="100" t="s">
        <v>1110</v>
      </c>
      <c r="F8" s="113">
        <f>$C8 * ElecEnergy_Sector!B$91</f>
        <v>17.125830676068038</v>
      </c>
      <c r="G8" s="113">
        <f>$C8 * ElecEnergy_Sector!C$91</f>
        <v>16.579402204534386</v>
      </c>
      <c r="H8" s="113">
        <f>$C8 * ElecEnergy_Sector!D$91</f>
        <v>15.269098261417625</v>
      </c>
      <c r="I8" s="113">
        <f>$C8 * ElecEnergy_Sector!E$91</f>
        <v>12.697870730406457</v>
      </c>
      <c r="K8" s="100" t="s">
        <v>1110</v>
      </c>
      <c r="L8" s="113">
        <f>$B8 * ElecEnergy_Sector!B$122</f>
        <v>0.64725533584001793</v>
      </c>
      <c r="M8" s="113">
        <f>$B8 * ElecEnergy_Sector!C$122</f>
        <v>0.54296234761648798</v>
      </c>
      <c r="N8" s="113">
        <f>$B8 * ElecEnergy_Sector!D$122</f>
        <v>0.45195075765625653</v>
      </c>
      <c r="O8" s="113">
        <f>$B8 * ElecEnergy_Sector!E$122</f>
        <v>0.32739593084274632</v>
      </c>
    </row>
    <row r="9" spans="1:15" x14ac:dyDescent="0.25">
      <c r="A9" s="100" t="s">
        <v>1111</v>
      </c>
      <c r="B9" s="111">
        <v>6.4967528184627478E-3</v>
      </c>
      <c r="C9" s="111">
        <v>4.1803232024203586E-2</v>
      </c>
      <c r="D9" s="107"/>
      <c r="E9" s="100" t="s">
        <v>1111</v>
      </c>
      <c r="F9" s="113">
        <f>$C9 * ElecEnergy_Sector!B$91</f>
        <v>66.418588788976152</v>
      </c>
      <c r="G9" s="113">
        <f>$C9 * ElecEnergy_Sector!C$91</f>
        <v>64.299391849577532</v>
      </c>
      <c r="H9" s="113">
        <f>$C9 * ElecEnergy_Sector!D$91</f>
        <v>59.217679877027116</v>
      </c>
      <c r="I9" s="113">
        <f>$C9 * ElecEnergy_Sector!E$91</f>
        <v>49.24576626329668</v>
      </c>
      <c r="K9" s="100" t="s">
        <v>1111</v>
      </c>
      <c r="L9" s="113">
        <f>$B9 * ElecEnergy_Sector!B$122</f>
        <v>11.860095945919786</v>
      </c>
      <c r="M9" s="113">
        <f>$B9 * ElecEnergy_Sector!C$122</f>
        <v>9.9490652006692315</v>
      </c>
      <c r="N9" s="113">
        <f>$B9 * ElecEnergy_Sector!D$122</f>
        <v>8.281398471096141</v>
      </c>
      <c r="O9" s="113">
        <f>$B9 * ElecEnergy_Sector!E$122</f>
        <v>5.9990963953342185</v>
      </c>
    </row>
    <row r="10" spans="1:15" x14ac:dyDescent="0.25">
      <c r="A10" s="100" t="s">
        <v>1112</v>
      </c>
      <c r="B10" s="111">
        <v>6.4567506069751722E-3</v>
      </c>
      <c r="C10" s="111">
        <v>3.8631391462055839E-2</v>
      </c>
      <c r="D10" s="107"/>
      <c r="E10" s="100" t="s">
        <v>1112</v>
      </c>
      <c r="F10" s="113">
        <f>$C10 * ElecEnergy_Sector!B$91</f>
        <v>61.37904605985149</v>
      </c>
      <c r="G10" s="113">
        <f>$C10 * ElecEnergy_Sector!C$91</f>
        <v>59.42064421896756</v>
      </c>
      <c r="H10" s="113">
        <f>$C10 * ElecEnergy_Sector!D$91</f>
        <v>54.724509613984196</v>
      </c>
      <c r="I10" s="113">
        <f>$C10 * ElecEnergy_Sector!E$91</f>
        <v>45.50921979584809</v>
      </c>
      <c r="K10" s="100" t="s">
        <v>1112</v>
      </c>
      <c r="L10" s="113">
        <f>$B10 * ElecEnergy_Sector!B$122</f>
        <v>11.787070223755421</v>
      </c>
      <c r="M10" s="113">
        <f>$B10 * ElecEnergy_Sector!C$122</f>
        <v>9.8878061961508763</v>
      </c>
      <c r="N10" s="113">
        <f>$B10 * ElecEnergy_Sector!D$122</f>
        <v>8.230407728134173</v>
      </c>
      <c r="O10" s="113">
        <f>$B10 * ElecEnergy_Sector!E$122</f>
        <v>5.9621583850010351</v>
      </c>
    </row>
    <row r="11" spans="1:15" x14ac:dyDescent="0.25">
      <c r="A11" s="100" t="s">
        <v>1113</v>
      </c>
      <c r="B11" s="111">
        <v>8.4951534748376256E-5</v>
      </c>
      <c r="C11" s="111">
        <v>1.9356360353619559E-3</v>
      </c>
      <c r="D11" s="107"/>
      <c r="E11" s="100" t="s">
        <v>1113</v>
      </c>
      <c r="F11" s="113">
        <f>$C11 * ElecEnergy_Sector!B$91</f>
        <v>3.0754132552094013</v>
      </c>
      <c r="G11" s="113">
        <f>$C11 * ElecEnergy_Sector!C$91</f>
        <v>2.9772870156030065</v>
      </c>
      <c r="H11" s="113">
        <f>$C11 * ElecEnergy_Sector!D$91</f>
        <v>2.7419859553954189</v>
      </c>
      <c r="I11" s="113">
        <f>$C11 * ElecEnergy_Sector!E$91</f>
        <v>2.2802514339814417</v>
      </c>
      <c r="K11" s="100" t="s">
        <v>1113</v>
      </c>
      <c r="L11" s="113">
        <f>$B11 * ElecEnergy_Sector!B$122</f>
        <v>0.15508260526791631</v>
      </c>
      <c r="M11" s="113">
        <f>$B11 * ElecEnergy_Sector!C$122</f>
        <v>0.13009396874491225</v>
      </c>
      <c r="N11" s="113">
        <f>$B11 * ElecEnergy_Sector!D$122</f>
        <v>0.10828755989964524</v>
      </c>
      <c r="O11" s="113">
        <f>$B11 * ElecEnergy_Sector!E$122</f>
        <v>7.8444179750659204E-2</v>
      </c>
    </row>
    <row r="12" spans="1:15" x14ac:dyDescent="0.25">
      <c r="A12" s="100" t="s">
        <v>1114</v>
      </c>
      <c r="B12" s="111">
        <v>1.2640623534666313E-4</v>
      </c>
      <c r="C12" s="111">
        <v>1.8374987461741366E-2</v>
      </c>
      <c r="D12" s="107"/>
      <c r="E12" s="100" t="s">
        <v>1114</v>
      </c>
      <c r="F12" s="113">
        <f>$C12 * ElecEnergy_Sector!B$91</f>
        <v>29.194889417099887</v>
      </c>
      <c r="G12" s="113">
        <f>$C12 * ElecEnergy_Sector!C$91</f>
        <v>28.263377299379798</v>
      </c>
      <c r="H12" s="113">
        <f>$C12 * ElecEnergy_Sector!D$91</f>
        <v>26.029664993935778</v>
      </c>
      <c r="I12" s="113">
        <f>$C12 * ElecEnergy_Sector!E$91</f>
        <v>21.646420475526902</v>
      </c>
      <c r="K12" s="100" t="s">
        <v>1114</v>
      </c>
      <c r="L12" s="113">
        <f>$B12 * ElecEnergy_Sector!B$122</f>
        <v>0.23075990749001252</v>
      </c>
      <c r="M12" s="113">
        <f>$B12 * ElecEnergy_Sector!C$122</f>
        <v>0.19357730121132549</v>
      </c>
      <c r="N12" s="113">
        <f>$B12 * ElecEnergy_Sector!D$122</f>
        <v>0.16112978797068844</v>
      </c>
      <c r="O12" s="113">
        <f>$B12 * ElecEnergy_Sector!E$122</f>
        <v>0.11672341737566198</v>
      </c>
    </row>
    <row r="13" spans="1:15" x14ac:dyDescent="0.25">
      <c r="A13" s="100" t="s">
        <v>1115</v>
      </c>
      <c r="B13" s="111">
        <v>6.9051660468752857E-3</v>
      </c>
      <c r="C13" s="111">
        <v>4.2231566048835503E-2</v>
      </c>
      <c r="D13" s="107"/>
      <c r="E13" s="100" t="s">
        <v>1115</v>
      </c>
      <c r="F13" s="113">
        <f>$C13 * ElecEnergy_Sector!B$91</f>
        <v>67.099142422481862</v>
      </c>
      <c r="G13" s="113">
        <f>$C13 * ElecEnergy_Sector!C$91</f>
        <v>64.958231273198365</v>
      </c>
      <c r="H13" s="113">
        <f>$C13 * ElecEnergy_Sector!D$91</f>
        <v>59.824449878361115</v>
      </c>
      <c r="I13" s="113">
        <f>$C13 * ElecEnergy_Sector!E$91</f>
        <v>49.750359717875206</v>
      </c>
      <c r="K13" s="100" t="s">
        <v>1115</v>
      </c>
      <c r="L13" s="113">
        <f>$B13 * ElecEnergy_Sector!B$122</f>
        <v>12.605671498800632</v>
      </c>
      <c r="M13" s="113">
        <f>$B13 * ElecEnergy_Sector!C$122</f>
        <v>10.574505316960067</v>
      </c>
      <c r="N13" s="113">
        <f>$B13 * ElecEnergy_Sector!D$122</f>
        <v>8.8020020371944625</v>
      </c>
      <c r="O13" s="113">
        <f>$B13 * ElecEnergy_Sector!E$122</f>
        <v>6.3762248462449005</v>
      </c>
    </row>
    <row r="14" spans="1:15" x14ac:dyDescent="0.25">
      <c r="A14" s="100" t="s">
        <v>1116</v>
      </c>
      <c r="B14" s="111">
        <v>3.3717303824345292E-3</v>
      </c>
      <c r="C14" s="111">
        <v>4.4123826486766375E-2</v>
      </c>
      <c r="D14" s="107"/>
      <c r="E14" s="100" t="s">
        <v>1116</v>
      </c>
      <c r="F14" s="113">
        <f>$C14 * ElecEnergy_Sector!B$91</f>
        <v>70.105638854045111</v>
      </c>
      <c r="G14" s="113">
        <f>$C14 * ElecEnergy_Sector!C$91</f>
        <v>67.868800372485339</v>
      </c>
      <c r="H14" s="113">
        <f>$C14 * ElecEnergy_Sector!D$91</f>
        <v>62.504990770330302</v>
      </c>
      <c r="I14" s="113">
        <f>$C14 * ElecEnergy_Sector!E$91</f>
        <v>51.979513080506919</v>
      </c>
      <c r="K14" s="100" t="s">
        <v>1116</v>
      </c>
      <c r="L14" s="113">
        <f>$B14 * ElecEnergy_Sector!B$122</f>
        <v>6.1552358473303403</v>
      </c>
      <c r="M14" s="113">
        <f>$B14 * ElecEnergy_Sector!C$122</f>
        <v>5.1634356964585946</v>
      </c>
      <c r="N14" s="113">
        <f>$B14 * ElecEnergy_Sector!D$122</f>
        <v>4.2979383107650282</v>
      </c>
      <c r="O14" s="113">
        <f>$B14 * ElecEnergy_Sector!E$122</f>
        <v>3.1134531586023941</v>
      </c>
    </row>
    <row r="15" spans="1:15" x14ac:dyDescent="0.25">
      <c r="A15" s="100" t="s">
        <v>1117</v>
      </c>
      <c r="B15" s="111">
        <v>5.6469978484321743E-4</v>
      </c>
      <c r="C15" s="111">
        <v>6.6202005579186216E-3</v>
      </c>
      <c r="D15" s="107"/>
      <c r="E15" s="100" t="s">
        <v>1117</v>
      </c>
      <c r="F15" s="113">
        <f>$C15 * ElecEnergy_Sector!B$91</f>
        <v>10.518430208993497</v>
      </c>
      <c r="G15" s="113">
        <f>$C15 * ElecEnergy_Sector!C$91</f>
        <v>10.182821977734651</v>
      </c>
      <c r="H15" s="113">
        <f>$C15 * ElecEnergy_Sector!D$91</f>
        <v>9.3780528054280285</v>
      </c>
      <c r="I15" s="113">
        <f>$C15 * ElecEnergy_Sector!E$91</f>
        <v>7.7988431397516518</v>
      </c>
      <c r="K15" s="100" t="s">
        <v>1117</v>
      </c>
      <c r="L15" s="113">
        <f>$B15 * ElecEnergy_Sector!B$122</f>
        <v>1.0308832452187315</v>
      </c>
      <c r="M15" s="113">
        <f>$B15 * ElecEnergy_Sector!C$122</f>
        <v>0.8647758557541112</v>
      </c>
      <c r="N15" s="113">
        <f>$B15 * ElecEnergy_Sector!D$122</f>
        <v>0.71982174256946541</v>
      </c>
      <c r="O15" s="113">
        <f>$B15 * ElecEnergy_Sector!E$122</f>
        <v>0.5214433330558117</v>
      </c>
    </row>
    <row r="16" spans="1:15" x14ac:dyDescent="0.25">
      <c r="A16" s="100" t="s">
        <v>1118</v>
      </c>
      <c r="B16" s="111">
        <v>8.2497235153476396E-4</v>
      </c>
      <c r="C16" s="111">
        <v>1.904730922192311E-2</v>
      </c>
      <c r="D16" s="107"/>
      <c r="E16" s="100" t="s">
        <v>1118</v>
      </c>
      <c r="F16" s="113">
        <f>$C16 * ElecEnergy_Sector!B$91</f>
        <v>30.263100183615197</v>
      </c>
      <c r="G16" s="113">
        <f>$C16 * ElecEnergy_Sector!C$91</f>
        <v>29.297505002278321</v>
      </c>
      <c r="H16" s="113">
        <f>$C16 * ElecEnergy_Sector!D$91</f>
        <v>26.982063477042313</v>
      </c>
      <c r="I16" s="113">
        <f>$C16 * ElecEnergy_Sector!E$91</f>
        <v>22.438440581447626</v>
      </c>
      <c r="K16" s="100" t="s">
        <v>1118</v>
      </c>
      <c r="L16" s="113">
        <f>$B16 * ElecEnergy_Sector!B$122</f>
        <v>1.5060217797001707</v>
      </c>
      <c r="M16" s="113">
        <f>$B16 * ElecEnergy_Sector!C$122</f>
        <v>1.2633547779197916</v>
      </c>
      <c r="N16" s="113">
        <f>$B16 * ElecEnergy_Sector!D$122</f>
        <v>1.0515906887024129</v>
      </c>
      <c r="O16" s="113">
        <f>$B16 * ElecEnergy_Sector!E$122</f>
        <v>0.76177881452993956</v>
      </c>
    </row>
    <row r="17" spans="1:15" x14ac:dyDescent="0.25">
      <c r="A17" s="100" t="s">
        <v>1119</v>
      </c>
      <c r="B17" s="111">
        <v>9.3544852066965818E-4</v>
      </c>
      <c r="C17" s="111">
        <v>1.6385131929590561E-2</v>
      </c>
      <c r="D17" s="107"/>
      <c r="E17" s="100" t="s">
        <v>1119</v>
      </c>
      <c r="F17" s="113">
        <f>$C17 * ElecEnergy_Sector!B$91</f>
        <v>26.0333301323328</v>
      </c>
      <c r="G17" s="113">
        <f>$C17 * ElecEnergy_Sector!C$91</f>
        <v>25.202692888381751</v>
      </c>
      <c r="H17" s="113">
        <f>$C17 * ElecEnergy_Sector!D$91</f>
        <v>23.210872709257579</v>
      </c>
      <c r="I17" s="113">
        <f>$C17 * ElecEnergy_Sector!E$91</f>
        <v>19.302296452358309</v>
      </c>
      <c r="K17" s="100" t="s">
        <v>1119</v>
      </c>
      <c r="L17" s="113">
        <f>$B17 * ElecEnergy_Sector!B$122</f>
        <v>1.7077006802663059</v>
      </c>
      <c r="M17" s="113">
        <f>$B17 * ElecEnergy_Sector!C$122</f>
        <v>1.4325369279193507</v>
      </c>
      <c r="N17" s="113">
        <f>$B17 * ElecEnergy_Sector!D$122</f>
        <v>1.1924144515468724</v>
      </c>
      <c r="O17" s="113">
        <f>$B17 * ElecEnergy_Sector!E$122</f>
        <v>0.86379242141121515</v>
      </c>
    </row>
    <row r="18" spans="1:15" x14ac:dyDescent="0.25">
      <c r="A18" s="100" t="s">
        <v>1120</v>
      </c>
      <c r="B18" s="111">
        <v>5.1910256495107108E-4</v>
      </c>
      <c r="C18" s="111">
        <v>6.1484909358556243E-3</v>
      </c>
      <c r="D18" s="107"/>
      <c r="E18" s="100" t="s">
        <v>1120</v>
      </c>
      <c r="F18" s="113">
        <f>$C18 * ElecEnergy_Sector!B$91</f>
        <v>9.7689597518416278</v>
      </c>
      <c r="G18" s="113">
        <f>$C18 * ElecEnergy_Sector!C$91</f>
        <v>9.4572646377977847</v>
      </c>
      <c r="H18" s="113">
        <f>$C18 * ElecEnergy_Sector!D$91</f>
        <v>8.7098377406678011</v>
      </c>
      <c r="I18" s="113">
        <f>$C18 * ElecEnergy_Sector!E$91</f>
        <v>7.243151613823402</v>
      </c>
      <c r="K18" s="100" t="s">
        <v>1120</v>
      </c>
      <c r="L18" s="113">
        <f>$B18 * ElecEnergy_Sector!B$122</f>
        <v>0.94764359952200361</v>
      </c>
      <c r="M18" s="113">
        <f>$B18 * ElecEnergy_Sector!C$122</f>
        <v>0.79494870881587232</v>
      </c>
      <c r="N18" s="113">
        <f>$B18 * ElecEnergy_Sector!D$122</f>
        <v>0.66169905302709109</v>
      </c>
      <c r="O18" s="113">
        <f>$B18 * ElecEnergy_Sector!E$122</f>
        <v>0.47933889640326227</v>
      </c>
    </row>
    <row r="19" spans="1:15" x14ac:dyDescent="0.25">
      <c r="A19" s="100" t="s">
        <v>1121</v>
      </c>
      <c r="B19" s="111">
        <v>3.1086021865386311E-3</v>
      </c>
      <c r="C19" s="111">
        <v>2.9121291725291498E-2</v>
      </c>
      <c r="D19" s="107"/>
      <c r="E19" s="100" t="s">
        <v>1121</v>
      </c>
      <c r="F19" s="113">
        <f>$C19 * ElecEnergy_Sector!B$91</f>
        <v>46.269032475433313</v>
      </c>
      <c r="G19" s="113">
        <f>$C19 * ElecEnergy_Sector!C$91</f>
        <v>44.792741066677159</v>
      </c>
      <c r="H19" s="113">
        <f>$C19 * ElecEnergy_Sector!D$91</f>
        <v>41.252679457783735</v>
      </c>
      <c r="I19" s="113">
        <f>$C19 * ElecEnergy_Sector!E$91</f>
        <v>34.305967652421067</v>
      </c>
      <c r="K19" s="100" t="s">
        <v>1121</v>
      </c>
      <c r="L19" s="113">
        <f>$B19 * ElecEnergy_Sector!B$122</f>
        <v>5.6748842414429319</v>
      </c>
      <c r="M19" s="113">
        <f>$B19 * ElecEnergy_Sector!C$122</f>
        <v>4.7604836910100952</v>
      </c>
      <c r="N19" s="113">
        <f>$B19 * ElecEnergy_Sector!D$122</f>
        <v>3.9625292995122061</v>
      </c>
      <c r="O19" s="113">
        <f>$B19 * ElecEnergy_Sector!E$122</f>
        <v>2.8704807913878159</v>
      </c>
    </row>
    <row r="20" spans="1:15" x14ac:dyDescent="0.25">
      <c r="A20" s="100" t="s">
        <v>1122</v>
      </c>
      <c r="B20" s="111">
        <v>7.9374215677037972E-3</v>
      </c>
      <c r="C20" s="111">
        <v>1.6699605010965894E-2</v>
      </c>
      <c r="D20" s="107"/>
      <c r="E20" s="100" t="s">
        <v>1122</v>
      </c>
      <c r="F20" s="113">
        <f>$C20 * ElecEnergy_Sector!B$91</f>
        <v>26.532977103767383</v>
      </c>
      <c r="G20" s="113">
        <f>$C20 * ElecEnergy_Sector!C$91</f>
        <v>25.686397781672994</v>
      </c>
      <c r="H20" s="113">
        <f>$C20 * ElecEnergy_Sector!D$91</f>
        <v>23.656349419097733</v>
      </c>
      <c r="I20" s="113">
        <f>$C20 * ElecEnergy_Sector!E$91</f>
        <v>19.672757469643809</v>
      </c>
      <c r="K20" s="100" t="s">
        <v>1122</v>
      </c>
      <c r="L20" s="113">
        <f>$B20 * ElecEnergy_Sector!B$122</f>
        <v>14.490097435853349</v>
      </c>
      <c r="M20" s="113">
        <f>$B20 * ElecEnergy_Sector!C$122</f>
        <v>12.155291560094941</v>
      </c>
      <c r="N20" s="113">
        <f>$B20 * ElecEnergy_Sector!D$122</f>
        <v>10.11781618786928</v>
      </c>
      <c r="O20" s="113">
        <f>$B20 * ElecEnergy_Sector!E$122</f>
        <v>7.3294087747557368</v>
      </c>
    </row>
    <row r="21" spans="1:15" x14ac:dyDescent="0.25">
      <c r="A21" s="100" t="s">
        <v>1123</v>
      </c>
      <c r="B21" s="111">
        <v>4.4293540961779147E-5</v>
      </c>
      <c r="C21" s="111">
        <v>1.4530825139411881E-3</v>
      </c>
      <c r="D21" s="107"/>
      <c r="E21" s="100" t="s">
        <v>1123</v>
      </c>
      <c r="F21" s="113">
        <f>$C21 * ElecEnergy_Sector!B$91</f>
        <v>2.3087135921459927</v>
      </c>
      <c r="G21" s="113">
        <f>$C21 * ElecEnergy_Sector!C$91</f>
        <v>2.2350501965871308</v>
      </c>
      <c r="H21" s="113">
        <f>$C21 * ElecEnergy_Sector!D$91</f>
        <v>2.0584096247786334</v>
      </c>
      <c r="I21" s="113">
        <f>$C21 * ElecEnergy_Sector!E$91</f>
        <v>1.7117853902157598</v>
      </c>
      <c r="K21" s="100" t="s">
        <v>1123</v>
      </c>
      <c r="L21" s="113">
        <f>$B21 * ElecEnergy_Sector!B$122</f>
        <v>8.085972489184691E-2</v>
      </c>
      <c r="M21" s="113">
        <f>$B21 * ElecEnergy_Sector!C$122</f>
        <v>6.7830705478729755E-2</v>
      </c>
      <c r="N21" s="113">
        <f>$B21 * ElecEnergy_Sector!D$122</f>
        <v>5.6460892487380607E-2</v>
      </c>
      <c r="O21" s="113">
        <f>$B21 * ElecEnergy_Sector!E$122</f>
        <v>4.0900620563131165E-2</v>
      </c>
    </row>
    <row r="22" spans="1:15" x14ac:dyDescent="0.25">
      <c r="A22" s="100" t="s">
        <v>1124</v>
      </c>
      <c r="B22" s="111">
        <v>9.3457931659062118E-4</v>
      </c>
      <c r="C22" s="111">
        <v>1.7404458469220947E-3</v>
      </c>
      <c r="D22" s="107"/>
      <c r="E22" s="100" t="s">
        <v>1124</v>
      </c>
      <c r="F22" s="113">
        <f>$C22 * ElecEnergy_Sector!B$91</f>
        <v>2.7652875488017306</v>
      </c>
      <c r="G22" s="113">
        <f>$C22 * ElecEnergy_Sector!C$91</f>
        <v>2.6770563921808543</v>
      </c>
      <c r="H22" s="113">
        <f>$C22 * ElecEnergy_Sector!D$91</f>
        <v>2.4654831699773934</v>
      </c>
      <c r="I22" s="113">
        <f>$C22 * ElecEnergy_Sector!E$91</f>
        <v>2.0503101129076824</v>
      </c>
      <c r="K22" s="100" t="s">
        <v>1124</v>
      </c>
      <c r="L22" s="113">
        <f>$B22 * ElecEnergy_Sector!B$122</f>
        <v>1.7061139116047881</v>
      </c>
      <c r="M22" s="113">
        <f>$B22 * ElecEnergy_Sector!C$122</f>
        <v>1.4312058370964937</v>
      </c>
      <c r="N22" s="113">
        <f>$B22 * ElecEnergy_Sector!D$122</f>
        <v>1.1913064787591821</v>
      </c>
      <c r="O22" s="113">
        <f>$B22 * ElecEnergy_Sector!E$122</f>
        <v>0.86298979905462148</v>
      </c>
    </row>
    <row r="23" spans="1:15" x14ac:dyDescent="0.25">
      <c r="A23" s="100" t="s">
        <v>1125</v>
      </c>
      <c r="B23" s="111">
        <v>1.8783253402904546E-4</v>
      </c>
      <c r="C23" s="111">
        <v>1.5506776081611186E-3</v>
      </c>
      <c r="D23" s="107"/>
      <c r="E23" s="100" t="s">
        <v>1125</v>
      </c>
      <c r="F23" s="113">
        <f>$C23 * ElecEnergy_Sector!B$91</f>
        <v>2.4637764453498283</v>
      </c>
      <c r="G23" s="113">
        <f>$C23 * ElecEnergy_Sector!C$91</f>
        <v>2.3851655082982064</v>
      </c>
      <c r="H23" s="113">
        <f>$C23 * ElecEnergy_Sector!D$91</f>
        <v>2.1966610174876462</v>
      </c>
      <c r="I23" s="113">
        <f>$C23 * ElecEnergy_Sector!E$91</f>
        <v>1.8267560507526392</v>
      </c>
      <c r="K23" s="100" t="s">
        <v>1125</v>
      </c>
      <c r="L23" s="113">
        <f>$B23 * ElecEnergy_Sector!B$122</f>
        <v>0.34289620331851262</v>
      </c>
      <c r="M23" s="113">
        <f>$B23 * ElecEnergy_Sector!C$122</f>
        <v>0.28764494818875969</v>
      </c>
      <c r="N23" s="113">
        <f>$B23 * ElecEnergy_Sector!D$122</f>
        <v>0.23942977416498276</v>
      </c>
      <c r="O23" s="113">
        <f>$B23 * ElecEnergy_Sector!E$122</f>
        <v>0.17344441281771997</v>
      </c>
    </row>
    <row r="24" spans="1:15" x14ac:dyDescent="0.25">
      <c r="A24" s="100" t="s">
        <v>1126</v>
      </c>
      <c r="B24" s="111">
        <v>3.7059127684929011E-4</v>
      </c>
      <c r="C24" s="111">
        <v>2.0982945257285068E-3</v>
      </c>
      <c r="D24" s="107"/>
      <c r="E24" s="100" t="s">
        <v>1126</v>
      </c>
      <c r="F24" s="113">
        <f>$C24 * ElecEnergy_Sector!B$91</f>
        <v>3.3338513438824604</v>
      </c>
      <c r="G24" s="113">
        <f>$C24 * ElecEnergy_Sector!C$91</f>
        <v>3.2274792017881331</v>
      </c>
      <c r="H24" s="113">
        <f>$C24 * ElecEnergy_Sector!D$91</f>
        <v>2.9724049432437734</v>
      </c>
      <c r="I24" s="113">
        <f>$C24 * ElecEnergy_Sector!E$91</f>
        <v>2.4718692015429071</v>
      </c>
      <c r="K24" s="100" t="s">
        <v>1126</v>
      </c>
      <c r="L24" s="113">
        <f>$B24 * ElecEnergy_Sector!B$122</f>
        <v>0.67652998705182388</v>
      </c>
      <c r="M24" s="113">
        <f>$B24 * ElecEnergy_Sector!C$122</f>
        <v>0.56751994099188618</v>
      </c>
      <c r="N24" s="113">
        <f>$B24 * ElecEnergy_Sector!D$122</f>
        <v>0.47239199631847217</v>
      </c>
      <c r="O24" s="113">
        <f>$B24 * ElecEnergy_Sector!E$122</f>
        <v>0.34220369086089608</v>
      </c>
    </row>
    <row r="25" spans="1:15" x14ac:dyDescent="0.25">
      <c r="A25" s="100" t="s">
        <v>1127</v>
      </c>
      <c r="B25" s="111">
        <v>2.150023730692304E-3</v>
      </c>
      <c r="C25" s="111">
        <v>1.0377611685385948E-2</v>
      </c>
      <c r="D25" s="107"/>
      <c r="E25" s="100" t="s">
        <v>1127</v>
      </c>
      <c r="F25" s="113">
        <f>$C25 * ElecEnergy_Sector!B$91</f>
        <v>16.488350057341158</v>
      </c>
      <c r="G25" s="113">
        <f>$C25 * ElecEnergy_Sector!C$91</f>
        <v>15.962261478611074</v>
      </c>
      <c r="H25" s="113">
        <f>$C25 * ElecEnergy_Sector!D$91</f>
        <v>14.700731424725017</v>
      </c>
      <c r="I25" s="113">
        <f>$C25 * ElecEnergy_Sector!E$91</f>
        <v>12.225213570421509</v>
      </c>
      <c r="K25" s="100" t="s">
        <v>1127</v>
      </c>
      <c r="L25" s="113">
        <f>$B25 * ElecEnergy_Sector!B$122</f>
        <v>3.924958890162729</v>
      </c>
      <c r="M25" s="113">
        <f>$B25 * ElecEnergy_Sector!C$122</f>
        <v>3.2925258013287442</v>
      </c>
      <c r="N25" s="113">
        <f>$B25 * ElecEnergy_Sector!D$122</f>
        <v>2.740631163552365</v>
      </c>
      <c r="O25" s="113">
        <f>$B25 * ElecEnergy_Sector!E$122</f>
        <v>1.9853302061954055</v>
      </c>
    </row>
    <row r="26" spans="1:15" x14ac:dyDescent="0.25">
      <c r="A26" s="100" t="s">
        <v>1128</v>
      </c>
      <c r="B26" s="111">
        <v>2.7635195183641299E-5</v>
      </c>
      <c r="C26" s="111">
        <v>1.2958459732535222E-3</v>
      </c>
      <c r="D26" s="107"/>
      <c r="E26" s="100" t="s">
        <v>1128</v>
      </c>
      <c r="F26" s="113">
        <f>$C26 * ElecEnergy_Sector!B$91</f>
        <v>2.0588901064287026</v>
      </c>
      <c r="G26" s="113">
        <f>$C26 * ElecEnergy_Sector!C$91</f>
        <v>1.9931977499415081</v>
      </c>
      <c r="H26" s="113">
        <f>$C26 * ElecEnergy_Sector!D$91</f>
        <v>1.8356712698585576</v>
      </c>
      <c r="I26" s="113">
        <f>$C26 * ElecEnergy_Sector!E$91</f>
        <v>1.5265548815730097</v>
      </c>
      <c r="K26" s="100" t="s">
        <v>1128</v>
      </c>
      <c r="L26" s="113">
        <f>$B26 * ElecEnergy_Sector!B$122</f>
        <v>5.0449212940774826E-2</v>
      </c>
      <c r="M26" s="113">
        <f>$B26 * ElecEnergy_Sector!C$122</f>
        <v>4.2320273896510122E-2</v>
      </c>
      <c r="N26" s="113">
        <f>$B26 * ElecEnergy_Sector!D$122</f>
        <v>3.5226530781942628E-2</v>
      </c>
      <c r="O26" s="113">
        <f>$B26 * ElecEnergy_Sector!E$122</f>
        <v>2.5518317295280469E-2</v>
      </c>
    </row>
    <row r="27" spans="1:15" x14ac:dyDescent="0.25">
      <c r="A27" s="100" t="s">
        <v>1129</v>
      </c>
      <c r="B27" s="111">
        <v>3.0802155635383454E-4</v>
      </c>
      <c r="C27" s="111">
        <v>3.7086135803573606E-3</v>
      </c>
      <c r="D27" s="107"/>
      <c r="E27" s="100" t="s">
        <v>1129</v>
      </c>
      <c r="F27" s="113">
        <f>$C27 * ElecEnergy_Sector!B$91</f>
        <v>5.8923884217457427</v>
      </c>
      <c r="G27" s="113">
        <f>$C27 * ElecEnergy_Sector!C$91</f>
        <v>5.7043818450208859</v>
      </c>
      <c r="H27" s="113">
        <f>$C27 * ElecEnergy_Sector!D$91</f>
        <v>5.2535529229424824</v>
      </c>
      <c r="I27" s="113">
        <f>$C27 * ElecEnergy_Sector!E$91</f>
        <v>4.3688851004014166</v>
      </c>
      <c r="K27" s="100" t="s">
        <v>1129</v>
      </c>
      <c r="L27" s="113">
        <f>$B27 * ElecEnergy_Sector!B$122</f>
        <v>0.56230632653689638</v>
      </c>
      <c r="M27" s="113">
        <f>$B27 * ElecEnergy_Sector!C$122</f>
        <v>0.4717012687733802</v>
      </c>
      <c r="N27" s="113">
        <f>$B27 * ElecEnergy_Sector!D$122</f>
        <v>0.39263449251204197</v>
      </c>
      <c r="O27" s="113">
        <f>$B27 * ElecEnergy_Sector!E$122</f>
        <v>0.28442686062431422</v>
      </c>
    </row>
    <row r="28" spans="1:15" x14ac:dyDescent="0.25">
      <c r="A28" s="100" t="s">
        <v>1130</v>
      </c>
      <c r="B28" s="111">
        <v>1.9698881170681466E-4</v>
      </c>
      <c r="C28" s="111">
        <v>5.1616960942985485E-3</v>
      </c>
      <c r="D28" s="107"/>
      <c r="E28" s="100" t="s">
        <v>1130</v>
      </c>
      <c r="F28" s="113">
        <f>$C28 * ElecEnergy_Sector!B$91</f>
        <v>8.2011020138917363</v>
      </c>
      <c r="G28" s="113">
        <f>$C28 * ElecEnergy_Sector!C$91</f>
        <v>7.9394320416080157</v>
      </c>
      <c r="H28" s="113">
        <f>$C28 * ElecEnergy_Sector!D$91</f>
        <v>7.3119625477211159</v>
      </c>
      <c r="I28" s="113">
        <f>$C28 * ElecEnergy_Sector!E$91</f>
        <v>6.0806704906171767</v>
      </c>
      <c r="K28" s="100" t="s">
        <v>1130</v>
      </c>
      <c r="L28" s="113">
        <f>$B28 * ElecEnergy_Sector!B$122</f>
        <v>0.35961137392762343</v>
      </c>
      <c r="M28" s="113">
        <f>$B28 * ElecEnergy_Sector!C$122</f>
        <v>0.3016667843516927</v>
      </c>
      <c r="N28" s="113">
        <f>$B28 * ElecEnergy_Sector!D$122</f>
        <v>0.25110126392000653</v>
      </c>
      <c r="O28" s="113">
        <f>$B28 * ElecEnergy_Sector!E$122</f>
        <v>0.18189931235696111</v>
      </c>
    </row>
    <row r="29" spans="1:15" x14ac:dyDescent="0.25">
      <c r="A29" s="100" t="s">
        <v>1131</v>
      </c>
      <c r="B29" s="111">
        <v>1.4710183947399978E-3</v>
      </c>
      <c r="C29" s="111">
        <v>7.3196320664947908E-4</v>
      </c>
      <c r="D29" s="107"/>
      <c r="E29" s="100" t="s">
        <v>1131</v>
      </c>
      <c r="F29" s="113">
        <f>$C29 * ElecEnergy_Sector!B$91</f>
        <v>1.1629713990287651</v>
      </c>
      <c r="G29" s="113">
        <f>$C29 * ElecEnergy_Sector!C$91</f>
        <v>1.1258648378330696</v>
      </c>
      <c r="H29" s="113">
        <f>$C29 * ElecEnergy_Sector!D$91</f>
        <v>1.0368854453175953</v>
      </c>
      <c r="I29" s="113">
        <f>$C29 * ElecEnergy_Sector!E$91</f>
        <v>0.86227995402659552</v>
      </c>
      <c r="K29" s="100" t="s">
        <v>1131</v>
      </c>
      <c r="L29" s="113">
        <f>$B29 * ElecEnergy_Sector!B$122</f>
        <v>2.6854060462711935</v>
      </c>
      <c r="M29" s="113">
        <f>$B29 * ElecEnergy_Sector!C$122</f>
        <v>2.2527035166030838</v>
      </c>
      <c r="N29" s="113">
        <f>$B29 * ElecEnergy_Sector!D$122</f>
        <v>1.8751043522133917</v>
      </c>
      <c r="O29" s="113">
        <f>$B29 * ElecEnergy_Sector!E$122</f>
        <v>1.3583372179831763</v>
      </c>
    </row>
    <row r="30" spans="1:15" x14ac:dyDescent="0.25">
      <c r="A30" s="100" t="s">
        <v>1132</v>
      </c>
      <c r="B30" s="111">
        <v>9.8724260347354603E-4</v>
      </c>
      <c r="C30" s="111">
        <v>6.311149426222175E-3</v>
      </c>
      <c r="D30" s="107"/>
      <c r="E30" s="100" t="s">
        <v>1132</v>
      </c>
      <c r="F30" s="113">
        <f>$C30 * ElecEnergy_Sector!B$91</f>
        <v>10.027397840514686</v>
      </c>
      <c r="G30" s="113">
        <f>$C30 * ElecEnergy_Sector!C$91</f>
        <v>9.7074568239829109</v>
      </c>
      <c r="H30" s="113">
        <f>$C30 * ElecEnergy_Sector!D$91</f>
        <v>8.9402567285161556</v>
      </c>
      <c r="I30" s="113">
        <f>$C30 * ElecEnergy_Sector!E$91</f>
        <v>7.434769381384867</v>
      </c>
      <c r="K30" s="100" t="s">
        <v>1132</v>
      </c>
      <c r="L30" s="113">
        <f>$B30 * ElecEnergy_Sector!B$122</f>
        <v>1.8022529602513668</v>
      </c>
      <c r="M30" s="113">
        <f>$B30 * ElecEnergy_Sector!C$122</f>
        <v>1.5118538915200488</v>
      </c>
      <c r="N30" s="113">
        <f>$B30 * ElecEnergy_Sector!D$122</f>
        <v>1.2584362704661638</v>
      </c>
      <c r="O30" s="113">
        <f>$B30 * ElecEnergy_Sector!E$122</f>
        <v>0.91161903635729014</v>
      </c>
    </row>
    <row r="31" spans="1:15" x14ac:dyDescent="0.25">
      <c r="A31" s="100" t="s">
        <v>1133</v>
      </c>
      <c r="B31" s="111">
        <v>2.13363036878573E-2</v>
      </c>
      <c r="C31" s="111">
        <v>1.523025664798805E-2</v>
      </c>
      <c r="D31" s="107"/>
      <c r="E31" s="100" t="s">
        <v>1133</v>
      </c>
      <c r="F31" s="113">
        <f>$C31 * ElecEnergy_Sector!B$91</f>
        <v>24.198419702754084</v>
      </c>
      <c r="G31" s="113">
        <f>$C31 * ElecEnergy_Sector!C$91</f>
        <v>23.426328366467352</v>
      </c>
      <c r="H31" s="113">
        <f>$C31 * ElecEnergy_Sector!D$91</f>
        <v>21.57489789553426</v>
      </c>
      <c r="I31" s="113">
        <f>$C31 * ElecEnergy_Sector!E$91</f>
        <v>17.9418103026719</v>
      </c>
      <c r="K31" s="100" t="s">
        <v>1133</v>
      </c>
      <c r="L31" s="113">
        <f>$B31 * ElecEnergy_Sector!B$122</f>
        <v>38.950321174316464</v>
      </c>
      <c r="M31" s="113">
        <f>$B31 * ElecEnergy_Sector!C$122</f>
        <v>32.674211635159629</v>
      </c>
      <c r="N31" s="113">
        <f>$B31 * ElecEnergy_Sector!D$122</f>
        <v>27.197345762844275</v>
      </c>
      <c r="O31" s="113">
        <f>$B31 * ElecEnergy_Sector!E$122</f>
        <v>19.70192588824208</v>
      </c>
    </row>
    <row r="32" spans="1:15" x14ac:dyDescent="0.25">
      <c r="A32" s="100" t="s">
        <v>1134</v>
      </c>
      <c r="B32" s="111">
        <v>2.7315749329835421E-4</v>
      </c>
      <c r="C32" s="111">
        <v>4.8851766606754126E-3</v>
      </c>
      <c r="D32" s="107"/>
      <c r="E32" s="100" t="s">
        <v>1134</v>
      </c>
      <c r="F32" s="113">
        <f>$C32 * ElecEnergy_Sector!B$91</f>
        <v>7.7617572631475369</v>
      </c>
      <c r="G32" s="113">
        <f>$C32 * ElecEnergy_Sector!C$91</f>
        <v>7.5141053250933014</v>
      </c>
      <c r="H32" s="113">
        <f>$C32 * ElecEnergy_Sector!D$91</f>
        <v>6.920250268378914</v>
      </c>
      <c r="I32" s="113">
        <f>$C32 * ElecEnergy_Sector!E$91</f>
        <v>5.7549202857626858</v>
      </c>
      <c r="K32" s="100" t="s">
        <v>1134</v>
      </c>
      <c r="L32" s="113">
        <f>$B32 * ElecEnergy_Sector!B$122</f>
        <v>0.49866051077990509</v>
      </c>
      <c r="M32" s="113">
        <f>$B32 * ElecEnergy_Sector!C$122</f>
        <v>0.4183107756775859</v>
      </c>
      <c r="N32" s="113">
        <f>$B32 * ElecEnergy_Sector!D$122</f>
        <v>0.34819333759179499</v>
      </c>
      <c r="O32" s="113">
        <f>$B32 * ElecEnergy_Sector!E$122</f>
        <v>0.25223341247457742</v>
      </c>
    </row>
    <row r="33" spans="1:15" x14ac:dyDescent="0.25">
      <c r="A33" s="100" t="s">
        <v>1135</v>
      </c>
      <c r="B33" s="111">
        <v>4.4175640054962386E-3</v>
      </c>
      <c r="C33" s="111">
        <v>9.8137289187819055E-3</v>
      </c>
      <c r="D33" s="107"/>
      <c r="E33" s="100" t="s">
        <v>1135</v>
      </c>
      <c r="F33" s="113">
        <f>$C33 * ElecEnergy_Sector!B$91</f>
        <v>15.592431349941222</v>
      </c>
      <c r="G33" s="113">
        <f>$C33 * ElecEnergy_Sector!C$91</f>
        <v>15.094928566502638</v>
      </c>
      <c r="H33" s="113">
        <f>$C33 * ElecEnergy_Sector!D$91</f>
        <v>13.901945600184057</v>
      </c>
      <c r="I33" s="113">
        <f>$C33 * ElecEnergy_Sector!E$91</f>
        <v>11.560938642875096</v>
      </c>
      <c r="K33" s="100" t="s">
        <v>1135</v>
      </c>
      <c r="L33" s="113">
        <f>$B33 * ElecEnergy_Sector!B$122</f>
        <v>8.0644491819875341</v>
      </c>
      <c r="M33" s="113">
        <f>$B33 * ElecEnergy_Sector!C$122</f>
        <v>6.7650153156375037</v>
      </c>
      <c r="N33" s="113">
        <f>$B33 * ElecEnergy_Sector!D$122</f>
        <v>5.6310604425523234</v>
      </c>
      <c r="O33" s="113">
        <f>$B33 * ElecEnergy_Sector!E$122</f>
        <v>4.0791750959368338</v>
      </c>
    </row>
    <row r="34" spans="1:15" x14ac:dyDescent="0.25">
      <c r="A34" s="100" t="s">
        <v>1136</v>
      </c>
      <c r="B34" s="111">
        <v>9.6657935602132026E-6</v>
      </c>
      <c r="C34" s="111">
        <v>4.9881937045742283E-4</v>
      </c>
      <c r="D34" s="107"/>
      <c r="E34" s="100" t="s">
        <v>1136</v>
      </c>
      <c r="F34" s="113">
        <f>$C34 * ElecEnergy_Sector!B$91</f>
        <v>0.79254347193071406</v>
      </c>
      <c r="G34" s="113">
        <f>$C34 * ElecEnergy_Sector!C$91</f>
        <v>0.76725603763438821</v>
      </c>
      <c r="H34" s="113">
        <f>$C34 * ElecEnergy_Sector!D$91</f>
        <v>0.70661822940162056</v>
      </c>
      <c r="I34" s="113">
        <f>$C34 * ElecEnergy_Sector!E$91</f>
        <v>0.58762782052182805</v>
      </c>
      <c r="K34" s="100" t="s">
        <v>1136</v>
      </c>
      <c r="L34" s="113">
        <f>$B34 * ElecEnergy_Sector!B$122</f>
        <v>1.7645313315877004E-2</v>
      </c>
      <c r="M34" s="113">
        <f>$B34 * ElecEnergy_Sector!C$122</f>
        <v>1.4802103917742171E-2</v>
      </c>
      <c r="N34" s="113">
        <f>$B34 * ElecEnergy_Sector!D$122</f>
        <v>1.2320968682077854E-2</v>
      </c>
      <c r="O34" s="113">
        <f>$B34 * ElecEnergy_Sector!E$122</f>
        <v>8.9253861006274651E-3</v>
      </c>
    </row>
    <row r="35" spans="1:15" x14ac:dyDescent="0.25">
      <c r="A35" s="100" t="s">
        <v>1137</v>
      </c>
      <c r="B35" s="111">
        <v>1.5130421352928664E-3</v>
      </c>
      <c r="C35" s="111">
        <v>6.8045468470007133E-3</v>
      </c>
      <c r="D35" s="107"/>
      <c r="E35" s="100" t="s">
        <v>1137</v>
      </c>
      <c r="F35" s="113">
        <f>$C35 * ElecEnergy_Sector!B$91</f>
        <v>10.811326709489633</v>
      </c>
      <c r="G35" s="113">
        <f>$C35 * ElecEnergy_Sector!C$91</f>
        <v>10.466373122077796</v>
      </c>
      <c r="H35" s="113">
        <f>$C35 * ElecEnergy_Sector!D$91</f>
        <v>9.6391943249894982</v>
      </c>
      <c r="I35" s="113">
        <f>$C35 * ElecEnergy_Sector!E$91</f>
        <v>8.0160099429879814</v>
      </c>
      <c r="K35" s="100" t="s">
        <v>1137</v>
      </c>
      <c r="L35" s="113">
        <f>$B35 * ElecEnergy_Sector!B$122</f>
        <v>2.7621221549011956</v>
      </c>
      <c r="M35" s="113">
        <f>$B35 * ElecEnergy_Sector!C$122</f>
        <v>2.3170582714197256</v>
      </c>
      <c r="N35" s="113">
        <f>$B35 * ElecEnergy_Sector!D$122</f>
        <v>1.9286719344331218</v>
      </c>
      <c r="O35" s="113">
        <f>$B35 * ElecEnergy_Sector!E$122</f>
        <v>1.3971419066505262</v>
      </c>
    </row>
    <row r="36" spans="1:15" x14ac:dyDescent="0.25">
      <c r="A36" s="100" t="s">
        <v>1138</v>
      </c>
      <c r="B36" s="111">
        <v>8.9235232931280365E-6</v>
      </c>
      <c r="C36" s="111">
        <v>3.7140355300362459E-3</v>
      </c>
      <c r="D36" s="107"/>
      <c r="E36" s="100" t="s">
        <v>1138</v>
      </c>
      <c r="F36" s="113">
        <f>$C36 * ElecEnergy_Sector!B$91</f>
        <v>5.9010030247015122</v>
      </c>
      <c r="G36" s="113">
        <f>$C36 * ElecEnergy_Sector!C$91</f>
        <v>5.7127215845603905</v>
      </c>
      <c r="H36" s="113">
        <f>$C36 * ElecEnergy_Sector!D$91</f>
        <v>5.2612335558707617</v>
      </c>
      <c r="I36" s="113">
        <f>$C36 * ElecEnergy_Sector!E$91</f>
        <v>4.3752723593201326</v>
      </c>
      <c r="K36" s="100" t="s">
        <v>1138</v>
      </c>
      <c r="L36" s="113">
        <f>$B36 * ElecEnergy_Sector!B$122</f>
        <v>1.6290267675166201E-2</v>
      </c>
      <c r="M36" s="113">
        <f>$B36 * ElecEnergy_Sector!C$122</f>
        <v>1.366539832186945E-2</v>
      </c>
      <c r="N36" s="113">
        <f>$B36 * ElecEnergy_Sector!D$122</f>
        <v>1.1374798183254148E-2</v>
      </c>
      <c r="O36" s="113">
        <f>$B36 * ElecEnergy_Sector!E$122</f>
        <v>8.2399743252279459E-3</v>
      </c>
    </row>
    <row r="37" spans="1:15" x14ac:dyDescent="0.25">
      <c r="A37" s="100" t="s">
        <v>1139</v>
      </c>
      <c r="B37" s="111">
        <v>3.9643795172865595E-5</v>
      </c>
      <c r="C37" s="111">
        <v>1.3771752184367977E-3</v>
      </c>
      <c r="D37" s="107"/>
      <c r="E37" s="100" t="s">
        <v>1139</v>
      </c>
      <c r="F37" s="113">
        <f>$C37 * ElecEnergy_Sector!B$91</f>
        <v>2.1881091507652322</v>
      </c>
      <c r="G37" s="113">
        <f>$C37 * ElecEnergy_Sector!C$91</f>
        <v>2.1182938430340719</v>
      </c>
      <c r="H37" s="113">
        <f>$C37 * ElecEnergy_Sector!D$91</f>
        <v>1.950880763782735</v>
      </c>
      <c r="I37" s="113">
        <f>$C37 * ElecEnergy_Sector!E$91</f>
        <v>1.6223637653537426</v>
      </c>
      <c r="K37" s="100" t="s">
        <v>1139</v>
      </c>
      <c r="L37" s="113">
        <f>$B37 * ElecEnergy_Sector!B$122</f>
        <v>7.2371418083569755E-2</v>
      </c>
      <c r="M37" s="113">
        <f>$B37 * ElecEnergy_Sector!C$122</f>
        <v>6.0710129198072636E-2</v>
      </c>
      <c r="N37" s="113">
        <f>$B37 * ElecEnergy_Sector!D$122</f>
        <v>5.0533870366750548E-2</v>
      </c>
      <c r="O37" s="113">
        <f>$B37 * ElecEnergy_Sector!E$122</f>
        <v>3.6607048992696685E-2</v>
      </c>
    </row>
    <row r="38" spans="1:15" x14ac:dyDescent="0.25">
      <c r="A38" s="100" t="s">
        <v>1140</v>
      </c>
      <c r="B38" s="111">
        <v>3.931374182415312E-4</v>
      </c>
      <c r="C38" s="111">
        <v>6.7015298031018978E-3</v>
      </c>
      <c r="D38" s="107"/>
      <c r="E38" s="100" t="s">
        <v>1140</v>
      </c>
      <c r="F38" s="113">
        <f>$C38 * ElecEnergy_Sector!B$91</f>
        <v>10.647649253330028</v>
      </c>
      <c r="G38" s="113">
        <f>$C38 * ElecEnergy_Sector!C$91</f>
        <v>10.307918070827215</v>
      </c>
      <c r="H38" s="113">
        <f>$C38 * ElecEnergy_Sector!D$91</f>
        <v>9.4932622993522067</v>
      </c>
      <c r="I38" s="113">
        <f>$C38 * ElecEnergy_Sector!E$91</f>
        <v>7.8946520235323856</v>
      </c>
      <c r="K38" s="100" t="s">
        <v>1140</v>
      </c>
      <c r="L38" s="113">
        <f>$B38 * ElecEnergy_Sector!B$122</f>
        <v>0.71768891791992551</v>
      </c>
      <c r="M38" s="113">
        <f>$B38 * ElecEnergy_Sector!C$122</f>
        <v>0.60204688652957883</v>
      </c>
      <c r="N38" s="113">
        <f>$B38 * ElecEnergy_Sector!D$122</f>
        <v>0.50113151990388738</v>
      </c>
      <c r="O38" s="113">
        <f>$B38 * ElecEnergy_Sector!E$122</f>
        <v>0.36302277992497617</v>
      </c>
    </row>
    <row r="39" spans="1:15" x14ac:dyDescent="0.25">
      <c r="A39" s="100" t="s">
        <v>1141</v>
      </c>
      <c r="B39" s="111">
        <v>6.8299034539373981E-3</v>
      </c>
      <c r="C39" s="111">
        <v>8.2955830086940963E-3</v>
      </c>
      <c r="D39" s="107"/>
      <c r="E39" s="100" t="s">
        <v>1141</v>
      </c>
      <c r="F39" s="113">
        <f>$C39 * ElecEnergy_Sector!B$91</f>
        <v>13.180342522326004</v>
      </c>
      <c r="G39" s="113">
        <f>$C39 * ElecEnergy_Sector!C$91</f>
        <v>12.759801495441454</v>
      </c>
      <c r="H39" s="113">
        <f>$C39 * ElecEnergy_Sector!D$91</f>
        <v>11.751368380266081</v>
      </c>
      <c r="I39" s="113">
        <f>$C39 * ElecEnergy_Sector!E$91</f>
        <v>9.7725061456347486</v>
      </c>
      <c r="K39" s="100" t="s">
        <v>1141</v>
      </c>
      <c r="L39" s="113">
        <f>$B39 * ElecEnergy_Sector!B$122</f>
        <v>12.46827646495459</v>
      </c>
      <c r="M39" s="113">
        <f>$B39 * ElecEnergy_Sector!C$122</f>
        <v>10.459248901142226</v>
      </c>
      <c r="N39" s="113">
        <f>$B39 * ElecEnergy_Sector!D$122</f>
        <v>8.7060649530075302</v>
      </c>
      <c r="O39" s="113">
        <f>$B39 * ElecEnergy_Sector!E$122</f>
        <v>6.3067274276707979</v>
      </c>
    </row>
    <row r="40" spans="1:15" x14ac:dyDescent="0.25">
      <c r="A40" s="100" t="s">
        <v>1142</v>
      </c>
      <c r="B40" s="111">
        <v>1.4006522926763814E-4</v>
      </c>
      <c r="C40" s="111">
        <v>5.36773018209618E-4</v>
      </c>
      <c r="D40" s="107"/>
      <c r="E40" s="100" t="s">
        <v>1142</v>
      </c>
      <c r="F40" s="113">
        <f>$C40 * ElecEnergy_Sector!B$91</f>
        <v>0.85284569262109444</v>
      </c>
      <c r="G40" s="113">
        <f>$C40 * ElecEnergy_Sector!C$91</f>
        <v>0.82563421441091767</v>
      </c>
      <c r="H40" s="113">
        <f>$C40 * ElecEnergy_Sector!D$91</f>
        <v>0.76038265989956988</v>
      </c>
      <c r="I40" s="113">
        <f>$C40 * ElecEnergy_Sector!E$91</f>
        <v>0.63233863295283665</v>
      </c>
      <c r="K40" s="100" t="s">
        <v>1142</v>
      </c>
      <c r="L40" s="113">
        <f>$B40 * ElecEnergy_Sector!B$122</f>
        <v>0.25569497627808907</v>
      </c>
      <c r="M40" s="113">
        <f>$B40 * ElecEnergy_Sector!C$122</f>
        <v>0.21449455401323833</v>
      </c>
      <c r="N40" s="113">
        <f>$B40 * ElecEnergy_Sector!D$122</f>
        <v>0.17854088156384737</v>
      </c>
      <c r="O40" s="113">
        <f>$B40 * ElecEnergy_Sector!E$122</f>
        <v>0.12933612151954568</v>
      </c>
    </row>
    <row r="41" spans="1:15" x14ac:dyDescent="0.25">
      <c r="A41" s="100" t="s">
        <v>1143</v>
      </c>
      <c r="B41" s="111">
        <v>8.1894286827886268E-4</v>
      </c>
      <c r="C41" s="111">
        <v>1.5371227339639061E-2</v>
      </c>
      <c r="D41" s="107"/>
      <c r="E41" s="100" t="s">
        <v>1143</v>
      </c>
      <c r="F41" s="113">
        <f>$C41 * ElecEnergy_Sector!B$91</f>
        <v>24.422399379604069</v>
      </c>
      <c r="G41" s="113">
        <f>$C41 * ElecEnergy_Sector!C$91</f>
        <v>23.643161594494462</v>
      </c>
      <c r="H41" s="113">
        <f>$C41 * ElecEnergy_Sector!D$91</f>
        <v>21.774594351669503</v>
      </c>
      <c r="I41" s="113">
        <f>$C41 * ElecEnergy_Sector!E$91</f>
        <v>18.107879034558504</v>
      </c>
      <c r="K41" s="100" t="s">
        <v>1143</v>
      </c>
      <c r="L41" s="113">
        <f>$B41 * ElecEnergy_Sector!B$122</f>
        <v>1.4950147040244446</v>
      </c>
      <c r="M41" s="113">
        <f>$B41 * ElecEnergy_Sector!C$122</f>
        <v>1.2541212848632557</v>
      </c>
      <c r="N41" s="113">
        <f>$B41 * ElecEnergy_Sector!D$122</f>
        <v>1.0439049178547026</v>
      </c>
      <c r="O41" s="113">
        <f>$B41 * ElecEnergy_Sector!E$122</f>
        <v>0.75621119447774798</v>
      </c>
    </row>
    <row r="42" spans="1:15" x14ac:dyDescent="0.25">
      <c r="A42" s="100" t="s">
        <v>1144</v>
      </c>
      <c r="B42" s="111">
        <v>7.9728935902994881E-3</v>
      </c>
      <c r="C42" s="111">
        <v>1.5897156458490908E-2</v>
      </c>
      <c r="D42" s="107"/>
      <c r="E42" s="100" t="s">
        <v>1144</v>
      </c>
      <c r="F42" s="113">
        <f>$C42 * ElecEnergy_Sector!B$91</f>
        <v>25.258015866313624</v>
      </c>
      <c r="G42" s="113">
        <f>$C42 * ElecEnergy_Sector!C$91</f>
        <v>24.452116329826367</v>
      </c>
      <c r="H42" s="113">
        <f>$C42 * ElecEnergy_Sector!D$91</f>
        <v>22.519615745712514</v>
      </c>
      <c r="I42" s="113">
        <f>$C42 * ElecEnergy_Sector!E$91</f>
        <v>18.72744314967391</v>
      </c>
      <c r="K42" s="100" t="s">
        <v>1144</v>
      </c>
      <c r="L42" s="113">
        <f>$B42 * ElecEnergy_Sector!B$122</f>
        <v>14.5548531073613</v>
      </c>
      <c r="M42" s="113">
        <f>$B42 * ElecEnergy_Sector!C$122</f>
        <v>12.209613076622587</v>
      </c>
      <c r="N42" s="113">
        <f>$B42 * ElecEnergy_Sector!D$122</f>
        <v>10.163032307660052</v>
      </c>
      <c r="O42" s="113">
        <f>$B42 * ElecEnergy_Sector!E$122</f>
        <v>7.3621636122622958</v>
      </c>
    </row>
    <row r="43" spans="1:15" x14ac:dyDescent="0.25">
      <c r="A43" s="100" t="s">
        <v>1145</v>
      </c>
      <c r="B43" s="111">
        <v>2.3354295140880417E-6</v>
      </c>
      <c r="C43" s="111">
        <v>2.0603408779763116E-4</v>
      </c>
      <c r="D43" s="107"/>
      <c r="E43" s="100" t="s">
        <v>1145</v>
      </c>
      <c r="F43" s="113">
        <f>$C43 * ElecEnergy_Sector!B$91</f>
        <v>0.32735491231920799</v>
      </c>
      <c r="G43" s="113">
        <f>$C43 * ElecEnergy_Sector!C$91</f>
        <v>0.31691010250116031</v>
      </c>
      <c r="H43" s="113">
        <f>$C43 * ElecEnergy_Sector!D$91</f>
        <v>0.29186405127458243</v>
      </c>
      <c r="I43" s="113">
        <f>$C43 * ElecEnergy_Sector!E$91</f>
        <v>0.24271583891118984</v>
      </c>
      <c r="K43" s="100" t="s">
        <v>1145</v>
      </c>
      <c r="L43" s="113">
        <f>$B43 * ElecEnergy_Sector!B$122</f>
        <v>4.2634249579732294E-3</v>
      </c>
      <c r="M43" s="113">
        <f>$B43 * ElecEnergy_Sector!C$122</f>
        <v>3.5764544467811691E-3</v>
      </c>
      <c r="N43" s="113">
        <f>$B43 * ElecEnergy_Sector!D$122</f>
        <v>2.9769675632969309E-3</v>
      </c>
      <c r="O43" s="113">
        <f>$B43 * ElecEnergy_Sector!E$122</f>
        <v>2.1565337594047257E-3</v>
      </c>
    </row>
    <row r="44" spans="1:15" x14ac:dyDescent="0.25">
      <c r="A44" s="100" t="s">
        <v>1146</v>
      </c>
      <c r="B44" s="111">
        <v>4.1118560557071387E-2</v>
      </c>
      <c r="C44" s="111">
        <v>2.2392652173795175E-2</v>
      </c>
      <c r="D44" s="107"/>
      <c r="E44" s="100" t="s">
        <v>1146</v>
      </c>
      <c r="F44" s="113">
        <f>$C44 * ElecEnergy_Sector!B$91</f>
        <v>35.578310207324442</v>
      </c>
      <c r="G44" s="113">
        <f>$C44 * ElecEnergy_Sector!C$91</f>
        <v>34.443124298152426</v>
      </c>
      <c r="H44" s="113">
        <f>$C44 * ElecEnergy_Sector!D$91</f>
        <v>31.721013993790137</v>
      </c>
      <c r="I44" s="113">
        <f>$C44 * ElecEnergy_Sector!E$91</f>
        <v>26.379379334295106</v>
      </c>
      <c r="K44" s="100" t="s">
        <v>1146</v>
      </c>
      <c r="L44" s="113">
        <f>$B44 * ElecEnergy_Sector!B$122</f>
        <v>75.063664416952747</v>
      </c>
      <c r="M44" s="113">
        <f>$B44 * ElecEnergy_Sector!C$122</f>
        <v>62.96857081854747</v>
      </c>
      <c r="N44" s="113">
        <f>$B44 * ElecEnergy_Sector!D$122</f>
        <v>52.413750999315106</v>
      </c>
      <c r="O44" s="113">
        <f>$B44 * ElecEnergy_Sector!E$122</f>
        <v>37.968846177778147</v>
      </c>
    </row>
    <row r="45" spans="1:15" x14ac:dyDescent="0.25">
      <c r="A45" s="100" t="s">
        <v>1147</v>
      </c>
      <c r="B45" s="111">
        <v>1.3984931459913165E-3</v>
      </c>
      <c r="C45" s="111">
        <v>3.0850893672855822E-3</v>
      </c>
      <c r="D45" s="107"/>
      <c r="E45" s="100" t="s">
        <v>1147</v>
      </c>
      <c r="F45" s="113">
        <f>$C45 * ElecEnergy_Sector!B$91</f>
        <v>4.901709081832351</v>
      </c>
      <c r="G45" s="113">
        <f>$C45 * ElecEnergy_Sector!C$91</f>
        <v>4.7453117979779007</v>
      </c>
      <c r="H45" s="113">
        <f>$C45 * ElecEnergy_Sector!D$91</f>
        <v>4.3702801361904573</v>
      </c>
      <c r="I45" s="113">
        <f>$C45 * ElecEnergy_Sector!E$91</f>
        <v>3.634350324749132</v>
      </c>
      <c r="K45" s="100" t="s">
        <v>1147</v>
      </c>
      <c r="L45" s="113">
        <f>$B45 * ElecEnergy_Sector!B$122</f>
        <v>2.5530081495532162</v>
      </c>
      <c r="M45" s="113">
        <f>$B45 * ElecEnergy_Sector!C$122</f>
        <v>2.1416390435258825</v>
      </c>
      <c r="N45" s="113">
        <f>$B45 * ElecEnergy_Sector!D$122</f>
        <v>1.7826565554623199</v>
      </c>
      <c r="O45" s="113">
        <f>$B45 * ElecEnergy_Sector!E$122</f>
        <v>1.2913674608604355</v>
      </c>
    </row>
    <row r="46" spans="1:15" x14ac:dyDescent="0.25">
      <c r="A46" s="100" t="s">
        <v>1148</v>
      </c>
      <c r="B46" s="111">
        <v>5.0813031975798515E-3</v>
      </c>
      <c r="C46" s="111">
        <v>7.7371221917689383E-3</v>
      </c>
      <c r="D46" s="107"/>
      <c r="E46" s="100" t="s">
        <v>1148</v>
      </c>
      <c r="F46" s="113">
        <f>$C46 * ElecEnergy_Sector!B$91</f>
        <v>12.293038417881837</v>
      </c>
      <c r="G46" s="113">
        <f>$C46 * ElecEnergy_Sector!C$91</f>
        <v>11.900808322872521</v>
      </c>
      <c r="H46" s="113">
        <f>$C46 * ElecEnergy_Sector!D$91</f>
        <v>10.960263188653396</v>
      </c>
      <c r="I46" s="113">
        <f>$C46 * ElecEnergy_Sector!E$91</f>
        <v>9.1146184770070509</v>
      </c>
      <c r="K46" s="100" t="s">
        <v>1148</v>
      </c>
      <c r="L46" s="113">
        <f>$B46 * ElecEnergy_Sector!B$122</f>
        <v>9.276133037160216</v>
      </c>
      <c r="M46" s="113">
        <f>$B46 * ElecEnergy_Sector!C$122</f>
        <v>7.781459173484925</v>
      </c>
      <c r="N46" s="113">
        <f>$B46 * ElecEnergy_Sector!D$122</f>
        <v>6.4771275293140516</v>
      </c>
      <c r="O46" s="113">
        <f>$B46 * ElecEnergy_Sector!E$122</f>
        <v>4.6920713390192397</v>
      </c>
    </row>
    <row r="47" spans="1:15" x14ac:dyDescent="0.25">
      <c r="A47" s="100" t="s">
        <v>1149</v>
      </c>
      <c r="B47" s="111">
        <v>9.3156823798249445E-3</v>
      </c>
      <c r="C47" s="111">
        <v>1.867861664375893E-2</v>
      </c>
      <c r="D47" s="107"/>
      <c r="E47" s="100" t="s">
        <v>1149</v>
      </c>
      <c r="F47" s="113">
        <f>$C47 * ElecEnergy_Sector!B$91</f>
        <v>29.677307182622933</v>
      </c>
      <c r="G47" s="113">
        <f>$C47 * ElecEnergy_Sector!C$91</f>
        <v>28.730402713592035</v>
      </c>
      <c r="H47" s="113">
        <f>$C47 * ElecEnergy_Sector!D$91</f>
        <v>26.459780437919378</v>
      </c>
      <c r="I47" s="113">
        <f>$C47 * ElecEnergy_Sector!E$91</f>
        <v>22.004106974974974</v>
      </c>
      <c r="K47" s="100" t="s">
        <v>1149</v>
      </c>
      <c r="L47" s="113">
        <f>$B47 * ElecEnergy_Sector!B$122</f>
        <v>17.006170607639184</v>
      </c>
      <c r="M47" s="113">
        <f>$B47 * ElecEnergy_Sector!C$122</f>
        <v>14.265947000817901</v>
      </c>
      <c r="N47" s="113">
        <f>$B47 * ElecEnergy_Sector!D$122</f>
        <v>11.87468262579735</v>
      </c>
      <c r="O47" s="113">
        <f>$B47 * ElecEnergy_Sector!E$122</f>
        <v>8.6020937145812333</v>
      </c>
    </row>
    <row r="48" spans="1:15" x14ac:dyDescent="0.25">
      <c r="A48" s="100" t="s">
        <v>1150</v>
      </c>
      <c r="B48" s="111">
        <v>1.1904425231691951E-3</v>
      </c>
      <c r="C48" s="111">
        <v>1.1705989356712781E-2</v>
      </c>
      <c r="D48" s="107"/>
      <c r="E48" s="100" t="s">
        <v>1150</v>
      </c>
      <c r="F48" s="113">
        <f>$C48 * ElecEnergy_Sector!B$91</f>
        <v>18.598927781504475</v>
      </c>
      <c r="G48" s="113">
        <f>$C48 * ElecEnergy_Sector!C$91</f>
        <v>18.005497665789608</v>
      </c>
      <c r="H48" s="113">
        <f>$C48 * ElecEnergy_Sector!D$91</f>
        <v>16.582486492153247</v>
      </c>
      <c r="I48" s="113">
        <f>$C48 * ElecEnergy_Sector!E$91</f>
        <v>13.790092005506812</v>
      </c>
      <c r="K48" s="100" t="s">
        <v>1150</v>
      </c>
      <c r="L48" s="113">
        <f>$B48 * ElecEnergy_Sector!B$122</f>
        <v>2.1732029734556306</v>
      </c>
      <c r="M48" s="113">
        <f>$B48 * ElecEnergy_Sector!C$122</f>
        <v>1.8230323073091728</v>
      </c>
      <c r="N48" s="113">
        <f>$B48 * ElecEnergy_Sector!D$122</f>
        <v>1.5174548219357862</v>
      </c>
      <c r="O48" s="113">
        <f>$B48 * ElecEnergy_Sector!E$122</f>
        <v>1.0992536809006566</v>
      </c>
    </row>
    <row r="49" spans="1:15" x14ac:dyDescent="0.25">
      <c r="A49" s="100" t="s">
        <v>1151</v>
      </c>
      <c r="B49" s="111">
        <v>1.191981805499622E-2</v>
      </c>
      <c r="C49" s="111">
        <v>3.5779445930962314E-2</v>
      </c>
      <c r="D49" s="107"/>
      <c r="E49" s="100" t="s">
        <v>1151</v>
      </c>
      <c r="F49" s="113">
        <f>$C49 * ElecEnergy_Sector!B$91</f>
        <v>56.847764905117195</v>
      </c>
      <c r="G49" s="113">
        <f>$C49 * ElecEnergy_Sector!C$91</f>
        <v>55.033941221188343</v>
      </c>
      <c r="H49" s="113">
        <f>$C49 * ElecEnergy_Sector!D$91</f>
        <v>50.684496693709711</v>
      </c>
      <c r="I49" s="113">
        <f>$C49 * ElecEnergy_Sector!E$91</f>
        <v>42.149521604603727</v>
      </c>
      <c r="K49" s="100" t="s">
        <v>1151</v>
      </c>
      <c r="L49" s="113">
        <f>$B49 * ElecEnergy_Sector!B$122</f>
        <v>21.760129981921175</v>
      </c>
      <c r="M49" s="113">
        <f>$B49 * ElecEnergy_Sector!C$122</f>
        <v>18.253895495647399</v>
      </c>
      <c r="N49" s="113">
        <f>$B49 * ElecEnergy_Sector!D$122</f>
        <v>15.194169421970889</v>
      </c>
      <c r="O49" s="113">
        <f>$B49 * ElecEnergy_Sector!E$122</f>
        <v>11.006750529826638</v>
      </c>
    </row>
    <row r="50" spans="1:15" x14ac:dyDescent="0.25">
      <c r="A50" s="100" t="s">
        <v>1152</v>
      </c>
      <c r="B50" s="111">
        <v>3.6453254031007338E-3</v>
      </c>
      <c r="C50" s="111">
        <v>1.2606033003407695E-2</v>
      </c>
      <c r="D50" s="107"/>
      <c r="E50" s="100" t="s">
        <v>1152</v>
      </c>
      <c r="F50" s="113">
        <f>$C50 * ElecEnergy_Sector!B$91</f>
        <v>20.028951872162065</v>
      </c>
      <c r="G50" s="113">
        <f>$C50 * ElecEnergy_Sector!C$91</f>
        <v>19.389894429347308</v>
      </c>
      <c r="H50" s="113">
        <f>$C50 * ElecEnergy_Sector!D$91</f>
        <v>17.857471558247475</v>
      </c>
      <c r="I50" s="113">
        <f>$C50 * ElecEnergy_Sector!E$91</f>
        <v>14.850376986013588</v>
      </c>
      <c r="K50" s="100" t="s">
        <v>1152</v>
      </c>
      <c r="L50" s="113">
        <f>$B50 * ElecEnergy_Sector!B$122</f>
        <v>6.654695082751104</v>
      </c>
      <c r="M50" s="113">
        <f>$B50 * ElecEnergy_Sector!C$122</f>
        <v>5.5824164973674693</v>
      </c>
      <c r="N50" s="113">
        <f>$B50 * ElecEnergy_Sector!D$122</f>
        <v>4.6466893636611335</v>
      </c>
      <c r="O50" s="113">
        <f>$B50 * ElecEnergy_Sector!E$122</f>
        <v>3.3660905835011281</v>
      </c>
    </row>
    <row r="51" spans="1:15" x14ac:dyDescent="0.25">
      <c r="A51" s="100" t="s">
        <v>1153</v>
      </c>
      <c r="B51" s="111">
        <v>1.0623830474191265E-2</v>
      </c>
      <c r="C51" s="111">
        <v>1.6238739288260667E-2</v>
      </c>
      <c r="D51" s="107"/>
      <c r="E51" s="100" t="s">
        <v>1153</v>
      </c>
      <c r="F51" s="113">
        <f>$C51 * ElecEnergy_Sector!B$91</f>
        <v>25.800735852527051</v>
      </c>
      <c r="G51" s="113">
        <f>$C51 * ElecEnergy_Sector!C$91</f>
        <v>24.977519920815137</v>
      </c>
      <c r="H51" s="113">
        <f>$C51 * ElecEnergy_Sector!D$91</f>
        <v>23.003495620194062</v>
      </c>
      <c r="I51" s="113">
        <f>$C51 * ElecEnergy_Sector!E$91</f>
        <v>19.129840461552991</v>
      </c>
      <c r="K51" s="100" t="s">
        <v>1153</v>
      </c>
      <c r="L51" s="113">
        <f>$B51 * ElecEnergy_Sector!B$122</f>
        <v>19.39425005966423</v>
      </c>
      <c r="M51" s="113">
        <f>$B51 * ElecEnergy_Sector!C$122</f>
        <v>16.269232495379981</v>
      </c>
      <c r="N51" s="113">
        <f>$B51 * ElecEnergy_Sector!D$122</f>
        <v>13.542176515647379</v>
      </c>
      <c r="O51" s="113">
        <f>$B51 * ElecEnergy_Sector!E$122</f>
        <v>9.8100366264886052</v>
      </c>
    </row>
    <row r="52" spans="1:15" x14ac:dyDescent="0.25">
      <c r="A52" s="100" t="s">
        <v>1154</v>
      </c>
      <c r="B52" s="111">
        <v>3.7682095431362036E-4</v>
      </c>
      <c r="C52" s="111">
        <v>9.7215557742408587E-3</v>
      </c>
      <c r="D52" s="107"/>
      <c r="E52" s="100" t="s">
        <v>1154</v>
      </c>
      <c r="F52" s="113">
        <f>$C52 * ElecEnergy_Sector!B$91</f>
        <v>15.445983099693153</v>
      </c>
      <c r="G52" s="113">
        <f>$C52 * ElecEnergy_Sector!C$91</f>
        <v>14.953152994331063</v>
      </c>
      <c r="H52" s="113">
        <f>$C52 * ElecEnergy_Sector!D$91</f>
        <v>13.77137484040332</v>
      </c>
      <c r="I52" s="113">
        <f>$C52 * ElecEnergy_Sector!E$91</f>
        <v>11.45235524125693</v>
      </c>
      <c r="K52" s="100" t="s">
        <v>1154</v>
      </c>
      <c r="L52" s="113">
        <f>$B52 * ElecEnergy_Sector!B$122</f>
        <v>0.68790252568822119</v>
      </c>
      <c r="M52" s="113">
        <f>$B52 * ElecEnergy_Sector!C$122</f>
        <v>0.5770600095466919</v>
      </c>
      <c r="N52" s="113">
        <f>$B52 * ElecEnergy_Sector!D$122</f>
        <v>0.48033295434321255</v>
      </c>
      <c r="O52" s="113">
        <f>$B52 * ElecEnergy_Sector!E$122</f>
        <v>0.34795617008623336</v>
      </c>
    </row>
    <row r="53" spans="1:15" x14ac:dyDescent="0.25">
      <c r="A53" s="100" t="s">
        <v>1155</v>
      </c>
      <c r="B53" s="111">
        <v>1.2199724662320038E-2</v>
      </c>
      <c r="C53" s="111">
        <v>2.1920942551732176E-2</v>
      </c>
      <c r="D53" s="107"/>
      <c r="E53" s="100" t="s">
        <v>1155</v>
      </c>
      <c r="F53" s="113">
        <f>$C53 * ElecEnergy_Sector!B$91</f>
        <v>34.82883975017257</v>
      </c>
      <c r="G53" s="113">
        <f>$C53 * ElecEnergy_Sector!C$91</f>
        <v>33.717566958215556</v>
      </c>
      <c r="H53" s="113">
        <f>$C53 * ElecEnergy_Sector!D$91</f>
        <v>31.052798929029908</v>
      </c>
      <c r="I53" s="113">
        <f>$C53 * ElecEnergy_Sector!E$91</f>
        <v>25.823687808366856</v>
      </c>
      <c r="K53" s="100" t="s">
        <v>1155</v>
      </c>
      <c r="L53" s="113">
        <f>$B53 * ElecEnergy_Sector!B$122</f>
        <v>22.271111284661099</v>
      </c>
      <c r="M53" s="113">
        <f>$B53 * ElecEnergy_Sector!C$122</f>
        <v>18.68254180006717</v>
      </c>
      <c r="N53" s="113">
        <f>$B53 * ElecEnergy_Sector!D$122</f>
        <v>15.550965842384752</v>
      </c>
      <c r="O53" s="113">
        <f>$B53 * ElecEnergy_Sector!E$122</f>
        <v>11.265216068834766</v>
      </c>
    </row>
    <row r="54" spans="1:15" x14ac:dyDescent="0.25">
      <c r="A54" s="100" t="s">
        <v>1156</v>
      </c>
      <c r="B54" s="111">
        <v>5.107449850888917E-2</v>
      </c>
      <c r="C54" s="111">
        <v>1.4259727655467629E-3</v>
      </c>
      <c r="D54" s="107"/>
      <c r="E54" s="100" t="s">
        <v>1156</v>
      </c>
      <c r="F54" s="113">
        <f>$C54 * ElecEnergy_Sector!B$91</f>
        <v>2.2656405773671495</v>
      </c>
      <c r="G54" s="113">
        <f>$C54 * ElecEnergy_Sector!C$91</f>
        <v>2.1933514988896095</v>
      </c>
      <c r="H54" s="113">
        <f>$C54 * ElecEnergy_Sector!D$91</f>
        <v>2.0200064601372412</v>
      </c>
      <c r="I54" s="113">
        <f>$C54 * ElecEnergy_Sector!E$91</f>
        <v>1.6798490956221821</v>
      </c>
      <c r="K54" s="100" t="s">
        <v>1156</v>
      </c>
      <c r="L54" s="113">
        <f>$B54 * ElecEnergy_Sector!B$122</f>
        <v>93.238648542041034</v>
      </c>
      <c r="M54" s="113">
        <f>$B54 * ElecEnergy_Sector!C$122</f>
        <v>78.214999085752197</v>
      </c>
      <c r="N54" s="113">
        <f>$B54 * ElecEnergy_Sector!D$122</f>
        <v>65.104566185973354</v>
      </c>
      <c r="O54" s="113">
        <f>$B54 * ElecEnergy_Sector!E$122</f>
        <v>47.162151379291672</v>
      </c>
    </row>
    <row r="55" spans="1:15" x14ac:dyDescent="0.25">
      <c r="A55" s="100" t="s">
        <v>1157</v>
      </c>
      <c r="B55" s="111">
        <v>1.4733411054352529E-3</v>
      </c>
      <c r="C55" s="111">
        <v>6.9617833876883788E-3</v>
      </c>
      <c r="D55" s="107"/>
      <c r="E55" s="100" t="s">
        <v>1157</v>
      </c>
      <c r="F55" s="113">
        <f>$C55 * ElecEnergy_Sector!B$91</f>
        <v>11.061150195206922</v>
      </c>
      <c r="G55" s="113">
        <f>$C55 * ElecEnergy_Sector!C$91</f>
        <v>10.708225568723417</v>
      </c>
      <c r="H55" s="113">
        <f>$C55 * ElecEnergy_Sector!D$91</f>
        <v>9.8619326799095735</v>
      </c>
      <c r="I55" s="113">
        <f>$C55 * ElecEnergy_Sector!E$91</f>
        <v>8.2012404516307296</v>
      </c>
      <c r="K55" s="100" t="s">
        <v>1157</v>
      </c>
      <c r="L55" s="113">
        <f>$B55 * ElecEnergy_Sector!B$122</f>
        <v>2.6896462524896068</v>
      </c>
      <c r="M55" s="113">
        <f>$B55 * ElecEnergy_Sector!C$122</f>
        <v>2.2562604935722108</v>
      </c>
      <c r="N55" s="113">
        <f>$B55 * ElecEnergy_Sector!D$122</f>
        <v>1.8780651071224936</v>
      </c>
      <c r="O55" s="113">
        <f>$B55 * ElecEnergy_Sector!E$122</f>
        <v>1.3604820071953672</v>
      </c>
    </row>
    <row r="56" spans="1:15" x14ac:dyDescent="0.25">
      <c r="A56" s="100" t="s">
        <v>1158</v>
      </c>
      <c r="B56" s="111">
        <v>5.4428328247634885E-4</v>
      </c>
      <c r="C56" s="111">
        <v>1.1933711243225951E-2</v>
      </c>
      <c r="D56" s="107"/>
      <c r="E56" s="100" t="s">
        <v>1158</v>
      </c>
      <c r="F56" s="113">
        <f>$C56 * ElecEnergy_Sector!B$91</f>
        <v>18.960741105646754</v>
      </c>
      <c r="G56" s="113">
        <f>$C56 * ElecEnergy_Sector!C$91</f>
        <v>18.355766726448785</v>
      </c>
      <c r="H56" s="113">
        <f>$C56 * ElecEnergy_Sector!D$91</f>
        <v>16.905073075140944</v>
      </c>
      <c r="I56" s="113">
        <f>$C56 * ElecEnergy_Sector!E$91</f>
        <v>14.058356880092864</v>
      </c>
      <c r="K56" s="100" t="s">
        <v>1158</v>
      </c>
      <c r="L56" s="113">
        <f>$B56 * ElecEnergy_Sector!B$122</f>
        <v>0.99361206010252534</v>
      </c>
      <c r="M56" s="113">
        <f>$B56 * ElecEnergy_Sector!C$122</f>
        <v>0.83351021907476219</v>
      </c>
      <c r="N56" s="113">
        <f>$B56 * ElecEnergy_Sector!D$122</f>
        <v>0.69379686580247102</v>
      </c>
      <c r="O56" s="113">
        <f>$B56 * ElecEnergy_Sector!E$122</f>
        <v>0.5025907509772165</v>
      </c>
    </row>
    <row r="57" spans="1:15" x14ac:dyDescent="0.25">
      <c r="A57" s="100" t="s">
        <v>1159</v>
      </c>
      <c r="B57" s="111">
        <v>2.6350179339276674E-2</v>
      </c>
      <c r="C57" s="111">
        <v>2.0603408779763115E-2</v>
      </c>
      <c r="D57" s="107"/>
      <c r="E57" s="100" t="s">
        <v>1159</v>
      </c>
      <c r="F57" s="113">
        <f>$C57 * ElecEnergy_Sector!B$91</f>
        <v>32.735491231920797</v>
      </c>
      <c r="G57" s="113">
        <f>$C57 * ElecEnergy_Sector!C$91</f>
        <v>31.691010250116033</v>
      </c>
      <c r="H57" s="113">
        <f>$C57 * ElecEnergy_Sector!D$91</f>
        <v>29.18640512745824</v>
      </c>
      <c r="I57" s="113">
        <f>$C57 * ElecEnergy_Sector!E$91</f>
        <v>24.271583891118983</v>
      </c>
      <c r="K57" s="100" t="s">
        <v>1159</v>
      </c>
      <c r="L57" s="113">
        <f>$B57 * ElecEnergy_Sector!B$122</f>
        <v>48.103362385574272</v>
      </c>
      <c r="M57" s="113">
        <f>$B57 * ElecEnergy_Sector!C$122</f>
        <v>40.352412908610972</v>
      </c>
      <c r="N57" s="113">
        <f>$B57 * ElecEnergy_Sector!D$122</f>
        <v>33.588523527208629</v>
      </c>
      <c r="O57" s="113">
        <f>$B57 * ElecEnergy_Sector!E$122</f>
        <v>24.331734684661882</v>
      </c>
    </row>
    <row r="58" spans="1:15" x14ac:dyDescent="0.25">
      <c r="A58" s="100" t="s">
        <v>1160</v>
      </c>
      <c r="B58" s="111">
        <v>4.0716918446240896E-2</v>
      </c>
      <c r="C58" s="111">
        <v>6.0563177913145784E-3</v>
      </c>
      <c r="D58" s="107"/>
      <c r="E58" s="100" t="s">
        <v>1160</v>
      </c>
      <c r="F58" s="113">
        <f>$C58 * ElecEnergy_Sector!B$91</f>
        <v>9.6225115015935589</v>
      </c>
      <c r="G58" s="113">
        <f>$C58 * ElecEnergy_Sector!C$91</f>
        <v>9.3154890656262115</v>
      </c>
      <c r="H58" s="113">
        <f>$C58 * ElecEnergy_Sector!D$91</f>
        <v>8.5792669808870663</v>
      </c>
      <c r="I58" s="113">
        <f>$C58 * ElecEnergy_Sector!E$91</f>
        <v>7.1345682122052381</v>
      </c>
      <c r="K58" s="100" t="s">
        <v>1160</v>
      </c>
      <c r="L58" s="113">
        <f>$B58 * ElecEnergy_Sector!B$122</f>
        <v>74.330449824451364</v>
      </c>
      <c r="M58" s="113">
        <f>$B58 * ElecEnergy_Sector!C$122</f>
        <v>62.353499927035159</v>
      </c>
      <c r="N58" s="113">
        <f>$B58 * ElecEnergy_Sector!D$122</f>
        <v>51.901778563930613</v>
      </c>
      <c r="O58" s="113">
        <f>$B58 * ElecEnergy_Sector!E$122</f>
        <v>37.597970171467701</v>
      </c>
    </row>
    <row r="59" spans="1:15" x14ac:dyDescent="0.25">
      <c r="A59" s="100" t="s">
        <v>1161</v>
      </c>
      <c r="B59" s="111">
        <v>2.8327210599377727E-2</v>
      </c>
      <c r="C59" s="111">
        <v>2.1498030476779145E-2</v>
      </c>
      <c r="D59" s="107"/>
      <c r="E59" s="100" t="s">
        <v>1161</v>
      </c>
      <c r="F59" s="113">
        <f>$C59 * ElecEnergy_Sector!B$91</f>
        <v>34.15690071962262</v>
      </c>
      <c r="G59" s="113">
        <f>$C59 * ElecEnergy_Sector!C$91</f>
        <v>33.067067274134232</v>
      </c>
      <c r="H59" s="113">
        <f>$C59 * ElecEnergy_Sector!D$91</f>
        <v>30.453709560624191</v>
      </c>
      <c r="I59" s="113">
        <f>$C59 * ElecEnergy_Sector!E$91</f>
        <v>25.325481612707044</v>
      </c>
      <c r="K59" s="100" t="s">
        <v>1161</v>
      </c>
      <c r="L59" s="113">
        <f>$B59 * ElecEnergy_Sector!B$122</f>
        <v>51.712516233362095</v>
      </c>
      <c r="M59" s="113">
        <f>$B59 * ElecEnergy_Sector!C$122</f>
        <v>43.380019693127799</v>
      </c>
      <c r="N59" s="113">
        <f>$B59 * ElecEnergy_Sector!D$122</f>
        <v>36.108641517257723</v>
      </c>
      <c r="O59" s="113">
        <f>$B59 * ElecEnergy_Sector!E$122</f>
        <v>26.157323780837729</v>
      </c>
    </row>
    <row r="60" spans="1:15" x14ac:dyDescent="0.25">
      <c r="A60" s="100" t="s">
        <v>1162</v>
      </c>
      <c r="B60" s="111">
        <v>1.8176923397763146E-2</v>
      </c>
      <c r="C60" s="111">
        <v>1.8754523939263319E-2</v>
      </c>
      <c r="D60" s="107"/>
      <c r="E60" s="100" t="s">
        <v>1162</v>
      </c>
      <c r="F60" s="113">
        <f>$C60 * ElecEnergy_Sector!B$91</f>
        <v>29.797911624003692</v>
      </c>
      <c r="G60" s="113">
        <f>$C60 * ElecEnergy_Sector!C$91</f>
        <v>28.847159067145093</v>
      </c>
      <c r="H60" s="113">
        <f>$C60 * ElecEnergy_Sector!D$91</f>
        <v>26.567309298915273</v>
      </c>
      <c r="I60" s="113">
        <f>$C60 * ElecEnergy_Sector!E$91</f>
        <v>22.09352859983699</v>
      </c>
      <c r="K60" s="100" t="s">
        <v>1162</v>
      </c>
      <c r="L60" s="113">
        <f>$B60 * ElecEnergy_Sector!B$122</f>
        <v>33.182739365804508</v>
      </c>
      <c r="M60" s="113">
        <f>$B60 * ElecEnergy_Sector!C$122</f>
        <v>27.835966841463819</v>
      </c>
      <c r="N60" s="113">
        <f>$B60 * ElecEnergy_Sector!D$122</f>
        <v>23.170089711229874</v>
      </c>
      <c r="O60" s="113">
        <f>$B60 * ElecEnergy_Sector!E$122</f>
        <v>16.78455663633963</v>
      </c>
    </row>
    <row r="61" spans="1:15" x14ac:dyDescent="0.25">
      <c r="A61" s="100" t="s">
        <v>1163</v>
      </c>
      <c r="B61" s="111">
        <v>1.0869891261657723E-2</v>
      </c>
      <c r="C61" s="111">
        <v>3.1566591030468646E-2</v>
      </c>
      <c r="D61" s="107"/>
      <c r="E61" s="100" t="s">
        <v>1163</v>
      </c>
      <c r="F61" s="113">
        <f>$C61 * ElecEnergy_Sector!B$91</f>
        <v>50.154218408484965</v>
      </c>
      <c r="G61" s="113">
        <f>$C61 * ElecEnergy_Sector!C$91</f>
        <v>48.553963598993562</v>
      </c>
      <c r="H61" s="113">
        <f>$C61 * ElecEnergy_Sector!D$91</f>
        <v>44.716644908437331</v>
      </c>
      <c r="I61" s="113">
        <f>$C61 * ElecEnergy_Sector!E$91</f>
        <v>37.186621424761768</v>
      </c>
      <c r="K61" s="100" t="s">
        <v>1163</v>
      </c>
      <c r="L61" s="113">
        <f>$B61 * ElecEnergy_Sector!B$122</f>
        <v>19.843444392498842</v>
      </c>
      <c r="M61" s="113">
        <f>$B61 * ElecEnergy_Sector!C$122</f>
        <v>16.64604763460996</v>
      </c>
      <c r="N61" s="113">
        <f>$B61 * ElecEnergy_Sector!D$122</f>
        <v>13.855829733810541</v>
      </c>
      <c r="O61" s="113">
        <f>$B61 * ElecEnergy_Sector!E$122</f>
        <v>10.037248962307842</v>
      </c>
    </row>
    <row r="62" spans="1:15" x14ac:dyDescent="0.25">
      <c r="A62" s="100" t="s">
        <v>1164</v>
      </c>
      <c r="B62" s="111">
        <v>2.5139032868434991E-3</v>
      </c>
      <c r="C62" s="111">
        <v>1.5062176207942615E-2</v>
      </c>
      <c r="D62" s="107"/>
      <c r="E62" s="100" t="s">
        <v>1164</v>
      </c>
      <c r="F62" s="113">
        <f>$C62 * ElecEnergy_Sector!B$91</f>
        <v>23.931367011125257</v>
      </c>
      <c r="G62" s="113">
        <f>$C62 * ElecEnergy_Sector!C$91</f>
        <v>23.16779644074272</v>
      </c>
      <c r="H62" s="113">
        <f>$C62 * ElecEnergy_Sector!D$91</f>
        <v>21.33679827475763</v>
      </c>
      <c r="I62" s="113">
        <f>$C62 * ElecEnergy_Sector!E$91</f>
        <v>17.743805276191722</v>
      </c>
      <c r="K62" s="100" t="s">
        <v>1164</v>
      </c>
      <c r="L62" s="113">
        <f>$B62 * ElecEnergy_Sector!B$122</f>
        <v>4.5892363483488392</v>
      </c>
      <c r="M62" s="113">
        <f>$B62 * ElecEnergy_Sector!C$122</f>
        <v>3.8497674773627484</v>
      </c>
      <c r="N62" s="113">
        <f>$B62 * ElecEnergy_Sector!D$122</f>
        <v>3.2044677422521044</v>
      </c>
      <c r="O62" s="113">
        <f>$B62 * ElecEnergy_Sector!E$122</f>
        <v>2.3213362994915601</v>
      </c>
    </row>
    <row r="63" spans="1:15" x14ac:dyDescent="0.25">
      <c r="A63" s="100" t="s">
        <v>1165</v>
      </c>
      <c r="B63" s="111">
        <v>2.6696258908471297E-3</v>
      </c>
      <c r="C63" s="111">
        <v>9.8191508684607898E-3</v>
      </c>
      <c r="D63" s="107"/>
      <c r="E63" s="100" t="s">
        <v>1165</v>
      </c>
      <c r="F63" s="113">
        <f>$C63 * ElecEnergy_Sector!B$91</f>
        <v>15.601045952896991</v>
      </c>
      <c r="G63" s="113">
        <f>$C63 * ElecEnergy_Sector!C$91</f>
        <v>15.103268306042141</v>
      </c>
      <c r="H63" s="113">
        <f>$C63 * ElecEnergy_Sector!D$91</f>
        <v>13.909626233112334</v>
      </c>
      <c r="I63" s="113">
        <f>$C63 * ElecEnergy_Sector!E$91</f>
        <v>11.56732590179381</v>
      </c>
      <c r="K63" s="100" t="s">
        <v>1165</v>
      </c>
      <c r="L63" s="113">
        <f>$B63 * ElecEnergy_Sector!B$122</f>
        <v>4.8735145217746432</v>
      </c>
      <c r="M63" s="113">
        <f>$B63 * ElecEnergy_Sector!C$122</f>
        <v>4.0882395854668561</v>
      </c>
      <c r="N63" s="113">
        <f>$B63 * ElecEnergy_Sector!D$122</f>
        <v>3.4029670496362385</v>
      </c>
      <c r="O63" s="113">
        <f>$B63 * ElecEnergy_Sector!E$122</f>
        <v>2.4651304284132274</v>
      </c>
    </row>
    <row r="64" spans="1:15" x14ac:dyDescent="0.25">
      <c r="A64" s="100" t="s">
        <v>1166</v>
      </c>
      <c r="B64" s="111">
        <v>2.3875120597030585E-3</v>
      </c>
      <c r="C64" s="111">
        <v>9.8137289187819055E-3</v>
      </c>
      <c r="D64" s="107"/>
      <c r="E64" s="100" t="s">
        <v>1166</v>
      </c>
      <c r="F64" s="113">
        <f>$C64 * ElecEnergy_Sector!B$91</f>
        <v>15.592431349941222</v>
      </c>
      <c r="G64" s="113">
        <f>$C64 * ElecEnergy_Sector!C$91</f>
        <v>15.094928566502638</v>
      </c>
      <c r="H64" s="113">
        <f>$C64 * ElecEnergy_Sector!D$91</f>
        <v>13.901945600184057</v>
      </c>
      <c r="I64" s="113">
        <f>$C64 * ElecEnergy_Sector!E$91</f>
        <v>11.560938642875096</v>
      </c>
      <c r="K64" s="100" t="s">
        <v>1166</v>
      </c>
      <c r="L64" s="113">
        <f>$B64 * ElecEnergy_Sector!B$122</f>
        <v>4.3585038389715072</v>
      </c>
      <c r="M64" s="113">
        <f>$B64 * ElecEnergy_Sector!C$122</f>
        <v>3.6562131595750538</v>
      </c>
      <c r="N64" s="113">
        <f>$B64 * ElecEnergy_Sector!D$122</f>
        <v>3.043357085213366</v>
      </c>
      <c r="O64" s="113">
        <f>$B64 * ElecEnergy_Sector!E$122</f>
        <v>2.2046267406816105</v>
      </c>
    </row>
    <row r="65" spans="1:15" x14ac:dyDescent="0.25">
      <c r="A65" s="100" t="s">
        <v>1167</v>
      </c>
      <c r="B65" s="111">
        <v>1.6257114357967468E-2</v>
      </c>
      <c r="C65" s="111">
        <v>1.4753125076246168E-2</v>
      </c>
      <c r="D65" s="107"/>
      <c r="E65" s="100" t="s">
        <v>1167</v>
      </c>
      <c r="F65" s="113">
        <f>$C65 * ElecEnergy_Sector!B$91</f>
        <v>23.440334642646445</v>
      </c>
      <c r="G65" s="113">
        <f>$C65 * ElecEnergy_Sector!C$91</f>
        <v>22.692431286990981</v>
      </c>
      <c r="H65" s="113">
        <f>$C65 * ElecEnergy_Sector!D$91</f>
        <v>20.899002197845757</v>
      </c>
      <c r="I65" s="113">
        <f>$C65 * ElecEnergy_Sector!E$91</f>
        <v>17.379731517824936</v>
      </c>
      <c r="K65" s="100" t="s">
        <v>1167</v>
      </c>
      <c r="L65" s="113">
        <f>$B65 * ElecEnergy_Sector!B$122</f>
        <v>29.67804709167109</v>
      </c>
      <c r="M65" s="113">
        <f>$B65 * ElecEnergy_Sector!C$122</f>
        <v>24.89598961846076</v>
      </c>
      <c r="N65" s="113">
        <f>$B65 * ElecEnergy_Sector!D$122</f>
        <v>20.722912776657441</v>
      </c>
      <c r="O65" s="113">
        <f>$B65 * ElecEnergy_Sector!E$122</f>
        <v>15.011806492969781</v>
      </c>
    </row>
    <row r="66" spans="1:15" x14ac:dyDescent="0.25">
      <c r="A66" s="100" t="s">
        <v>1168</v>
      </c>
      <c r="B66" s="111">
        <v>3.1748239886737516E-3</v>
      </c>
      <c r="C66" s="111">
        <v>1.796834123582499E-2</v>
      </c>
      <c r="D66" s="107"/>
      <c r="E66" s="100" t="s">
        <v>1168</v>
      </c>
      <c r="F66" s="113">
        <f>$C66 * ElecEnergy_Sector!B$91</f>
        <v>28.548794195417241</v>
      </c>
      <c r="G66" s="113">
        <f>$C66 * ElecEnergy_Sector!C$91</f>
        <v>27.637896833916983</v>
      </c>
      <c r="H66" s="113">
        <f>$C66 * ElecEnergy_Sector!D$91</f>
        <v>25.453617524314897</v>
      </c>
      <c r="I66" s="113">
        <f>$C66 * ElecEnergy_Sector!E$91</f>
        <v>21.16737605662324</v>
      </c>
      <c r="K66" s="100" t="s">
        <v>1168</v>
      </c>
      <c r="L66" s="113">
        <f>$B66 * ElecEnergy_Sector!B$122</f>
        <v>5.7957749308350648</v>
      </c>
      <c r="M66" s="113">
        <f>$B66 * ElecEnergy_Sector!C$122</f>
        <v>4.8618951261620982</v>
      </c>
      <c r="N66" s="113">
        <f>$B66 * ElecEnergy_Sector!D$122</f>
        <v>4.0469421048442058</v>
      </c>
      <c r="O66" s="113">
        <f>$B66 * ElecEnergy_Sector!E$122</f>
        <v>2.931629950911379</v>
      </c>
    </row>
    <row r="67" spans="1:15" x14ac:dyDescent="0.25">
      <c r="A67" s="100" t="s">
        <v>1169</v>
      </c>
      <c r="B67" s="111">
        <v>2.8174378982894805E-3</v>
      </c>
      <c r="C67" s="111">
        <v>6.4250103694787611E-3</v>
      </c>
      <c r="D67" s="107"/>
      <c r="E67" s="100" t="s">
        <v>1169</v>
      </c>
      <c r="F67" s="113">
        <f>$C67 * ElecEnergy_Sector!B$91</f>
        <v>10.208304502585827</v>
      </c>
      <c r="G67" s="113">
        <f>$C67 * ElecEnergy_Sector!C$91</f>
        <v>9.882591354312499</v>
      </c>
      <c r="H67" s="113">
        <f>$C67 * ElecEnergy_Sector!D$91</f>
        <v>9.1015500200100039</v>
      </c>
      <c r="I67" s="113">
        <f>$C67 * ElecEnergy_Sector!E$91</f>
        <v>7.5689018186778938</v>
      </c>
      <c r="K67" s="100" t="s">
        <v>1169</v>
      </c>
      <c r="L67" s="113">
        <f>$B67 * ElecEnergy_Sector!B$122</f>
        <v>5.1433515679438235</v>
      </c>
      <c r="M67" s="113">
        <f>$B67 * ElecEnergy_Sector!C$122</f>
        <v>4.3145974815694395</v>
      </c>
      <c r="N67" s="113">
        <f>$B67 * ElecEnergy_Sector!D$122</f>
        <v>3.5913827346172131</v>
      </c>
      <c r="O67" s="113">
        <f>$B67 * ElecEnergy_Sector!E$122</f>
        <v>2.601619918749777</v>
      </c>
    </row>
    <row r="68" spans="1:15" x14ac:dyDescent="0.25">
      <c r="A68" s="100" t="s">
        <v>1170</v>
      </c>
      <c r="B68" s="111">
        <v>1.6588137898180513E-5</v>
      </c>
      <c r="C68" s="111">
        <v>0</v>
      </c>
      <c r="D68" s="107"/>
      <c r="E68" s="100" t="s">
        <v>1170</v>
      </c>
      <c r="F68" s="113">
        <f>$C68 * ElecEnergy_Sector!B$91</f>
        <v>0</v>
      </c>
      <c r="G68" s="113">
        <f>$C68 * ElecEnergy_Sector!C$91</f>
        <v>0</v>
      </c>
      <c r="H68" s="113">
        <f>$C68 * ElecEnergy_Sector!D$91</f>
        <v>0</v>
      </c>
      <c r="I68" s="113">
        <f>$C68 * ElecEnergy_Sector!E$91</f>
        <v>0</v>
      </c>
      <c r="K68" s="100" t="s">
        <v>1170</v>
      </c>
      <c r="L68" s="113">
        <f>$B68 * ElecEnergy_Sector!B$122</f>
        <v>3.0282344508701913E-2</v>
      </c>
      <c r="M68" s="113">
        <f>$B68 * ElecEnergy_Sector!C$122</f>
        <v>2.5402915905570943E-2</v>
      </c>
      <c r="N68" s="113">
        <f>$B68 * ElecEnergy_Sector!D$122</f>
        <v>2.1144867854281248E-2</v>
      </c>
      <c r="O68" s="113">
        <f>$B68 * ElecEnergy_Sector!E$122</f>
        <v>1.5317473367230319E-2</v>
      </c>
    </row>
    <row r="69" spans="1:15" x14ac:dyDescent="0.25">
      <c r="A69" s="100" t="s">
        <v>1171</v>
      </c>
      <c r="B69" s="111">
        <v>2.4687023853461844E-3</v>
      </c>
      <c r="C69" s="111">
        <v>1.8721992241190009E-2</v>
      </c>
      <c r="D69" s="107"/>
      <c r="E69" s="100" t="s">
        <v>1171</v>
      </c>
      <c r="F69" s="113">
        <f>$C69 * ElecEnergy_Sector!B$91</f>
        <v>29.746224006269081</v>
      </c>
      <c r="G69" s="113">
        <f>$C69 * ElecEnergy_Sector!C$91</f>
        <v>28.797120629908068</v>
      </c>
      <c r="H69" s="113">
        <f>$C69 * ElecEnergy_Sector!D$91</f>
        <v>26.521225501345604</v>
      </c>
      <c r="I69" s="113">
        <f>$C69 * ElecEnergy_Sector!E$91</f>
        <v>22.055205046324698</v>
      </c>
      <c r="K69" s="100" t="s">
        <v>1171</v>
      </c>
      <c r="L69" s="113">
        <f>$B69 * ElecEnergy_Sector!B$122</f>
        <v>4.5067201985767946</v>
      </c>
      <c r="M69" s="113">
        <f>$B69 * ElecEnergy_Sector!C$122</f>
        <v>3.7805472486282001</v>
      </c>
      <c r="N69" s="113">
        <f>$B69 * ElecEnergy_Sector!D$122</f>
        <v>3.1468502390144484</v>
      </c>
      <c r="O69" s="113">
        <f>$B69 * ElecEnergy_Sector!E$122</f>
        <v>2.2795978229301936</v>
      </c>
    </row>
    <row r="70" spans="1:15" x14ac:dyDescent="0.25">
      <c r="A70" s="100" t="s">
        <v>1172</v>
      </c>
      <c r="B70" s="111">
        <v>1.294251792723561E-2</v>
      </c>
      <c r="C70" s="111">
        <v>2.1671532866503466E-2</v>
      </c>
      <c r="D70" s="107"/>
      <c r="E70" s="100" t="s">
        <v>1172</v>
      </c>
      <c r="F70" s="113">
        <f>$C70 * ElecEnergy_Sector!B$91</f>
        <v>34.43256801420722</v>
      </c>
      <c r="G70" s="113">
        <f>$C70 * ElecEnergy_Sector!C$91</f>
        <v>33.333938939398365</v>
      </c>
      <c r="H70" s="113">
        <f>$C70 * ElecEnergy_Sector!D$91</f>
        <v>30.699489814329102</v>
      </c>
      <c r="I70" s="113">
        <f>$C70 * ElecEnergy_Sector!E$91</f>
        <v>25.529873898105944</v>
      </c>
      <c r="K70" s="100" t="s">
        <v>1172</v>
      </c>
      <c r="L70" s="113">
        <f>$B70 * ElecEnergy_Sector!B$122</f>
        <v>23.627111679942605</v>
      </c>
      <c r="M70" s="113">
        <f>$B70 * ElecEnergy_Sector!C$122</f>
        <v>19.820048309821011</v>
      </c>
      <c r="N70" s="113">
        <f>$B70 * ElecEnergy_Sector!D$122</f>
        <v>16.497803005548956</v>
      </c>
      <c r="O70" s="113">
        <f>$B70 * ElecEnergy_Sector!E$122</f>
        <v>11.951110780015718</v>
      </c>
    </row>
    <row r="71" spans="1:15" x14ac:dyDescent="0.25">
      <c r="A71" s="100" t="s">
        <v>1173</v>
      </c>
      <c r="B71" s="111">
        <v>8.3669084798522978E-3</v>
      </c>
      <c r="C71" s="111">
        <v>1.4107913064458849E-2</v>
      </c>
      <c r="D71" s="107"/>
      <c r="E71" s="100" t="s">
        <v>1173</v>
      </c>
      <c r="F71" s="113">
        <f>$C71 * ElecEnergy_Sector!B$91</f>
        <v>22.415196890909979</v>
      </c>
      <c r="G71" s="113">
        <f>$C71 * ElecEnergy_Sector!C$91</f>
        <v>21.700002281789978</v>
      </c>
      <c r="H71" s="113">
        <f>$C71 * ElecEnergy_Sector!D$91</f>
        <v>19.985006879380617</v>
      </c>
      <c r="I71" s="113">
        <f>$C71 * ElecEnergy_Sector!E$91</f>
        <v>16.619647706497791</v>
      </c>
      <c r="K71" s="100" t="s">
        <v>1173</v>
      </c>
      <c r="L71" s="113">
        <f>$B71 * ElecEnergy_Sector!B$122</f>
        <v>15.274143886123458</v>
      </c>
      <c r="M71" s="113">
        <f>$B71 * ElecEnergy_Sector!C$122</f>
        <v>12.813003714335498</v>
      </c>
      <c r="N71" s="113">
        <f>$B71 * ElecEnergy_Sector!D$122</f>
        <v>10.665282338576857</v>
      </c>
      <c r="O71" s="113">
        <f>$B71 * ElecEnergy_Sector!E$122</f>
        <v>7.7259966484995539</v>
      </c>
    </row>
    <row r="72" spans="1:15" x14ac:dyDescent="0.25">
      <c r="A72" s="100" t="s">
        <v>1174</v>
      </c>
      <c r="B72" s="111">
        <v>7.2217441122860073E-3</v>
      </c>
      <c r="C72" s="111">
        <v>2.0451594188754335E-2</v>
      </c>
      <c r="D72" s="107"/>
      <c r="E72" s="100" t="s">
        <v>1174</v>
      </c>
      <c r="F72" s="113">
        <f>$C72 * ElecEnergy_Sector!B$91</f>
        <v>32.494282349159278</v>
      </c>
      <c r="G72" s="113">
        <f>$C72 * ElecEnergy_Sector!C$91</f>
        <v>31.457497543009914</v>
      </c>
      <c r="H72" s="113">
        <f>$C72 * ElecEnergy_Sector!D$91</f>
        <v>28.971347405466442</v>
      </c>
      <c r="I72" s="113">
        <f>$C72 * ElecEnergy_Sector!E$91</f>
        <v>24.092740641394951</v>
      </c>
      <c r="K72" s="100" t="s">
        <v>1174</v>
      </c>
      <c r="L72" s="113">
        <f>$B72 * ElecEnergy_Sector!B$122</f>
        <v>13.183598093063956</v>
      </c>
      <c r="M72" s="113">
        <f>$B72 * ElecEnergy_Sector!C$122</f>
        <v>11.059309941960139</v>
      </c>
      <c r="N72" s="113">
        <f>$B72 * ElecEnergy_Sector!D$122</f>
        <v>9.2055434955403062</v>
      </c>
      <c r="O72" s="113">
        <f>$B72 * ElecEnergy_Sector!E$122</f>
        <v>6.6685527805400406</v>
      </c>
    </row>
    <row r="73" spans="1:15" x14ac:dyDescent="0.25">
      <c r="A73" s="100" t="s">
        <v>1175</v>
      </c>
      <c r="B73" s="111">
        <v>5.0297006601875858E-3</v>
      </c>
      <c r="C73" s="111">
        <v>1.994193091893914E-2</v>
      </c>
      <c r="D73" s="107"/>
      <c r="E73" s="100" t="s">
        <v>1175</v>
      </c>
      <c r="F73" s="113">
        <f>$C73 * ElecEnergy_Sector!B$91</f>
        <v>31.68450967131702</v>
      </c>
      <c r="G73" s="113">
        <f>$C73 * ElecEnergy_Sector!C$91</f>
        <v>30.673562026296516</v>
      </c>
      <c r="H73" s="113">
        <f>$C73 * ElecEnergy_Sector!D$91</f>
        <v>28.249367910208264</v>
      </c>
      <c r="I73" s="113">
        <f>$C73 * ElecEnergy_Sector!E$91</f>
        <v>23.492338303035687</v>
      </c>
      <c r="K73" s="100" t="s">
        <v>1175</v>
      </c>
      <c r="L73" s="113">
        <f>$B73 * ElecEnergy_Sector!B$122</f>
        <v>9.1819304313929244</v>
      </c>
      <c r="M73" s="113">
        <f>$B73 * ElecEnergy_Sector!C$122</f>
        <v>7.7024355406976923</v>
      </c>
      <c r="N73" s="113">
        <f>$B73 * ElecEnergy_Sector!D$122</f>
        <v>6.4113498729669365</v>
      </c>
      <c r="O73" s="113">
        <f>$B73 * ElecEnergy_Sector!E$122</f>
        <v>4.6444215969542046</v>
      </c>
    </row>
    <row r="74" spans="1:15" x14ac:dyDescent="0.25">
      <c r="A74" s="100" t="s">
        <v>1176</v>
      </c>
      <c r="B74" s="111">
        <v>3.9809623132808301E-4</v>
      </c>
      <c r="C74" s="111">
        <v>5.2376033898029395E-3</v>
      </c>
      <c r="D74" s="107"/>
      <c r="E74" s="100" t="s">
        <v>1176</v>
      </c>
      <c r="F74" s="113">
        <f>$C74 * ElecEnergy_Sector!B$91</f>
        <v>8.3217064552724977</v>
      </c>
      <c r="G74" s="113">
        <f>$C74 * ElecEnergy_Sector!C$91</f>
        <v>8.056188395161076</v>
      </c>
      <c r="H74" s="113">
        <f>$C74 * ElecEnergy_Sector!D$91</f>
        <v>7.4194914087170156</v>
      </c>
      <c r="I74" s="113">
        <f>$C74 * ElecEnergy_Sector!E$91</f>
        <v>6.1700921154791946</v>
      </c>
      <c r="K74" s="100" t="s">
        <v>1176</v>
      </c>
      <c r="L74" s="113">
        <f>$B74 * ElecEnergy_Sector!B$122</f>
        <v>0.72674144009950614</v>
      </c>
      <c r="M74" s="113">
        <f>$B74 * ElecEnergy_Sector!C$122</f>
        <v>0.60964076551722202</v>
      </c>
      <c r="N74" s="113">
        <f>$B74 * ElecEnergy_Sector!D$122</f>
        <v>0.50745250952145737</v>
      </c>
      <c r="O74" s="113">
        <f>$B74 * ElecEnergy_Sector!E$122</f>
        <v>0.3676017439927069</v>
      </c>
    </row>
    <row r="75" spans="1:15" x14ac:dyDescent="0.25">
      <c r="A75" s="100" t="s">
        <v>1177</v>
      </c>
      <c r="B75" s="111">
        <v>1.8427486163781318E-2</v>
      </c>
      <c r="C75" s="111">
        <v>1.4839876271108329E-2</v>
      </c>
      <c r="D75" s="107"/>
      <c r="E75" s="100" t="s">
        <v>1177</v>
      </c>
      <c r="F75" s="113">
        <f>$C75 * ElecEnergy_Sector!B$91</f>
        <v>23.578168289938741</v>
      </c>
      <c r="G75" s="113">
        <f>$C75 * ElecEnergy_Sector!C$91</f>
        <v>22.825867119623048</v>
      </c>
      <c r="H75" s="113">
        <f>$C75 * ElecEnergy_Sector!D$91</f>
        <v>21.021892324698211</v>
      </c>
      <c r="I75" s="113">
        <f>$C75 * ElecEnergy_Sector!E$91</f>
        <v>17.481927660524384</v>
      </c>
      <c r="K75" s="100" t="s">
        <v>1177</v>
      </c>
      <c r="L75" s="113">
        <f>$B75 * ElecEnergy_Sector!B$122</f>
        <v>33.640152250131194</v>
      </c>
      <c r="M75" s="113">
        <f>$B75 * ElecEnergy_Sector!C$122</f>
        <v>28.219676267639073</v>
      </c>
      <c r="N75" s="113">
        <f>$B75 * ElecEnergy_Sector!D$122</f>
        <v>23.489481592897228</v>
      </c>
      <c r="O75" s="113">
        <f>$B75 * ElecEnergy_Sector!E$122</f>
        <v>17.015926095579768</v>
      </c>
    </row>
    <row r="76" spans="1:15" x14ac:dyDescent="0.25">
      <c r="A76" s="100" t="s">
        <v>1178</v>
      </c>
      <c r="B76" s="111">
        <v>2.0381771088281701E-2</v>
      </c>
      <c r="C76" s="111">
        <v>1.9681677334352658E-2</v>
      </c>
      <c r="D76" s="107"/>
      <c r="E76" s="100" t="s">
        <v>1178</v>
      </c>
      <c r="F76" s="113">
        <f>$C76 * ElecEnergy_Sector!B$91</f>
        <v>31.271008729440126</v>
      </c>
      <c r="G76" s="113">
        <f>$C76 * ElecEnergy_Sector!C$91</f>
        <v>30.273254528400312</v>
      </c>
      <c r="H76" s="113">
        <f>$C76 * ElecEnergy_Sector!D$91</f>
        <v>27.880697529650895</v>
      </c>
      <c r="I76" s="113">
        <f>$C76 * ElecEnergy_Sector!E$91</f>
        <v>23.185749874937343</v>
      </c>
      <c r="K76" s="100" t="s">
        <v>1178</v>
      </c>
      <c r="L76" s="113">
        <f>$B76 * ElecEnergy_Sector!B$122</f>
        <v>37.207781704090237</v>
      </c>
      <c r="M76" s="113">
        <f>$B76 * ElecEnergy_Sector!C$122</f>
        <v>31.212449531119937</v>
      </c>
      <c r="N76" s="113">
        <f>$B76 * ElecEnergy_Sector!D$122</f>
        <v>25.980604872183878</v>
      </c>
      <c r="O76" s="113">
        <f>$B76 * ElecEnergy_Sector!E$122</f>
        <v>18.820511243518389</v>
      </c>
    </row>
    <row r="77" spans="1:15" x14ac:dyDescent="0.25">
      <c r="A77" s="100" t="s">
        <v>1179</v>
      </c>
      <c r="B77" s="111">
        <v>2.4922080344311755E-3</v>
      </c>
      <c r="C77" s="111">
        <v>7.8889367827777186E-3</v>
      </c>
      <c r="D77" s="107"/>
      <c r="E77" s="100" t="s">
        <v>1179</v>
      </c>
      <c r="F77" s="113">
        <f>$C77 * ElecEnergy_Sector!B$91</f>
        <v>12.534247300643356</v>
      </c>
      <c r="G77" s="113">
        <f>$C77 * ElecEnergy_Sector!C$91</f>
        <v>12.134321029978638</v>
      </c>
      <c r="H77" s="113">
        <f>$C77 * ElecEnergy_Sector!D$91</f>
        <v>11.175320910645194</v>
      </c>
      <c r="I77" s="113">
        <f>$C77 * ElecEnergy_Sector!E$91</f>
        <v>9.2934617267310848</v>
      </c>
      <c r="K77" s="100" t="s">
        <v>1179</v>
      </c>
      <c r="L77" s="113">
        <f>$B77 * ElecEnergy_Sector!B$122</f>
        <v>4.5496307511572889</v>
      </c>
      <c r="M77" s="113">
        <f>$B77 * ElecEnergy_Sector!C$122</f>
        <v>3.8165435750800909</v>
      </c>
      <c r="N77" s="113">
        <f>$B77 * ElecEnergy_Sector!D$122</f>
        <v>3.1768128452323383</v>
      </c>
      <c r="O77" s="113">
        <f>$B77 * ElecEnergy_Sector!E$122</f>
        <v>2.3013029206360853</v>
      </c>
    </row>
    <row r="78" spans="1:15" x14ac:dyDescent="0.25">
      <c r="A78" s="100" t="s">
        <v>1180</v>
      </c>
      <c r="B78" s="111">
        <v>1.8663503179829489E-3</v>
      </c>
      <c r="C78" s="111">
        <v>2.6567553426536648E-3</v>
      </c>
      <c r="D78" s="107"/>
      <c r="E78" s="100" t="s">
        <v>1180</v>
      </c>
      <c r="F78" s="113">
        <f>$C78 * ElecEnergy_Sector!B$91</f>
        <v>4.2211554483266287</v>
      </c>
      <c r="G78" s="113">
        <f>$C78 * ElecEnergy_Sector!C$91</f>
        <v>4.0864723743570668</v>
      </c>
      <c r="H78" s="113">
        <f>$C78 * ElecEnergy_Sector!D$91</f>
        <v>3.7635101348564572</v>
      </c>
      <c r="I78" s="113">
        <f>$C78 * ElecEnergy_Sector!E$91</f>
        <v>3.1297568701706058</v>
      </c>
      <c r="K78" s="100" t="s">
        <v>1180</v>
      </c>
      <c r="L78" s="113">
        <f>$B78 * ElecEnergy_Sector!B$122</f>
        <v>3.4071011255147692</v>
      </c>
      <c r="M78" s="113">
        <f>$B78 * ElecEnergy_Sector!C$122</f>
        <v>2.8581110471270397</v>
      </c>
      <c r="N78" s="113">
        <f>$B78 * ElecEnergy_Sector!D$122</f>
        <v>2.3790332034720945</v>
      </c>
      <c r="O78" s="113">
        <f>$B78 * ElecEnergy_Sector!E$122</f>
        <v>1.7233864020844278</v>
      </c>
    </row>
    <row r="79" spans="1:15" x14ac:dyDescent="0.25">
      <c r="A79" s="100" t="s">
        <v>1181</v>
      </c>
      <c r="B79" s="111">
        <v>1.3190720767294621E-2</v>
      </c>
      <c r="C79" s="111">
        <v>2.1319106137375938E-2</v>
      </c>
      <c r="D79" s="107"/>
      <c r="E79" s="100" t="s">
        <v>1181</v>
      </c>
      <c r="F79" s="113">
        <f>$C79 * ElecEnergy_Sector!B$91</f>
        <v>33.872618822082252</v>
      </c>
      <c r="G79" s="113">
        <f>$C79 * ElecEnergy_Sector!C$91</f>
        <v>32.79185586933059</v>
      </c>
      <c r="H79" s="113">
        <f>$C79 * ElecEnergy_Sector!D$91</f>
        <v>30.200248673990998</v>
      </c>
      <c r="I79" s="113">
        <f>$C79 * ElecEnergy_Sector!E$91</f>
        <v>25.11470206838943</v>
      </c>
      <c r="K79" s="100" t="s">
        <v>1181</v>
      </c>
      <c r="L79" s="113">
        <f>$B79 * ElecEnergy_Sector!B$122</f>
        <v>24.080216420018921</v>
      </c>
      <c r="M79" s="113">
        <f>$B79 * ElecEnergy_Sector!C$122</f>
        <v>20.200143767927525</v>
      </c>
      <c r="N79" s="113">
        <f>$B79 * ElecEnergy_Sector!D$122</f>
        <v>16.814186694081034</v>
      </c>
      <c r="O79" s="113">
        <f>$B79 * ElecEnergy_Sector!E$122</f>
        <v>12.18030108549852</v>
      </c>
    </row>
    <row r="80" spans="1:15" x14ac:dyDescent="0.25">
      <c r="A80" s="100" t="s">
        <v>1182</v>
      </c>
      <c r="B80" s="111">
        <v>1.0188282637866709E-5</v>
      </c>
      <c r="C80" s="111">
        <v>0</v>
      </c>
      <c r="D80" s="107"/>
      <c r="E80" s="100" t="s">
        <v>1182</v>
      </c>
      <c r="F80" s="113">
        <f>$C80 * ElecEnergy_Sector!B$91</f>
        <v>0</v>
      </c>
      <c r="G80" s="113">
        <f>$C80 * ElecEnergy_Sector!C$91</f>
        <v>0</v>
      </c>
      <c r="H80" s="113">
        <f>$C80 * ElecEnergy_Sector!D$91</f>
        <v>0</v>
      </c>
      <c r="I80" s="113">
        <f>$C80 * ElecEnergy_Sector!E$91</f>
        <v>0</v>
      </c>
      <c r="K80" s="100" t="s">
        <v>1182</v>
      </c>
      <c r="L80" s="113">
        <f>$B80 * ElecEnergy_Sector!B$122</f>
        <v>1.8599139136994205E-2</v>
      </c>
      <c r="M80" s="113">
        <f>$B80 * ElecEnergy_Sector!C$122</f>
        <v>1.5602238699758131E-2</v>
      </c>
      <c r="N80" s="113">
        <f>$B80 * ElecEnergy_Sector!D$122</f>
        <v>1.2986984516410923E-2</v>
      </c>
      <c r="O80" s="113">
        <f>$B80 * ElecEnergy_Sector!E$122</f>
        <v>9.4078521001718842E-3</v>
      </c>
    </row>
    <row r="81" spans="1:15" x14ac:dyDescent="0.25">
      <c r="A81" s="100" t="s">
        <v>1183</v>
      </c>
      <c r="B81" s="111">
        <v>1.412498778600762E-2</v>
      </c>
      <c r="C81" s="111">
        <v>1.6916482998121294E-2</v>
      </c>
      <c r="D81" s="107"/>
      <c r="E81" s="100" t="s">
        <v>1183</v>
      </c>
      <c r="F81" s="113">
        <f>$C81 * ElecEnergy_Sector!B$91</f>
        <v>26.877561221998125</v>
      </c>
      <c r="G81" s="113">
        <f>$C81 * ElecEnergy_Sector!C$91</f>
        <v>26.019987363253161</v>
      </c>
      <c r="H81" s="113">
        <f>$C81 * ElecEnergy_Sector!D$91</f>
        <v>23.963574736228868</v>
      </c>
      <c r="I81" s="113">
        <f>$C81 * ElecEnergy_Sector!E$91</f>
        <v>19.928247826392429</v>
      </c>
      <c r="K81" s="100" t="s">
        <v>1183</v>
      </c>
      <c r="L81" s="113">
        <f>$B81 * ElecEnergy_Sector!B$122</f>
        <v>25.785760218692559</v>
      </c>
      <c r="M81" s="113">
        <f>$B81 * ElecEnergy_Sector!C$122</f>
        <v>21.630871355037709</v>
      </c>
      <c r="N81" s="113">
        <f>$B81 * ElecEnergy_Sector!D$122</f>
        <v>18.00509508732911</v>
      </c>
      <c r="O81" s="113">
        <f>$B81 * ElecEnergy_Sector!E$122</f>
        <v>13.043002508940853</v>
      </c>
    </row>
    <row r="82" spans="1:15" x14ac:dyDescent="0.25">
      <c r="A82" s="100" t="s">
        <v>1184</v>
      </c>
      <c r="B82" s="111">
        <v>1.2119454670407657E-3</v>
      </c>
      <c r="C82" s="111">
        <v>1.3706688788221356E-2</v>
      </c>
      <c r="D82" s="107"/>
      <c r="E82" s="100" t="s">
        <v>1184</v>
      </c>
      <c r="F82" s="113">
        <f>$C82 * ElecEnergy_Sector!B$91</f>
        <v>21.777716272183099</v>
      </c>
      <c r="G82" s="113">
        <f>$C82 * ElecEnergy_Sector!C$91</f>
        <v>21.082861555866664</v>
      </c>
      <c r="H82" s="113">
        <f>$C82 * ElecEnergy_Sector!D$91</f>
        <v>19.416640042688005</v>
      </c>
      <c r="I82" s="113">
        <f>$C82 * ElecEnergy_Sector!E$91</f>
        <v>16.146990546512839</v>
      </c>
      <c r="K82" s="100" t="s">
        <v>1184</v>
      </c>
      <c r="L82" s="113">
        <f>$B82 * ElecEnergy_Sector!B$122</f>
        <v>2.212457503305036</v>
      </c>
      <c r="M82" s="113">
        <f>$B82 * ElecEnergy_Sector!C$122</f>
        <v>1.8559617101297048</v>
      </c>
      <c r="N82" s="113">
        <f>$B82 * ElecEnergy_Sector!D$122</f>
        <v>1.5448645836241224</v>
      </c>
      <c r="O82" s="113">
        <f>$B82 * ElecEnergy_Sector!E$122</f>
        <v>1.1191094822022576</v>
      </c>
    </row>
    <row r="83" spans="1:15" ht="15.75" thickBot="1" x14ac:dyDescent="0.3">
      <c r="A83" s="101" t="s">
        <v>1185</v>
      </c>
      <c r="B83" s="112">
        <v>8.6422684910079355E-3</v>
      </c>
      <c r="C83" s="112">
        <v>4.4731084850801496E-3</v>
      </c>
      <c r="D83" s="107"/>
      <c r="E83" s="101" t="s">
        <v>1185</v>
      </c>
      <c r="F83" s="114">
        <f>$C83 * ElecEnergy_Sector!B$91</f>
        <v>7.1070474385091194</v>
      </c>
      <c r="G83" s="114">
        <f>$C83 * ElecEnergy_Sector!C$91</f>
        <v>6.8802851200909805</v>
      </c>
      <c r="H83" s="114">
        <f>$C83 * ElecEnergy_Sector!D$91</f>
        <v>6.3365221658297486</v>
      </c>
      <c r="I83" s="114">
        <f>$C83 * ElecEnergy_Sector!E$91</f>
        <v>5.2694886079403052</v>
      </c>
      <c r="K83" s="101" t="s">
        <v>1185</v>
      </c>
      <c r="L83" s="114">
        <f>$B83 * ElecEnergy_Sector!B$122</f>
        <v>15.776825186032934</v>
      </c>
      <c r="M83" s="114">
        <f>$B83 * ElecEnergy_Sector!C$122</f>
        <v>13.234687404818381</v>
      </c>
      <c r="N83" s="114">
        <f>$B83 * ElecEnergy_Sector!D$122</f>
        <v>11.016283221495609</v>
      </c>
      <c r="O83" s="114">
        <f>$B83 * ElecEnergy_Sector!E$122</f>
        <v>7.9802638642151509</v>
      </c>
    </row>
  </sheetData>
  <pageMargins left="0.7" right="0.7" top="0.75" bottom="0.75" header="0.3" footer="0.3"/>
  <ignoredErrors>
    <ignoredError sqref="K5" numberStoredAsText="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92D050"/>
  </sheetPr>
  <dimension ref="A1:S34"/>
  <sheetViews>
    <sheetView showGridLines="0" workbookViewId="0">
      <selection activeCell="G36" sqref="G36"/>
    </sheetView>
  </sheetViews>
  <sheetFormatPr defaultRowHeight="15" x14ac:dyDescent="0.25"/>
  <cols>
    <col min="1" max="1" width="12.7109375" customWidth="1"/>
    <col min="2" max="9" width="14.7109375" customWidth="1"/>
    <col min="11" max="11" width="12.7109375" customWidth="1"/>
    <col min="12" max="19" width="14.7109375" customWidth="1"/>
  </cols>
  <sheetData>
    <row r="1" spans="1:19" x14ac:dyDescent="0.25">
      <c r="A1" s="9" t="s">
        <v>1072</v>
      </c>
      <c r="B1" s="9"/>
      <c r="C1" s="9"/>
      <c r="D1" s="9"/>
      <c r="E1" s="9"/>
      <c r="F1" s="9"/>
      <c r="G1" s="9"/>
      <c r="H1" s="9"/>
      <c r="I1" s="9"/>
      <c r="K1" s="9" t="s">
        <v>1081</v>
      </c>
      <c r="L1" s="9"/>
      <c r="M1" s="9"/>
      <c r="N1" s="9"/>
      <c r="O1" s="9"/>
      <c r="P1" s="9"/>
      <c r="Q1" s="9"/>
      <c r="R1" s="9"/>
      <c r="S1" s="9"/>
    </row>
    <row r="2" spans="1:19" ht="26.25" thickBot="1" x14ac:dyDescent="0.3">
      <c r="A2" s="33" t="s">
        <v>143</v>
      </c>
      <c r="B2" s="73" t="s">
        <v>1073</v>
      </c>
      <c r="C2" s="73" t="s">
        <v>1074</v>
      </c>
      <c r="D2" s="73" t="s">
        <v>1075</v>
      </c>
      <c r="E2" s="73" t="s">
        <v>1076</v>
      </c>
      <c r="F2" s="73" t="s">
        <v>1077</v>
      </c>
      <c r="G2" s="73" t="s">
        <v>1102</v>
      </c>
      <c r="H2" s="73" t="s">
        <v>1336</v>
      </c>
      <c r="I2" s="73" t="s">
        <v>1529</v>
      </c>
      <c r="K2" s="33" t="s">
        <v>143</v>
      </c>
      <c r="L2" s="73" t="s">
        <v>1073</v>
      </c>
      <c r="M2" s="73" t="s">
        <v>1074</v>
      </c>
      <c r="N2" s="73" t="s">
        <v>1075</v>
      </c>
      <c r="O2" s="73" t="s">
        <v>1076</v>
      </c>
      <c r="P2" s="73" t="s">
        <v>1077</v>
      </c>
      <c r="Q2" s="73" t="s">
        <v>1102</v>
      </c>
      <c r="R2" s="73" t="s">
        <v>1336</v>
      </c>
      <c r="S2" s="73" t="s">
        <v>1529</v>
      </c>
    </row>
    <row r="3" spans="1:19" ht="15.75" thickTop="1" x14ac:dyDescent="0.25">
      <c r="A3" s="29" t="s">
        <v>1078</v>
      </c>
      <c r="B3" s="29">
        <v>1376.7729214462499</v>
      </c>
      <c r="C3" s="29">
        <v>1355.42337310737</v>
      </c>
      <c r="D3" s="29">
        <v>1419.46192692614</v>
      </c>
      <c r="E3" s="29">
        <v>1379.5638539096799</v>
      </c>
      <c r="F3" s="29">
        <v>1435.4007489936801</v>
      </c>
      <c r="G3" s="29">
        <v>1463.28335848297</v>
      </c>
      <c r="H3" s="29">
        <v>1098.89553411216</v>
      </c>
      <c r="I3" s="29">
        <v>1416.5813744435065</v>
      </c>
      <c r="K3" s="29" t="s">
        <v>1078</v>
      </c>
      <c r="L3" s="29">
        <v>1154.4189666892901</v>
      </c>
      <c r="M3" s="29">
        <v>1158.6218267317099</v>
      </c>
      <c r="N3" s="29">
        <v>1278.5277664533201</v>
      </c>
      <c r="O3" s="29">
        <v>1263.01500547655</v>
      </c>
      <c r="P3" s="29">
        <v>1278.78934670283</v>
      </c>
      <c r="Q3" s="29">
        <v>1306.8336659339</v>
      </c>
      <c r="R3" s="29">
        <v>978.05922981824006</v>
      </c>
      <c r="S3" s="29">
        <v>1274.89726503818</v>
      </c>
    </row>
    <row r="4" spans="1:19" x14ac:dyDescent="0.25">
      <c r="A4" s="29" t="s">
        <v>1079</v>
      </c>
      <c r="B4" s="29">
        <v>1468.7837761195101</v>
      </c>
      <c r="C4" s="29">
        <v>1444.8540027558499</v>
      </c>
      <c r="D4" s="29">
        <v>1406.0486758290699</v>
      </c>
      <c r="E4" s="29">
        <v>1430.72455744327</v>
      </c>
      <c r="F4" s="29" t="s">
        <v>1103</v>
      </c>
      <c r="G4" s="29">
        <v>1382.1062222279299</v>
      </c>
      <c r="H4" s="29">
        <v>1732.82885468973</v>
      </c>
      <c r="I4" s="29">
        <v>1437.6573070260399</v>
      </c>
      <c r="K4" s="29" t="s">
        <v>1079</v>
      </c>
      <c r="L4" s="29">
        <v>1373.4148990286999</v>
      </c>
      <c r="M4" s="29">
        <v>1371.5542746722101</v>
      </c>
      <c r="N4" s="29">
        <v>1269.9745385674601</v>
      </c>
      <c r="O4" s="29">
        <v>1278.7524769720201</v>
      </c>
      <c r="P4" s="29" t="s">
        <v>1103</v>
      </c>
      <c r="Q4" s="29">
        <v>1238.39871914787</v>
      </c>
      <c r="R4" s="29">
        <v>1550.6379396661901</v>
      </c>
      <c r="S4" s="29">
        <v>1279.7748203523399</v>
      </c>
    </row>
    <row r="5" spans="1:19" ht="15.75" thickBot="1" x14ac:dyDescent="0.3">
      <c r="A5" s="31" t="s">
        <v>1080</v>
      </c>
      <c r="B5" s="31">
        <v>1416.5813744435065</v>
      </c>
      <c r="C5" s="31">
        <v>1416.5813744435065</v>
      </c>
      <c r="D5" s="31">
        <v>1416.5813744435065</v>
      </c>
      <c r="E5" s="31">
        <v>1416.5813744435065</v>
      </c>
      <c r="F5" s="31">
        <v>1416.5813744435065</v>
      </c>
      <c r="G5" s="31">
        <v>1416.5813744435065</v>
      </c>
      <c r="H5" s="31">
        <v>1416.5813744435065</v>
      </c>
      <c r="I5" s="31">
        <v>1416.5813744435065</v>
      </c>
      <c r="K5" s="31" t="s">
        <v>1080</v>
      </c>
      <c r="L5" s="31">
        <v>1274.89726503818</v>
      </c>
      <c r="M5" s="31">
        <v>1274.89726503818</v>
      </c>
      <c r="N5" s="31">
        <v>1274.89726503818</v>
      </c>
      <c r="O5" s="31">
        <v>1274.89726503818</v>
      </c>
      <c r="P5" s="37">
        <v>1274.6980995739459</v>
      </c>
      <c r="Q5" s="31">
        <v>1274.89726503818</v>
      </c>
      <c r="R5" s="31">
        <v>1274.89726503818</v>
      </c>
      <c r="S5" s="31">
        <v>1274.89726503818</v>
      </c>
    </row>
    <row r="7" spans="1:19" x14ac:dyDescent="0.25">
      <c r="A7" s="9" t="s">
        <v>1072</v>
      </c>
      <c r="B7" s="9"/>
      <c r="C7" s="9"/>
      <c r="D7" s="9"/>
      <c r="E7" s="9"/>
      <c r="F7" s="9"/>
      <c r="G7" s="9"/>
      <c r="H7" s="9"/>
      <c r="I7" s="9"/>
      <c r="K7" s="9" t="s">
        <v>1081</v>
      </c>
      <c r="L7" s="9"/>
      <c r="M7" s="9"/>
      <c r="N7" s="9"/>
      <c r="O7" s="9"/>
      <c r="P7" s="9"/>
      <c r="Q7" s="9"/>
      <c r="R7" s="9"/>
      <c r="S7" s="9"/>
    </row>
    <row r="8" spans="1:19" ht="26.25" thickBot="1" x14ac:dyDescent="0.3">
      <c r="A8" s="33"/>
      <c r="B8" s="73" t="s">
        <v>1073</v>
      </c>
      <c r="C8" s="73" t="s">
        <v>1074</v>
      </c>
      <c r="D8" s="73" t="s">
        <v>1075</v>
      </c>
      <c r="E8" s="73" t="s">
        <v>1076</v>
      </c>
      <c r="F8" s="73" t="s">
        <v>1077</v>
      </c>
      <c r="G8" s="73" t="s">
        <v>1102</v>
      </c>
      <c r="H8" s="73" t="s">
        <v>1336</v>
      </c>
      <c r="I8" s="73" t="s">
        <v>1529</v>
      </c>
      <c r="K8" s="33"/>
      <c r="L8" s="73" t="s">
        <v>1073</v>
      </c>
      <c r="M8" s="73" t="s">
        <v>1074</v>
      </c>
      <c r="N8" s="73" t="s">
        <v>1075</v>
      </c>
      <c r="O8" s="73" t="s">
        <v>1076</v>
      </c>
      <c r="P8" s="73" t="s">
        <v>1077</v>
      </c>
      <c r="Q8" s="73" t="s">
        <v>1102</v>
      </c>
      <c r="R8" s="73" t="s">
        <v>1336</v>
      </c>
      <c r="S8" s="73" t="s">
        <v>1529</v>
      </c>
    </row>
    <row r="9" spans="1:19" ht="15.75" thickTop="1" x14ac:dyDescent="0.25">
      <c r="A9" s="29" t="s">
        <v>1078</v>
      </c>
      <c r="B9" s="29">
        <f>B3-B$5</f>
        <v>-39.808452997256609</v>
      </c>
      <c r="C9" s="29">
        <f t="shared" ref="C9:I10" si="0">C3-C$5</f>
        <v>-61.158001336136522</v>
      </c>
      <c r="D9" s="29">
        <f t="shared" si="0"/>
        <v>2.8805524826334477</v>
      </c>
      <c r="E9" s="29">
        <f t="shared" si="0"/>
        <v>-37.017520533826655</v>
      </c>
      <c r="F9" s="29">
        <f t="shared" si="0"/>
        <v>18.819374550173507</v>
      </c>
      <c r="G9" s="29">
        <f t="shared" si="0"/>
        <v>46.701984039463468</v>
      </c>
      <c r="H9" s="29">
        <f t="shared" ref="H9" si="1">H3-H$5</f>
        <v>-317.68584033134653</v>
      </c>
      <c r="I9" s="29">
        <f t="shared" si="0"/>
        <v>0</v>
      </c>
      <c r="K9" s="29" t="s">
        <v>1078</v>
      </c>
      <c r="L9" s="29">
        <f>L3-L$5</f>
        <v>-120.47829834888989</v>
      </c>
      <c r="M9" s="29">
        <f t="shared" ref="M9:S11" si="2">M3-M$5</f>
        <v>-116.27543830647005</v>
      </c>
      <c r="N9" s="29">
        <f t="shared" si="2"/>
        <v>3.6305014151400883</v>
      </c>
      <c r="O9" s="29">
        <f t="shared" si="2"/>
        <v>-11.882259561630008</v>
      </c>
      <c r="P9" s="29">
        <f t="shared" si="2"/>
        <v>4.0912471288841061</v>
      </c>
      <c r="Q9" s="29">
        <f t="shared" si="2"/>
        <v>31.936400895719999</v>
      </c>
      <c r="R9" s="29">
        <f t="shared" ref="R9" si="3">R3-R$5</f>
        <v>-296.83803521993991</v>
      </c>
      <c r="S9" s="29">
        <f t="shared" si="2"/>
        <v>0</v>
      </c>
    </row>
    <row r="10" spans="1:19" x14ac:dyDescent="0.25">
      <c r="A10" s="29" t="s">
        <v>1079</v>
      </c>
      <c r="B10" s="29">
        <f>B4-B$5</f>
        <v>52.202401676003547</v>
      </c>
      <c r="C10" s="29">
        <f t="shared" si="0"/>
        <v>28.272628312343386</v>
      </c>
      <c r="D10" s="29">
        <f t="shared" si="0"/>
        <v>-10.53269861443664</v>
      </c>
      <c r="E10" s="29">
        <f t="shared" si="0"/>
        <v>14.14318299976344</v>
      </c>
      <c r="F10" s="29">
        <v>0</v>
      </c>
      <c r="G10" s="29">
        <f t="shared" si="0"/>
        <v>-34.4751522155766</v>
      </c>
      <c r="H10" s="29">
        <f t="shared" ref="H10" si="4">H4-H$5</f>
        <v>316.2474802462234</v>
      </c>
      <c r="I10" s="29">
        <f>I4-I$5</f>
        <v>21.075932582533369</v>
      </c>
      <c r="K10" s="29" t="s">
        <v>1079</v>
      </c>
      <c r="L10" s="29">
        <f>L4-L$5</f>
        <v>98.517633990519926</v>
      </c>
      <c r="M10" s="29">
        <f t="shared" si="2"/>
        <v>96.657009634030146</v>
      </c>
      <c r="N10" s="29">
        <f t="shared" si="2"/>
        <v>-4.9227264707199083</v>
      </c>
      <c r="O10" s="29">
        <f t="shared" si="2"/>
        <v>3.8552119338401099</v>
      </c>
      <c r="P10" s="29">
        <v>0</v>
      </c>
      <c r="Q10" s="29">
        <f t="shared" si="2"/>
        <v>-36.49854589030997</v>
      </c>
      <c r="R10" s="29">
        <f t="shared" ref="R10" si="5">R4-R$5</f>
        <v>275.74067462801008</v>
      </c>
      <c r="S10" s="29">
        <f>S4-S$5</f>
        <v>4.877555314159963</v>
      </c>
    </row>
    <row r="11" spans="1:19" ht="15.75" thickBot="1" x14ac:dyDescent="0.3">
      <c r="A11" s="31" t="s">
        <v>1080</v>
      </c>
      <c r="B11" s="31">
        <f t="shared" ref="B11:I11" si="6">B$5-B5</f>
        <v>0</v>
      </c>
      <c r="C11" s="31">
        <f t="shared" si="6"/>
        <v>0</v>
      </c>
      <c r="D11" s="31">
        <f t="shared" si="6"/>
        <v>0</v>
      </c>
      <c r="E11" s="31">
        <f t="shared" si="6"/>
        <v>0</v>
      </c>
      <c r="F11" s="31">
        <f t="shared" si="6"/>
        <v>0</v>
      </c>
      <c r="G11" s="31">
        <f t="shared" si="6"/>
        <v>0</v>
      </c>
      <c r="H11" s="31">
        <f t="shared" ref="H11" si="7">H$5-H5</f>
        <v>0</v>
      </c>
      <c r="I11" s="31">
        <f t="shared" si="6"/>
        <v>0</v>
      </c>
      <c r="K11" s="31" t="s">
        <v>1080</v>
      </c>
      <c r="L11" s="31">
        <f t="shared" ref="L11:P11" si="8">L$5-L5</f>
        <v>0</v>
      </c>
      <c r="M11" s="31">
        <f t="shared" si="8"/>
        <v>0</v>
      </c>
      <c r="N11" s="31">
        <f t="shared" si="8"/>
        <v>0</v>
      </c>
      <c r="O11" s="31">
        <f t="shared" si="8"/>
        <v>0</v>
      </c>
      <c r="P11" s="31">
        <f t="shared" si="8"/>
        <v>0</v>
      </c>
      <c r="Q11" s="31">
        <f t="shared" si="2"/>
        <v>0</v>
      </c>
      <c r="R11" s="31">
        <f t="shared" ref="R11" si="9">R5-R$5</f>
        <v>0</v>
      </c>
      <c r="S11" s="31">
        <f t="shared" si="2"/>
        <v>0</v>
      </c>
    </row>
    <row r="13" spans="1:19" x14ac:dyDescent="0.25">
      <c r="B13" s="1" t="s">
        <v>1446</v>
      </c>
      <c r="L13" s="1" t="s">
        <v>1447</v>
      </c>
    </row>
    <row r="34" spans="1:1" x14ac:dyDescent="0.25">
      <c r="A34" s="175" t="s">
        <v>1530</v>
      </c>
    </row>
  </sheetData>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7"/>
  </sheetPr>
  <dimension ref="A1:Z95"/>
  <sheetViews>
    <sheetView showGridLines="0" topLeftCell="A70" workbookViewId="0">
      <selection activeCell="G27" sqref="G27"/>
    </sheetView>
  </sheetViews>
  <sheetFormatPr defaultRowHeight="15" x14ac:dyDescent="0.25"/>
  <cols>
    <col min="1" max="1" width="12.7109375" customWidth="1"/>
    <col min="2" max="5" width="14.7109375" customWidth="1"/>
    <col min="10" max="10" width="12.7109375" customWidth="1"/>
    <col min="11" max="14" width="14.7109375" customWidth="1"/>
    <col min="19" max="19" width="12.7109375" customWidth="1"/>
    <col min="20" max="23" width="14.7109375" customWidth="1"/>
  </cols>
  <sheetData>
    <row r="1" spans="1:26" x14ac:dyDescent="0.25">
      <c r="A1" s="9" t="s">
        <v>1531</v>
      </c>
      <c r="B1" s="9"/>
      <c r="C1" s="9"/>
      <c r="D1" s="9"/>
      <c r="E1" s="9"/>
      <c r="F1" s="41"/>
      <c r="G1" s="2"/>
      <c r="H1" s="2"/>
      <c r="I1" s="2"/>
      <c r="J1" s="9" t="s">
        <v>1532</v>
      </c>
      <c r="K1" s="9"/>
      <c r="L1" s="9"/>
      <c r="M1" s="9"/>
      <c r="N1" s="9"/>
      <c r="O1" s="41"/>
      <c r="Q1" s="2"/>
      <c r="R1" s="2"/>
      <c r="S1" s="9" t="s">
        <v>1533</v>
      </c>
      <c r="T1" s="9"/>
      <c r="U1" s="9"/>
      <c r="V1" s="9"/>
      <c r="W1" s="9"/>
      <c r="X1" s="41"/>
      <c r="Y1" s="2"/>
      <c r="Z1" s="2"/>
    </row>
    <row r="2" spans="1:26" ht="15.75" thickBot="1" x14ac:dyDescent="0.3">
      <c r="A2" s="33"/>
      <c r="B2" s="16" t="s">
        <v>180</v>
      </c>
      <c r="C2" s="16" t="s">
        <v>228</v>
      </c>
      <c r="D2" s="16" t="s">
        <v>229</v>
      </c>
      <c r="E2" s="16" t="s">
        <v>230</v>
      </c>
      <c r="F2" s="89"/>
      <c r="G2" s="2"/>
      <c r="H2" s="2"/>
      <c r="I2" s="2"/>
      <c r="J2" s="33"/>
      <c r="K2" s="16" t="s">
        <v>180</v>
      </c>
      <c r="L2" s="16" t="s">
        <v>228</v>
      </c>
      <c r="M2" s="16" t="s">
        <v>229</v>
      </c>
      <c r="N2" s="16" t="s">
        <v>230</v>
      </c>
      <c r="O2" s="89"/>
      <c r="Q2" s="2"/>
      <c r="R2" s="2"/>
      <c r="S2" s="33"/>
      <c r="T2" s="16" t="s">
        <v>180</v>
      </c>
      <c r="U2" s="16" t="s">
        <v>228</v>
      </c>
      <c r="V2" s="16" t="s">
        <v>229</v>
      </c>
      <c r="W2" s="16" t="s">
        <v>230</v>
      </c>
      <c r="X2" s="89"/>
      <c r="Y2" s="2"/>
      <c r="Z2" s="2"/>
    </row>
    <row r="3" spans="1:26" ht="15.75" hidden="1" thickTop="1" x14ac:dyDescent="0.25">
      <c r="A3" s="74">
        <v>2019</v>
      </c>
      <c r="B3" s="34"/>
      <c r="C3" s="34"/>
      <c r="D3" s="35"/>
      <c r="E3" s="35"/>
      <c r="F3" s="90"/>
      <c r="G3" s="2"/>
      <c r="H3" s="2"/>
      <c r="I3" s="2"/>
      <c r="J3" s="74">
        <v>2019</v>
      </c>
      <c r="K3" s="34"/>
      <c r="L3" s="34"/>
      <c r="M3" s="35"/>
      <c r="N3" s="35"/>
      <c r="O3" s="90"/>
      <c r="Q3" s="2"/>
      <c r="R3" s="2"/>
      <c r="S3" s="74">
        <v>2019</v>
      </c>
      <c r="T3" s="34"/>
      <c r="U3" s="34"/>
      <c r="V3" s="34"/>
      <c r="W3" s="34"/>
      <c r="X3" s="90"/>
      <c r="Y3" s="2"/>
      <c r="Z3" s="2"/>
    </row>
    <row r="4" spans="1:26" hidden="1" x14ac:dyDescent="0.25">
      <c r="A4" s="19">
        <v>2020</v>
      </c>
      <c r="B4" s="35"/>
      <c r="C4" s="35"/>
      <c r="D4" s="35"/>
      <c r="E4" s="35"/>
      <c r="F4" s="90"/>
      <c r="G4" s="2"/>
      <c r="H4" s="2"/>
      <c r="I4" s="2"/>
      <c r="J4" s="19">
        <v>2020</v>
      </c>
      <c r="K4" s="35"/>
      <c r="L4" s="35"/>
      <c r="M4" s="35"/>
      <c r="N4" s="35"/>
      <c r="O4" s="90"/>
      <c r="Q4" s="2"/>
      <c r="R4" s="2"/>
      <c r="S4" s="19">
        <v>2020</v>
      </c>
      <c r="T4" s="35"/>
      <c r="U4" s="35"/>
      <c r="V4" s="35"/>
      <c r="W4" s="35"/>
      <c r="X4" s="90"/>
      <c r="Y4" s="2"/>
      <c r="Z4" s="2"/>
    </row>
    <row r="5" spans="1:26" ht="15.75" thickTop="1" x14ac:dyDescent="0.25">
      <c r="A5" s="74">
        <v>2021</v>
      </c>
      <c r="B5" s="35">
        <v>34.65159488146822</v>
      </c>
      <c r="C5" s="35">
        <v>20.070249374037669</v>
      </c>
      <c r="D5" s="35">
        <v>13.787489072790871</v>
      </c>
      <c r="E5" s="35">
        <v>7.3911339593410776</v>
      </c>
      <c r="F5" s="90"/>
      <c r="G5" s="2"/>
      <c r="H5" s="2"/>
      <c r="I5" s="2"/>
      <c r="J5" s="74">
        <v>2021</v>
      </c>
      <c r="K5" s="35">
        <v>14.866783661092684</v>
      </c>
      <c r="L5" s="35">
        <v>11.527859900193375</v>
      </c>
      <c r="M5" s="35">
        <v>9.1462725875374815</v>
      </c>
      <c r="N5" s="35">
        <v>6.591303224027703</v>
      </c>
      <c r="O5" s="90"/>
      <c r="Q5" s="2"/>
      <c r="R5" s="2"/>
      <c r="S5" s="74">
        <v>2021</v>
      </c>
      <c r="T5" s="35">
        <v>49.518378542560903</v>
      </c>
      <c r="U5" s="35">
        <v>31.598109274231042</v>
      </c>
      <c r="V5" s="35">
        <v>22.933761660328351</v>
      </c>
      <c r="W5" s="35">
        <v>13.982437183368781</v>
      </c>
      <c r="X5" s="90"/>
      <c r="Y5" s="2"/>
      <c r="Z5" s="2"/>
    </row>
    <row r="6" spans="1:26" x14ac:dyDescent="0.25">
      <c r="A6" s="19">
        <v>2022</v>
      </c>
      <c r="B6" s="35">
        <v>35.988588606052161</v>
      </c>
      <c r="C6" s="35">
        <v>21.561928534038532</v>
      </c>
      <c r="D6" s="35">
        <v>14.964978014232376</v>
      </c>
      <c r="E6" s="35">
        <v>8.0064610202448137</v>
      </c>
      <c r="F6" s="90"/>
      <c r="G6" s="2"/>
      <c r="H6" s="2"/>
      <c r="I6" s="2"/>
      <c r="J6" s="19">
        <v>2022</v>
      </c>
      <c r="K6" s="35">
        <v>16.805069502202741</v>
      </c>
      <c r="L6" s="35">
        <v>13.004344729086025</v>
      </c>
      <c r="M6" s="35">
        <v>10.344217065279077</v>
      </c>
      <c r="N6" s="35">
        <v>7.4455009172924331</v>
      </c>
      <c r="O6" s="90"/>
      <c r="Q6" s="2"/>
      <c r="R6" s="2"/>
      <c r="S6" s="19">
        <v>2022</v>
      </c>
      <c r="T6" s="35">
        <v>52.793658108254903</v>
      </c>
      <c r="U6" s="35">
        <v>34.566273263124558</v>
      </c>
      <c r="V6" s="35">
        <v>25.309195079511454</v>
      </c>
      <c r="W6" s="35">
        <v>15.451961937537247</v>
      </c>
      <c r="X6" s="90"/>
      <c r="Y6" s="2"/>
      <c r="Z6" s="2"/>
    </row>
    <row r="7" spans="1:26" x14ac:dyDescent="0.25">
      <c r="A7" s="74">
        <v>2023</v>
      </c>
      <c r="B7" s="35">
        <v>35.985869618229799</v>
      </c>
      <c r="C7" s="35">
        <v>22.647522234975863</v>
      </c>
      <c r="D7" s="35">
        <v>16.016311419461729</v>
      </c>
      <c r="E7" s="35">
        <v>8.6328784064425186</v>
      </c>
      <c r="F7" s="90"/>
      <c r="G7" s="2"/>
      <c r="H7" s="2"/>
      <c r="I7" s="2"/>
      <c r="J7" s="74">
        <v>2023</v>
      </c>
      <c r="K7" s="35">
        <v>15.216741479469404</v>
      </c>
      <c r="L7" s="35">
        <v>11.79434224168838</v>
      </c>
      <c r="M7" s="35">
        <v>9.2505945288175955</v>
      </c>
      <c r="N7" s="35">
        <v>6.4665679900796507</v>
      </c>
      <c r="O7" s="2"/>
      <c r="Q7" s="2"/>
      <c r="R7" s="2"/>
      <c r="S7" s="74">
        <v>2023</v>
      </c>
      <c r="T7" s="35">
        <v>51.202611097699204</v>
      </c>
      <c r="U7" s="35">
        <v>34.441864476664243</v>
      </c>
      <c r="V7" s="35">
        <v>25.266905948279323</v>
      </c>
      <c r="W7" s="35">
        <v>15.099446396522168</v>
      </c>
      <c r="X7" s="90"/>
      <c r="Y7" s="2"/>
      <c r="Z7" s="2"/>
    </row>
    <row r="8" spans="1:26" x14ac:dyDescent="0.25">
      <c r="A8" s="19">
        <v>2024</v>
      </c>
      <c r="B8" s="35">
        <v>32.806953534437866</v>
      </c>
      <c r="C8" s="35">
        <v>21.508038084761022</v>
      </c>
      <c r="D8" s="35">
        <v>15.343600344652053</v>
      </c>
      <c r="E8" s="35">
        <v>7.9589358928760667</v>
      </c>
      <c r="F8" s="2"/>
      <c r="G8" s="2"/>
      <c r="H8" s="2"/>
      <c r="I8" s="2"/>
      <c r="J8" s="19">
        <v>2024</v>
      </c>
      <c r="K8" s="35">
        <v>15.470165016944334</v>
      </c>
      <c r="L8" s="35">
        <v>12.005265080943675</v>
      </c>
      <c r="M8" s="35">
        <v>9.3986051687490715</v>
      </c>
      <c r="N8" s="35">
        <v>6.5262087270195153</v>
      </c>
      <c r="O8" s="2"/>
      <c r="Q8" s="2"/>
      <c r="R8" s="2"/>
      <c r="S8" s="19">
        <v>2024</v>
      </c>
      <c r="T8" s="35">
        <v>48.277118551382202</v>
      </c>
      <c r="U8" s="35">
        <v>33.513303165704698</v>
      </c>
      <c r="V8" s="35">
        <v>24.742205513401125</v>
      </c>
      <c r="W8" s="35">
        <v>14.485144619895582</v>
      </c>
      <c r="X8" s="2"/>
      <c r="Y8" s="2"/>
      <c r="Z8" s="2"/>
    </row>
    <row r="9" spans="1:26" x14ac:dyDescent="0.25">
      <c r="A9" s="74">
        <v>2025</v>
      </c>
      <c r="B9" s="35">
        <v>30.747819038335827</v>
      </c>
      <c r="C9" s="35">
        <v>20.841519527943962</v>
      </c>
      <c r="D9" s="35">
        <v>14.901482666695179</v>
      </c>
      <c r="E9" s="35">
        <v>7.9574859425963318</v>
      </c>
      <c r="F9" s="2"/>
      <c r="G9" s="2"/>
      <c r="H9" s="2"/>
      <c r="I9" s="2"/>
      <c r="J9" s="74">
        <v>2025</v>
      </c>
      <c r="K9" s="35">
        <v>14.366148203916438</v>
      </c>
      <c r="L9" s="35">
        <v>11.297387455353531</v>
      </c>
      <c r="M9" s="35">
        <v>8.8066913430962828</v>
      </c>
      <c r="N9" s="35">
        <v>6.0144523984502598</v>
      </c>
      <c r="O9" s="2"/>
      <c r="Q9" s="2"/>
      <c r="R9" s="2"/>
      <c r="S9" s="74">
        <v>2025</v>
      </c>
      <c r="T9" s="35">
        <v>45.113967242252265</v>
      </c>
      <c r="U9" s="35">
        <v>32.138906983297495</v>
      </c>
      <c r="V9" s="35">
        <v>23.708174009791463</v>
      </c>
      <c r="W9" s="35">
        <v>13.971938341046592</v>
      </c>
      <c r="X9" s="2"/>
      <c r="Y9" s="2"/>
      <c r="Z9" s="2"/>
    </row>
    <row r="10" spans="1:26" x14ac:dyDescent="0.25">
      <c r="A10" s="19">
        <v>2026</v>
      </c>
      <c r="B10" s="35">
        <v>26.770209180561405</v>
      </c>
      <c r="C10" s="35">
        <v>20.283828170229025</v>
      </c>
      <c r="D10" s="35">
        <v>15.236874193589344</v>
      </c>
      <c r="E10" s="35">
        <v>8.5564366611811558</v>
      </c>
      <c r="F10" s="2"/>
      <c r="G10" s="2"/>
      <c r="H10" s="2"/>
      <c r="I10" s="2"/>
      <c r="J10" s="19">
        <v>2026</v>
      </c>
      <c r="K10" s="35">
        <v>15.779892694297303</v>
      </c>
      <c r="L10" s="35">
        <v>12.478391477378628</v>
      </c>
      <c r="M10" s="35">
        <v>9.7854188366360031</v>
      </c>
      <c r="N10" s="35">
        <v>6.7067920054143801</v>
      </c>
      <c r="O10" s="2"/>
      <c r="Q10" s="2"/>
      <c r="R10" s="2"/>
      <c r="S10" s="19">
        <v>2026</v>
      </c>
      <c r="T10" s="35">
        <v>42.550101874858711</v>
      </c>
      <c r="U10" s="35">
        <v>32.762219647607651</v>
      </c>
      <c r="V10" s="35">
        <v>25.022293030225349</v>
      </c>
      <c r="W10" s="35">
        <v>15.263228666595536</v>
      </c>
      <c r="X10" s="2"/>
      <c r="Y10" s="2"/>
      <c r="Z10" s="2"/>
    </row>
    <row r="11" spans="1:26" x14ac:dyDescent="0.25">
      <c r="A11" s="74">
        <v>2027</v>
      </c>
      <c r="B11" s="35">
        <v>23.081717216050034</v>
      </c>
      <c r="C11" s="35">
        <v>19.802533889333411</v>
      </c>
      <c r="D11" s="35">
        <v>15.698676483864915</v>
      </c>
      <c r="E11" s="35">
        <v>9.1470684740945547</v>
      </c>
      <c r="F11" s="2"/>
      <c r="G11" s="2"/>
      <c r="H11" s="2"/>
      <c r="I11" s="2"/>
      <c r="J11" s="74">
        <v>2027</v>
      </c>
      <c r="K11" s="35">
        <v>15.241775540243372</v>
      </c>
      <c r="L11" s="35">
        <v>12.080454308899634</v>
      </c>
      <c r="M11" s="35">
        <v>9.5250777577210908</v>
      </c>
      <c r="N11" s="35">
        <v>6.4815350027000225</v>
      </c>
      <c r="O11" s="2"/>
      <c r="Q11" s="2"/>
      <c r="R11" s="2"/>
      <c r="S11" s="74">
        <v>2027</v>
      </c>
      <c r="T11" s="35">
        <v>38.323492756293405</v>
      </c>
      <c r="U11" s="35">
        <v>31.882988198233043</v>
      </c>
      <c r="V11" s="35">
        <v>25.223754241586008</v>
      </c>
      <c r="W11" s="35">
        <v>15.628603476794577</v>
      </c>
      <c r="X11" s="2"/>
      <c r="Y11" s="2"/>
      <c r="Z11" s="2"/>
    </row>
    <row r="12" spans="1:26" x14ac:dyDescent="0.25">
      <c r="A12" s="19">
        <v>2028</v>
      </c>
      <c r="B12" s="35">
        <v>20.002670239142326</v>
      </c>
      <c r="C12" s="35">
        <v>19.022298686784335</v>
      </c>
      <c r="D12" s="35">
        <v>15.951937123827003</v>
      </c>
      <c r="E12" s="35">
        <v>9.6920642922695865</v>
      </c>
      <c r="F12" s="2"/>
      <c r="G12" s="2"/>
      <c r="H12" s="2"/>
      <c r="I12" s="2"/>
      <c r="J12" s="19">
        <v>2028</v>
      </c>
      <c r="K12" s="35">
        <v>17.021230651447674</v>
      </c>
      <c r="L12" s="35">
        <v>13.445397434652197</v>
      </c>
      <c r="M12" s="35">
        <v>10.643014857887868</v>
      </c>
      <c r="N12" s="35">
        <v>7.2199915563786732</v>
      </c>
      <c r="O12" s="2"/>
      <c r="Q12" s="2"/>
      <c r="R12" s="2"/>
      <c r="S12" s="19">
        <v>2028</v>
      </c>
      <c r="T12" s="35">
        <v>37.023900890589999</v>
      </c>
      <c r="U12" s="35">
        <v>32.467696121436532</v>
      </c>
      <c r="V12" s="35">
        <v>26.594951981714871</v>
      </c>
      <c r="W12" s="35">
        <v>16.912055848648258</v>
      </c>
      <c r="X12" s="2"/>
      <c r="Y12" s="2"/>
      <c r="Z12" s="2"/>
    </row>
    <row r="13" spans="1:26" x14ac:dyDescent="0.25">
      <c r="A13" s="74">
        <v>2029</v>
      </c>
      <c r="B13" s="35">
        <v>17.226242731542808</v>
      </c>
      <c r="C13" s="35">
        <v>17.994684987431359</v>
      </c>
      <c r="D13" s="35">
        <v>15.976350439367515</v>
      </c>
      <c r="E13" s="35">
        <v>10.214997587254649</v>
      </c>
      <c r="F13" s="2"/>
      <c r="G13" s="2"/>
      <c r="H13" s="2"/>
      <c r="I13" s="2"/>
      <c r="J13" s="74">
        <v>2029</v>
      </c>
      <c r="K13" s="35">
        <v>13.556183164826933</v>
      </c>
      <c r="L13" s="35">
        <v>10.813555334296112</v>
      </c>
      <c r="M13" s="35">
        <v>8.5729605887264011</v>
      </c>
      <c r="N13" s="35">
        <v>5.706463574812326</v>
      </c>
      <c r="O13" s="2"/>
      <c r="Q13" s="2"/>
      <c r="R13" s="2"/>
      <c r="S13" s="74">
        <v>2029</v>
      </c>
      <c r="T13" s="35">
        <v>30.782425896369741</v>
      </c>
      <c r="U13" s="35">
        <v>28.808240321727471</v>
      </c>
      <c r="V13" s="35">
        <v>24.549311028093918</v>
      </c>
      <c r="W13" s="35">
        <v>15.921461162066976</v>
      </c>
      <c r="X13" s="2"/>
      <c r="Y13" s="2"/>
      <c r="Z13" s="2"/>
    </row>
    <row r="14" spans="1:26" x14ac:dyDescent="0.25">
      <c r="A14" s="19">
        <v>2030</v>
      </c>
      <c r="B14" s="35">
        <v>14.496935864403918</v>
      </c>
      <c r="C14" s="35">
        <v>16.673236309443222</v>
      </c>
      <c r="D14" s="35">
        <v>15.72908103147296</v>
      </c>
      <c r="E14" s="35">
        <v>10.661177288168044</v>
      </c>
      <c r="F14" s="2"/>
      <c r="G14" s="2"/>
      <c r="H14" s="2"/>
      <c r="I14" s="2"/>
      <c r="J14" s="19">
        <v>2030</v>
      </c>
      <c r="K14" s="35">
        <v>13.23506949000687</v>
      </c>
      <c r="L14" s="35">
        <v>10.595546639614373</v>
      </c>
      <c r="M14" s="35">
        <v>8.4407995356559109</v>
      </c>
      <c r="N14" s="35">
        <v>5.631226159886296</v>
      </c>
      <c r="O14" s="2"/>
      <c r="Q14" s="2"/>
      <c r="R14" s="2"/>
      <c r="S14" s="19">
        <v>2030</v>
      </c>
      <c r="T14" s="35">
        <v>27.732005354410788</v>
      </c>
      <c r="U14" s="35">
        <v>27.268782949057595</v>
      </c>
      <c r="V14" s="35">
        <v>24.169880567128871</v>
      </c>
      <c r="W14" s="35">
        <v>16.29240344805434</v>
      </c>
      <c r="X14" s="2"/>
      <c r="Y14" s="2"/>
      <c r="Z14" s="2"/>
    </row>
    <row r="15" spans="1:26" x14ac:dyDescent="0.25">
      <c r="A15" s="74">
        <v>2031</v>
      </c>
      <c r="B15" s="35">
        <v>12.210083305952837</v>
      </c>
      <c r="C15" s="35">
        <v>15.396905613616729</v>
      </c>
      <c r="D15" s="35">
        <v>15.408806273671198</v>
      </c>
      <c r="E15" s="35">
        <v>11.073899916400592</v>
      </c>
      <c r="F15" s="2"/>
      <c r="G15" s="2"/>
      <c r="H15" s="2"/>
      <c r="I15" s="2"/>
      <c r="J15" s="74">
        <v>2031</v>
      </c>
      <c r="K15" s="35">
        <v>12.413220958667473</v>
      </c>
      <c r="L15" s="35">
        <v>9.9799994143646202</v>
      </c>
      <c r="M15" s="35">
        <v>7.9731836461714227</v>
      </c>
      <c r="N15" s="35">
        <v>5.3087934647336761</v>
      </c>
      <c r="O15" s="2"/>
      <c r="Q15" s="2"/>
      <c r="R15" s="2"/>
      <c r="S15" s="74">
        <v>2031</v>
      </c>
      <c r="T15" s="35">
        <v>24.623304264620309</v>
      </c>
      <c r="U15" s="35">
        <v>25.376905027981351</v>
      </c>
      <c r="V15" s="35">
        <v>23.381989919842621</v>
      </c>
      <c r="W15" s="35">
        <v>16.382693381134267</v>
      </c>
      <c r="X15" s="2"/>
      <c r="Y15" s="2"/>
      <c r="Z15" s="2"/>
    </row>
    <row r="16" spans="1:26" x14ac:dyDescent="0.25">
      <c r="A16" s="19">
        <v>2032</v>
      </c>
      <c r="B16" s="35">
        <v>10.178031868538019</v>
      </c>
      <c r="C16" s="35">
        <v>14.027634502905403</v>
      </c>
      <c r="D16" s="35">
        <v>14.954670335007616</v>
      </c>
      <c r="E16" s="35">
        <v>11.599228826215612</v>
      </c>
      <c r="F16" s="2"/>
      <c r="G16" s="2"/>
      <c r="H16" s="2"/>
      <c r="I16" s="2"/>
      <c r="J16" s="19">
        <v>2032</v>
      </c>
      <c r="K16" s="35">
        <v>12.064975510181764</v>
      </c>
      <c r="L16" s="35">
        <v>9.735809745215283</v>
      </c>
      <c r="M16" s="35">
        <v>7.8157093164835922</v>
      </c>
      <c r="N16" s="35">
        <v>5.2235992980061132</v>
      </c>
      <c r="O16" s="2"/>
      <c r="Q16" s="2"/>
      <c r="R16" s="2"/>
      <c r="S16" s="19">
        <v>2032</v>
      </c>
      <c r="T16" s="35">
        <v>22.243007378719781</v>
      </c>
      <c r="U16" s="35">
        <v>23.763444248120685</v>
      </c>
      <c r="V16" s="35">
        <v>22.770379651491208</v>
      </c>
      <c r="W16" s="35">
        <v>16.822828124221726</v>
      </c>
      <c r="X16" s="2"/>
      <c r="Y16" s="2"/>
      <c r="Z16" s="2"/>
    </row>
    <row r="17" spans="1:26" x14ac:dyDescent="0.25">
      <c r="A17" s="74">
        <v>2033</v>
      </c>
      <c r="B17" s="35">
        <v>8.4358903602874342</v>
      </c>
      <c r="C17" s="35">
        <v>12.616186225936966</v>
      </c>
      <c r="D17" s="35">
        <v>14.353325102180218</v>
      </c>
      <c r="E17" s="35">
        <v>11.871933625760864</v>
      </c>
      <c r="F17" s="2"/>
      <c r="G17" s="2"/>
      <c r="H17" s="2"/>
      <c r="I17" s="2"/>
      <c r="J17" s="74">
        <v>2033</v>
      </c>
      <c r="K17" s="35">
        <v>11.103642587815671</v>
      </c>
      <c r="L17" s="35">
        <v>9.019862560879762</v>
      </c>
      <c r="M17" s="35">
        <v>7.2743945332024804</v>
      </c>
      <c r="N17" s="35">
        <v>4.8718080263722525</v>
      </c>
      <c r="O17" s="2"/>
      <c r="Q17" s="2"/>
      <c r="R17" s="2"/>
      <c r="S17" s="74">
        <v>2033</v>
      </c>
      <c r="T17" s="35">
        <v>19.539532948103105</v>
      </c>
      <c r="U17" s="35">
        <v>21.63604878681673</v>
      </c>
      <c r="V17" s="35">
        <v>21.627719635382697</v>
      </c>
      <c r="W17" s="35">
        <v>16.743741652133117</v>
      </c>
      <c r="X17" s="2"/>
      <c r="Y17" s="2"/>
      <c r="Z17" s="2"/>
    </row>
    <row r="18" spans="1:26" x14ac:dyDescent="0.25">
      <c r="A18" s="19">
        <v>2034</v>
      </c>
      <c r="B18" s="35">
        <v>6.9732572034318707</v>
      </c>
      <c r="C18" s="35">
        <v>11.219325748018674</v>
      </c>
      <c r="D18" s="35">
        <v>13.639819072063952</v>
      </c>
      <c r="E18" s="35">
        <v>12.053887546913749</v>
      </c>
      <c r="F18" s="2"/>
      <c r="G18" s="2"/>
      <c r="H18" s="2"/>
      <c r="I18" s="2"/>
      <c r="J18" s="19">
        <v>2034</v>
      </c>
      <c r="K18" s="35">
        <v>11.35094398759928</v>
      </c>
      <c r="L18" s="35">
        <v>9.2113343157989256</v>
      </c>
      <c r="M18" s="35">
        <v>7.4297498259554935</v>
      </c>
      <c r="N18" s="35">
        <v>4.9815297378100496</v>
      </c>
      <c r="O18" s="2"/>
      <c r="Q18" s="2"/>
      <c r="R18" s="2"/>
      <c r="S18" s="19">
        <v>2034</v>
      </c>
      <c r="T18" s="35">
        <v>18.32420119103115</v>
      </c>
      <c r="U18" s="35">
        <v>20.430660063817598</v>
      </c>
      <c r="V18" s="35">
        <v>21.069568898019448</v>
      </c>
      <c r="W18" s="35">
        <v>17.035417284723799</v>
      </c>
      <c r="X18" s="2"/>
      <c r="Y18" s="2"/>
      <c r="Z18" s="2"/>
    </row>
    <row r="19" spans="1:26" x14ac:dyDescent="0.25">
      <c r="A19" s="74">
        <v>2035</v>
      </c>
      <c r="B19" s="35">
        <v>5.4715627206550819</v>
      </c>
      <c r="C19" s="35">
        <v>9.6796250447291712</v>
      </c>
      <c r="D19" s="35">
        <v>12.708601631826456</v>
      </c>
      <c r="E19" s="35">
        <v>12.072223223506278</v>
      </c>
      <c r="F19" s="2"/>
      <c r="G19" s="2"/>
      <c r="H19" s="2"/>
      <c r="I19" s="2"/>
      <c r="J19" s="74">
        <v>2035</v>
      </c>
      <c r="K19" s="35">
        <v>10.907979722982367</v>
      </c>
      <c r="L19" s="35">
        <v>8.900751166632924</v>
      </c>
      <c r="M19" s="35">
        <v>7.2159529829617464</v>
      </c>
      <c r="N19" s="35">
        <v>4.8688094509885351</v>
      </c>
      <c r="O19" s="2"/>
      <c r="Q19" s="2"/>
      <c r="R19" s="2"/>
      <c r="S19" s="74">
        <v>2035</v>
      </c>
      <c r="T19" s="35">
        <v>16.379542443637447</v>
      </c>
      <c r="U19" s="35">
        <v>18.580376211362093</v>
      </c>
      <c r="V19" s="35">
        <v>19.924554614788203</v>
      </c>
      <c r="W19" s="35">
        <v>16.941032674494814</v>
      </c>
      <c r="X19" s="2"/>
      <c r="Y19" s="2"/>
      <c r="Z19" s="2"/>
    </row>
    <row r="20" spans="1:26" x14ac:dyDescent="0.25">
      <c r="A20" s="19">
        <v>2036</v>
      </c>
      <c r="B20" s="35">
        <v>4.4973671288781718</v>
      </c>
      <c r="C20" s="35">
        <v>8.4225496860432614</v>
      </c>
      <c r="D20" s="35">
        <v>11.836415661036453</v>
      </c>
      <c r="E20" s="35">
        <v>12.052258275376376</v>
      </c>
      <c r="F20" s="2"/>
      <c r="G20" s="2"/>
      <c r="H20" s="2"/>
      <c r="I20" s="2"/>
      <c r="J20" s="19">
        <v>2036</v>
      </c>
      <c r="K20" s="35">
        <v>11.168782520837981</v>
      </c>
      <c r="L20" s="35">
        <v>9.1430101797438184</v>
      </c>
      <c r="M20" s="35">
        <v>7.4453079760436047</v>
      </c>
      <c r="N20" s="35">
        <v>5.0680413375064299</v>
      </c>
      <c r="O20" s="2"/>
      <c r="Q20" s="2"/>
      <c r="R20" s="2"/>
      <c r="S20" s="19">
        <v>2036</v>
      </c>
      <c r="T20" s="35">
        <v>15.666149649716154</v>
      </c>
      <c r="U20" s="35">
        <v>17.56555986578708</v>
      </c>
      <c r="V20" s="35">
        <v>19.281723637080056</v>
      </c>
      <c r="W20" s="35">
        <v>17.120299612882807</v>
      </c>
      <c r="X20" s="2"/>
      <c r="Y20" s="2"/>
      <c r="Z20" s="2"/>
    </row>
    <row r="21" spans="1:26" x14ac:dyDescent="0.25">
      <c r="A21" s="74">
        <v>2037</v>
      </c>
      <c r="B21" s="35">
        <v>3.7241180326725214</v>
      </c>
      <c r="C21" s="35">
        <v>7.2745022686575265</v>
      </c>
      <c r="D21" s="35">
        <v>10.92453380535439</v>
      </c>
      <c r="E21" s="35">
        <v>11.930666701439211</v>
      </c>
      <c r="F21" s="2"/>
      <c r="G21" s="2"/>
      <c r="H21" s="2"/>
      <c r="I21" s="2"/>
      <c r="J21" s="74">
        <v>2037</v>
      </c>
      <c r="K21" s="35">
        <v>11.297110576282579</v>
      </c>
      <c r="L21" s="35">
        <v>9.2821685760155894</v>
      </c>
      <c r="M21" s="35">
        <v>7.5959763450848987</v>
      </c>
      <c r="N21" s="35">
        <v>5.2172759452450173</v>
      </c>
      <c r="O21" s="2"/>
      <c r="Q21" s="2"/>
      <c r="R21" s="2"/>
      <c r="S21" s="74">
        <v>2037</v>
      </c>
      <c r="T21" s="35">
        <v>15.0212286089551</v>
      </c>
      <c r="U21" s="35">
        <v>16.556670844673114</v>
      </c>
      <c r="V21" s="35">
        <v>18.520510150439289</v>
      </c>
      <c r="W21" s="35">
        <v>17.147942646684228</v>
      </c>
      <c r="X21" s="2"/>
      <c r="Y21" s="2"/>
      <c r="Z21" s="2"/>
    </row>
    <row r="22" spans="1:26" x14ac:dyDescent="0.25">
      <c r="A22" s="19">
        <v>2038</v>
      </c>
      <c r="B22" s="35">
        <v>3.0341896644141433</v>
      </c>
      <c r="C22" s="35">
        <v>6.1627348598542158</v>
      </c>
      <c r="D22" s="35">
        <v>9.9136716641116323</v>
      </c>
      <c r="E22" s="35">
        <v>11.627558116229048</v>
      </c>
      <c r="F22" s="2"/>
      <c r="G22" s="2"/>
      <c r="H22" s="2"/>
      <c r="I22" s="2"/>
      <c r="J22" s="19">
        <v>2038</v>
      </c>
      <c r="K22" s="35">
        <v>10.981680042130508</v>
      </c>
      <c r="L22" s="35">
        <v>9.0756041410456394</v>
      </c>
      <c r="M22" s="35">
        <v>7.467842771257609</v>
      </c>
      <c r="N22" s="35">
        <v>5.1645853959814119</v>
      </c>
      <c r="O22" s="2"/>
      <c r="Q22" s="2"/>
      <c r="R22" s="2"/>
      <c r="S22" s="19">
        <v>2038</v>
      </c>
      <c r="T22" s="35">
        <v>14.015869706544651</v>
      </c>
      <c r="U22" s="35">
        <v>15.238339000899856</v>
      </c>
      <c r="V22" s="35">
        <v>17.38151443536924</v>
      </c>
      <c r="W22" s="35">
        <v>16.792143512210458</v>
      </c>
      <c r="X22" s="2"/>
      <c r="Y22" s="2"/>
      <c r="Z22" s="2"/>
    </row>
    <row r="23" spans="1:26" x14ac:dyDescent="0.25">
      <c r="A23" s="67">
        <v>2039</v>
      </c>
      <c r="B23" s="63">
        <v>2.5012282632695437</v>
      </c>
      <c r="C23" s="63">
        <v>5.1938124816449598</v>
      </c>
      <c r="D23" s="35">
        <v>8.9279656123770881</v>
      </c>
      <c r="E23" s="35">
        <v>11.250833918152574</v>
      </c>
      <c r="F23" s="2"/>
      <c r="G23" s="2"/>
      <c r="H23" s="2"/>
      <c r="I23" s="2"/>
      <c r="J23" s="67">
        <v>2039</v>
      </c>
      <c r="K23" s="63">
        <v>10.834823039073875</v>
      </c>
      <c r="L23" s="63">
        <v>8.9965511000756369</v>
      </c>
      <c r="M23" s="35">
        <v>7.4481022335329614</v>
      </c>
      <c r="N23" s="35">
        <v>5.1886156004360595</v>
      </c>
      <c r="O23" s="2"/>
      <c r="Q23" s="2"/>
      <c r="R23" s="2"/>
      <c r="S23" s="67">
        <v>2039</v>
      </c>
      <c r="T23" s="63">
        <v>13.336051302343419</v>
      </c>
      <c r="U23" s="63">
        <v>14.190363581720597</v>
      </c>
      <c r="V23" s="35">
        <v>16.37606784591005</v>
      </c>
      <c r="W23" s="35">
        <v>16.439449518588635</v>
      </c>
      <c r="X23" s="2"/>
      <c r="Y23" s="2"/>
      <c r="Z23" s="2"/>
    </row>
    <row r="24" spans="1:26" x14ac:dyDescent="0.25">
      <c r="A24" s="74">
        <v>2040</v>
      </c>
      <c r="B24" s="63">
        <v>2.0948413758926647</v>
      </c>
      <c r="C24" s="63">
        <v>4.3627122711311221</v>
      </c>
      <c r="D24" s="35">
        <v>7.9844104081350693</v>
      </c>
      <c r="E24" s="35">
        <v>10.807764801983486</v>
      </c>
      <c r="F24" s="2"/>
      <c r="G24" s="2"/>
      <c r="H24" s="2"/>
      <c r="I24" s="2"/>
      <c r="J24" s="74">
        <v>2040</v>
      </c>
      <c r="K24" s="63">
        <v>10.667851339171584</v>
      </c>
      <c r="L24" s="63">
        <v>8.8930013477116905</v>
      </c>
      <c r="M24" s="35">
        <v>7.4092618204685623</v>
      </c>
      <c r="N24" s="35">
        <v>5.1955481665609708</v>
      </c>
      <c r="O24" s="2"/>
      <c r="Q24" s="2"/>
      <c r="R24" s="2"/>
      <c r="S24" s="74">
        <v>2040</v>
      </c>
      <c r="T24" s="63">
        <v>12.762692715064249</v>
      </c>
      <c r="U24" s="63">
        <v>13.255713618842812</v>
      </c>
      <c r="V24" s="35">
        <v>15.393672228603631</v>
      </c>
      <c r="W24" s="35">
        <v>16.003312968544456</v>
      </c>
      <c r="X24" s="2"/>
      <c r="Y24" s="2"/>
      <c r="Z24" s="2"/>
    </row>
    <row r="25" spans="1:26" x14ac:dyDescent="0.25">
      <c r="A25" s="19">
        <v>2041</v>
      </c>
      <c r="B25" s="63">
        <v>1.7708478372664946</v>
      </c>
      <c r="C25" s="63">
        <v>3.6486236312083111</v>
      </c>
      <c r="D25" s="35">
        <v>7.0899471333911448</v>
      </c>
      <c r="E25" s="35">
        <v>10.305317744949015</v>
      </c>
      <c r="F25" s="2"/>
      <c r="G25" s="2"/>
      <c r="H25" s="2"/>
      <c r="I25" s="2"/>
      <c r="J25" s="19">
        <v>2041</v>
      </c>
      <c r="K25" s="63">
        <v>9.9454957003915485</v>
      </c>
      <c r="L25" s="63">
        <v>8.3540027361253184</v>
      </c>
      <c r="M25" s="35">
        <v>7.014402967986431</v>
      </c>
      <c r="N25" s="35">
        <v>4.9392147181067214</v>
      </c>
      <c r="O25" s="2"/>
      <c r="Q25" s="2"/>
      <c r="R25" s="2"/>
      <c r="S25" s="19">
        <v>2041</v>
      </c>
      <c r="T25" s="63">
        <v>11.716343537658043</v>
      </c>
      <c r="U25" s="63">
        <v>12.00262636733363</v>
      </c>
      <c r="V25" s="35">
        <v>14.104350101377577</v>
      </c>
      <c r="W25" s="35">
        <v>15.244532463055737</v>
      </c>
      <c r="X25" s="2"/>
      <c r="Y25" s="2"/>
      <c r="Z25" s="2"/>
    </row>
    <row r="26" spans="1:26" x14ac:dyDescent="0.25">
      <c r="A26" s="74">
        <v>2042</v>
      </c>
      <c r="B26" s="63">
        <v>1.5709969691622536</v>
      </c>
      <c r="C26" s="63">
        <v>3.0805753489444987</v>
      </c>
      <c r="D26" s="35">
        <v>6.2783883344100087</v>
      </c>
      <c r="E26" s="35">
        <v>9.7650884984061541</v>
      </c>
      <c r="F26" s="2"/>
      <c r="G26" s="2"/>
      <c r="H26" s="2"/>
      <c r="I26" s="2"/>
      <c r="J26" s="74">
        <v>2042</v>
      </c>
      <c r="K26" s="63">
        <v>9.6945204616529352</v>
      </c>
      <c r="L26" s="63">
        <v>8.180921195327608</v>
      </c>
      <c r="M26" s="35">
        <v>6.9150779104971507</v>
      </c>
      <c r="N26" s="35">
        <v>4.898582342275601</v>
      </c>
      <c r="O26" s="2"/>
      <c r="Q26" s="2"/>
      <c r="R26" s="2"/>
      <c r="S26" s="74">
        <v>2042</v>
      </c>
      <c r="T26" s="63">
        <v>11.265517430815189</v>
      </c>
      <c r="U26" s="63">
        <v>11.261496544272106</v>
      </c>
      <c r="V26" s="35">
        <v>13.19346624490716</v>
      </c>
      <c r="W26" s="35">
        <v>14.663670840681755</v>
      </c>
      <c r="X26" s="2"/>
      <c r="Y26" s="2"/>
      <c r="Z26" s="2"/>
    </row>
    <row r="27" spans="1:26" x14ac:dyDescent="0.25">
      <c r="A27" s="19">
        <v>2043</v>
      </c>
      <c r="B27" s="63">
        <v>1.4031906963736365</v>
      </c>
      <c r="C27" s="63">
        <v>2.5909415731994367</v>
      </c>
      <c r="D27" s="35">
        <v>5.5163822131296856</v>
      </c>
      <c r="E27" s="35">
        <v>9.1717327700676741</v>
      </c>
      <c r="F27" s="2"/>
      <c r="G27" s="2"/>
      <c r="H27" s="2"/>
      <c r="I27" s="2"/>
      <c r="J27" s="19">
        <v>2043</v>
      </c>
      <c r="K27" s="63">
        <v>9.429777658498864</v>
      </c>
      <c r="L27" s="63">
        <v>7.9945574518587756</v>
      </c>
      <c r="M27" s="35">
        <v>6.805961010031421</v>
      </c>
      <c r="N27" s="35">
        <v>4.8490172959947548</v>
      </c>
      <c r="O27" s="2"/>
      <c r="Q27" s="2"/>
      <c r="R27" s="2"/>
      <c r="S27" s="19">
        <v>2043</v>
      </c>
      <c r="T27" s="63">
        <v>10.8329683548725</v>
      </c>
      <c r="U27" s="63">
        <v>10.585499025058212</v>
      </c>
      <c r="V27" s="35">
        <v>12.322343223161106</v>
      </c>
      <c r="W27" s="35">
        <v>14.02075006606243</v>
      </c>
      <c r="X27" s="2"/>
      <c r="Y27" s="2"/>
      <c r="Z27" s="2"/>
    </row>
    <row r="28" spans="1:26" x14ac:dyDescent="0.25">
      <c r="A28" s="74">
        <v>2044</v>
      </c>
      <c r="B28" s="63">
        <v>1.2749684044435994</v>
      </c>
      <c r="C28" s="63">
        <v>2.180957941471084</v>
      </c>
      <c r="D28" s="35">
        <v>4.8160575392797798</v>
      </c>
      <c r="E28" s="35">
        <v>8.5423766841924138</v>
      </c>
      <c r="F28" s="2"/>
      <c r="G28" s="2"/>
      <c r="H28" s="2"/>
      <c r="I28" s="2"/>
      <c r="J28" s="74">
        <v>2044</v>
      </c>
      <c r="K28" s="63">
        <v>9.1733363117602238</v>
      </c>
      <c r="L28" s="63">
        <v>7.8124022818380947</v>
      </c>
      <c r="M28" s="35">
        <v>6.7008369810027384</v>
      </c>
      <c r="N28" s="35">
        <v>4.8007984851156511</v>
      </c>
      <c r="O28" s="2"/>
      <c r="Q28" s="2"/>
      <c r="R28" s="2"/>
      <c r="S28" s="74">
        <v>2044</v>
      </c>
      <c r="T28" s="63">
        <v>10.448304716203824</v>
      </c>
      <c r="U28" s="63">
        <v>9.9933602233091783</v>
      </c>
      <c r="V28" s="35">
        <v>11.516894520282518</v>
      </c>
      <c r="W28" s="35">
        <v>13.343175169308065</v>
      </c>
      <c r="X28" s="59"/>
      <c r="Y28" s="2"/>
      <c r="Z28" s="2"/>
    </row>
    <row r="29" spans="1:26" x14ac:dyDescent="0.25">
      <c r="A29" s="19">
        <v>2045</v>
      </c>
      <c r="B29" s="63">
        <v>1.1772523895939355</v>
      </c>
      <c r="C29" s="63">
        <v>1.8399104396706538</v>
      </c>
      <c r="D29" s="35">
        <v>4.1796839341741805</v>
      </c>
      <c r="E29" s="35">
        <v>7.8912301814708146</v>
      </c>
      <c r="F29" s="59"/>
      <c r="G29" s="2"/>
      <c r="H29" s="2"/>
      <c r="I29" s="2"/>
      <c r="J29" s="19">
        <v>2045</v>
      </c>
      <c r="K29" s="63">
        <v>8.9264334011105202</v>
      </c>
      <c r="L29" s="63">
        <v>7.6345905932511178</v>
      </c>
      <c r="M29" s="35">
        <v>6.5970578716051254</v>
      </c>
      <c r="N29" s="35">
        <v>4.7540617870878377</v>
      </c>
      <c r="O29" s="59"/>
      <c r="Q29" s="2"/>
      <c r="R29" s="2"/>
      <c r="S29" s="19">
        <v>2045</v>
      </c>
      <c r="T29" s="63">
        <v>10.103685790704455</v>
      </c>
      <c r="U29" s="63">
        <v>9.474501032921772</v>
      </c>
      <c r="V29" s="35">
        <v>10.776741805779306</v>
      </c>
      <c r="W29" s="35">
        <v>12.645291968558652</v>
      </c>
      <c r="X29" s="59"/>
      <c r="Y29" s="2"/>
      <c r="Z29" s="2"/>
    </row>
    <row r="30" spans="1:26" ht="15.75" thickBot="1" x14ac:dyDescent="0.3">
      <c r="A30" s="36" t="s">
        <v>150</v>
      </c>
      <c r="B30" s="37">
        <f>SUM(B3:B29)</f>
        <v>338.07642713105656</v>
      </c>
      <c r="C30" s="37">
        <f>SUM(C3:C29)</f>
        <v>308.10283743601025</v>
      </c>
      <c r="D30" s="37">
        <f>SUM(D3:D29)</f>
        <v>302.13945951010288</v>
      </c>
      <c r="E30" s="37">
        <f>SUM(E3:E29)</f>
        <v>250.23464035553266</v>
      </c>
      <c r="F30" s="34"/>
      <c r="G30" s="2"/>
      <c r="H30" s="2"/>
      <c r="I30" s="2"/>
      <c r="J30" s="36" t="s">
        <v>150</v>
      </c>
      <c r="K30" s="37">
        <f>SUM(K3:K29)</f>
        <v>311.51963322260497</v>
      </c>
      <c r="L30" s="37">
        <f>SUM(L3:L29)</f>
        <v>251.25711140799072</v>
      </c>
      <c r="M30" s="37">
        <f>SUM(M3:M29)</f>
        <v>203.02247046239202</v>
      </c>
      <c r="N30" s="37">
        <f>SUM(N3:N29)</f>
        <v>140.12032260828235</v>
      </c>
      <c r="O30" s="34"/>
      <c r="Q30" s="2"/>
      <c r="R30" s="2"/>
      <c r="S30" s="36" t="s">
        <v>150</v>
      </c>
      <c r="T30" s="37">
        <f>SUM(T3:T29)</f>
        <v>649.59606035366153</v>
      </c>
      <c r="U30" s="37">
        <f>SUM(U3:U29)</f>
        <v>559.35994884400111</v>
      </c>
      <c r="V30" s="37">
        <f>SUM(V3:V29)</f>
        <v>505.1619299724947</v>
      </c>
      <c r="W30" s="37">
        <f>SUM(W3:W29)</f>
        <v>390.35496296381484</v>
      </c>
      <c r="X30" s="34"/>
      <c r="Y30" s="2"/>
      <c r="Z30" s="2"/>
    </row>
    <row r="31" spans="1:26" x14ac:dyDescent="0.25">
      <c r="A31" s="42" t="s">
        <v>1519</v>
      </c>
      <c r="B31" s="2"/>
      <c r="C31" s="2"/>
      <c r="D31" s="2"/>
      <c r="E31" s="2"/>
      <c r="F31" s="59"/>
      <c r="G31" s="2"/>
      <c r="H31" s="2"/>
      <c r="I31" s="2"/>
      <c r="J31" s="42" t="s">
        <v>1519</v>
      </c>
      <c r="K31" s="2"/>
      <c r="L31" s="2"/>
      <c r="M31" s="2"/>
      <c r="N31" s="2"/>
      <c r="O31" s="59"/>
      <c r="Q31" s="2"/>
      <c r="R31" s="2"/>
      <c r="S31" s="42" t="s">
        <v>1519</v>
      </c>
      <c r="T31" s="2"/>
      <c r="U31" s="2"/>
      <c r="V31" s="2"/>
      <c r="W31" s="2"/>
      <c r="X31" s="59"/>
      <c r="Y31" s="2"/>
      <c r="Z31" s="2"/>
    </row>
    <row r="32" spans="1:26" x14ac:dyDescent="0.25">
      <c r="G32" s="1" t="s">
        <v>1531</v>
      </c>
      <c r="P32" s="1" t="s">
        <v>1532</v>
      </c>
    </row>
    <row r="34" spans="1:5" x14ac:dyDescent="0.25">
      <c r="A34" s="9" t="s">
        <v>271</v>
      </c>
      <c r="B34" s="9"/>
      <c r="C34" s="9"/>
      <c r="D34" s="9"/>
      <c r="E34" s="9"/>
    </row>
    <row r="35" spans="1:5" ht="15.75" thickBot="1" x14ac:dyDescent="0.3">
      <c r="A35" s="33"/>
      <c r="B35" s="16" t="s">
        <v>180</v>
      </c>
      <c r="C35" s="16" t="s">
        <v>228</v>
      </c>
      <c r="D35" s="16" t="s">
        <v>229</v>
      </c>
      <c r="E35" s="16" t="s">
        <v>230</v>
      </c>
    </row>
    <row r="36" spans="1:5" ht="15.75" hidden="1" thickTop="1" x14ac:dyDescent="0.25">
      <c r="A36" s="74">
        <v>2019</v>
      </c>
      <c r="B36" s="69"/>
      <c r="C36" s="69"/>
      <c r="D36" s="69"/>
      <c r="E36" s="69"/>
    </row>
    <row r="37" spans="1:5" hidden="1" x14ac:dyDescent="0.25">
      <c r="A37" s="19">
        <v>2020</v>
      </c>
      <c r="B37" s="69"/>
      <c r="C37" s="69"/>
      <c r="D37" s="69"/>
      <c r="E37" s="69"/>
    </row>
    <row r="38" spans="1:5" ht="15.75" thickTop="1" x14ac:dyDescent="0.25">
      <c r="A38" s="74">
        <v>2021</v>
      </c>
      <c r="B38" s="69">
        <f>T5/$D70</f>
        <v>2.2076851780009319E-2</v>
      </c>
      <c r="C38" s="69">
        <f>U5/$D70</f>
        <v>1.4087431687129309E-2</v>
      </c>
      <c r="D38" s="69">
        <f>V5/$D70</f>
        <v>1.0224592804426372E-2</v>
      </c>
      <c r="E38" s="69">
        <f>W5/$D70</f>
        <v>6.233810603374401E-3</v>
      </c>
    </row>
    <row r="39" spans="1:5" x14ac:dyDescent="0.25">
      <c r="A39" s="19">
        <v>2022</v>
      </c>
      <c r="B39" s="69">
        <f>T6/$D71</f>
        <v>2.3495174948044015E-2</v>
      </c>
      <c r="C39" s="69">
        <f>U6/$D71</f>
        <v>1.5383299182520942E-2</v>
      </c>
      <c r="D39" s="69">
        <f>V6/$D71</f>
        <v>1.1263549212065623E-2</v>
      </c>
      <c r="E39" s="69">
        <f>W6/$D71</f>
        <v>6.8767075823485749E-3</v>
      </c>
    </row>
    <row r="40" spans="1:5" x14ac:dyDescent="0.25">
      <c r="A40" s="74">
        <v>2023</v>
      </c>
      <c r="B40" s="69">
        <f>T7/$D72</f>
        <v>2.2766834636593788E-2</v>
      </c>
      <c r="C40" s="69">
        <f>U7/$D72</f>
        <v>1.5314301679263849E-2</v>
      </c>
      <c r="D40" s="69">
        <f>V7/$D72</f>
        <v>1.1234729189986409E-2</v>
      </c>
      <c r="E40" s="69">
        <f>W7/$D72</f>
        <v>6.7138489980089972E-3</v>
      </c>
    </row>
    <row r="41" spans="1:5" x14ac:dyDescent="0.25">
      <c r="A41" s="19">
        <v>2024</v>
      </c>
      <c r="B41" s="69">
        <f>T8/$D73</f>
        <v>2.140892175227592E-2</v>
      </c>
      <c r="C41" s="69">
        <f>U8/$D73</f>
        <v>1.4861775239780354E-2</v>
      </c>
      <c r="D41" s="69">
        <f>V8/$D73</f>
        <v>1.0972153221020454E-2</v>
      </c>
      <c r="E41" s="69">
        <f>W8/$D73</f>
        <v>6.4235674589337389E-3</v>
      </c>
    </row>
    <row r="42" spans="1:5" x14ac:dyDescent="0.25">
      <c r="A42" s="74">
        <v>2025</v>
      </c>
      <c r="B42" s="69">
        <f>T9/$D74</f>
        <v>2.0006193899003221E-2</v>
      </c>
      <c r="C42" s="69">
        <f>U9/$D74</f>
        <v>1.4252286910553214E-2</v>
      </c>
      <c r="D42" s="69">
        <f>V9/$D74</f>
        <v>1.0513602665095993E-2</v>
      </c>
      <c r="E42" s="69">
        <f>W9/$D74</f>
        <v>6.1959815259630116E-3</v>
      </c>
    </row>
    <row r="43" spans="1:5" x14ac:dyDescent="0.25">
      <c r="A43" s="19">
        <v>2026</v>
      </c>
      <c r="B43" s="69">
        <f>T10/$D75</f>
        <v>1.8919565084419169E-2</v>
      </c>
      <c r="C43" s="69">
        <f>U10/$D75</f>
        <v>1.4567460937131014E-2</v>
      </c>
      <c r="D43" s="69">
        <f>V10/$D75</f>
        <v>1.1125963997432348E-2</v>
      </c>
      <c r="E43" s="69">
        <f>W10/$D75</f>
        <v>6.7866734844800073E-3</v>
      </c>
    </row>
    <row r="44" spans="1:5" x14ac:dyDescent="0.25">
      <c r="A44" s="74">
        <v>2027</v>
      </c>
      <c r="B44" s="69">
        <f>T11/$D76</f>
        <v>1.7078205328116491E-2</v>
      </c>
      <c r="C44" s="69">
        <f>U11/$D76</f>
        <v>1.4208105257679609E-2</v>
      </c>
      <c r="D44" s="69">
        <f>V11/$D76</f>
        <v>1.1240532193220146E-2</v>
      </c>
      <c r="E44" s="69">
        <f>W11/$D76</f>
        <v>6.9646183051669235E-3</v>
      </c>
    </row>
    <row r="45" spans="1:5" x14ac:dyDescent="0.25">
      <c r="A45" s="19">
        <v>2028</v>
      </c>
      <c r="B45" s="69">
        <f>T12/$D77</f>
        <v>1.6543297985071492E-2</v>
      </c>
      <c r="C45" s="69">
        <f>U12/$D77</f>
        <v>1.4507460286611498E-2</v>
      </c>
      <c r="D45" s="69">
        <f>V12/$D77</f>
        <v>1.1883356560194312E-2</v>
      </c>
      <c r="E45" s="69">
        <f>W12/$D77</f>
        <v>7.5567720503343424E-3</v>
      </c>
    </row>
    <row r="46" spans="1:5" x14ac:dyDescent="0.25">
      <c r="A46" s="74">
        <v>2029</v>
      </c>
      <c r="B46" s="69">
        <f>T13/$D78</f>
        <v>1.3822373550233445E-2</v>
      </c>
      <c r="C46" s="69">
        <f>U13/$D78</f>
        <v>1.2935895968445263E-2</v>
      </c>
      <c r="D46" s="69">
        <f>V13/$D78</f>
        <v>1.1023489460302661E-2</v>
      </c>
      <c r="E46" s="69">
        <f>W13/$D78</f>
        <v>7.1492865568329803E-3</v>
      </c>
    </row>
    <row r="47" spans="1:5" x14ac:dyDescent="0.25">
      <c r="A47" s="19">
        <v>2030</v>
      </c>
      <c r="B47" s="69">
        <f>T14/$D79</f>
        <v>1.2153915596879419E-2</v>
      </c>
      <c r="C47" s="69">
        <f>U14/$D79</f>
        <v>1.195090229346713E-2</v>
      </c>
      <c r="D47" s="69">
        <f>V14/$D79</f>
        <v>1.0592767621574755E-2</v>
      </c>
      <c r="E47" s="69">
        <f>W14/$D79</f>
        <v>7.1403598062000605E-3</v>
      </c>
    </row>
    <row r="48" spans="1:5" x14ac:dyDescent="0.25">
      <c r="A48" s="74">
        <v>2031</v>
      </c>
      <c r="B48" s="69">
        <f>T15/$D80</f>
        <v>1.0722159884175658E-2</v>
      </c>
      <c r="C48" s="69">
        <f>U15/$D80</f>
        <v>1.1050313562770447E-2</v>
      </c>
      <c r="D48" s="69">
        <f>V15/$D80</f>
        <v>1.0181632474523705E-2</v>
      </c>
      <c r="E48" s="69">
        <f>W15/$D80</f>
        <v>7.1338052715508096E-3</v>
      </c>
    </row>
    <row r="49" spans="1:7" x14ac:dyDescent="0.25">
      <c r="A49" s="19">
        <v>2032</v>
      </c>
      <c r="B49" s="69">
        <f>T16/$D81</f>
        <v>9.6188271958372248E-3</v>
      </c>
      <c r="C49" s="69">
        <f>U16/$D81</f>
        <v>1.0276329091149223E-2</v>
      </c>
      <c r="D49" s="69">
        <f>V16/$D81</f>
        <v>9.8468855097735598E-3</v>
      </c>
      <c r="E49" s="69">
        <f>W16/$D81</f>
        <v>7.2749099938244381E-3</v>
      </c>
    </row>
    <row r="50" spans="1:7" x14ac:dyDescent="0.25">
      <c r="A50" s="19">
        <v>2033</v>
      </c>
      <c r="B50" s="69">
        <f>T17/$D82</f>
        <v>8.3917885144091982E-3</v>
      </c>
      <c r="C50" s="69">
        <f>U17/$D82</f>
        <v>9.2921947616988465E-3</v>
      </c>
      <c r="D50" s="69">
        <f>V17/$D82</f>
        <v>9.288617579095531E-3</v>
      </c>
      <c r="E50" s="69">
        <f>W17/$D82</f>
        <v>7.19105923656411E-3</v>
      </c>
    </row>
    <row r="51" spans="1:7" x14ac:dyDescent="0.25">
      <c r="A51" s="19">
        <v>2034</v>
      </c>
      <c r="B51" s="69">
        <f>T18/$D83</f>
        <v>7.8084633049533914E-3</v>
      </c>
      <c r="C51" s="69">
        <f>U18/$D83</f>
        <v>8.7060853426112784E-3</v>
      </c>
      <c r="D51" s="69">
        <f>V18/$D83</f>
        <v>8.9783425687280441E-3</v>
      </c>
      <c r="E51" s="69">
        <f>W18/$D83</f>
        <v>7.2592758268470595E-3</v>
      </c>
    </row>
    <row r="52" spans="1:7" x14ac:dyDescent="0.25">
      <c r="A52" s="19">
        <v>2035</v>
      </c>
      <c r="B52" s="69">
        <f>T19/$D84</f>
        <v>6.9463604718448518E-3</v>
      </c>
      <c r="C52" s="69">
        <f>U19/$D84</f>
        <v>7.8797067323908721E-3</v>
      </c>
      <c r="D52" s="69">
        <f>V19/$D84</f>
        <v>8.4497560949293015E-3</v>
      </c>
      <c r="E52" s="69">
        <f>W19/$D84</f>
        <v>7.1844815035144328E-3</v>
      </c>
    </row>
    <row r="53" spans="1:7" x14ac:dyDescent="0.25">
      <c r="A53" s="19">
        <v>2036</v>
      </c>
      <c r="B53" s="69">
        <f>T20/$D85</f>
        <v>6.6055743348410745E-3</v>
      </c>
      <c r="C53" s="69">
        <f>U20/$D85</f>
        <v>7.4064536609772438E-3</v>
      </c>
      <c r="D53" s="69">
        <f>V20/$D85</f>
        <v>8.1300677981779781E-3</v>
      </c>
      <c r="E53" s="69">
        <f>W20/$D85</f>
        <v>7.2187113142824638E-3</v>
      </c>
      <c r="G53" s="1" t="s">
        <v>1432</v>
      </c>
    </row>
    <row r="54" spans="1:7" x14ac:dyDescent="0.25">
      <c r="A54" s="19">
        <v>2037</v>
      </c>
      <c r="B54" s="69">
        <f>T21/$D86</f>
        <v>6.3023654541928429E-3</v>
      </c>
      <c r="C54" s="69">
        <f>U21/$D86</f>
        <v>6.9465816068934819E-3</v>
      </c>
      <c r="D54" s="69">
        <f>V21/$D86</f>
        <v>7.770537710648417E-3</v>
      </c>
      <c r="E54" s="69">
        <f>W21/$D86</f>
        <v>7.1946579178293031E-3</v>
      </c>
    </row>
    <row r="55" spans="1:7" x14ac:dyDescent="0.25">
      <c r="A55" s="19">
        <v>2038</v>
      </c>
      <c r="B55" s="69">
        <f>T22/$D87</f>
        <v>5.8505992551479103E-3</v>
      </c>
      <c r="C55" s="69">
        <f>U22/$D87</f>
        <v>6.3608906671504114E-3</v>
      </c>
      <c r="D55" s="69">
        <f>V22/$D87</f>
        <v>7.2555094716262349E-3</v>
      </c>
      <c r="E55" s="69">
        <f>W22/$D87</f>
        <v>7.0094902693766236E-3</v>
      </c>
    </row>
    <row r="56" spans="1:7" x14ac:dyDescent="0.25">
      <c r="A56" s="19">
        <v>2039</v>
      </c>
      <c r="B56" s="69">
        <f>T23/$D88</f>
        <v>5.5364070145058628E-3</v>
      </c>
      <c r="C56" s="69">
        <f>U23/$D88</f>
        <v>5.8910712542340924E-3</v>
      </c>
      <c r="D56" s="69">
        <f>V23/$D88</f>
        <v>6.7984574171658053E-3</v>
      </c>
      <c r="E56" s="69">
        <f>W23/$D88</f>
        <v>6.8247700586856501E-3</v>
      </c>
    </row>
    <row r="57" spans="1:7" x14ac:dyDescent="0.25">
      <c r="A57" s="19">
        <v>2040</v>
      </c>
      <c r="B57" s="69">
        <f>T24/$D89</f>
        <v>5.2697512737816315E-3</v>
      </c>
      <c r="C57" s="69">
        <f>U24/$D89</f>
        <v>5.4733209744468698E-3</v>
      </c>
      <c r="D57" s="69">
        <f>V24/$D89</f>
        <v>6.3560900231587631E-3</v>
      </c>
      <c r="E57" s="69">
        <f>W24/$D89</f>
        <v>6.6078123781176295E-3</v>
      </c>
    </row>
    <row r="58" spans="1:7" x14ac:dyDescent="0.25">
      <c r="A58" s="19">
        <v>2041</v>
      </c>
      <c r="B58" s="69">
        <f>T25/$D90</f>
        <v>4.8117135823815714E-3</v>
      </c>
      <c r="C58" s="69">
        <f>U25/$D90</f>
        <v>4.9292853295333288E-3</v>
      </c>
      <c r="D58" s="69">
        <f>V25/$D90</f>
        <v>5.7924294158268599E-3</v>
      </c>
      <c r="E58" s="69">
        <f>W25/$D90</f>
        <v>6.2606839474941122E-3</v>
      </c>
    </row>
    <row r="59" spans="1:7" x14ac:dyDescent="0.25">
      <c r="A59" s="19">
        <v>2042</v>
      </c>
      <c r="B59" s="69">
        <f>T26/$D91</f>
        <v>4.6018311062553593E-3</v>
      </c>
      <c r="C59" s="69">
        <f>U26/$D91</f>
        <v>4.6001886214886963E-3</v>
      </c>
      <c r="D59" s="69">
        <f>V26/$D91</f>
        <v>5.3893754759163776E-3</v>
      </c>
      <c r="E59" s="69">
        <f>W26/$D91</f>
        <v>5.9899367269148187E-3</v>
      </c>
    </row>
    <row r="60" spans="1:7" x14ac:dyDescent="0.25">
      <c r="A60" s="19">
        <v>2043</v>
      </c>
      <c r="B60" s="69">
        <f>T27/$D92</f>
        <v>4.4050630282226402E-3</v>
      </c>
      <c r="C60" s="69">
        <f>U27/$D92</f>
        <v>4.3044333614800393E-3</v>
      </c>
      <c r="D60" s="69">
        <f>V27/$D92</f>
        <v>5.0106948322250176E-3</v>
      </c>
      <c r="E60" s="69">
        <f>W27/$D92</f>
        <v>5.7013263327942822E-3</v>
      </c>
    </row>
    <row r="61" spans="1:7" x14ac:dyDescent="0.25">
      <c r="A61" s="19">
        <v>2044</v>
      </c>
      <c r="B61" s="69">
        <f>T28/$D93</f>
        <v>4.2277608006384198E-3</v>
      </c>
      <c r="C61" s="69">
        <f>U28/$D93</f>
        <v>4.043673855840247E-3</v>
      </c>
      <c r="D61" s="69">
        <f>V28/$D93</f>
        <v>4.6601507632549792E-3</v>
      </c>
      <c r="E61" s="69">
        <f>W28/$D93</f>
        <v>5.399129760196025E-3</v>
      </c>
    </row>
    <row r="62" spans="1:7" x14ac:dyDescent="0.25">
      <c r="A62" s="67">
        <v>2045</v>
      </c>
      <c r="B62" s="69">
        <f>T29/$D94</f>
        <v>4.0673075085926698E-3</v>
      </c>
      <c r="C62" s="69">
        <f>U29/$D94</f>
        <v>3.8140249003809253E-3</v>
      </c>
      <c r="D62" s="69">
        <f>V29/$D94</f>
        <v>4.3382507901361207E-3</v>
      </c>
      <c r="E62" s="69">
        <f>W29/$D94</f>
        <v>5.0904483806675461E-3</v>
      </c>
    </row>
    <row r="63" spans="1:7" ht="15.75" thickBot="1" x14ac:dyDescent="0.3">
      <c r="A63" s="36" t="s">
        <v>150</v>
      </c>
      <c r="B63" s="79">
        <f>T30/$D95</f>
        <v>9.2472541394311089E-3</v>
      </c>
      <c r="C63" s="79">
        <f>U30/$D95</f>
        <v>7.962707778066817E-3</v>
      </c>
      <c r="D63" s="79">
        <f>V30/$D95</f>
        <v>7.1911777689629411E-3</v>
      </c>
      <c r="E63" s="79">
        <f>W30/$D95</f>
        <v>5.5568556637325787E-3</v>
      </c>
    </row>
    <row r="64" spans="1:7" x14ac:dyDescent="0.25">
      <c r="A64" s="42" t="s">
        <v>1083</v>
      </c>
    </row>
    <row r="66" spans="1:4" x14ac:dyDescent="0.25">
      <c r="A66" s="9" t="s">
        <v>1086</v>
      </c>
      <c r="B66" s="9"/>
      <c r="C66" s="9"/>
      <c r="D66" s="9"/>
    </row>
    <row r="67" spans="1:4" ht="15.75" thickBot="1" x14ac:dyDescent="0.3">
      <c r="A67" s="33"/>
      <c r="B67" s="16" t="s">
        <v>0</v>
      </c>
      <c r="C67" s="16" t="s">
        <v>227</v>
      </c>
      <c r="D67" s="16" t="s">
        <v>149</v>
      </c>
    </row>
    <row r="68" spans="1:4" ht="15.75" hidden="1" thickTop="1" x14ac:dyDescent="0.25">
      <c r="A68" s="74">
        <v>2019</v>
      </c>
      <c r="B68" s="63"/>
      <c r="C68" s="34"/>
      <c r="D68" s="35"/>
    </row>
    <row r="69" spans="1:4" hidden="1" x14ac:dyDescent="0.25">
      <c r="A69" s="19">
        <v>2020</v>
      </c>
      <c r="B69" s="63"/>
      <c r="C69" s="35"/>
      <c r="D69" s="35"/>
    </row>
    <row r="70" spans="1:4" ht="15.75" thickTop="1" x14ac:dyDescent="0.25">
      <c r="A70" s="74">
        <v>2021</v>
      </c>
      <c r="B70" s="63">
        <v>1454.7843997790601</v>
      </c>
      <c r="C70" s="35">
        <v>788.21560022093695</v>
      </c>
      <c r="D70" s="63">
        <v>2243</v>
      </c>
    </row>
    <row r="71" spans="1:4" x14ac:dyDescent="0.25">
      <c r="A71" s="19">
        <v>2022</v>
      </c>
      <c r="B71" s="63">
        <v>1456.1240702566699</v>
      </c>
      <c r="C71" s="35">
        <v>790.87592974332495</v>
      </c>
      <c r="D71" s="63">
        <v>2247</v>
      </c>
    </row>
    <row r="72" spans="1:4" x14ac:dyDescent="0.25">
      <c r="A72" s="74">
        <v>2023</v>
      </c>
      <c r="B72" s="63">
        <v>1459.80868912349</v>
      </c>
      <c r="C72" s="35">
        <v>789.19131087650101</v>
      </c>
      <c r="D72" s="63">
        <v>2248.99999999999</v>
      </c>
    </row>
    <row r="73" spans="1:4" x14ac:dyDescent="0.25">
      <c r="A73" s="19">
        <v>2024</v>
      </c>
      <c r="B73" s="63">
        <v>1469.4723842851799</v>
      </c>
      <c r="C73" s="35">
        <v>785.52761571481597</v>
      </c>
      <c r="D73" s="63">
        <v>2255</v>
      </c>
    </row>
    <row r="74" spans="1:4" x14ac:dyDescent="0.25">
      <c r="A74" s="74">
        <v>2025</v>
      </c>
      <c r="B74" s="63">
        <v>1471.6820488314399</v>
      </c>
      <c r="C74" s="35">
        <v>783.31795116855506</v>
      </c>
      <c r="D74" s="63">
        <v>2255</v>
      </c>
    </row>
    <row r="75" spans="1:4" x14ac:dyDescent="0.25">
      <c r="A75" s="19">
        <v>2026</v>
      </c>
      <c r="B75" s="63">
        <v>1469.0485850728901</v>
      </c>
      <c r="C75" s="35">
        <v>779.95141492710104</v>
      </c>
      <c r="D75" s="63">
        <v>2249</v>
      </c>
    </row>
    <row r="76" spans="1:4" x14ac:dyDescent="0.25">
      <c r="A76" s="74">
        <v>2027</v>
      </c>
      <c r="B76" s="63">
        <v>1468.7852207036799</v>
      </c>
      <c r="C76" s="35">
        <v>775.21477929631305</v>
      </c>
      <c r="D76" s="63">
        <v>2244</v>
      </c>
    </row>
    <row r="77" spans="1:4" x14ac:dyDescent="0.25">
      <c r="A77" s="19">
        <v>2028</v>
      </c>
      <c r="B77" s="63">
        <v>1469.0396308634699</v>
      </c>
      <c r="C77" s="35">
        <v>768.96036913652199</v>
      </c>
      <c r="D77" s="63">
        <v>2238</v>
      </c>
    </row>
    <row r="78" spans="1:4" x14ac:dyDescent="0.25">
      <c r="A78" s="74">
        <v>2029</v>
      </c>
      <c r="B78" s="63">
        <v>1464.0502952950801</v>
      </c>
      <c r="C78" s="35">
        <v>762.94970470491205</v>
      </c>
      <c r="D78" s="63">
        <v>2226.99999999999</v>
      </c>
    </row>
    <row r="79" spans="1:4" x14ac:dyDescent="0.25">
      <c r="A79" s="19">
        <v>2030</v>
      </c>
      <c r="B79" s="63">
        <v>1504.1253771418801</v>
      </c>
      <c r="C79" s="35">
        <v>777.60886178365001</v>
      </c>
      <c r="D79" s="63">
        <v>2281.73423892553</v>
      </c>
    </row>
    <row r="80" spans="1:4" x14ac:dyDescent="0.25">
      <c r="A80" s="74">
        <v>2031</v>
      </c>
      <c r="B80" s="63">
        <v>1518.4600576631301</v>
      </c>
      <c r="C80" s="35">
        <v>778.02726677611599</v>
      </c>
      <c r="D80" s="63">
        <v>2296.4873244392402</v>
      </c>
    </row>
    <row r="81" spans="1:4" x14ac:dyDescent="0.25">
      <c r="A81" s="19">
        <v>2032</v>
      </c>
      <c r="B81" s="63">
        <v>1533.69262096847</v>
      </c>
      <c r="C81" s="35">
        <v>778.75222556603899</v>
      </c>
      <c r="D81" s="63">
        <v>2312.4448465345099</v>
      </c>
    </row>
    <row r="82" spans="1:4" x14ac:dyDescent="0.25">
      <c r="A82" s="74">
        <v>2033</v>
      </c>
      <c r="B82" s="63">
        <v>1549.61271287455</v>
      </c>
      <c r="C82" s="35">
        <v>778.79831828437</v>
      </c>
      <c r="D82" s="63">
        <v>2328.4110311589202</v>
      </c>
    </row>
    <row r="83" spans="1:4" x14ac:dyDescent="0.25">
      <c r="A83" s="19">
        <v>2034</v>
      </c>
      <c r="B83" s="63">
        <v>1568.1377978601199</v>
      </c>
      <c r="C83" s="35">
        <v>778.57249267898499</v>
      </c>
      <c r="D83" s="63">
        <v>2346.7102905391098</v>
      </c>
    </row>
    <row r="84" spans="1:4" x14ac:dyDescent="0.25">
      <c r="A84" s="74">
        <v>2035</v>
      </c>
      <c r="B84" s="63">
        <v>1582.6728363601401</v>
      </c>
      <c r="C84" s="35">
        <v>775.33068361659798</v>
      </c>
      <c r="D84" s="63">
        <v>2358.0035199767399</v>
      </c>
    </row>
    <row r="85" spans="1:4" x14ac:dyDescent="0.25">
      <c r="A85" s="19">
        <v>2036</v>
      </c>
      <c r="B85" s="63">
        <v>1598.9666631351699</v>
      </c>
      <c r="C85" s="35">
        <v>772.68928312904802</v>
      </c>
      <c r="D85" s="63">
        <v>2371.6559462642199</v>
      </c>
    </row>
    <row r="86" spans="1:4" x14ac:dyDescent="0.25">
      <c r="A86" s="74">
        <v>2037</v>
      </c>
      <c r="B86" s="63">
        <v>1611.17014762034</v>
      </c>
      <c r="C86" s="35">
        <v>772.25695100368102</v>
      </c>
      <c r="D86" s="63">
        <v>2383.4270986240199</v>
      </c>
    </row>
    <row r="87" spans="1:4" x14ac:dyDescent="0.25">
      <c r="A87" s="19">
        <v>2038</v>
      </c>
      <c r="B87" s="63">
        <v>1623.8117219385001</v>
      </c>
      <c r="C87" s="35">
        <v>771.81804098059604</v>
      </c>
      <c r="D87" s="63">
        <v>2395.6297629190999</v>
      </c>
    </row>
    <row r="88" spans="1:4" x14ac:dyDescent="0.25">
      <c r="A88" s="74">
        <v>2039</v>
      </c>
      <c r="B88" s="63">
        <v>1637.0029783928201</v>
      </c>
      <c r="C88" s="35">
        <v>771.78872846721401</v>
      </c>
      <c r="D88" s="63">
        <v>2408.79170686003</v>
      </c>
    </row>
    <row r="89" spans="1:4" x14ac:dyDescent="0.25">
      <c r="A89" s="19">
        <v>2040</v>
      </c>
      <c r="B89" s="63">
        <v>1649.7059931338099</v>
      </c>
      <c r="C89" s="35">
        <v>772.17163486011702</v>
      </c>
      <c r="D89" s="63">
        <v>2421.8776279939302</v>
      </c>
    </row>
    <row r="90" spans="1:4" x14ac:dyDescent="0.25">
      <c r="A90" s="74">
        <v>2041</v>
      </c>
      <c r="B90" s="63">
        <v>1662.3721234548</v>
      </c>
      <c r="C90" s="35">
        <v>772.59066829537005</v>
      </c>
      <c r="D90" s="63">
        <v>2434.9627917501698</v>
      </c>
    </row>
    <row r="91" spans="1:4" x14ac:dyDescent="0.25">
      <c r="A91" s="19">
        <v>2042</v>
      </c>
      <c r="B91" s="63">
        <v>1675.0025296200599</v>
      </c>
      <c r="C91" s="35">
        <v>773.04851151914204</v>
      </c>
      <c r="D91" s="63">
        <v>2448.0510411392002</v>
      </c>
    </row>
    <row r="92" spans="1:4" x14ac:dyDescent="0.25">
      <c r="A92" s="74">
        <v>2043</v>
      </c>
      <c r="B92" s="63">
        <v>1686.2696971724699</v>
      </c>
      <c r="C92" s="35">
        <v>772.93878303930899</v>
      </c>
      <c r="D92" s="63">
        <v>2459.2084802117802</v>
      </c>
    </row>
    <row r="93" spans="1:4" x14ac:dyDescent="0.25">
      <c r="A93" s="19">
        <v>2044</v>
      </c>
      <c r="B93" s="63">
        <v>1698.1712968142101</v>
      </c>
      <c r="C93" s="63">
        <v>773.18534063464006</v>
      </c>
      <c r="D93" s="63">
        <v>2471.3566374488501</v>
      </c>
    </row>
    <row r="94" spans="1:4" x14ac:dyDescent="0.25">
      <c r="A94" s="74">
        <v>2045</v>
      </c>
      <c r="B94" s="63">
        <v>1710.45268783754</v>
      </c>
      <c r="C94" s="63">
        <v>773.66875352366003</v>
      </c>
      <c r="D94" s="63">
        <v>2484.1214413612001</v>
      </c>
    </row>
    <row r="95" spans="1:4" ht="15.75" thickBot="1" x14ac:dyDescent="0.3">
      <c r="A95" s="36" t="s">
        <v>150</v>
      </c>
      <c r="B95" s="37">
        <v>1990.8221533578001</v>
      </c>
      <c r="C95" s="37">
        <v>822.73353359990801</v>
      </c>
      <c r="D95" s="37">
        <v>70247.454061387427</v>
      </c>
    </row>
  </sheetData>
  <pageMargins left="0.7" right="0.7" top="0.75" bottom="0.75" header="0.3" footer="0.3"/>
  <pageSetup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7"/>
  </sheetPr>
  <dimension ref="A1:X124"/>
  <sheetViews>
    <sheetView showGridLines="0" workbookViewId="0"/>
  </sheetViews>
  <sheetFormatPr defaultColWidth="8.85546875" defaultRowHeight="12.75" x14ac:dyDescent="0.2"/>
  <cols>
    <col min="1" max="1" width="12.7109375" style="2" customWidth="1"/>
    <col min="2" max="5" width="14.7109375" style="2" customWidth="1"/>
    <col min="6" max="15" width="8.85546875" style="2"/>
    <col min="16" max="16" width="12.7109375" style="2" customWidth="1"/>
    <col min="17" max="22" width="14.7109375" style="2" customWidth="1"/>
    <col min="23" max="23" width="14.28515625" style="2" customWidth="1"/>
    <col min="24" max="16384" width="8.85546875" style="2"/>
  </cols>
  <sheetData>
    <row r="1" spans="1:24" x14ac:dyDescent="0.2">
      <c r="A1" s="9" t="str">
        <f>Mappings!D46 &amp; " (" &amp; Mappings!E46 &amp; ")"</f>
        <v>Electric Demand Technical Potential by Sector (MW)</v>
      </c>
      <c r="B1" s="9"/>
      <c r="C1" s="9"/>
      <c r="P1" s="9" t="str">
        <f>Mappings!D49 &amp; " (" &amp; Mappings!E49 &amp; ")"</f>
        <v>Total Electric Demand Potential by Potential Type (MW)</v>
      </c>
      <c r="Q1" s="9"/>
      <c r="R1" s="9"/>
      <c r="S1" s="9"/>
      <c r="T1" s="9"/>
      <c r="U1" s="9"/>
      <c r="V1" s="9"/>
      <c r="W1" s="41"/>
    </row>
    <row r="2" spans="1:24" ht="13.5" thickBot="1" x14ac:dyDescent="0.25">
      <c r="A2" s="33"/>
      <c r="B2" s="16" t="s">
        <v>0</v>
      </c>
      <c r="C2" s="16" t="s">
        <v>227</v>
      </c>
      <c r="E2" s="119" t="s">
        <v>1408</v>
      </c>
      <c r="P2" s="15"/>
      <c r="Q2" s="16" t="s">
        <v>1</v>
      </c>
      <c r="R2" s="16" t="s">
        <v>2</v>
      </c>
      <c r="S2" s="16" t="s">
        <v>229</v>
      </c>
      <c r="T2" s="16" t="s">
        <v>180</v>
      </c>
      <c r="U2" s="16" t="s">
        <v>228</v>
      </c>
      <c r="V2" s="16" t="s">
        <v>230</v>
      </c>
      <c r="W2" s="89" t="s">
        <v>143</v>
      </c>
      <c r="X2" s="1" t="s">
        <v>1403</v>
      </c>
    </row>
    <row r="3" spans="1:24" ht="13.5" hidden="1" thickTop="1" x14ac:dyDescent="0.2">
      <c r="A3" s="74">
        <v>2019</v>
      </c>
      <c r="B3" s="34"/>
      <c r="C3" s="34"/>
      <c r="P3" s="74">
        <v>2019</v>
      </c>
      <c r="Q3" s="34"/>
      <c r="R3" s="34"/>
      <c r="S3" s="34"/>
      <c r="T3" s="34"/>
      <c r="U3" s="34"/>
      <c r="V3" s="34"/>
      <c r="W3" s="91"/>
    </row>
    <row r="4" spans="1:24" hidden="1" x14ac:dyDescent="0.2">
      <c r="A4" s="19">
        <v>2020</v>
      </c>
      <c r="B4" s="35"/>
      <c r="C4" s="35"/>
      <c r="P4" s="19">
        <v>2020</v>
      </c>
      <c r="Q4" s="35"/>
      <c r="R4" s="35"/>
      <c r="S4" s="35"/>
      <c r="T4" s="35"/>
      <c r="U4" s="35"/>
      <c r="V4" s="35"/>
      <c r="W4" s="91"/>
    </row>
    <row r="5" spans="1:24" ht="13.5" thickTop="1" x14ac:dyDescent="0.2">
      <c r="A5" s="19">
        <v>2021</v>
      </c>
      <c r="B5" s="35">
        <v>1469.970033153674</v>
      </c>
      <c r="C5" s="35">
        <v>710.24517285454579</v>
      </c>
      <c r="P5" s="19">
        <v>2021</v>
      </c>
      <c r="Q5" s="35">
        <v>2180.2152060082199</v>
      </c>
      <c r="R5" s="35">
        <v>2063.6892496184064</v>
      </c>
      <c r="S5" s="35">
        <v>22.903057306393855</v>
      </c>
      <c r="T5" s="35">
        <v>49.487674188626407</v>
      </c>
      <c r="U5" s="35">
        <v>31.56740492029655</v>
      </c>
      <c r="V5" s="35">
        <v>13.951732829434285</v>
      </c>
      <c r="W5" s="91"/>
      <c r="X5" s="1" t="s">
        <v>1404</v>
      </c>
    </row>
    <row r="6" spans="1:24" x14ac:dyDescent="0.2">
      <c r="A6" s="19">
        <v>2022</v>
      </c>
      <c r="B6" s="35">
        <v>1476.1047228683333</v>
      </c>
      <c r="C6" s="35">
        <v>712.07297108626483</v>
      </c>
      <c r="P6" s="19">
        <v>2022</v>
      </c>
      <c r="Q6" s="35">
        <v>2188.177693954598</v>
      </c>
      <c r="R6" s="35">
        <v>2073.3613390826458</v>
      </c>
      <c r="S6" s="35">
        <v>48.073228900543654</v>
      </c>
      <c r="T6" s="35">
        <v>102.07171019528869</v>
      </c>
      <c r="U6" s="35">
        <v>65.972037756973151</v>
      </c>
      <c r="V6" s="35">
        <v>29.275393170647057</v>
      </c>
      <c r="W6" s="91"/>
      <c r="X6" s="1" t="s">
        <v>1430</v>
      </c>
    </row>
    <row r="7" spans="1:24" x14ac:dyDescent="0.2">
      <c r="A7" s="19">
        <v>2023</v>
      </c>
      <c r="B7" s="35">
        <v>1482.2793261368765</v>
      </c>
      <c r="C7" s="35">
        <v>714.96781256373947</v>
      </c>
      <c r="P7" s="19">
        <v>2023</v>
      </c>
      <c r="Q7" s="35">
        <v>2197.2471387006162</v>
      </c>
      <c r="R7" s="35">
        <v>2090.1245333715419</v>
      </c>
      <c r="S7" s="35">
        <v>73.301724518978347</v>
      </c>
      <c r="T7" s="35">
        <v>153.2340136406491</v>
      </c>
      <c r="U7" s="35">
        <v>100.37478039551367</v>
      </c>
      <c r="V7" s="35">
        <v>44.337348393456388</v>
      </c>
      <c r="W7" s="91"/>
    </row>
    <row r="8" spans="1:24" x14ac:dyDescent="0.2">
      <c r="A8" s="19">
        <v>2024</v>
      </c>
      <c r="B8" s="35">
        <v>1458.5635691249011</v>
      </c>
      <c r="C8" s="35">
        <v>718.05935626544237</v>
      </c>
      <c r="P8" s="19">
        <v>2024</v>
      </c>
      <c r="Q8" s="35">
        <v>2176.6229253903434</v>
      </c>
      <c r="R8" s="35">
        <v>2071.970232922029</v>
      </c>
      <c r="S8" s="35">
        <v>97.955129913788767</v>
      </c>
      <c r="T8" s="35">
        <v>201.36625275477928</v>
      </c>
      <c r="U8" s="35">
        <v>133.77308843638369</v>
      </c>
      <c r="V8" s="35">
        <v>58.754638286998215</v>
      </c>
      <c r="W8" s="91"/>
    </row>
    <row r="9" spans="1:24" x14ac:dyDescent="0.2">
      <c r="A9" s="19">
        <v>2025</v>
      </c>
      <c r="B9" s="35">
        <v>1464.3055377738267</v>
      </c>
      <c r="C9" s="35">
        <v>718.48032204325114</v>
      </c>
      <c r="P9" s="19">
        <v>2025</v>
      </c>
      <c r="Q9" s="35">
        <v>2182.7858598170778</v>
      </c>
      <c r="R9" s="35">
        <v>2079.08847909206</v>
      </c>
      <c r="S9" s="35">
        <v>121.44042964675927</v>
      </c>
      <c r="T9" s="35">
        <v>246.13591905446484</v>
      </c>
      <c r="U9" s="35">
        <v>165.64330386431132</v>
      </c>
      <c r="V9" s="35">
        <v>72.539089298124864</v>
      </c>
      <c r="W9" s="91"/>
    </row>
    <row r="10" spans="1:24" x14ac:dyDescent="0.2">
      <c r="A10" s="19">
        <v>2026</v>
      </c>
      <c r="B10" s="35">
        <v>1470.0863232802158</v>
      </c>
      <c r="C10" s="35">
        <v>721.50460276626131</v>
      </c>
      <c r="P10" s="19">
        <v>2026</v>
      </c>
      <c r="Q10" s="35">
        <v>2191.5909260464769</v>
      </c>
      <c r="R10" s="35">
        <v>2087.7241036525347</v>
      </c>
      <c r="S10" s="35">
        <v>146.10651674971507</v>
      </c>
      <c r="T10" s="35">
        <v>287.88912636181107</v>
      </c>
      <c r="U10" s="35">
        <v>197.86860569235557</v>
      </c>
      <c r="V10" s="35">
        <v>87.562782525097361</v>
      </c>
      <c r="W10" s="91"/>
    </row>
    <row r="11" spans="1:24" x14ac:dyDescent="0.2">
      <c r="A11" s="19">
        <v>2027</v>
      </c>
      <c r="B11" s="35">
        <v>1475.9002487318944</v>
      </c>
      <c r="C11" s="35">
        <v>723.46855623379543</v>
      </c>
      <c r="P11" s="19">
        <v>2027</v>
      </c>
      <c r="Q11" s="35">
        <v>2199.3688049656898</v>
      </c>
      <c r="R11" s="35">
        <v>2095.4305056137105</v>
      </c>
      <c r="S11" s="35">
        <v>170.99005145927447</v>
      </c>
      <c r="T11" s="35">
        <v>325.63211566834792</v>
      </c>
      <c r="U11" s="35">
        <v>229.30519399015699</v>
      </c>
      <c r="V11" s="35">
        <v>102.94893296065923</v>
      </c>
      <c r="W11" s="91"/>
    </row>
    <row r="12" spans="1:24" x14ac:dyDescent="0.2">
      <c r="A12" s="74">
        <v>2028</v>
      </c>
      <c r="B12" s="35">
        <v>1482.332031986517</v>
      </c>
      <c r="C12" s="35">
        <v>727.82408732673707</v>
      </c>
      <c r="P12" s="74">
        <v>2028</v>
      </c>
      <c r="Q12" s="35">
        <v>2210.1561193132538</v>
      </c>
      <c r="R12" s="35">
        <v>2105.3401143389146</v>
      </c>
      <c r="S12" s="35">
        <v>197.19557691474552</v>
      </c>
      <c r="T12" s="35">
        <v>361.86319596218408</v>
      </c>
      <c r="U12" s="35">
        <v>261.20857704955461</v>
      </c>
      <c r="V12" s="35">
        <v>119.60322555199747</v>
      </c>
      <c r="W12" s="91"/>
    </row>
    <row r="13" spans="1:24" x14ac:dyDescent="0.2">
      <c r="A13" s="19">
        <v>2029</v>
      </c>
      <c r="B13" s="35">
        <v>1488.7998962819752</v>
      </c>
      <c r="C13" s="35">
        <v>723.82777181656206</v>
      </c>
      <c r="P13" s="19">
        <v>2029</v>
      </c>
      <c r="Q13" s="35">
        <v>2212.6276680985375</v>
      </c>
      <c r="R13" s="35">
        <v>2107.8422780673868</v>
      </c>
      <c r="S13" s="35">
        <v>221.04339080961586</v>
      </c>
      <c r="T13" s="35">
        <v>391.13423469698381</v>
      </c>
      <c r="U13" s="35">
        <v>288.96283851187974</v>
      </c>
      <c r="V13" s="35">
        <v>135.09592258883265</v>
      </c>
      <c r="W13" s="91"/>
    </row>
    <row r="14" spans="1:24" x14ac:dyDescent="0.2">
      <c r="A14" s="19">
        <v>2030</v>
      </c>
      <c r="B14" s="35">
        <v>1494.3895103602824</v>
      </c>
      <c r="C14" s="35">
        <v>720.23356210419729</v>
      </c>
      <c r="P14" s="19">
        <v>2030</v>
      </c>
      <c r="Q14" s="35">
        <v>2214.6230724644797</v>
      </c>
      <c r="R14" s="35">
        <v>2109.5701519095728</v>
      </c>
      <c r="S14" s="35">
        <v>244.52565447998248</v>
      </c>
      <c r="T14" s="35">
        <v>417.46181479050949</v>
      </c>
      <c r="U14" s="35">
        <v>315.20662203912207</v>
      </c>
      <c r="V14" s="35">
        <v>150.98150272300001</v>
      </c>
      <c r="W14" s="91"/>
    </row>
    <row r="15" spans="1:24" x14ac:dyDescent="0.2">
      <c r="A15" s="19">
        <v>2031</v>
      </c>
      <c r="B15" s="35">
        <v>1500.0202855393984</v>
      </c>
      <c r="C15" s="35">
        <v>715.25946604350725</v>
      </c>
      <c r="P15" s="19">
        <v>2031</v>
      </c>
      <c r="Q15" s="35">
        <v>2215.2797515829056</v>
      </c>
      <c r="R15" s="35">
        <v>2111.8773498893811</v>
      </c>
      <c r="S15" s="35">
        <v>266.8880155793633</v>
      </c>
      <c r="T15" s="35">
        <v>440.19829643418069</v>
      </c>
      <c r="U15" s="35">
        <v>339.14732848095929</v>
      </c>
      <c r="V15" s="35">
        <v>166.71329221208089</v>
      </c>
      <c r="W15" s="91"/>
    </row>
    <row r="16" spans="1:24" x14ac:dyDescent="0.2">
      <c r="A16" s="19">
        <v>2032</v>
      </c>
      <c r="B16" s="35">
        <v>1505.6869660590819</v>
      </c>
      <c r="C16" s="35">
        <v>710.50129370135551</v>
      </c>
      <c r="P16" s="19">
        <v>2032</v>
      </c>
      <c r="Q16" s="35">
        <v>2216.1882597604372</v>
      </c>
      <c r="R16" s="35">
        <v>2112.7161081479289</v>
      </c>
      <c r="S16" s="35">
        <v>288.70327264156197</v>
      </c>
      <c r="T16" s="35">
        <v>460.60954770029986</v>
      </c>
      <c r="U16" s="35">
        <v>361.53052403259176</v>
      </c>
      <c r="V16" s="35">
        <v>182.96884501339883</v>
      </c>
      <c r="W16" s="91"/>
    </row>
    <row r="17" spans="1:23" x14ac:dyDescent="0.2">
      <c r="A17" s="19">
        <v>2033</v>
      </c>
      <c r="B17" s="35">
        <v>1511.3921458658817</v>
      </c>
      <c r="C17" s="35">
        <v>704.72951532828961</v>
      </c>
      <c r="P17" s="19">
        <v>2033</v>
      </c>
      <c r="Q17" s="35">
        <v>2216.1216611941713</v>
      </c>
      <c r="R17" s="35">
        <v>2112.8490364695131</v>
      </c>
      <c r="S17" s="35">
        <v>309.04750192825747</v>
      </c>
      <c r="T17" s="35">
        <v>477.94380286507942</v>
      </c>
      <c r="U17" s="35">
        <v>381.41964206673833</v>
      </c>
      <c r="V17" s="35">
        <v>198.89158741352026</v>
      </c>
      <c r="W17" s="91"/>
    </row>
    <row r="18" spans="1:23" x14ac:dyDescent="0.2">
      <c r="A18" s="19">
        <v>2034</v>
      </c>
      <c r="B18" s="35">
        <v>1517.133185851329</v>
      </c>
      <c r="C18" s="35">
        <v>693.75274557886883</v>
      </c>
      <c r="P18" s="19">
        <v>2034</v>
      </c>
      <c r="Q18" s="35">
        <v>2210.8859314301981</v>
      </c>
      <c r="R18" s="35">
        <v>2114.2857288895475</v>
      </c>
      <c r="S18" s="35">
        <v>328.45224708261287</v>
      </c>
      <c r="T18" s="35">
        <v>493.50864549770165</v>
      </c>
      <c r="U18" s="35">
        <v>399.62377289667796</v>
      </c>
      <c r="V18" s="35">
        <v>214.84905489809555</v>
      </c>
      <c r="W18" s="91"/>
    </row>
    <row r="19" spans="1:23" x14ac:dyDescent="0.2">
      <c r="A19" s="19">
        <v>2035</v>
      </c>
      <c r="B19" s="35">
        <v>1521.9996437512527</v>
      </c>
      <c r="C19" s="35">
        <v>682.92359928751284</v>
      </c>
      <c r="P19" s="19">
        <v>2035</v>
      </c>
      <c r="Q19" s="35">
        <v>2204.9232430387656</v>
      </c>
      <c r="R19" s="35">
        <v>2109.5583295124561</v>
      </c>
      <c r="S19" s="35">
        <v>347.1216375316036</v>
      </c>
      <c r="T19" s="35">
        <v>507.69851444206211</v>
      </c>
      <c r="U19" s="35">
        <v>416.53665673315555</v>
      </c>
      <c r="V19" s="35">
        <v>230.9851824481986</v>
      </c>
      <c r="W19" s="91"/>
    </row>
    <row r="20" spans="1:23" x14ac:dyDescent="0.2">
      <c r="A20" s="19">
        <v>2036</v>
      </c>
      <c r="B20" s="35">
        <v>1526.9017336341235</v>
      </c>
      <c r="C20" s="35">
        <v>673.62792624368194</v>
      </c>
      <c r="P20" s="19">
        <v>2036</v>
      </c>
      <c r="Q20" s="35">
        <v>2200.5296598778054</v>
      </c>
      <c r="R20" s="35">
        <v>2105.022317790399</v>
      </c>
      <c r="S20" s="35">
        <v>365.10393354619862</v>
      </c>
      <c r="T20" s="35">
        <v>521.33175242884522</v>
      </c>
      <c r="U20" s="35">
        <v>432.43320686828935</v>
      </c>
      <c r="V20" s="35">
        <v>247.25566102278987</v>
      </c>
      <c r="W20" s="91"/>
    </row>
    <row r="21" spans="1:23" x14ac:dyDescent="0.2">
      <c r="A21" s="74">
        <v>2037</v>
      </c>
      <c r="B21" s="35">
        <v>1531.8442723571936</v>
      </c>
      <c r="C21" s="35">
        <v>672.75307006040521</v>
      </c>
      <c r="P21" s="74">
        <v>2037</v>
      </c>
      <c r="Q21" s="35">
        <v>2204.5973424175991</v>
      </c>
      <c r="R21" s="35">
        <v>2108.7503399440106</v>
      </c>
      <c r="S21" s="35">
        <v>381.58279588503393</v>
      </c>
      <c r="T21" s="35">
        <v>533.60995246964046</v>
      </c>
      <c r="U21" s="35">
        <v>446.63601238365555</v>
      </c>
      <c r="V21" s="35">
        <v>263.02945243683706</v>
      </c>
      <c r="W21" s="91"/>
    </row>
    <row r="22" spans="1:23" x14ac:dyDescent="0.2">
      <c r="A22" s="19">
        <v>2038</v>
      </c>
      <c r="B22" s="35">
        <v>1536.8199532919234</v>
      </c>
      <c r="C22" s="35">
        <v>671.71806871725585</v>
      </c>
      <c r="P22" s="19">
        <v>2038</v>
      </c>
      <c r="Q22" s="35">
        <v>2208.5380220091793</v>
      </c>
      <c r="R22" s="35">
        <v>2112.3540535990023</v>
      </c>
      <c r="S22" s="35">
        <v>397.30399707670722</v>
      </c>
      <c r="T22" s="35">
        <v>545.33926061436568</v>
      </c>
      <c r="U22" s="35">
        <v>459.84153018575853</v>
      </c>
      <c r="V22" s="35">
        <v>278.6980477702491</v>
      </c>
      <c r="W22" s="91"/>
    </row>
    <row r="23" spans="1:23" x14ac:dyDescent="0.2">
      <c r="A23" s="19">
        <v>2039</v>
      </c>
      <c r="B23" s="35">
        <v>1541.8384428121924</v>
      </c>
      <c r="C23" s="35">
        <v>671.32118422524513</v>
      </c>
      <c r="P23" s="19">
        <v>2039</v>
      </c>
      <c r="Q23" s="35">
        <v>2213.1596270374375</v>
      </c>
      <c r="R23" s="35">
        <v>2116.6127843853815</v>
      </c>
      <c r="S23" s="35">
        <v>411.2633454458163</v>
      </c>
      <c r="T23" s="35">
        <v>553.56508438263347</v>
      </c>
      <c r="U23" s="35">
        <v>470.754191490013</v>
      </c>
      <c r="V23" s="35">
        <v>293.64069555036315</v>
      </c>
      <c r="W23" s="91"/>
    </row>
    <row r="24" spans="1:23" x14ac:dyDescent="0.2">
      <c r="A24" s="19">
        <v>2040</v>
      </c>
      <c r="B24" s="35">
        <v>1546.8900099619782</v>
      </c>
      <c r="C24" s="35">
        <v>671.50602716690025</v>
      </c>
      <c r="P24" s="19">
        <v>2040</v>
      </c>
      <c r="Q24" s="35">
        <v>2218.3960371288786</v>
      </c>
      <c r="R24" s="35">
        <v>2121.4570519716776</v>
      </c>
      <c r="S24" s="35">
        <v>424.50989093695154</v>
      </c>
      <c r="T24" s="35">
        <v>563.65801699717372</v>
      </c>
      <c r="U24" s="35">
        <v>481.65082876946497</v>
      </c>
      <c r="V24" s="35">
        <v>308.17534705845611</v>
      </c>
      <c r="W24" s="91"/>
    </row>
    <row r="25" spans="1:23" x14ac:dyDescent="0.2">
      <c r="A25" s="19">
        <v>2041</v>
      </c>
      <c r="B25" s="35">
        <v>1551.830761451678</v>
      </c>
      <c r="C25" s="35">
        <v>663.02875250282489</v>
      </c>
      <c r="P25" s="19">
        <v>2041</v>
      </c>
      <c r="Q25" s="35">
        <v>2214.8595139545027</v>
      </c>
      <c r="R25" s="35">
        <v>2116.4950241248794</v>
      </c>
      <c r="S25" s="35">
        <v>436.64106771905494</v>
      </c>
      <c r="T25" s="35">
        <v>573.13772434301814</v>
      </c>
      <c r="U25" s="35">
        <v>491.5945796895918</v>
      </c>
      <c r="V25" s="35">
        <v>322.02451495587025</v>
      </c>
      <c r="W25" s="91"/>
    </row>
    <row r="26" spans="1:23" x14ac:dyDescent="0.2">
      <c r="A26" s="19">
        <v>2042</v>
      </c>
      <c r="B26" s="35">
        <v>1556.89848984526</v>
      </c>
      <c r="C26" s="35">
        <v>662.37713835542468</v>
      </c>
      <c r="P26" s="19">
        <v>2042</v>
      </c>
      <c r="Q26" s="35">
        <v>2219.2756282006849</v>
      </c>
      <c r="R26" s="35">
        <v>2120.573196360288</v>
      </c>
      <c r="S26" s="35">
        <v>446.73533168965309</v>
      </c>
      <c r="T26" s="35">
        <v>578.77556422487885</v>
      </c>
      <c r="U26" s="35">
        <v>499.0790891844502</v>
      </c>
      <c r="V26" s="35">
        <v>334.64296903594618</v>
      </c>
      <c r="W26" s="91"/>
    </row>
    <row r="27" spans="1:23" x14ac:dyDescent="0.2">
      <c r="A27" s="74">
        <v>2043</v>
      </c>
      <c r="B27" s="35">
        <v>1561.9724718674433</v>
      </c>
      <c r="C27" s="35">
        <v>661.72347544731906</v>
      </c>
      <c r="P27" s="74">
        <v>2043</v>
      </c>
      <c r="Q27" s="35">
        <v>2223.6959473147626</v>
      </c>
      <c r="R27" s="35">
        <v>2124.6552886619234</v>
      </c>
      <c r="S27" s="35">
        <v>456.35574938888158</v>
      </c>
      <c r="T27" s="35">
        <v>584.5568951540738</v>
      </c>
      <c r="U27" s="35">
        <v>506.24216924043822</v>
      </c>
      <c r="V27" s="35">
        <v>346.89820746177134</v>
      </c>
      <c r="W27" s="91"/>
    </row>
    <row r="28" spans="1:23" x14ac:dyDescent="0.2">
      <c r="A28" s="19">
        <v>2044</v>
      </c>
      <c r="B28" s="35">
        <v>1567.0527879593449</v>
      </c>
      <c r="C28" s="35">
        <v>661.06776039195393</v>
      </c>
      <c r="P28" s="19">
        <v>2044</v>
      </c>
      <c r="Q28" s="35">
        <v>2228.1205483512986</v>
      </c>
      <c r="R28" s="35">
        <v>2128.7413647925146</v>
      </c>
      <c r="S28" s="35">
        <v>464.65358857982096</v>
      </c>
      <c r="T28" s="35">
        <v>589.34249968606559</v>
      </c>
      <c r="U28" s="35">
        <v>512.12767719507895</v>
      </c>
      <c r="V28" s="35">
        <v>358.10376459609142</v>
      </c>
      <c r="W28" s="91"/>
    </row>
    <row r="29" spans="1:23" ht="13.5" thickBot="1" x14ac:dyDescent="0.25">
      <c r="A29" s="72">
        <v>2045</v>
      </c>
      <c r="B29" s="37">
        <v>1572.1393179823358</v>
      </c>
      <c r="C29" s="37">
        <v>660.40998981970915</v>
      </c>
      <c r="P29" s="72">
        <v>2045</v>
      </c>
      <c r="Q29" s="37">
        <v>2232.549307802045</v>
      </c>
      <c r="R29" s="37">
        <v>2132.8313153787494</v>
      </c>
      <c r="S29" s="37">
        <v>472.4481393305652</v>
      </c>
      <c r="T29" s="37">
        <v>594.78850837654886</v>
      </c>
      <c r="U29" s="37">
        <v>518.04410437775414</v>
      </c>
      <c r="V29" s="37">
        <v>368.64097655695173</v>
      </c>
      <c r="W29" s="91"/>
    </row>
    <row r="30" spans="1:23" x14ac:dyDescent="0.2">
      <c r="A30" s="75" t="s">
        <v>97</v>
      </c>
      <c r="P30" s="42" t="s">
        <v>97</v>
      </c>
      <c r="S30" s="82"/>
      <c r="W30" s="90"/>
    </row>
    <row r="31" spans="1:23" x14ac:dyDescent="0.2">
      <c r="R31" s="19" t="s">
        <v>1082</v>
      </c>
      <c r="S31" s="35">
        <f>(S29-S4)/25</f>
        <v>18.897925573222608</v>
      </c>
      <c r="T31" s="35">
        <f>(T29-T4)/25</f>
        <v>23.791540335061953</v>
      </c>
      <c r="U31" s="35">
        <f>(U29-U4)/25</f>
        <v>20.721764175110167</v>
      </c>
      <c r="V31" s="35">
        <f>(V29-V4)/25</f>
        <v>14.74563906227807</v>
      </c>
      <c r="W31" s="90"/>
    </row>
    <row r="32" spans="1:23" x14ac:dyDescent="0.2">
      <c r="A32" s="9" t="str">
        <f>Mappings!D47 &amp; " (" &amp; Mappings!E47 &amp; ")"</f>
        <v>Electric Demand Economic Potential by Sector (MW)</v>
      </c>
      <c r="B32" s="9"/>
      <c r="C32" s="9"/>
      <c r="W32" s="90"/>
    </row>
    <row r="33" spans="1:19" ht="13.5" thickBot="1" x14ac:dyDescent="0.25">
      <c r="A33" s="33"/>
      <c r="B33" s="16" t="s">
        <v>0</v>
      </c>
      <c r="C33" s="16" t="s">
        <v>227</v>
      </c>
      <c r="E33" s="1" t="s">
        <v>1418</v>
      </c>
      <c r="S33" s="38"/>
    </row>
    <row r="34" spans="1:19" ht="13.5" hidden="1" thickTop="1" x14ac:dyDescent="0.2">
      <c r="A34" s="74">
        <v>2019</v>
      </c>
      <c r="B34" s="34"/>
      <c r="C34" s="34"/>
    </row>
    <row r="35" spans="1:19" ht="13.5" hidden="1" thickTop="1" x14ac:dyDescent="0.2">
      <c r="A35" s="19">
        <v>2020</v>
      </c>
      <c r="B35" s="35"/>
      <c r="C35" s="35"/>
    </row>
    <row r="36" spans="1:19" ht="13.5" thickTop="1" x14ac:dyDescent="0.2">
      <c r="A36" s="19">
        <v>2021</v>
      </c>
      <c r="B36" s="35">
        <v>1396.4372271655091</v>
      </c>
      <c r="C36" s="35">
        <v>667.25202245289734</v>
      </c>
    </row>
    <row r="37" spans="1:19" x14ac:dyDescent="0.2">
      <c r="A37" s="19">
        <v>2022</v>
      </c>
      <c r="B37" s="35">
        <v>1402.8935433835877</v>
      </c>
      <c r="C37" s="35">
        <v>670.467795699058</v>
      </c>
    </row>
    <row r="38" spans="1:19" x14ac:dyDescent="0.2">
      <c r="A38" s="19">
        <v>2023</v>
      </c>
      <c r="B38" s="35">
        <v>1409.3878560380545</v>
      </c>
      <c r="C38" s="35">
        <v>680.73667733348748</v>
      </c>
    </row>
    <row r="39" spans="1:19" x14ac:dyDescent="0.2">
      <c r="A39" s="19">
        <v>2024</v>
      </c>
      <c r="B39" s="35">
        <v>1384.5446307778957</v>
      </c>
      <c r="C39" s="35">
        <v>687.42560214413334</v>
      </c>
    </row>
    <row r="40" spans="1:19" x14ac:dyDescent="0.2">
      <c r="A40" s="19">
        <v>2025</v>
      </c>
      <c r="B40" s="35">
        <v>1390.6022324970975</v>
      </c>
      <c r="C40" s="35">
        <v>688.48624659496249</v>
      </c>
    </row>
    <row r="41" spans="1:19" x14ac:dyDescent="0.2">
      <c r="A41" s="19">
        <v>2026</v>
      </c>
      <c r="B41" s="35">
        <v>1396.6968379111734</v>
      </c>
      <c r="C41" s="35">
        <v>691.02726574136159</v>
      </c>
    </row>
    <row r="42" spans="1:19" x14ac:dyDescent="0.2">
      <c r="A42" s="19">
        <v>2027</v>
      </c>
      <c r="B42" s="35">
        <v>1402.8230765741184</v>
      </c>
      <c r="C42" s="35">
        <v>692.60742903959203</v>
      </c>
    </row>
    <row r="43" spans="1:19" x14ac:dyDescent="0.2">
      <c r="A43" s="74">
        <v>2028</v>
      </c>
      <c r="B43" s="35">
        <v>1408.9862975412047</v>
      </c>
      <c r="C43" s="35">
        <v>696.35381679770967</v>
      </c>
    </row>
    <row r="44" spans="1:19" x14ac:dyDescent="0.2">
      <c r="A44" s="19">
        <v>2029</v>
      </c>
      <c r="B44" s="35">
        <v>1415.1838097202285</v>
      </c>
      <c r="C44" s="35">
        <v>692.65846834715819</v>
      </c>
    </row>
    <row r="45" spans="1:19" x14ac:dyDescent="0.2">
      <c r="A45" s="19">
        <v>2030</v>
      </c>
      <c r="B45" s="35">
        <v>1420.5014119888558</v>
      </c>
      <c r="C45" s="35">
        <v>689.06873992071712</v>
      </c>
    </row>
    <row r="46" spans="1:19" x14ac:dyDescent="0.2">
      <c r="A46" s="19">
        <v>2031</v>
      </c>
      <c r="B46" s="35">
        <v>1425.8581300729056</v>
      </c>
      <c r="C46" s="35">
        <v>686.01921981647536</v>
      </c>
    </row>
    <row r="47" spans="1:19" x14ac:dyDescent="0.2">
      <c r="A47" s="19">
        <v>2032</v>
      </c>
      <c r="B47" s="35">
        <v>1431.2489672657944</v>
      </c>
      <c r="C47" s="35">
        <v>681.46714088213446</v>
      </c>
    </row>
    <row r="48" spans="1:19" x14ac:dyDescent="0.2">
      <c r="A48" s="19">
        <v>2033</v>
      </c>
      <c r="B48" s="35">
        <v>1436.6763897907795</v>
      </c>
      <c r="C48" s="35">
        <v>676.1726466787336</v>
      </c>
    </row>
    <row r="49" spans="1:7" x14ac:dyDescent="0.2">
      <c r="A49" s="19">
        <v>2034</v>
      </c>
      <c r="B49" s="35">
        <v>1448.8734275050456</v>
      </c>
      <c r="C49" s="35">
        <v>665.41230138450203</v>
      </c>
    </row>
    <row r="50" spans="1:7" x14ac:dyDescent="0.2">
      <c r="A50" s="19">
        <v>2035</v>
      </c>
      <c r="B50" s="35">
        <v>1453.4968407531469</v>
      </c>
      <c r="C50" s="35">
        <v>656.06148875930899</v>
      </c>
    </row>
    <row r="51" spans="1:7" x14ac:dyDescent="0.2">
      <c r="A51" s="19">
        <v>2036</v>
      </c>
      <c r="B51" s="35">
        <v>1458.1542855339771</v>
      </c>
      <c r="C51" s="35">
        <v>646.86803225642188</v>
      </c>
    </row>
    <row r="52" spans="1:7" x14ac:dyDescent="0.2">
      <c r="A52" s="74">
        <v>2037</v>
      </c>
      <c r="B52" s="35">
        <v>1462.8503521725195</v>
      </c>
      <c r="C52" s="35">
        <v>645.89998777149128</v>
      </c>
    </row>
    <row r="53" spans="1:7" x14ac:dyDescent="0.2">
      <c r="A53" s="19">
        <v>2038</v>
      </c>
      <c r="B53" s="35">
        <v>1467.578076767762</v>
      </c>
      <c r="C53" s="35">
        <v>644.7759768312402</v>
      </c>
    </row>
    <row r="54" spans="1:7" x14ac:dyDescent="0.2">
      <c r="A54" s="19">
        <v>2039</v>
      </c>
      <c r="B54" s="35">
        <v>1472.3466714295969</v>
      </c>
      <c r="C54" s="35">
        <v>644.26611295578471</v>
      </c>
    </row>
    <row r="55" spans="1:7" x14ac:dyDescent="0.2">
      <c r="A55" s="19">
        <v>2040</v>
      </c>
      <c r="B55" s="35">
        <v>1477.1468617802905</v>
      </c>
      <c r="C55" s="35">
        <v>644.31019019138705</v>
      </c>
    </row>
    <row r="56" spans="1:7" x14ac:dyDescent="0.2">
      <c r="A56" s="19">
        <v>2041</v>
      </c>
      <c r="B56" s="35">
        <v>1481.8415109428222</v>
      </c>
      <c r="C56" s="35">
        <v>634.65351318205717</v>
      </c>
    </row>
    <row r="57" spans="1:7" x14ac:dyDescent="0.2">
      <c r="A57" s="19">
        <v>2042</v>
      </c>
      <c r="B57" s="35">
        <v>1486.6572428006257</v>
      </c>
      <c r="C57" s="35">
        <v>633.91595355966228</v>
      </c>
    </row>
    <row r="58" spans="1:7" x14ac:dyDescent="0.2">
      <c r="A58" s="74">
        <v>2043</v>
      </c>
      <c r="B58" s="35">
        <v>1491.4790093899892</v>
      </c>
      <c r="C58" s="35">
        <v>633.17627927193416</v>
      </c>
    </row>
    <row r="59" spans="1:7" x14ac:dyDescent="0.2">
      <c r="A59" s="19">
        <v>2044</v>
      </c>
      <c r="B59" s="35">
        <v>1496.3068780457629</v>
      </c>
      <c r="C59" s="35">
        <v>632.43448674675165</v>
      </c>
    </row>
    <row r="60" spans="1:7" ht="13.5" thickBot="1" x14ac:dyDescent="0.25">
      <c r="A60" s="72">
        <v>2045</v>
      </c>
      <c r="B60" s="37">
        <v>1501.1407429488941</v>
      </c>
      <c r="C60" s="37">
        <v>631.69057242985525</v>
      </c>
    </row>
    <row r="61" spans="1:7" x14ac:dyDescent="0.2">
      <c r="A61" s="75" t="s">
        <v>97</v>
      </c>
    </row>
    <row r="62" spans="1:7" x14ac:dyDescent="0.2">
      <c r="F62" s="90"/>
    </row>
    <row r="63" spans="1:7" x14ac:dyDescent="0.2">
      <c r="A63" s="9" t="s">
        <v>272</v>
      </c>
      <c r="B63" s="9"/>
      <c r="C63" s="9"/>
      <c r="D63" s="9"/>
      <c r="E63" s="9"/>
      <c r="F63" s="41"/>
    </row>
    <row r="64" spans="1:7" ht="13.5" thickBot="1" x14ac:dyDescent="0.25">
      <c r="A64" s="33"/>
      <c r="B64" s="16" t="s">
        <v>180</v>
      </c>
      <c r="C64" s="16" t="s">
        <v>228</v>
      </c>
      <c r="D64" s="16" t="s">
        <v>229</v>
      </c>
      <c r="E64" s="16" t="s">
        <v>230</v>
      </c>
      <c r="F64" s="89" t="s">
        <v>231</v>
      </c>
      <c r="G64" s="1" t="s">
        <v>1435</v>
      </c>
    </row>
    <row r="65" spans="1:6" ht="13.5" hidden="1" thickTop="1" x14ac:dyDescent="0.2">
      <c r="A65" s="74">
        <v>2019</v>
      </c>
      <c r="B65" s="34"/>
      <c r="C65" s="34"/>
      <c r="E65" s="35"/>
      <c r="F65" s="91">
        <v>1.8173629726881317</v>
      </c>
    </row>
    <row r="66" spans="1:6" ht="13.5" hidden="1" thickTop="1" x14ac:dyDescent="0.2">
      <c r="A66" s="19">
        <v>2020</v>
      </c>
      <c r="B66" s="35"/>
      <c r="C66" s="35"/>
      <c r="E66" s="35"/>
      <c r="F66" s="91">
        <v>3.5410778606407436</v>
      </c>
    </row>
    <row r="67" spans="1:6" ht="13.5" thickTop="1" x14ac:dyDescent="0.2">
      <c r="A67" s="19">
        <v>2021</v>
      </c>
      <c r="B67" s="35">
        <v>34.620890527533717</v>
      </c>
      <c r="C67" s="35">
        <v>20.039545020103173</v>
      </c>
      <c r="D67" s="35">
        <v>13.756784718856371</v>
      </c>
      <c r="E67" s="35">
        <v>7.3604296054065808</v>
      </c>
      <c r="F67" s="91"/>
    </row>
    <row r="68" spans="1:6" x14ac:dyDescent="0.2">
      <c r="A68" s="19">
        <v>2022</v>
      </c>
      <c r="B68" s="35">
        <v>70.609479133585879</v>
      </c>
      <c r="C68" s="35">
        <v>41.601473554141698</v>
      </c>
      <c r="D68" s="35">
        <v>28.721762733088745</v>
      </c>
      <c r="E68" s="35">
        <v>15.36689062565139</v>
      </c>
      <c r="F68" s="91"/>
    </row>
    <row r="69" spans="1:6" x14ac:dyDescent="0.2">
      <c r="A69" s="19">
        <v>2023</v>
      </c>
      <c r="B69" s="35">
        <v>106.56424520463608</v>
      </c>
      <c r="C69" s="35">
        <v>64.217645475060806</v>
      </c>
      <c r="D69" s="35">
        <v>44.706533309499683</v>
      </c>
      <c r="E69" s="35">
        <v>23.968227502745002</v>
      </c>
      <c r="F69" s="34"/>
    </row>
    <row r="70" spans="1:6" x14ac:dyDescent="0.2">
      <c r="A70" s="19">
        <v>2024</v>
      </c>
      <c r="B70" s="35">
        <v>139.34049438513944</v>
      </c>
      <c r="C70" s="35">
        <v>85.694979205887336</v>
      </c>
      <c r="D70" s="35">
        <v>60.019429300217226</v>
      </c>
      <c r="E70" s="35">
        <v>31.896459041686562</v>
      </c>
      <c r="F70" s="34"/>
    </row>
    <row r="71" spans="1:6" x14ac:dyDescent="0.2">
      <c r="A71" s="19">
        <v>2025</v>
      </c>
      <c r="B71" s="35">
        <v>170.05760906954077</v>
      </c>
      <c r="C71" s="35">
        <v>106.5057943798968</v>
      </c>
      <c r="D71" s="35">
        <v>74.890207612977918</v>
      </c>
      <c r="E71" s="35">
        <v>39.823240630348408</v>
      </c>
      <c r="F71" s="34"/>
    </row>
    <row r="72" spans="1:6" x14ac:dyDescent="0.2">
      <c r="A72" s="19">
        <v>2026</v>
      </c>
      <c r="B72" s="35">
        <v>196.26651694050108</v>
      </c>
      <c r="C72" s="35">
        <v>126.42680526380663</v>
      </c>
      <c r="D72" s="35">
        <v>89.914288819633668</v>
      </c>
      <c r="E72" s="35">
        <v>48.264602419669856</v>
      </c>
      <c r="F72" s="34"/>
    </row>
    <row r="73" spans="1:6" x14ac:dyDescent="0.2">
      <c r="A73" s="19">
        <v>2027</v>
      </c>
      <c r="B73" s="35">
        <v>219.12740239628459</v>
      </c>
      <c r="C73" s="35">
        <v>146.04779780921982</v>
      </c>
      <c r="D73" s="35">
        <v>105.47551315479261</v>
      </c>
      <c r="E73" s="35">
        <v>57.324032624379456</v>
      </c>
      <c r="F73" s="34"/>
    </row>
    <row r="74" spans="1:6" x14ac:dyDescent="0.2">
      <c r="A74" s="74">
        <v>2028</v>
      </c>
      <c r="B74" s="35">
        <v>238.73314099065516</v>
      </c>
      <c r="C74" s="35">
        <v>164.80009778021815</v>
      </c>
      <c r="D74" s="35">
        <v>121.26054553784648</v>
      </c>
      <c r="E74" s="35">
        <v>66.918790213506156</v>
      </c>
      <c r="F74" s="34"/>
    </row>
    <row r="75" spans="1:6" x14ac:dyDescent="0.2">
      <c r="A75" s="19">
        <v>2029</v>
      </c>
      <c r="B75" s="35">
        <v>255.07910804600502</v>
      </c>
      <c r="C75" s="35">
        <v>182.1928623597465</v>
      </c>
      <c r="D75" s="35">
        <v>136.86805910876703</v>
      </c>
      <c r="E75" s="35">
        <v>76.939724483469249</v>
      </c>
      <c r="F75" s="34"/>
    </row>
    <row r="76" spans="1:6" x14ac:dyDescent="0.2">
      <c r="A76" s="19">
        <v>2030</v>
      </c>
      <c r="B76" s="35">
        <v>268.57173719797305</v>
      </c>
      <c r="C76" s="35">
        <v>198.14052046274668</v>
      </c>
      <c r="D76" s="35">
        <v>152.13744418764486</v>
      </c>
      <c r="E76" s="35">
        <v>87.355941821201583</v>
      </c>
      <c r="F76" s="34"/>
    </row>
    <row r="77" spans="1:6" x14ac:dyDescent="0.2">
      <c r="A77" s="19">
        <v>2031</v>
      </c>
      <c r="B77" s="35">
        <v>279.62335146664117</v>
      </c>
      <c r="C77" s="35">
        <v>212.67928258713499</v>
      </c>
      <c r="D77" s="35">
        <v>166.98586216371953</v>
      </c>
      <c r="E77" s="35">
        <v>98.121359824736444</v>
      </c>
      <c r="F77" s="34"/>
    </row>
    <row r="78" spans="1:6" x14ac:dyDescent="0.2">
      <c r="A78" s="19">
        <v>2032</v>
      </c>
      <c r="B78" s="35">
        <v>288.56944237439365</v>
      </c>
      <c r="C78" s="35">
        <v>225.75942808987256</v>
      </c>
      <c r="D78" s="35">
        <v>181.30400317824041</v>
      </c>
      <c r="E78" s="35">
        <v>109.36887399522443</v>
      </c>
      <c r="F78" s="34"/>
    </row>
    <row r="79" spans="1:6" x14ac:dyDescent="0.2">
      <c r="A79" s="19">
        <v>2033</v>
      </c>
      <c r="B79" s="35">
        <v>295.76391969053799</v>
      </c>
      <c r="C79" s="35">
        <v>237.38174601657624</v>
      </c>
      <c r="D79" s="35">
        <v>194.96555662999589</v>
      </c>
      <c r="E79" s="35">
        <v>120.84594287625109</v>
      </c>
      <c r="F79" s="34"/>
    </row>
    <row r="80" spans="1:6" x14ac:dyDescent="0.2">
      <c r="A80" s="19">
        <v>2034</v>
      </c>
      <c r="B80" s="35">
        <v>301.38741313629254</v>
      </c>
      <c r="C80" s="35">
        <v>247.48259620452521</v>
      </c>
      <c r="D80" s="35">
        <v>207.79963366758921</v>
      </c>
      <c r="E80" s="35">
        <v>132.42035685108729</v>
      </c>
      <c r="F80" s="34"/>
    </row>
    <row r="81" spans="1:7" x14ac:dyDescent="0.2">
      <c r="A81" s="19">
        <v>2035</v>
      </c>
      <c r="B81" s="35">
        <v>305.62190805541667</v>
      </c>
      <c r="C81" s="35">
        <v>256.23818158415793</v>
      </c>
      <c r="D81" s="35">
        <v>219.82815895833667</v>
      </c>
      <c r="E81" s="35">
        <v>144.09599383611601</v>
      </c>
      <c r="F81" s="34"/>
    </row>
    <row r="82" spans="1:7" x14ac:dyDescent="0.2">
      <c r="A82" s="19">
        <v>2036</v>
      </c>
      <c r="B82" s="35">
        <v>309.12305031260945</v>
      </c>
      <c r="C82" s="35">
        <v>263.819668340232</v>
      </c>
      <c r="D82" s="35">
        <v>231.01414729859397</v>
      </c>
      <c r="E82" s="35">
        <v>155.75683367501946</v>
      </c>
      <c r="F82" s="34"/>
    </row>
    <row r="83" spans="1:7" x14ac:dyDescent="0.2">
      <c r="A83" s="74">
        <v>2037</v>
      </c>
      <c r="B83" s="35">
        <v>311.93291746668592</v>
      </c>
      <c r="C83" s="35">
        <v>270.18148120709856</v>
      </c>
      <c r="D83" s="35">
        <v>241.05623562688027</v>
      </c>
      <c r="E83" s="35">
        <v>167.1472588558596</v>
      </c>
      <c r="F83" s="34"/>
    </row>
    <row r="84" spans="1:7" x14ac:dyDescent="0.2">
      <c r="A84" s="19">
        <v>2038</v>
      </c>
      <c r="B84" s="35">
        <v>314.19983043108124</v>
      </c>
      <c r="C84" s="35">
        <v>275.54089401474715</v>
      </c>
      <c r="D84" s="35">
        <v>250.27004097375237</v>
      </c>
      <c r="E84" s="35">
        <v>178.30030360876802</v>
      </c>
      <c r="F84" s="34"/>
    </row>
    <row r="85" spans="1:7" x14ac:dyDescent="0.2">
      <c r="A85" s="19">
        <v>2039</v>
      </c>
      <c r="B85" s="35">
        <v>313.20482854948972</v>
      </c>
      <c r="C85" s="35">
        <v>278.77371809853798</v>
      </c>
      <c r="D85" s="35">
        <v>257.82223128698513</v>
      </c>
      <c r="E85" s="35">
        <v>188.75845299305885</v>
      </c>
      <c r="F85" s="34"/>
    </row>
    <row r="86" spans="1:7" x14ac:dyDescent="0.2">
      <c r="A86" s="19">
        <v>2040</v>
      </c>
      <c r="B86" s="35">
        <v>314.77545398784912</v>
      </c>
      <c r="C86" s="35">
        <v>282.43549002985054</v>
      </c>
      <c r="D86" s="35">
        <v>264.96264784431713</v>
      </c>
      <c r="E86" s="35">
        <v>198.97433552668682</v>
      </c>
      <c r="F86" s="34"/>
    </row>
    <row r="87" spans="1:7" x14ac:dyDescent="0.2">
      <c r="A87" s="19">
        <v>2041</v>
      </c>
      <c r="B87" s="35">
        <v>316.15021231026668</v>
      </c>
      <c r="C87" s="35">
        <v>285.46870287263931</v>
      </c>
      <c r="D87" s="35">
        <v>271.23135179812334</v>
      </c>
      <c r="E87" s="35">
        <v>208.67235724486309</v>
      </c>
      <c r="F87" s="34"/>
    </row>
    <row r="88" spans="1:7" x14ac:dyDescent="0.2">
      <c r="A88" s="19">
        <v>2042</v>
      </c>
      <c r="B88" s="35">
        <v>314.11830472276336</v>
      </c>
      <c r="C88" s="35">
        <v>286.36859326801704</v>
      </c>
      <c r="D88" s="35">
        <v>275.67928853920921</v>
      </c>
      <c r="E88" s="35">
        <v>217.24330949655808</v>
      </c>
      <c r="F88" s="34"/>
    </row>
    <row r="89" spans="1:7" x14ac:dyDescent="0.2">
      <c r="A89" s="74">
        <v>2043</v>
      </c>
      <c r="B89" s="35">
        <v>312.46671108008627</v>
      </c>
      <c r="C89" s="35">
        <v>287.12824700806794</v>
      </c>
      <c r="D89" s="35">
        <v>279.7467971290169</v>
      </c>
      <c r="E89" s="35">
        <v>225.47136744757677</v>
      </c>
      <c r="F89" s="91"/>
    </row>
    <row r="90" spans="1:7" x14ac:dyDescent="0.2">
      <c r="A90" s="19">
        <v>2044</v>
      </c>
      <c r="B90" s="34">
        <v>309.98624691438994</v>
      </c>
      <c r="C90" s="34">
        <v>286.72320455476387</v>
      </c>
      <c r="D90" s="35">
        <v>282.5593545349443</v>
      </c>
      <c r="E90" s="35">
        <v>232.69319880619977</v>
      </c>
      <c r="F90" s="91"/>
    </row>
    <row r="91" spans="1:7" ht="13.5" thickBot="1" x14ac:dyDescent="0.25">
      <c r="A91" s="72">
        <v>2045</v>
      </c>
      <c r="B91" s="37">
        <v>308.38127319943686</v>
      </c>
      <c r="C91" s="37">
        <v>286.52574028180464</v>
      </c>
      <c r="D91" s="37">
        <v>284.98695672914363</v>
      </c>
      <c r="E91" s="37">
        <v>239.30569354312362</v>
      </c>
      <c r="F91" s="91"/>
    </row>
    <row r="92" spans="1:7" x14ac:dyDescent="0.2">
      <c r="A92" s="75" t="s">
        <v>97</v>
      </c>
      <c r="D92" s="2" t="s">
        <v>143</v>
      </c>
      <c r="F92" s="90"/>
    </row>
    <row r="93" spans="1:7" x14ac:dyDescent="0.2">
      <c r="F93" s="90"/>
    </row>
    <row r="94" spans="1:7" x14ac:dyDescent="0.2">
      <c r="A94" s="9" t="s">
        <v>273</v>
      </c>
      <c r="B94" s="9"/>
      <c r="C94" s="9"/>
      <c r="D94" s="9"/>
      <c r="E94" s="9"/>
      <c r="F94" s="41"/>
    </row>
    <row r="95" spans="1:7" ht="13.5" thickBot="1" x14ac:dyDescent="0.25">
      <c r="A95" s="33"/>
      <c r="B95" s="16" t="s">
        <v>180</v>
      </c>
      <c r="C95" s="16" t="s">
        <v>228</v>
      </c>
      <c r="D95" s="16" t="s">
        <v>229</v>
      </c>
      <c r="E95" s="16" t="s">
        <v>230</v>
      </c>
      <c r="F95" s="89" t="s">
        <v>231</v>
      </c>
      <c r="G95" s="1" t="s">
        <v>1436</v>
      </c>
    </row>
    <row r="96" spans="1:7" ht="13.5" hidden="1" thickTop="1" x14ac:dyDescent="0.2">
      <c r="A96" s="74">
        <v>2019</v>
      </c>
      <c r="B96" s="34"/>
      <c r="C96" s="34"/>
      <c r="D96" s="34"/>
      <c r="E96" s="34"/>
      <c r="F96" s="91">
        <v>6.7032212146535954</v>
      </c>
    </row>
    <row r="97" spans="1:6" ht="13.5" hidden="1" thickTop="1" x14ac:dyDescent="0.2">
      <c r="A97" s="19">
        <v>2020</v>
      </c>
      <c r="B97" s="35"/>
      <c r="C97" s="35"/>
      <c r="D97" s="35"/>
      <c r="E97" s="35"/>
      <c r="F97" s="91">
        <v>13.245883796816718</v>
      </c>
    </row>
    <row r="98" spans="1:6" ht="13.5" thickTop="1" x14ac:dyDescent="0.2">
      <c r="A98" s="19">
        <v>2021</v>
      </c>
      <c r="B98" s="35">
        <v>14.86678366109269</v>
      </c>
      <c r="C98" s="35">
        <v>11.527859900193377</v>
      </c>
      <c r="D98" s="35">
        <v>9.1462725875374815</v>
      </c>
      <c r="E98" s="35">
        <v>6.591303224027703</v>
      </c>
      <c r="F98" s="91"/>
    </row>
    <row r="99" spans="1:6" x14ac:dyDescent="0.2">
      <c r="A99" s="19">
        <v>2022</v>
      </c>
      <c r="B99" s="35">
        <v>31.462231061702816</v>
      </c>
      <c r="C99" s="35">
        <v>24.370564202831446</v>
      </c>
      <c r="D99" s="35">
        <v>19.351466167454909</v>
      </c>
      <c r="E99" s="35">
        <v>13.908502544995667</v>
      </c>
      <c r="F99" s="91"/>
    </row>
    <row r="100" spans="1:6" x14ac:dyDescent="0.2">
      <c r="A100" s="19">
        <v>2023</v>
      </c>
      <c r="B100" s="35">
        <v>46.669768436013008</v>
      </c>
      <c r="C100" s="35">
        <v>36.157134920452862</v>
      </c>
      <c r="D100" s="35">
        <v>28.595191209478671</v>
      </c>
      <c r="E100" s="35">
        <v>20.369120890711386</v>
      </c>
      <c r="F100" s="91"/>
    </row>
    <row r="101" spans="1:6" x14ac:dyDescent="0.2">
      <c r="A101" s="19">
        <v>2024</v>
      </c>
      <c r="B101" s="35">
        <v>62.025758369639846</v>
      </c>
      <c r="C101" s="35">
        <v>48.078109230496345</v>
      </c>
      <c r="D101" s="35">
        <v>37.935700613571548</v>
      </c>
      <c r="E101" s="35">
        <v>26.858179245311653</v>
      </c>
      <c r="F101" s="91"/>
    </row>
    <row r="102" spans="1:6" x14ac:dyDescent="0.2">
      <c r="A102" s="19">
        <v>2025</v>
      </c>
      <c r="B102" s="35">
        <v>76.078309984924061</v>
      </c>
      <c r="C102" s="35">
        <v>59.137509484414529</v>
      </c>
      <c r="D102" s="35">
        <v>46.550222033781345</v>
      </c>
      <c r="E102" s="35">
        <v>32.715848667776456</v>
      </c>
      <c r="F102" s="34"/>
    </row>
    <row r="103" spans="1:6" x14ac:dyDescent="0.2">
      <c r="A103" s="19">
        <v>2026</v>
      </c>
      <c r="B103" s="35">
        <v>91.622609421309988</v>
      </c>
      <c r="C103" s="35">
        <v>71.441800428548945</v>
      </c>
      <c r="D103" s="35">
        <v>56.192227930081387</v>
      </c>
      <c r="E103" s="35">
        <v>39.298180105427498</v>
      </c>
      <c r="F103" s="34"/>
    </row>
    <row r="104" spans="1:6" x14ac:dyDescent="0.2">
      <c r="A104" s="19">
        <v>2027</v>
      </c>
      <c r="B104" s="35">
        <v>106.50471327206331</v>
      </c>
      <c r="C104" s="35">
        <v>83.257396180937178</v>
      </c>
      <c r="D104" s="35">
        <v>65.514538304481874</v>
      </c>
      <c r="E104" s="35">
        <v>45.624900336279779</v>
      </c>
      <c r="F104" s="34"/>
    </row>
    <row r="105" spans="1:6" x14ac:dyDescent="0.2">
      <c r="A105" s="74">
        <v>2028</v>
      </c>
      <c r="B105" s="35">
        <v>123.13005497152892</v>
      </c>
      <c r="C105" s="35">
        <v>96.408479269336425</v>
      </c>
      <c r="D105" s="35">
        <v>75.935031376899033</v>
      </c>
      <c r="E105" s="35">
        <v>52.684435338491305</v>
      </c>
      <c r="F105" s="34"/>
    </row>
    <row r="106" spans="1:6" x14ac:dyDescent="0.2">
      <c r="A106" s="19">
        <v>2029</v>
      </c>
      <c r="B106" s="35">
        <v>136.05512665097879</v>
      </c>
      <c r="C106" s="35">
        <v>106.76997615213322</v>
      </c>
      <c r="D106" s="35">
        <v>84.175331700848815</v>
      </c>
      <c r="E106" s="35">
        <v>58.156198105363401</v>
      </c>
      <c r="F106" s="34"/>
    </row>
    <row r="107" spans="1:6" x14ac:dyDescent="0.2">
      <c r="A107" s="19">
        <v>2030</v>
      </c>
      <c r="B107" s="35">
        <v>148.89007759253644</v>
      </c>
      <c r="C107" s="35">
        <v>117.06610157637537</v>
      </c>
      <c r="D107" s="35">
        <v>92.388210292337618</v>
      </c>
      <c r="E107" s="35">
        <v>63.625560901798423</v>
      </c>
      <c r="F107" s="34"/>
    </row>
    <row r="108" spans="1:6" x14ac:dyDescent="0.2">
      <c r="A108" s="19">
        <v>2031</v>
      </c>
      <c r="B108" s="35">
        <v>160.57494496753952</v>
      </c>
      <c r="C108" s="35">
        <v>126.46804589382428</v>
      </c>
      <c r="D108" s="35">
        <v>99.902153415643753</v>
      </c>
      <c r="E108" s="35">
        <v>68.591932387344443</v>
      </c>
      <c r="F108" s="34"/>
    </row>
    <row r="109" spans="1:6" x14ac:dyDescent="0.2">
      <c r="A109" s="19">
        <v>2032</v>
      </c>
      <c r="B109" s="35">
        <v>172.04010532590621</v>
      </c>
      <c r="C109" s="35">
        <v>135.77109594271923</v>
      </c>
      <c r="D109" s="35">
        <v>107.39926946332153</v>
      </c>
      <c r="E109" s="35">
        <v>73.599971018174386</v>
      </c>
      <c r="F109" s="34"/>
    </row>
    <row r="110" spans="1:6" x14ac:dyDescent="0.2">
      <c r="A110" s="19">
        <v>2033</v>
      </c>
      <c r="B110" s="35">
        <v>182.17988317454143</v>
      </c>
      <c r="C110" s="35">
        <v>144.03789605016206</v>
      </c>
      <c r="D110" s="35">
        <v>114.08194529826157</v>
      </c>
      <c r="E110" s="35">
        <v>78.045644537269169</v>
      </c>
      <c r="F110" s="34"/>
    </row>
    <row r="111" spans="1:6" x14ac:dyDescent="0.2">
      <c r="A111" s="19">
        <v>2034</v>
      </c>
      <c r="B111" s="35">
        <v>192.12123236140911</v>
      </c>
      <c r="C111" s="35">
        <v>152.14117669215275</v>
      </c>
      <c r="D111" s="35">
        <v>120.65261341502364</v>
      </c>
      <c r="E111" s="35">
        <v>82.428698047008254</v>
      </c>
      <c r="F111" s="34"/>
    </row>
    <row r="112" spans="1:6" x14ac:dyDescent="0.2">
      <c r="A112" s="19">
        <v>2035</v>
      </c>
      <c r="B112" s="35">
        <v>202.07660638664544</v>
      </c>
      <c r="C112" s="35">
        <v>160.29847514899762</v>
      </c>
      <c r="D112" s="35">
        <v>127.2934785732669</v>
      </c>
      <c r="E112" s="35">
        <v>86.889188612082606</v>
      </c>
      <c r="F112" s="34"/>
    </row>
    <row r="113" spans="1:6" x14ac:dyDescent="0.2">
      <c r="A113" s="19">
        <v>2036</v>
      </c>
      <c r="B113" s="35">
        <v>212.20870211623571</v>
      </c>
      <c r="C113" s="35">
        <v>168.61353852805735</v>
      </c>
      <c r="D113" s="35">
        <v>134.08978624760462</v>
      </c>
      <c r="E113" s="35">
        <v>91.498827347770401</v>
      </c>
      <c r="F113" s="34"/>
    </row>
    <row r="114" spans="1:6" x14ac:dyDescent="0.2">
      <c r="A114" s="74">
        <v>2037</v>
      </c>
      <c r="B114" s="35">
        <v>221.67703500295454</v>
      </c>
      <c r="C114" s="35">
        <v>176.454531176557</v>
      </c>
      <c r="D114" s="35">
        <v>140.52656025815367</v>
      </c>
      <c r="E114" s="35">
        <v>95.882193580977471</v>
      </c>
      <c r="F114" s="34"/>
    </row>
    <row r="115" spans="1:6" x14ac:dyDescent="0.2">
      <c r="A115" s="19">
        <v>2038</v>
      </c>
      <c r="B115" s="35">
        <v>231.13943018328445</v>
      </c>
      <c r="C115" s="35">
        <v>184.30063617101138</v>
      </c>
      <c r="D115" s="35">
        <v>147.03395610295485</v>
      </c>
      <c r="E115" s="35">
        <v>100.39774416148109</v>
      </c>
      <c r="F115" s="34"/>
    </row>
    <row r="116" spans="1:6" x14ac:dyDescent="0.2">
      <c r="A116" s="19">
        <v>2039</v>
      </c>
      <c r="B116" s="35">
        <v>240.36025583314378</v>
      </c>
      <c r="C116" s="35">
        <v>191.98047339147502</v>
      </c>
      <c r="D116" s="35">
        <v>153.44111415883117</v>
      </c>
      <c r="E116" s="35">
        <v>104.88224255730427</v>
      </c>
      <c r="F116" s="34"/>
    </row>
    <row r="117" spans="1:6" x14ac:dyDescent="0.2">
      <c r="A117" s="19">
        <v>2040</v>
      </c>
      <c r="B117" s="35">
        <v>248.88256300932463</v>
      </c>
      <c r="C117" s="35">
        <v>199.21533873961442</v>
      </c>
      <c r="D117" s="35">
        <v>159.5472430926344</v>
      </c>
      <c r="E117" s="35">
        <v>109.20101153176928</v>
      </c>
      <c r="F117" s="34"/>
    </row>
    <row r="118" spans="1:6" x14ac:dyDescent="0.2">
      <c r="A118" s="19">
        <v>2041</v>
      </c>
      <c r="B118" s="35">
        <v>256.98751203275151</v>
      </c>
      <c r="C118" s="35">
        <v>206.12587681695248</v>
      </c>
      <c r="D118" s="35">
        <v>165.4097159209316</v>
      </c>
      <c r="E118" s="35">
        <v>113.35215771100718</v>
      </c>
      <c r="F118" s="34"/>
    </row>
    <row r="119" spans="1:6" x14ac:dyDescent="0.2">
      <c r="A119" s="19">
        <v>2042</v>
      </c>
      <c r="B119" s="35">
        <v>264.65725950211549</v>
      </c>
      <c r="C119" s="35">
        <v>212.71049591643316</v>
      </c>
      <c r="D119" s="35">
        <v>171.05604315044388</v>
      </c>
      <c r="E119" s="35">
        <v>117.39965953938811</v>
      </c>
      <c r="F119" s="34"/>
    </row>
    <row r="120" spans="1:6" x14ac:dyDescent="0.2">
      <c r="A120" s="74">
        <v>2043</v>
      </c>
      <c r="B120" s="35">
        <v>272.09018407398747</v>
      </c>
      <c r="C120" s="35">
        <v>219.11392223237024</v>
      </c>
      <c r="D120" s="35">
        <v>176.60895225986471</v>
      </c>
      <c r="E120" s="35">
        <v>121.42684001419458</v>
      </c>
      <c r="F120" s="34"/>
    </row>
    <row r="121" spans="1:6" x14ac:dyDescent="0.2">
      <c r="A121" s="19">
        <v>2044</v>
      </c>
      <c r="B121" s="35">
        <v>279.35625277167571</v>
      </c>
      <c r="C121" s="35">
        <v>225.40447264031508</v>
      </c>
      <c r="D121" s="35">
        <v>182.09423404487669</v>
      </c>
      <c r="E121" s="35">
        <v>125.41056578989162</v>
      </c>
      <c r="F121" s="34"/>
    </row>
    <row r="122" spans="1:6" ht="13.5" thickBot="1" x14ac:dyDescent="0.25">
      <c r="A122" s="36">
        <v>2045</v>
      </c>
      <c r="B122" s="37">
        <v>286.40723517711206</v>
      </c>
      <c r="C122" s="37">
        <v>231.51836409594952</v>
      </c>
      <c r="D122" s="37">
        <v>187.46118260142157</v>
      </c>
      <c r="E122" s="37">
        <v>129.33528301382813</v>
      </c>
      <c r="F122" s="34"/>
    </row>
    <row r="123" spans="1:6" x14ac:dyDescent="0.2">
      <c r="A123" s="75" t="s">
        <v>97</v>
      </c>
      <c r="D123" s="2" t="s">
        <v>143</v>
      </c>
      <c r="F123" s="59"/>
    </row>
    <row r="124" spans="1:6" x14ac:dyDescent="0.2">
      <c r="F124" s="59"/>
    </row>
  </sheetData>
  <pageMargins left="0.7" right="0.7" top="0.75" bottom="0.75" header="0.3" footer="0.3"/>
  <pageSetup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7"/>
  </sheetPr>
  <dimension ref="A1:P165"/>
  <sheetViews>
    <sheetView showGridLines="0" workbookViewId="0">
      <selection activeCell="A11" sqref="A11"/>
    </sheetView>
  </sheetViews>
  <sheetFormatPr defaultColWidth="8.85546875" defaultRowHeight="12.75" x14ac:dyDescent="0.2"/>
  <cols>
    <col min="1" max="1" width="11.7109375" style="2" customWidth="1"/>
    <col min="2" max="4" width="15.42578125" style="2" customWidth="1"/>
    <col min="5" max="5" width="17.7109375" style="2" customWidth="1"/>
    <col min="6" max="9" width="15.42578125" style="2" customWidth="1"/>
    <col min="10" max="10" width="17.42578125" style="2" customWidth="1"/>
    <col min="11" max="15" width="8.85546875" style="2"/>
    <col min="16" max="16" width="14.28515625" style="2" customWidth="1"/>
    <col min="17" max="16384" width="8.85546875" style="2"/>
  </cols>
  <sheetData>
    <row r="1" spans="1:16" x14ac:dyDescent="0.2">
      <c r="A1" s="9" t="str">
        <f>Mappings!D62 &amp; " (" &amp; Mappings!E62 &amp; ")"</f>
        <v>Electric Demand Technical Potential by Customer Segment (MW)</v>
      </c>
      <c r="B1" s="9"/>
      <c r="C1" s="9"/>
      <c r="D1" s="9"/>
      <c r="E1" s="9"/>
      <c r="F1" s="9"/>
      <c r="G1" s="9"/>
      <c r="H1" s="9"/>
      <c r="I1" s="9"/>
      <c r="J1" s="9"/>
      <c r="P1" s="41"/>
    </row>
    <row r="2" spans="1:16" ht="13.5" thickBot="1" x14ac:dyDescent="0.25">
      <c r="A2" s="16" t="s">
        <v>1092</v>
      </c>
      <c r="B2" s="16" t="s">
        <v>1456</v>
      </c>
      <c r="C2" s="16" t="s">
        <v>1327</v>
      </c>
      <c r="D2" s="16" t="s">
        <v>1328</v>
      </c>
      <c r="E2" s="16" t="s">
        <v>1329</v>
      </c>
      <c r="F2" s="16" t="s">
        <v>1330</v>
      </c>
      <c r="G2" s="16" t="s">
        <v>1331</v>
      </c>
      <c r="H2" s="16" t="s">
        <v>1332</v>
      </c>
      <c r="I2" s="16" t="s">
        <v>1333</v>
      </c>
      <c r="J2" s="16" t="s">
        <v>1334</v>
      </c>
      <c r="P2" s="89"/>
    </row>
    <row r="3" spans="1:16" ht="13.5" hidden="1" thickTop="1" x14ac:dyDescent="0.2">
      <c r="A3" s="74">
        <v>2019</v>
      </c>
      <c r="B3" s="34"/>
      <c r="C3" s="34"/>
      <c r="D3" s="35"/>
      <c r="E3" s="35"/>
      <c r="F3" s="35"/>
      <c r="G3" s="35"/>
      <c r="H3" s="35"/>
      <c r="I3" s="35"/>
      <c r="J3" s="35"/>
      <c r="P3" s="91"/>
    </row>
    <row r="4" spans="1:16" ht="13.5" hidden="1" thickTop="1" x14ac:dyDescent="0.2">
      <c r="A4" s="19">
        <v>2020</v>
      </c>
      <c r="B4" s="35"/>
      <c r="C4" s="35"/>
      <c r="D4" s="35"/>
      <c r="E4" s="35"/>
      <c r="F4" s="35"/>
      <c r="G4" s="35"/>
      <c r="H4" s="35"/>
      <c r="I4" s="35"/>
      <c r="J4" s="35"/>
      <c r="P4" s="91"/>
    </row>
    <row r="5" spans="1:16" ht="13.5" thickTop="1" x14ac:dyDescent="0.2">
      <c r="A5" s="19">
        <v>2021</v>
      </c>
      <c r="B5" s="35">
        <v>30.691352445186681</v>
      </c>
      <c r="C5" s="35">
        <v>225.68580192017959</v>
      </c>
      <c r="D5" s="35">
        <v>38.265142910402382</v>
      </c>
      <c r="E5" s="35">
        <v>361.27247579789145</v>
      </c>
      <c r="F5" s="35">
        <v>89.212489961880962</v>
      </c>
      <c r="G5" s="35">
        <v>58.659942852307822</v>
      </c>
      <c r="H5" s="35">
        <v>49.491421780514926</v>
      </c>
      <c r="I5" s="35">
        <v>1241.9148261137836</v>
      </c>
      <c r="J5" s="35">
        <v>85.021752226072309</v>
      </c>
      <c r="P5" s="91"/>
    </row>
    <row r="6" spans="1:16" x14ac:dyDescent="0.2">
      <c r="A6" s="19">
        <v>2022</v>
      </c>
      <c r="B6" s="35">
        <v>30.84034289944649</v>
      </c>
      <c r="C6" s="35">
        <v>228.72244645038515</v>
      </c>
      <c r="D6" s="35">
        <v>38.442268067067232</v>
      </c>
      <c r="E6" s="35">
        <v>360.48362595248051</v>
      </c>
      <c r="F6" s="35">
        <v>90.251982195230795</v>
      </c>
      <c r="G6" s="35">
        <v>59.454530517016487</v>
      </c>
      <c r="H6" s="35">
        <v>49.776285725371345</v>
      </c>
      <c r="I6" s="35">
        <v>1245.7815815312686</v>
      </c>
      <c r="J6" s="35">
        <v>84.424630616331839</v>
      </c>
      <c r="P6" s="91"/>
    </row>
    <row r="7" spans="1:16" x14ac:dyDescent="0.2">
      <c r="A7" s="19">
        <v>2023</v>
      </c>
      <c r="B7" s="35">
        <v>30.990171678798895</v>
      </c>
      <c r="C7" s="35">
        <v>232.36991213900654</v>
      </c>
      <c r="D7" s="35">
        <v>38.718695729441123</v>
      </c>
      <c r="E7" s="35">
        <v>359.68923913569819</v>
      </c>
      <c r="F7" s="35">
        <v>91.294052717210221</v>
      </c>
      <c r="G7" s="35">
        <v>60.250840161658807</v>
      </c>
      <c r="H7" s="35">
        <v>50.062511485241593</v>
      </c>
      <c r="I7" s="35">
        <v>1249.6817500939674</v>
      </c>
      <c r="J7" s="35">
        <v>84.189965559593745</v>
      </c>
      <c r="L7" s="119" t="s">
        <v>1520</v>
      </c>
      <c r="P7" s="91"/>
    </row>
    <row r="8" spans="1:16" x14ac:dyDescent="0.2">
      <c r="A8" s="19">
        <v>2024</v>
      </c>
      <c r="B8" s="35">
        <v>30.847360759366861</v>
      </c>
      <c r="C8" s="35">
        <v>235.57792239527288</v>
      </c>
      <c r="D8" s="35">
        <v>38.972188276804545</v>
      </c>
      <c r="E8" s="35">
        <v>359.42117778152323</v>
      </c>
      <c r="F8" s="35">
        <v>90.38623747259706</v>
      </c>
      <c r="G8" s="35">
        <v>59.938327506829374</v>
      </c>
      <c r="H8" s="35">
        <v>49.622095382761856</v>
      </c>
      <c r="I8" s="35">
        <v>1227.7695480033458</v>
      </c>
      <c r="J8" s="35">
        <v>84.088067811841768</v>
      </c>
      <c r="P8" s="91"/>
    </row>
    <row r="9" spans="1:16" x14ac:dyDescent="0.2">
      <c r="A9" s="19">
        <v>2025</v>
      </c>
      <c r="B9" s="35">
        <v>30.987462115039794</v>
      </c>
      <c r="C9" s="35">
        <v>237.57457485497886</v>
      </c>
      <c r="D9" s="35">
        <v>39.026160064753824</v>
      </c>
      <c r="E9" s="35">
        <v>357.91783525328367</v>
      </c>
      <c r="F9" s="35">
        <v>91.385886556222019</v>
      </c>
      <c r="G9" s="35">
        <v>60.698734642815054</v>
      </c>
      <c r="H9" s="35">
        <v>49.894006524829791</v>
      </c>
      <c r="I9" s="35">
        <v>1231.3394479349201</v>
      </c>
      <c r="J9" s="35">
        <v>83.961751870234821</v>
      </c>
      <c r="P9" s="91"/>
    </row>
    <row r="10" spans="1:16" x14ac:dyDescent="0.2">
      <c r="A10" s="19">
        <v>2026</v>
      </c>
      <c r="B10" s="35">
        <v>31.128387899961012</v>
      </c>
      <c r="C10" s="35">
        <v>239.90772394997657</v>
      </c>
      <c r="D10" s="35">
        <v>39.26679641568272</v>
      </c>
      <c r="E10" s="35">
        <v>358.43841249055544</v>
      </c>
      <c r="F10" s="35">
        <v>92.388059172714463</v>
      </c>
      <c r="G10" s="35">
        <v>61.460832139207064</v>
      </c>
      <c r="H10" s="35">
        <v>50.167252904846606</v>
      </c>
      <c r="I10" s="35">
        <v>1234.9417911634866</v>
      </c>
      <c r="J10" s="35">
        <v>83.891669910046801</v>
      </c>
      <c r="P10" s="91"/>
    </row>
    <row r="11" spans="1:16" x14ac:dyDescent="0.2">
      <c r="A11" s="19">
        <v>2027</v>
      </c>
      <c r="B11" s="35">
        <v>31.270009921044224</v>
      </c>
      <c r="C11" s="35">
        <v>242.32849127995573</v>
      </c>
      <c r="D11" s="35">
        <v>39.390537506207998</v>
      </c>
      <c r="E11" s="35">
        <v>357.83531451519553</v>
      </c>
      <c r="F11" s="35">
        <v>93.392134783240536</v>
      </c>
      <c r="G11" s="35">
        <v>62.22416473119096</v>
      </c>
      <c r="H11" s="35">
        <v>50.441610745202958</v>
      </c>
      <c r="I11" s="35">
        <v>1238.5723285512154</v>
      </c>
      <c r="J11" s="35">
        <v>83.914212932436143</v>
      </c>
      <c r="P11" s="91"/>
    </row>
    <row r="12" spans="1:16" x14ac:dyDescent="0.2">
      <c r="A12" s="74">
        <v>2028</v>
      </c>
      <c r="B12" s="35">
        <v>31.426013061160113</v>
      </c>
      <c r="C12" s="35">
        <v>245.26153080857839</v>
      </c>
      <c r="D12" s="35">
        <v>39.671302042265935</v>
      </c>
      <c r="E12" s="35">
        <v>358.80278342626247</v>
      </c>
      <c r="F12" s="35">
        <v>94.457448428304971</v>
      </c>
      <c r="G12" s="35">
        <v>63.037924621902015</v>
      </c>
      <c r="H12" s="35">
        <v>50.736871341640665</v>
      </c>
      <c r="I12" s="35">
        <v>1242.6737745335092</v>
      </c>
      <c r="J12" s="35">
        <v>84.088471049630115</v>
      </c>
      <c r="P12" s="91"/>
    </row>
    <row r="13" spans="1:16" x14ac:dyDescent="0.2">
      <c r="A13" s="19">
        <v>2029</v>
      </c>
      <c r="B13" s="35">
        <v>31.582779646908623</v>
      </c>
      <c r="C13" s="35">
        <v>246.15056720150204</v>
      </c>
      <c r="D13" s="35">
        <v>39.442740121933639</v>
      </c>
      <c r="E13" s="35">
        <v>354.67097886310131</v>
      </c>
      <c r="F13" s="35">
        <v>95.525007682149436</v>
      </c>
      <c r="G13" s="35">
        <v>63.853174254991373</v>
      </c>
      <c r="H13" s="35">
        <v>51.03336116449438</v>
      </c>
      <c r="I13" s="35">
        <v>1246.8055735334312</v>
      </c>
      <c r="J13" s="35">
        <v>83.563485630024942</v>
      </c>
      <c r="P13" s="91"/>
    </row>
    <row r="14" spans="1:16" x14ac:dyDescent="0.2">
      <c r="A14" s="19">
        <v>2030</v>
      </c>
      <c r="B14" s="35">
        <v>31.7189063928463</v>
      </c>
      <c r="C14" s="35">
        <v>247.0854262872511</v>
      </c>
      <c r="D14" s="35">
        <v>39.249712823913598</v>
      </c>
      <c r="E14" s="35">
        <v>350.89096042623873</v>
      </c>
      <c r="F14" s="35">
        <v>96.502109044277901</v>
      </c>
      <c r="G14" s="35">
        <v>64.592993876112573</v>
      </c>
      <c r="H14" s="35">
        <v>51.300169567934169</v>
      </c>
      <c r="I14" s="35">
        <v>1250.2753314791114</v>
      </c>
      <c r="J14" s="35">
        <v>83.007462566793748</v>
      </c>
      <c r="P14" s="91"/>
    </row>
    <row r="15" spans="1:16" x14ac:dyDescent="0.2">
      <c r="A15" s="19">
        <v>2031</v>
      </c>
      <c r="B15" s="35">
        <v>31.855911618323187</v>
      </c>
      <c r="C15" s="35">
        <v>247.10431174430005</v>
      </c>
      <c r="D15" s="35">
        <v>39.072591206757984</v>
      </c>
      <c r="E15" s="35">
        <v>347.23570932781047</v>
      </c>
      <c r="F15" s="35">
        <v>97.482042149025176</v>
      </c>
      <c r="G15" s="35">
        <v>65.334730146344029</v>
      </c>
      <c r="H15" s="35">
        <v>51.568413556983025</v>
      </c>
      <c r="I15" s="35">
        <v>1253.779188068723</v>
      </c>
      <c r="J15" s="35">
        <v>81.846853764638681</v>
      </c>
      <c r="P15" s="91"/>
    </row>
    <row r="16" spans="1:16" x14ac:dyDescent="0.2">
      <c r="A16" s="19">
        <v>2032</v>
      </c>
      <c r="B16" s="35">
        <v>31.993676952077884</v>
      </c>
      <c r="C16" s="35">
        <v>247.16051738988492</v>
      </c>
      <c r="D16" s="35">
        <v>38.91317220091134</v>
      </c>
      <c r="E16" s="35">
        <v>343.73946283056233</v>
      </c>
      <c r="F16" s="35">
        <v>98.464228898370763</v>
      </c>
      <c r="G16" s="35">
        <v>66.077963058826739</v>
      </c>
      <c r="H16" s="35">
        <v>51.837883612817528</v>
      </c>
      <c r="I16" s="35">
        <v>1257.313213536989</v>
      </c>
      <c r="J16" s="35">
        <v>80.688141279997026</v>
      </c>
      <c r="P16" s="91"/>
    </row>
    <row r="17" spans="1:16" x14ac:dyDescent="0.2">
      <c r="A17" s="19">
        <v>2033</v>
      </c>
      <c r="B17" s="35">
        <v>32.132261165994926</v>
      </c>
      <c r="C17" s="35">
        <v>246.4861776152552</v>
      </c>
      <c r="D17" s="35">
        <v>38.666609403876386</v>
      </c>
      <c r="E17" s="35">
        <v>340.03609405094335</v>
      </c>
      <c r="F17" s="35">
        <v>99.448967710516285</v>
      </c>
      <c r="G17" s="35">
        <v>66.822910542593036</v>
      </c>
      <c r="H17" s="35">
        <v>52.108684707425439</v>
      </c>
      <c r="I17" s="35">
        <v>1260.879321739352</v>
      </c>
      <c r="J17" s="35">
        <v>79.540634258214823</v>
      </c>
      <c r="P17" s="91"/>
    </row>
    <row r="18" spans="1:16" x14ac:dyDescent="0.2">
      <c r="A18" s="19">
        <v>2034</v>
      </c>
      <c r="B18" s="35">
        <v>32.271605022740523</v>
      </c>
      <c r="C18" s="35">
        <v>246.56955230828336</v>
      </c>
      <c r="D18" s="35">
        <v>37.963795754760284</v>
      </c>
      <c r="E18" s="35">
        <v>330.4172480345714</v>
      </c>
      <c r="F18" s="35">
        <v>100.43597266485907</v>
      </c>
      <c r="G18" s="35">
        <v>67.569365192035079</v>
      </c>
      <c r="H18" s="35">
        <v>52.38071216124527</v>
      </c>
      <c r="I18" s="35">
        <v>1264.4755308104488</v>
      </c>
      <c r="J18" s="35">
        <v>78.802149481253878</v>
      </c>
      <c r="P18" s="91"/>
    </row>
    <row r="19" spans="1:16" x14ac:dyDescent="0.2">
      <c r="A19" s="19">
        <v>2035</v>
      </c>
      <c r="B19" s="35">
        <v>32.390391799569898</v>
      </c>
      <c r="C19" s="35">
        <v>246.69979857525988</v>
      </c>
      <c r="D19" s="35">
        <v>37.272997862636203</v>
      </c>
      <c r="E19" s="35">
        <v>320.85991299515047</v>
      </c>
      <c r="F19" s="35">
        <v>101.33298819158145</v>
      </c>
      <c r="G19" s="35">
        <v>68.240719280704312</v>
      </c>
      <c r="H19" s="35">
        <v>52.623219667804726</v>
      </c>
      <c r="I19" s="35">
        <v>1267.4123248115923</v>
      </c>
      <c r="J19" s="35">
        <v>78.090889854466369</v>
      </c>
      <c r="P19" s="91"/>
    </row>
    <row r="20" spans="1:16" x14ac:dyDescent="0.2">
      <c r="A20" s="19">
        <v>2036</v>
      </c>
      <c r="B20" s="35">
        <v>32.509933381785444</v>
      </c>
      <c r="C20" s="35">
        <v>247.72056030050462</v>
      </c>
      <c r="D20" s="35">
        <v>36.71478342920814</v>
      </c>
      <c r="E20" s="35">
        <v>311.79277932339795</v>
      </c>
      <c r="F20" s="35">
        <v>102.23226360969342</v>
      </c>
      <c r="G20" s="35">
        <v>68.913575473630019</v>
      </c>
      <c r="H20" s="35">
        <v>52.866947675014046</v>
      </c>
      <c r="I20" s="35">
        <v>1270.3790134940002</v>
      </c>
      <c r="J20" s="35">
        <v>77.399803190571419</v>
      </c>
      <c r="P20" s="91"/>
    </row>
    <row r="21" spans="1:16" x14ac:dyDescent="0.2">
      <c r="A21" s="74">
        <v>2037</v>
      </c>
      <c r="B21" s="35">
        <v>32.630338314520678</v>
      </c>
      <c r="C21" s="35">
        <v>249.20908089936577</v>
      </c>
      <c r="D21" s="35">
        <v>36.705579894039573</v>
      </c>
      <c r="E21" s="35">
        <v>309.77970936859265</v>
      </c>
      <c r="F21" s="35">
        <v>103.13434944826935</v>
      </c>
      <c r="G21" s="35">
        <v>69.588331061856806</v>
      </c>
      <c r="H21" s="35">
        <v>53.112092691768702</v>
      </c>
      <c r="I21" s="35">
        <v>1273.379160840778</v>
      </c>
      <c r="J21" s="35">
        <v>77.058699898407042</v>
      </c>
      <c r="P21" s="91"/>
    </row>
    <row r="22" spans="1:16" x14ac:dyDescent="0.2">
      <c r="A22" s="19">
        <v>2038</v>
      </c>
      <c r="B22" s="35">
        <v>32.751442516709972</v>
      </c>
      <c r="C22" s="35">
        <v>250.7098444351096</v>
      </c>
      <c r="D22" s="35">
        <v>36.687269268905453</v>
      </c>
      <c r="E22" s="35">
        <v>307.62180132768225</v>
      </c>
      <c r="F22" s="35">
        <v>104.03843251117377</v>
      </c>
      <c r="G22" s="35">
        <v>70.264400864159541</v>
      </c>
      <c r="H22" s="35">
        <v>53.358359369966678</v>
      </c>
      <c r="I22" s="35">
        <v>1276.4073180299133</v>
      </c>
      <c r="J22" s="35">
        <v>76.699153685558414</v>
      </c>
      <c r="P22" s="91"/>
    </row>
    <row r="23" spans="1:16" x14ac:dyDescent="0.2">
      <c r="A23" s="19">
        <v>2039</v>
      </c>
      <c r="B23" s="35">
        <v>32.873463655202016</v>
      </c>
      <c r="C23" s="35">
        <v>252.32854135622455</v>
      </c>
      <c r="D23" s="35">
        <v>36.710959043117434</v>
      </c>
      <c r="E23" s="35">
        <v>305.89336960670391</v>
      </c>
      <c r="F23" s="35">
        <v>104.94560879457673</v>
      </c>
      <c r="G23" s="35">
        <v>70.942574978498598</v>
      </c>
      <c r="H23" s="35">
        <v>53.606141103446966</v>
      </c>
      <c r="I23" s="35">
        <v>1279.4706542804684</v>
      </c>
      <c r="J23" s="35">
        <v>76.38831421919916</v>
      </c>
      <c r="P23" s="91"/>
    </row>
    <row r="24" spans="1:16" x14ac:dyDescent="0.2">
      <c r="A24" s="19">
        <v>2040</v>
      </c>
      <c r="B24" s="35">
        <v>32.996183025668245</v>
      </c>
      <c r="C24" s="35">
        <v>254.04622124795313</v>
      </c>
      <c r="D24" s="35">
        <v>36.774697993802334</v>
      </c>
      <c r="E24" s="35">
        <v>304.56452167940432</v>
      </c>
      <c r="F24" s="35">
        <v>105.85479230671156</v>
      </c>
      <c r="G24" s="35">
        <v>71.622071756394746</v>
      </c>
      <c r="H24" s="35">
        <v>53.855044104608879</v>
      </c>
      <c r="I24" s="35">
        <v>1282.5619187685948</v>
      </c>
      <c r="J24" s="35">
        <v>76.120586245740341</v>
      </c>
      <c r="P24" s="91"/>
    </row>
    <row r="25" spans="1:16" x14ac:dyDescent="0.2">
      <c r="A25" s="19">
        <v>2041</v>
      </c>
      <c r="B25" s="35">
        <v>33.116354939238391</v>
      </c>
      <c r="C25" s="35">
        <v>255.36318988808171</v>
      </c>
      <c r="D25" s="35">
        <v>36.85196673150017</v>
      </c>
      <c r="E25" s="35">
        <v>295.14587517959779</v>
      </c>
      <c r="F25" s="35">
        <v>106.74980431388268</v>
      </c>
      <c r="G25" s="35">
        <v>72.291248815663664</v>
      </c>
      <c r="H25" s="35">
        <v>54.099230490704642</v>
      </c>
      <c r="I25" s="35">
        <v>1285.5741228921886</v>
      </c>
      <c r="J25" s="35">
        <v>75.66772070364523</v>
      </c>
      <c r="P25" s="91"/>
    </row>
    <row r="26" spans="1:16" x14ac:dyDescent="0.2">
      <c r="A26" s="19">
        <v>2042</v>
      </c>
      <c r="B26" s="35">
        <v>33.23936210641844</v>
      </c>
      <c r="C26" s="35">
        <v>256.68332728944392</v>
      </c>
      <c r="D26" s="35">
        <v>36.959038780090417</v>
      </c>
      <c r="E26" s="35">
        <v>293.52057842472738</v>
      </c>
      <c r="F26" s="35">
        <v>107.65741359041589</v>
      </c>
      <c r="G26" s="35">
        <v>72.969340180361627</v>
      </c>
      <c r="H26" s="35">
        <v>54.348363899147145</v>
      </c>
      <c r="I26" s="35">
        <v>1288.6840100689169</v>
      </c>
      <c r="J26" s="35">
        <v>75.21419386116311</v>
      </c>
      <c r="P26" s="91"/>
    </row>
    <row r="27" spans="1:16" x14ac:dyDescent="0.2">
      <c r="A27" s="74">
        <v>2043</v>
      </c>
      <c r="B27" s="35">
        <v>33.362442856458401</v>
      </c>
      <c r="C27" s="35">
        <v>258.00663046643677</v>
      </c>
      <c r="D27" s="35">
        <v>37.066380799042406</v>
      </c>
      <c r="E27" s="35">
        <v>291.89097840058128</v>
      </c>
      <c r="F27" s="35">
        <v>108.56401783752843</v>
      </c>
      <c r="G27" s="35">
        <v>73.646628795763093</v>
      </c>
      <c r="H27" s="35">
        <v>54.597506689315686</v>
      </c>
      <c r="I27" s="35">
        <v>1291.8018756883778</v>
      </c>
      <c r="J27" s="35">
        <v>74.759485781258604</v>
      </c>
      <c r="P27" s="91"/>
    </row>
    <row r="28" spans="1:16" x14ac:dyDescent="0.2">
      <c r="A28" s="19">
        <v>2044</v>
      </c>
      <c r="B28" s="35">
        <v>33.485620000591545</v>
      </c>
      <c r="C28" s="35">
        <v>259.33309644838545</v>
      </c>
      <c r="D28" s="35">
        <v>37.173992372477692</v>
      </c>
      <c r="E28" s="35">
        <v>290.2570751071591</v>
      </c>
      <c r="F28" s="35">
        <v>109.46967575768697</v>
      </c>
      <c r="G28" s="35">
        <v>74.323095441821124</v>
      </c>
      <c r="H28" s="35">
        <v>54.846716900887706</v>
      </c>
      <c r="I28" s="35">
        <v>1294.9276798583574</v>
      </c>
      <c r="J28" s="35">
        <v>74.303596463931726</v>
      </c>
      <c r="P28" s="91"/>
    </row>
    <row r="29" spans="1:16" ht="13.5" thickBot="1" x14ac:dyDescent="0.25">
      <c r="A29" s="72">
        <v>2045</v>
      </c>
      <c r="B29" s="37">
        <v>33.608916352473109</v>
      </c>
      <c r="C29" s="37">
        <v>260.66272227946843</v>
      </c>
      <c r="D29" s="37">
        <v>37.281873086597216</v>
      </c>
      <c r="E29" s="37">
        <v>288.61886854446101</v>
      </c>
      <c r="F29" s="37">
        <v>110.37433840520671</v>
      </c>
      <c r="G29" s="37">
        <v>74.998744228382392</v>
      </c>
      <c r="H29" s="37">
        <v>55.095936110170108</v>
      </c>
      <c r="I29" s="37">
        <v>1298.0613828861035</v>
      </c>
      <c r="J29" s="37">
        <v>73.846525909182461</v>
      </c>
      <c r="P29" s="91"/>
    </row>
    <row r="30" spans="1:16" x14ac:dyDescent="0.2">
      <c r="A30" s="75" t="s">
        <v>1452</v>
      </c>
      <c r="P30" s="90"/>
    </row>
    <row r="31" spans="1:16" x14ac:dyDescent="0.2">
      <c r="P31" s="90"/>
    </row>
    <row r="32" spans="1:16" x14ac:dyDescent="0.2">
      <c r="A32" s="9" t="str">
        <f>Mappings!D63 &amp; " (" &amp; Mappings!E63 &amp; ")"</f>
        <v>Electric Demand Economic Potential by Customer Segment (MW)</v>
      </c>
      <c r="B32" s="9"/>
      <c r="C32" s="9"/>
      <c r="D32" s="9"/>
      <c r="E32" s="9"/>
      <c r="F32" s="9"/>
      <c r="G32" s="9"/>
      <c r="H32" s="9"/>
      <c r="I32" s="9"/>
      <c r="J32" s="9"/>
      <c r="P32" s="90"/>
    </row>
    <row r="33" spans="1:12" ht="13.5" thickBot="1" x14ac:dyDescent="0.25">
      <c r="A33" s="16" t="s">
        <v>1092</v>
      </c>
      <c r="B33" s="16" t="s">
        <v>1456</v>
      </c>
      <c r="C33" s="16" t="s">
        <v>1327</v>
      </c>
      <c r="D33" s="16" t="s">
        <v>1328</v>
      </c>
      <c r="E33" s="16" t="s">
        <v>1329</v>
      </c>
      <c r="F33" s="16" t="s">
        <v>1330</v>
      </c>
      <c r="G33" s="16" t="s">
        <v>1331</v>
      </c>
      <c r="H33" s="16" t="s">
        <v>1332</v>
      </c>
      <c r="I33" s="16" t="s">
        <v>1333</v>
      </c>
      <c r="J33" s="16" t="s">
        <v>1334</v>
      </c>
      <c r="L33" s="119" t="s">
        <v>1521</v>
      </c>
    </row>
    <row r="34" spans="1:12" ht="13.5" hidden="1" thickTop="1" x14ac:dyDescent="0.2">
      <c r="A34" s="74">
        <v>2019</v>
      </c>
      <c r="B34" s="34"/>
      <c r="C34" s="34"/>
      <c r="D34" s="35"/>
      <c r="E34" s="35"/>
      <c r="F34" s="35"/>
      <c r="G34" s="35"/>
      <c r="H34" s="35"/>
      <c r="I34" s="35"/>
      <c r="J34" s="35"/>
    </row>
    <row r="35" spans="1:12" hidden="1" x14ac:dyDescent="0.2">
      <c r="A35" s="19">
        <v>2020</v>
      </c>
      <c r="B35" s="35"/>
      <c r="C35" s="35"/>
      <c r="D35" s="35"/>
      <c r="E35" s="35"/>
      <c r="F35" s="35"/>
      <c r="G35" s="35"/>
      <c r="H35" s="35"/>
      <c r="I35" s="35"/>
      <c r="J35" s="35"/>
    </row>
    <row r="36" spans="1:12" ht="13.5" thickTop="1" x14ac:dyDescent="0.2">
      <c r="A36" s="19">
        <v>2021</v>
      </c>
      <c r="B36" s="35">
        <v>29.486004908474907</v>
      </c>
      <c r="C36" s="35">
        <v>205.40077781480207</v>
      </c>
      <c r="D36" s="35">
        <v>36.363385011759981</v>
      </c>
      <c r="E36" s="35">
        <v>344.65805134327553</v>
      </c>
      <c r="F36" s="35">
        <v>84.278046899761975</v>
      </c>
      <c r="G36" s="35">
        <v>52.437396056618191</v>
      </c>
      <c r="H36" s="35">
        <v>47.059355338432866</v>
      </c>
      <c r="I36" s="35">
        <v>1183.176423962221</v>
      </c>
      <c r="J36" s="35">
        <v>80.829808283059748</v>
      </c>
    </row>
    <row r="37" spans="1:12" x14ac:dyDescent="0.2">
      <c r="A37" s="19">
        <v>2022</v>
      </c>
      <c r="B37" s="35">
        <v>29.642688770660122</v>
      </c>
      <c r="C37" s="35">
        <v>208.04961505307207</v>
      </c>
      <c r="D37" s="35">
        <v>36.491640355819172</v>
      </c>
      <c r="E37" s="35">
        <v>343.72541920449061</v>
      </c>
      <c r="F37" s="35">
        <v>85.366883069880259</v>
      </c>
      <c r="G37" s="35">
        <v>53.273637966635427</v>
      </c>
      <c r="H37" s="35">
        <v>47.267922336988129</v>
      </c>
      <c r="I37" s="35">
        <v>1187.3424112394241</v>
      </c>
      <c r="J37" s="35">
        <v>82.201121085676192</v>
      </c>
    </row>
    <row r="38" spans="1:12" x14ac:dyDescent="0.2">
      <c r="A38" s="19">
        <v>2023</v>
      </c>
      <c r="B38" s="35">
        <v>29.800179609597816</v>
      </c>
      <c r="C38" s="35">
        <v>211.32056570778795</v>
      </c>
      <c r="D38" s="35">
        <v>36.728461151793482</v>
      </c>
      <c r="E38" s="35">
        <v>350.72973611336175</v>
      </c>
      <c r="F38" s="35">
        <v>86.458172916800791</v>
      </c>
      <c r="G38" s="35">
        <v>54.111442973915722</v>
      </c>
      <c r="H38" s="35">
        <v>47.477767733166182</v>
      </c>
      <c r="I38" s="35">
        <v>1191.5402928045742</v>
      </c>
      <c r="J38" s="35">
        <v>81.957914360544279</v>
      </c>
    </row>
    <row r="39" spans="1:12" x14ac:dyDescent="0.2">
      <c r="A39" s="19">
        <v>2024</v>
      </c>
      <c r="B39" s="35">
        <v>29.656216746795181</v>
      </c>
      <c r="C39" s="35">
        <v>218.28965344125797</v>
      </c>
      <c r="D39" s="35">
        <v>36.944815068479336</v>
      </c>
      <c r="E39" s="35">
        <v>350.35741891947737</v>
      </c>
      <c r="F39" s="35">
        <v>85.596210189946405</v>
      </c>
      <c r="G39" s="35">
        <v>53.85078027878037</v>
      </c>
      <c r="H39" s="35">
        <v>46.927266127438536</v>
      </c>
      <c r="I39" s="35">
        <v>1168.5141574349352</v>
      </c>
      <c r="J39" s="35">
        <v>81.833714714918585</v>
      </c>
    </row>
    <row r="40" spans="1:12" x14ac:dyDescent="0.2">
      <c r="A40" s="19">
        <v>2025</v>
      </c>
      <c r="B40" s="35">
        <v>29.803949986905071</v>
      </c>
      <c r="C40" s="35">
        <v>220.06675606311128</v>
      </c>
      <c r="D40" s="35">
        <v>37.858411771302528</v>
      </c>
      <c r="E40" s="35">
        <v>348.87190379467143</v>
      </c>
      <c r="F40" s="35">
        <v>86.645097842775911</v>
      </c>
      <c r="G40" s="35">
        <v>54.652595944901996</v>
      </c>
      <c r="H40" s="35">
        <v>47.122695078222108</v>
      </c>
      <c r="I40" s="35">
        <v>1172.3778936442923</v>
      </c>
      <c r="J40" s="35">
        <v>81.689174965877484</v>
      </c>
    </row>
    <row r="41" spans="1:12" x14ac:dyDescent="0.2">
      <c r="A41" s="19">
        <v>2026</v>
      </c>
      <c r="B41" s="35">
        <v>29.952479321516037</v>
      </c>
      <c r="C41" s="35">
        <v>222.1480948121947</v>
      </c>
      <c r="D41" s="35">
        <v>38.061013385800656</v>
      </c>
      <c r="E41" s="35">
        <v>349.22276580671041</v>
      </c>
      <c r="F41" s="35">
        <v>87.696398962617991</v>
      </c>
      <c r="G41" s="35">
        <v>55.455955932028374</v>
      </c>
      <c r="H41" s="35">
        <v>47.319376508465069</v>
      </c>
      <c r="I41" s="35">
        <v>1176.2726271865461</v>
      </c>
      <c r="J41" s="35">
        <v>81.595391736655984</v>
      </c>
    </row>
    <row r="42" spans="1:12" x14ac:dyDescent="0.2">
      <c r="A42" s="19">
        <v>2027</v>
      </c>
      <c r="B42" s="35">
        <v>30.101682481582678</v>
      </c>
      <c r="C42" s="35">
        <v>224.3087520234109</v>
      </c>
      <c r="D42" s="35">
        <v>38.15854543585413</v>
      </c>
      <c r="E42" s="35">
        <v>348.55502088260806</v>
      </c>
      <c r="F42" s="35">
        <v>88.749511382501325</v>
      </c>
      <c r="G42" s="35">
        <v>56.260424507599893</v>
      </c>
      <c r="H42" s="35">
        <v>47.517132338283432</v>
      </c>
      <c r="I42" s="35">
        <v>1180.1943258641511</v>
      </c>
      <c r="J42" s="35">
        <v>81.585110697718946</v>
      </c>
    </row>
    <row r="43" spans="1:12" x14ac:dyDescent="0.2">
      <c r="A43" s="74">
        <v>2028</v>
      </c>
      <c r="B43" s="35">
        <v>30.251681721064791</v>
      </c>
      <c r="C43" s="35">
        <v>226.93249631123774</v>
      </c>
      <c r="D43" s="35">
        <v>38.397377401454989</v>
      </c>
      <c r="E43" s="35">
        <v>349.31243976657407</v>
      </c>
      <c r="F43" s="35">
        <v>89.805052712508783</v>
      </c>
      <c r="G43" s="35">
        <v>57.066450679014551</v>
      </c>
      <c r="H43" s="35">
        <v>47.71613964223566</v>
      </c>
      <c r="I43" s="35">
        <v>1184.1469727863807</v>
      </c>
      <c r="J43" s="35">
        <v>81.711503318442908</v>
      </c>
    </row>
    <row r="44" spans="1:12" x14ac:dyDescent="0.2">
      <c r="A44" s="19">
        <v>2029</v>
      </c>
      <c r="B44" s="35">
        <v>30.402415914788019</v>
      </c>
      <c r="C44" s="35">
        <v>227.70916375080063</v>
      </c>
      <c r="D44" s="35">
        <v>38.174579815575989</v>
      </c>
      <c r="E44" s="35">
        <v>345.27756649781895</v>
      </c>
      <c r="F44" s="35">
        <v>90.862725714911178</v>
      </c>
      <c r="G44" s="35">
        <v>57.873819827503503</v>
      </c>
      <c r="H44" s="35">
        <v>47.916309192456453</v>
      </c>
      <c r="I44" s="35">
        <v>1188.1285390705691</v>
      </c>
      <c r="J44" s="35">
        <v>81.497158282962701</v>
      </c>
    </row>
    <row r="45" spans="1:12" x14ac:dyDescent="0.2">
      <c r="A45" s="19">
        <v>2030</v>
      </c>
      <c r="B45" s="35">
        <v>30.532484184487796</v>
      </c>
      <c r="C45" s="35">
        <v>228.54305239641627</v>
      </c>
      <c r="D45" s="35">
        <v>37.986420668395709</v>
      </c>
      <c r="E45" s="35">
        <v>341.58622652441284</v>
      </c>
      <c r="F45" s="35">
        <v>91.82983375840756</v>
      </c>
      <c r="G45" s="35">
        <v>58.605620106939845</v>
      </c>
      <c r="H45" s="35">
        <v>48.086751903413365</v>
      </c>
      <c r="I45" s="35">
        <v>1191.4467220356071</v>
      </c>
      <c r="J45" s="35">
        <v>80.953040331492005</v>
      </c>
    </row>
    <row r="46" spans="1:12" x14ac:dyDescent="0.2">
      <c r="A46" s="19">
        <v>2031</v>
      </c>
      <c r="B46" s="35">
        <v>30.663397620836175</v>
      </c>
      <c r="C46" s="35">
        <v>229.16382090889405</v>
      </c>
      <c r="D46" s="35">
        <v>37.813660422942341</v>
      </c>
      <c r="E46" s="35">
        <v>339.16850469931808</v>
      </c>
      <c r="F46" s="35">
        <v>92.799646541402709</v>
      </c>
      <c r="G46" s="35">
        <v>59.339175554038079</v>
      </c>
      <c r="H46" s="35">
        <v>48.258516068023248</v>
      </c>
      <c r="I46" s="35">
        <v>1194.7973942886056</v>
      </c>
      <c r="J46" s="35">
        <v>79.873233785320821</v>
      </c>
    </row>
    <row r="47" spans="1:12" x14ac:dyDescent="0.2">
      <c r="A47" s="19">
        <v>2032</v>
      </c>
      <c r="B47" s="35">
        <v>30.79504266899502</v>
      </c>
      <c r="C47" s="35">
        <v>229.19748993104147</v>
      </c>
      <c r="D47" s="35">
        <v>37.788984919169543</v>
      </c>
      <c r="E47" s="35">
        <v>335.74216199462836</v>
      </c>
      <c r="F47" s="35">
        <v>93.771599532983515</v>
      </c>
      <c r="G47" s="35">
        <v>60.074081701568581</v>
      </c>
      <c r="H47" s="35">
        <v>48.431436277247954</v>
      </c>
      <c r="I47" s="35">
        <v>1198.1768070849992</v>
      </c>
      <c r="J47" s="35">
        <v>78.738504037295158</v>
      </c>
    </row>
    <row r="48" spans="1:12" x14ac:dyDescent="0.2">
      <c r="A48" s="19">
        <v>2033</v>
      </c>
      <c r="B48" s="35">
        <v>30.927475690639099</v>
      </c>
      <c r="C48" s="35">
        <v>228.68073729556428</v>
      </c>
      <c r="D48" s="35">
        <v>37.547721773441751</v>
      </c>
      <c r="E48" s="35">
        <v>332.3294397854221</v>
      </c>
      <c r="F48" s="35">
        <v>94.745984616892883</v>
      </c>
      <c r="G48" s="35">
        <v>60.810549117063736</v>
      </c>
      <c r="H48" s="35">
        <v>48.605593946511576</v>
      </c>
      <c r="I48" s="35">
        <v>1201.5867864196721</v>
      </c>
      <c r="J48" s="35">
        <v>77.614747824305624</v>
      </c>
    </row>
    <row r="49" spans="1:11" x14ac:dyDescent="0.2">
      <c r="A49" s="19">
        <v>2034</v>
      </c>
      <c r="B49" s="35">
        <v>31.213417610676288</v>
      </c>
      <c r="C49" s="35">
        <v>228.73956856356983</v>
      </c>
      <c r="D49" s="35">
        <v>36.884680479162149</v>
      </c>
      <c r="E49" s="35">
        <v>322.89650432413691</v>
      </c>
      <c r="F49" s="35">
        <v>96.14283967626308</v>
      </c>
      <c r="G49" s="35">
        <v>62.239645153801632</v>
      </c>
      <c r="H49" s="35">
        <v>49.094461081956503</v>
      </c>
      <c r="I49" s="35">
        <v>1210.1830639823484</v>
      </c>
      <c r="J49" s="35">
        <v>76.891548017633284</v>
      </c>
    </row>
    <row r="50" spans="1:11" x14ac:dyDescent="0.2">
      <c r="A50" s="19">
        <v>2035</v>
      </c>
      <c r="B50" s="35">
        <v>31.326864966491303</v>
      </c>
      <c r="C50" s="35">
        <v>228.85073630316776</v>
      </c>
      <c r="D50" s="35">
        <v>36.208235932325401</v>
      </c>
      <c r="E50" s="35">
        <v>313.52389097163189</v>
      </c>
      <c r="F50" s="35">
        <v>97.031665498384399</v>
      </c>
      <c r="G50" s="35">
        <v>62.906162820356997</v>
      </c>
      <c r="H50" s="35">
        <v>49.241945558501754</v>
      </c>
      <c r="I50" s="35">
        <v>1212.9902019094125</v>
      </c>
      <c r="J50" s="35">
        <v>77.478625552183999</v>
      </c>
    </row>
    <row r="51" spans="1:11" x14ac:dyDescent="0.2">
      <c r="A51" s="19">
        <v>2036</v>
      </c>
      <c r="B51" s="35">
        <v>31.441042728383145</v>
      </c>
      <c r="C51" s="35">
        <v>229.78444497820252</v>
      </c>
      <c r="D51" s="35">
        <v>35.661620035312573</v>
      </c>
      <c r="E51" s="35">
        <v>304.63200450220404</v>
      </c>
      <c r="F51" s="35">
        <v>97.922649728176751</v>
      </c>
      <c r="G51" s="35">
        <v>63.574056307705263</v>
      </c>
      <c r="H51" s="35">
        <v>49.390584955535758</v>
      </c>
      <c r="I51" s="35">
        <v>1215.8259518141758</v>
      </c>
      <c r="J51" s="35">
        <v>76.789962740702762</v>
      </c>
    </row>
    <row r="52" spans="1:11" x14ac:dyDescent="0.2">
      <c r="A52" s="74">
        <v>2037</v>
      </c>
      <c r="B52" s="35">
        <v>31.556055308318193</v>
      </c>
      <c r="C52" s="35">
        <v>231.15022915887505</v>
      </c>
      <c r="D52" s="35">
        <v>35.643940131421544</v>
      </c>
      <c r="E52" s="35">
        <v>302.65784264012524</v>
      </c>
      <c r="F52" s="35">
        <v>98.816331538105658</v>
      </c>
      <c r="G52" s="35">
        <v>64.243711002751496</v>
      </c>
      <c r="H52" s="35">
        <v>49.540531083420724</v>
      </c>
      <c r="I52" s="35">
        <v>1218.6937232399232</v>
      </c>
      <c r="J52" s="35">
        <v>76.447975841069379</v>
      </c>
    </row>
    <row r="53" spans="1:11" x14ac:dyDescent="0.2">
      <c r="A53" s="19">
        <v>2038</v>
      </c>
      <c r="B53" s="35">
        <v>31.671744820496343</v>
      </c>
      <c r="C53" s="35">
        <v>232.52736631947016</v>
      </c>
      <c r="D53" s="35">
        <v>35.617891824233617</v>
      </c>
      <c r="E53" s="35">
        <v>300.54164208481444</v>
      </c>
      <c r="F53" s="35">
        <v>99.711915171611466</v>
      </c>
      <c r="G53" s="35">
        <v>64.914560242517652</v>
      </c>
      <c r="H53" s="35">
        <v>49.691553206293086</v>
      </c>
      <c r="I53" s="35">
        <v>1221.5883033268433</v>
      </c>
      <c r="J53" s="35">
        <v>76.089076602721875</v>
      </c>
    </row>
    <row r="54" spans="1:11" x14ac:dyDescent="0.2">
      <c r="A54" s="19">
        <v>2039</v>
      </c>
      <c r="B54" s="35">
        <v>31.788320664778592</v>
      </c>
      <c r="C54" s="35">
        <v>234.01347373725412</v>
      </c>
      <c r="D54" s="35">
        <v>35.630694471003267</v>
      </c>
      <c r="E54" s="35">
        <v>298.8466170427796</v>
      </c>
      <c r="F54" s="35">
        <v>100.61047374704805</v>
      </c>
      <c r="G54" s="35">
        <v>65.587370052729611</v>
      </c>
      <c r="H54" s="35">
        <v>49.843956275874511</v>
      </c>
      <c r="I54" s="35">
        <v>1224.5165506891665</v>
      </c>
      <c r="J54" s="35">
        <v>75.775327704747681</v>
      </c>
    </row>
    <row r="55" spans="1:11" x14ac:dyDescent="0.2">
      <c r="A55" s="19">
        <v>2040</v>
      </c>
      <c r="B55" s="35">
        <v>31.905572401689266</v>
      </c>
      <c r="C55" s="35">
        <v>235.59104826067409</v>
      </c>
      <c r="D55" s="35">
        <v>35.680545056068866</v>
      </c>
      <c r="E55" s="35">
        <v>297.53703982757355</v>
      </c>
      <c r="F55" s="35">
        <v>101.51094447013057</v>
      </c>
      <c r="G55" s="35">
        <v>66.261383383230594</v>
      </c>
      <c r="H55" s="35">
        <v>49.997433003268121</v>
      </c>
      <c r="I55" s="35">
        <v>1227.4715285219722</v>
      </c>
      <c r="J55" s="35">
        <v>75.501557047070364</v>
      </c>
    </row>
    <row r="56" spans="1:11" x14ac:dyDescent="0.2">
      <c r="A56" s="19">
        <v>2041</v>
      </c>
      <c r="B56" s="35">
        <v>32.020377283338036</v>
      </c>
      <c r="C56" s="35">
        <v>236.79856354844512</v>
      </c>
      <c r="D56" s="35">
        <v>35.742941373714864</v>
      </c>
      <c r="E56" s="35">
        <v>288.3004344786458</v>
      </c>
      <c r="F56" s="35">
        <v>102.39749051391249</v>
      </c>
      <c r="G56" s="35">
        <v>66.925318774326058</v>
      </c>
      <c r="H56" s="35">
        <v>50.147441853524519</v>
      </c>
      <c r="I56" s="35">
        <v>1230.3508825177209</v>
      </c>
      <c r="J56" s="35">
        <v>73.811573781251539</v>
      </c>
    </row>
    <row r="57" spans="1:11" x14ac:dyDescent="0.2">
      <c r="A57" s="19">
        <v>2042</v>
      </c>
      <c r="B57" s="35">
        <v>32.137914078067972</v>
      </c>
      <c r="C57" s="35">
        <v>238.00904985540785</v>
      </c>
      <c r="D57" s="35">
        <v>35.832918745218812</v>
      </c>
      <c r="E57" s="35">
        <v>286.70655103690706</v>
      </c>
      <c r="F57" s="35">
        <v>103.29631564370624</v>
      </c>
      <c r="G57" s="35">
        <v>67.597815015843295</v>
      </c>
      <c r="H57" s="35">
        <v>50.301497906194811</v>
      </c>
      <c r="I57" s="35">
        <v>1233.3237001568132</v>
      </c>
      <c r="J57" s="35">
        <v>73.367433922128697</v>
      </c>
    </row>
    <row r="58" spans="1:11" x14ac:dyDescent="0.2">
      <c r="A58" s="74">
        <v>2043</v>
      </c>
      <c r="B58" s="35">
        <v>32.255525719493264</v>
      </c>
      <c r="C58" s="35">
        <v>239.22250420252234</v>
      </c>
      <c r="D58" s="35">
        <v>35.92319029651371</v>
      </c>
      <c r="E58" s="35">
        <v>285.10844749836252</v>
      </c>
      <c r="F58" s="35">
        <v>104.19410505875861</v>
      </c>
      <c r="G58" s="35">
        <v>68.26945634971419</v>
      </c>
      <c r="H58" s="35">
        <v>50.455759817244733</v>
      </c>
      <c r="I58" s="35">
        <v>1236.3041624447785</v>
      </c>
      <c r="J58" s="35">
        <v>72.92213727453553</v>
      </c>
    </row>
    <row r="59" spans="1:11" x14ac:dyDescent="0.2">
      <c r="A59" s="19">
        <v>2044</v>
      </c>
      <c r="B59" s="35">
        <v>32.37323413439583</v>
      </c>
      <c r="C59" s="35">
        <v>240.43892362564407</v>
      </c>
      <c r="D59" s="35">
        <v>36.013755419623763</v>
      </c>
      <c r="E59" s="35">
        <v>283.50612386301174</v>
      </c>
      <c r="F59" s="35">
        <v>105.09091648146914</v>
      </c>
      <c r="G59" s="35">
        <v>68.940224536168245</v>
      </c>
      <c r="H59" s="35">
        <v>50.610271735356939</v>
      </c>
      <c r="I59" s="35">
        <v>1239.2922311583727</v>
      </c>
      <c r="J59" s="35">
        <v>72.475683838472051</v>
      </c>
    </row>
    <row r="60" spans="1:11" ht="13.5" thickBot="1" x14ac:dyDescent="0.25">
      <c r="A60" s="72">
        <v>2045</v>
      </c>
      <c r="B60" s="37">
        <v>32.491061251989116</v>
      </c>
      <c r="C60" s="37">
        <v>241.65830517544916</v>
      </c>
      <c r="D60" s="37">
        <v>36.10461350961306</v>
      </c>
      <c r="E60" s="37">
        <v>281.89958013085487</v>
      </c>
      <c r="F60" s="37">
        <v>105.98670225797369</v>
      </c>
      <c r="G60" s="37">
        <v>69.610123940942572</v>
      </c>
      <c r="H60" s="37">
        <v>50.764987232521534</v>
      </c>
      <c r="I60" s="37">
        <v>1242.2878682654671</v>
      </c>
      <c r="J60" s="37">
        <v>72.028073613938247</v>
      </c>
    </row>
    <row r="61" spans="1:11" x14ac:dyDescent="0.2">
      <c r="A61" s="75" t="s">
        <v>1452</v>
      </c>
      <c r="B61" s="34"/>
      <c r="C61" s="34"/>
      <c r="D61" s="34"/>
      <c r="E61" s="34"/>
      <c r="F61" s="34"/>
      <c r="G61" s="34"/>
      <c r="H61" s="34"/>
      <c r="I61" s="34"/>
      <c r="J61" s="34"/>
    </row>
    <row r="62" spans="1:11" x14ac:dyDescent="0.2">
      <c r="A62" s="75"/>
    </row>
    <row r="63" spans="1:11" x14ac:dyDescent="0.2">
      <c r="A63" s="9" t="s">
        <v>1451</v>
      </c>
      <c r="B63" s="9"/>
      <c r="C63" s="9"/>
      <c r="D63" s="9"/>
      <c r="E63" s="9"/>
      <c r="F63" s="9"/>
      <c r="G63" s="9"/>
      <c r="H63" s="9"/>
      <c r="I63" s="9"/>
      <c r="J63" s="9"/>
      <c r="K63" s="9"/>
    </row>
    <row r="64" spans="1:11" ht="13.5" thickBot="1" x14ac:dyDescent="0.25">
      <c r="A64" s="33"/>
      <c r="B64" s="16" t="s">
        <v>1092</v>
      </c>
      <c r="C64" s="16" t="s">
        <v>1456</v>
      </c>
      <c r="D64" s="16" t="s">
        <v>1327</v>
      </c>
      <c r="E64" s="16" t="s">
        <v>1328</v>
      </c>
      <c r="F64" s="16" t="s">
        <v>1329</v>
      </c>
      <c r="G64" s="16" t="s">
        <v>1330</v>
      </c>
      <c r="H64" s="16" t="s">
        <v>1331</v>
      </c>
      <c r="I64" s="16" t="s">
        <v>1332</v>
      </c>
      <c r="J64" s="16" t="s">
        <v>1333</v>
      </c>
      <c r="K64" s="16" t="s">
        <v>1334</v>
      </c>
    </row>
    <row r="65" spans="1:13" ht="13.5" thickTop="1" x14ac:dyDescent="0.2">
      <c r="A65" s="74" t="s">
        <v>180</v>
      </c>
      <c r="B65" s="19">
        <v>2021</v>
      </c>
      <c r="C65" s="34">
        <v>1.6834987935535874</v>
      </c>
      <c r="D65" s="35">
        <v>4.9872409114493861</v>
      </c>
      <c r="E65" s="35">
        <v>0.82160997328698648</v>
      </c>
      <c r="F65" s="35">
        <v>7.2251441317771627</v>
      </c>
      <c r="G65" s="35">
        <v>1.8182559030782768</v>
      </c>
      <c r="H65" s="35">
        <v>1.0382007918490952</v>
      </c>
      <c r="I65" s="35">
        <v>2.2918482034624916</v>
      </c>
      <c r="J65" s="35">
        <v>27.789086835590265</v>
      </c>
      <c r="K65" s="35">
        <v>1.832788644579149</v>
      </c>
    </row>
    <row r="66" spans="1:13" x14ac:dyDescent="0.2">
      <c r="A66" s="19" t="s">
        <v>180</v>
      </c>
      <c r="B66" s="19">
        <v>2022</v>
      </c>
      <c r="C66" s="35">
        <v>3.416841565255988</v>
      </c>
      <c r="D66" s="35">
        <v>10.726688190017526</v>
      </c>
      <c r="E66" s="35">
        <v>1.7584634361440912</v>
      </c>
      <c r="F66" s="35">
        <v>15.325311980939153</v>
      </c>
      <c r="G66" s="35">
        <v>3.8381126973692723</v>
      </c>
      <c r="H66" s="35">
        <v>2.1726308781599855</v>
      </c>
      <c r="I66" s="35">
        <v>4.6618154156565872</v>
      </c>
      <c r="J66" s="35">
        <v>56.520078577144041</v>
      </c>
      <c r="K66" s="35">
        <v>3.6517674546020475</v>
      </c>
    </row>
    <row r="67" spans="1:13" x14ac:dyDescent="0.2">
      <c r="A67" s="19" t="s">
        <v>180</v>
      </c>
      <c r="B67" s="19">
        <v>2023</v>
      </c>
      <c r="C67" s="35">
        <v>5.138470208937461</v>
      </c>
      <c r="D67" s="35">
        <v>16.393766586141481</v>
      </c>
      <c r="E67" s="35">
        <v>2.6151926838567414</v>
      </c>
      <c r="F67" s="35">
        <v>22.35864654371106</v>
      </c>
      <c r="G67" s="35">
        <v>5.9881105288381224</v>
      </c>
      <c r="H67" s="35">
        <v>3.3558817382853907</v>
      </c>
      <c r="I67" s="35">
        <v>7.0274002281342094</v>
      </c>
      <c r="J67" s="35">
        <v>85.05438250044088</v>
      </c>
      <c r="K67" s="35">
        <v>5.3021626223037268</v>
      </c>
      <c r="M67" s="119" t="s">
        <v>1448</v>
      </c>
    </row>
    <row r="68" spans="1:13" x14ac:dyDescent="0.2">
      <c r="A68" s="19" t="s">
        <v>180</v>
      </c>
      <c r="B68" s="19">
        <v>2024</v>
      </c>
      <c r="C68" s="35">
        <v>6.7728941505961711</v>
      </c>
      <c r="D68" s="35">
        <v>22.047008710747729</v>
      </c>
      <c r="E68" s="35">
        <v>3.4614483587881812</v>
      </c>
      <c r="F68" s="35">
        <v>29.549963821538661</v>
      </c>
      <c r="G68" s="35">
        <v>8.0829142747464946</v>
      </c>
      <c r="H68" s="35">
        <v>4.4819375530736494</v>
      </c>
      <c r="I68" s="35">
        <v>9.2654672848107573</v>
      </c>
      <c r="J68" s="35">
        <v>110.73728112191236</v>
      </c>
      <c r="K68" s="35">
        <v>6.9673374785652751</v>
      </c>
    </row>
    <row r="69" spans="1:13" x14ac:dyDescent="0.2">
      <c r="A69" s="19" t="s">
        <v>180</v>
      </c>
      <c r="B69" s="19">
        <v>2025</v>
      </c>
      <c r="C69" s="35">
        <v>8.2904689536764984</v>
      </c>
      <c r="D69" s="35">
        <v>27.267196958446156</v>
      </c>
      <c r="E69" s="35">
        <v>4.2022958428678301</v>
      </c>
      <c r="F69" s="34">
        <v>36.037420568596467</v>
      </c>
      <c r="G69" s="35">
        <v>10.208656441513273</v>
      </c>
      <c r="H69" s="35">
        <v>5.5963976259079455</v>
      </c>
      <c r="I69" s="35">
        <v>11.360361508137149</v>
      </c>
      <c r="J69" s="35">
        <v>134.6017245403059</v>
      </c>
      <c r="K69" s="35">
        <v>8.5713966150135885</v>
      </c>
    </row>
    <row r="70" spans="1:13" x14ac:dyDescent="0.2">
      <c r="A70" s="19" t="s">
        <v>180</v>
      </c>
      <c r="B70" s="19">
        <v>2026</v>
      </c>
      <c r="C70" s="35">
        <v>9.6143251352818915</v>
      </c>
      <c r="D70" s="35">
        <v>32.862945123801282</v>
      </c>
      <c r="E70" s="35">
        <v>5.0280712832722232</v>
      </c>
      <c r="F70" s="35">
        <v>43.545710476990074</v>
      </c>
      <c r="G70" s="35">
        <v>12.140335703353699</v>
      </c>
      <c r="H70" s="35">
        <v>6.5243684972075355</v>
      </c>
      <c r="I70" s="35">
        <v>13.204178799209618</v>
      </c>
      <c r="J70" s="35">
        <v>154.7833088054484</v>
      </c>
      <c r="K70" s="35">
        <v>10.185882537246417</v>
      </c>
    </row>
    <row r="71" spans="1:13" x14ac:dyDescent="0.2">
      <c r="A71" s="19" t="s">
        <v>180</v>
      </c>
      <c r="B71" s="19">
        <v>2027</v>
      </c>
      <c r="C71" s="35">
        <v>10.763297204949513</v>
      </c>
      <c r="D71" s="35">
        <v>38.545364262571887</v>
      </c>
      <c r="E71" s="35">
        <v>5.80620104779074</v>
      </c>
      <c r="F71" s="35">
        <v>50.344088219932409</v>
      </c>
      <c r="G71" s="35">
        <v>14.005078358471035</v>
      </c>
      <c r="H71" s="35">
        <v>7.3826720008882729</v>
      </c>
      <c r="I71" s="35">
        <v>14.822573299939377</v>
      </c>
      <c r="J71" s="35">
        <v>172.15378153203633</v>
      </c>
      <c r="K71" s="35">
        <v>11.809059741768255</v>
      </c>
    </row>
    <row r="72" spans="1:13" x14ac:dyDescent="0.2">
      <c r="A72" s="19" t="s">
        <v>180</v>
      </c>
      <c r="B72" s="19">
        <v>2028</v>
      </c>
      <c r="C72" s="35">
        <v>11.732696319079956</v>
      </c>
      <c r="D72" s="35">
        <v>44.562286047518619</v>
      </c>
      <c r="E72" s="35">
        <v>6.7197622041674148</v>
      </c>
      <c r="F72" s="35">
        <v>58.363626233031724</v>
      </c>
      <c r="G72" s="35">
        <v>15.759336239514214</v>
      </c>
      <c r="H72" s="35">
        <v>8.1480827553125597</v>
      </c>
      <c r="I72" s="35">
        <v>16.210845661290506</v>
      </c>
      <c r="J72" s="35">
        <v>186.88218001545789</v>
      </c>
      <c r="K72" s="35">
        <v>13.484380486811165</v>
      </c>
    </row>
    <row r="73" spans="1:13" x14ac:dyDescent="0.2">
      <c r="A73" s="19" t="s">
        <v>180</v>
      </c>
      <c r="B73" s="19">
        <v>2029</v>
      </c>
      <c r="C73" s="35">
        <v>12.529702187175195</v>
      </c>
      <c r="D73" s="35">
        <v>49.403916925449494</v>
      </c>
      <c r="E73" s="35">
        <v>7.343340094157055</v>
      </c>
      <c r="F73" s="35">
        <v>64.531882269730758</v>
      </c>
      <c r="G73" s="35">
        <v>17.387183658842737</v>
      </c>
      <c r="H73" s="35">
        <v>8.8100507636516383</v>
      </c>
      <c r="I73" s="35">
        <v>17.373915767727699</v>
      </c>
      <c r="J73" s="35">
        <v>198.97825566860772</v>
      </c>
      <c r="K73" s="35">
        <v>14.775987361641448</v>
      </c>
    </row>
    <row r="74" spans="1:13" x14ac:dyDescent="0.2">
      <c r="A74" s="74" t="s">
        <v>180</v>
      </c>
      <c r="B74" s="19">
        <v>2030</v>
      </c>
      <c r="C74" s="35">
        <v>13.174788635241219</v>
      </c>
      <c r="D74" s="35">
        <v>54.308235545730845</v>
      </c>
      <c r="E74" s="35">
        <v>7.9597259236968974</v>
      </c>
      <c r="F74" s="35">
        <v>70.582027114196563</v>
      </c>
      <c r="G74" s="35">
        <v>18.898909416686912</v>
      </c>
      <c r="H74" s="35">
        <v>9.3880557541091054</v>
      </c>
      <c r="I74" s="35">
        <v>18.337283854486802</v>
      </c>
      <c r="J74" s="35">
        <v>208.772699537449</v>
      </c>
      <c r="K74" s="35">
        <v>16.040089008912119</v>
      </c>
    </row>
    <row r="75" spans="1:13" x14ac:dyDescent="0.2">
      <c r="A75" s="19" t="s">
        <v>180</v>
      </c>
      <c r="B75" s="19">
        <v>2031</v>
      </c>
      <c r="C75" s="35">
        <v>13.680743770829617</v>
      </c>
      <c r="D75" s="35">
        <v>58.502782451977389</v>
      </c>
      <c r="E75" s="35">
        <v>8.5369889007051167</v>
      </c>
      <c r="F75" s="35">
        <v>76.259149795791217</v>
      </c>
      <c r="G75" s="35">
        <v>20.26420508857424</v>
      </c>
      <c r="H75" s="35">
        <v>9.8829470697950139</v>
      </c>
      <c r="I75" s="35">
        <v>19.108262340232962</v>
      </c>
      <c r="J75" s="35">
        <v>216.68719319720935</v>
      </c>
      <c r="K75" s="35">
        <v>17.276023819065834</v>
      </c>
    </row>
    <row r="76" spans="1:13" x14ac:dyDescent="0.2">
      <c r="A76" s="19" t="s">
        <v>180</v>
      </c>
      <c r="B76" s="19">
        <v>2032</v>
      </c>
      <c r="C76" s="35">
        <v>14.083653211449663</v>
      </c>
      <c r="D76" s="35">
        <v>62.687293786530311</v>
      </c>
      <c r="E76" s="35">
        <v>9.1130397769726734</v>
      </c>
      <c r="F76" s="35">
        <v>81.752765001517957</v>
      </c>
      <c r="G76" s="35">
        <v>21.525777615858576</v>
      </c>
      <c r="H76" s="35">
        <v>10.287816328062567</v>
      </c>
      <c r="I76" s="35">
        <v>19.750961041342915</v>
      </c>
      <c r="J76" s="35">
        <v>222.92123417767985</v>
      </c>
      <c r="K76" s="35">
        <v>18.487006760885315</v>
      </c>
    </row>
    <row r="77" spans="1:13" x14ac:dyDescent="0.2">
      <c r="A77" s="19" t="s">
        <v>180</v>
      </c>
      <c r="B77" s="19">
        <v>2033</v>
      </c>
      <c r="C77" s="35">
        <v>14.395796146808333</v>
      </c>
      <c r="D77" s="35">
        <v>66.195220739811674</v>
      </c>
      <c r="E77" s="35">
        <v>9.6263377428003256</v>
      </c>
      <c r="F77" s="35">
        <v>86.751187330896343</v>
      </c>
      <c r="G77" s="35">
        <v>22.669827953553941</v>
      </c>
      <c r="H77" s="35">
        <v>10.616521939641782</v>
      </c>
      <c r="I77" s="35">
        <v>20.272634449720368</v>
      </c>
      <c r="J77" s="35">
        <v>227.80913920081352</v>
      </c>
      <c r="K77" s="35">
        <v>19.607137361033036</v>
      </c>
    </row>
    <row r="78" spans="1:13" x14ac:dyDescent="0.2">
      <c r="A78" s="19" t="s">
        <v>180</v>
      </c>
      <c r="B78" s="19">
        <v>2034</v>
      </c>
      <c r="C78" s="35">
        <v>14.625423952835476</v>
      </c>
      <c r="D78" s="35">
        <v>70.163877727565861</v>
      </c>
      <c r="E78" s="35">
        <v>10.100833452643847</v>
      </c>
      <c r="F78" s="35">
        <v>91.215281100884212</v>
      </c>
      <c r="G78" s="35">
        <v>23.619389280420744</v>
      </c>
      <c r="H78" s="35">
        <v>10.877051326551712</v>
      </c>
      <c r="I78" s="35">
        <v>20.674209908672282</v>
      </c>
      <c r="J78" s="35">
        <v>231.59133866781229</v>
      </c>
      <c r="K78" s="35">
        <v>20.641240080315175</v>
      </c>
    </row>
    <row r="79" spans="1:13" x14ac:dyDescent="0.2">
      <c r="A79" s="19" t="s">
        <v>180</v>
      </c>
      <c r="B79" s="19">
        <v>2035</v>
      </c>
      <c r="C79" s="35">
        <v>14.790785371082393</v>
      </c>
      <c r="D79" s="35">
        <v>74.231748264127987</v>
      </c>
      <c r="E79" s="35">
        <v>10.564305825394879</v>
      </c>
      <c r="F79" s="35">
        <v>95.624642963749096</v>
      </c>
      <c r="G79" s="35">
        <v>24.496837332178433</v>
      </c>
      <c r="H79" s="35">
        <v>11.056723353696279</v>
      </c>
      <c r="I79" s="35">
        <v>20.988477337739663</v>
      </c>
      <c r="J79" s="35">
        <v>234.28908466071996</v>
      </c>
      <c r="K79" s="35">
        <v>21.655909333373454</v>
      </c>
    </row>
    <row r="80" spans="1:13" x14ac:dyDescent="0.2">
      <c r="A80" s="19" t="s">
        <v>180</v>
      </c>
      <c r="B80" s="19">
        <v>2036</v>
      </c>
      <c r="C80" s="35">
        <v>14.915914853914485</v>
      </c>
      <c r="D80" s="35">
        <v>78.775064331907942</v>
      </c>
      <c r="E80" s="35">
        <v>11.007582595200555</v>
      </c>
      <c r="F80" s="35">
        <v>99.802893655314676</v>
      </c>
      <c r="G80" s="35">
        <v>25.308572497200494</v>
      </c>
      <c r="H80" s="35">
        <v>11.205061372004231</v>
      </c>
      <c r="I80" s="35">
        <v>21.248771352097169</v>
      </c>
      <c r="J80" s="35">
        <v>236.44473023739312</v>
      </c>
      <c r="K80" s="35">
        <v>22.623161533812574</v>
      </c>
    </row>
    <row r="81" spans="1:11" x14ac:dyDescent="0.2">
      <c r="A81" s="19" t="s">
        <v>180</v>
      </c>
      <c r="B81" s="19">
        <v>2037</v>
      </c>
      <c r="C81" s="35">
        <v>15.010033092016689</v>
      </c>
      <c r="D81" s="35">
        <v>83.239065372411503</v>
      </c>
      <c r="E81" s="35">
        <v>11.511662671946723</v>
      </c>
      <c r="F81" s="35">
        <v>103.41811161694702</v>
      </c>
      <c r="G81" s="35">
        <v>25.992479618668206</v>
      </c>
      <c r="H81" s="35">
        <v>11.326493515652004</v>
      </c>
      <c r="I81" s="35">
        <v>21.467628684940674</v>
      </c>
      <c r="J81" s="35">
        <v>238.13628255540834</v>
      </c>
      <c r="K81" s="35">
        <v>23.508195341649301</v>
      </c>
    </row>
    <row r="82" spans="1:11" x14ac:dyDescent="0.2">
      <c r="A82" s="19" t="s">
        <v>180</v>
      </c>
      <c r="B82" s="19">
        <v>2038</v>
      </c>
      <c r="C82" s="35">
        <v>15.078414132243468</v>
      </c>
      <c r="D82" s="35">
        <v>87.731803807769012</v>
      </c>
      <c r="E82" s="35">
        <v>12.014513128891444</v>
      </c>
      <c r="F82" s="35">
        <v>107.01338696041444</v>
      </c>
      <c r="G82" s="35">
        <v>26.602011471036544</v>
      </c>
      <c r="H82" s="35">
        <v>11.417317443434488</v>
      </c>
      <c r="I82" s="35">
        <v>21.651998772749618</v>
      </c>
      <c r="J82" s="35">
        <v>239.45008861161716</v>
      </c>
      <c r="K82" s="35">
        <v>24.379726286209582</v>
      </c>
    </row>
    <row r="83" spans="1:11" x14ac:dyDescent="0.2">
      <c r="A83" s="74" t="s">
        <v>180</v>
      </c>
      <c r="B83" s="19">
        <v>2039</v>
      </c>
      <c r="C83" s="35">
        <v>14.92762481569434</v>
      </c>
      <c r="D83" s="35">
        <v>92.186750952096617</v>
      </c>
      <c r="E83" s="35">
        <v>12.529360238078432</v>
      </c>
      <c r="F83" s="35">
        <v>110.40409910261391</v>
      </c>
      <c r="G83" s="35">
        <v>27.149598689130986</v>
      </c>
      <c r="H83" s="35">
        <v>11.485172704202609</v>
      </c>
      <c r="I83" s="35">
        <v>21.558141698674184</v>
      </c>
      <c r="J83" s="35">
        <v>238.08429064178765</v>
      </c>
      <c r="K83" s="35">
        <v>25.240045540354906</v>
      </c>
    </row>
    <row r="84" spans="1:11" x14ac:dyDescent="0.2">
      <c r="A84" s="19" t="s">
        <v>180</v>
      </c>
      <c r="B84" s="19">
        <v>2040</v>
      </c>
      <c r="C84" s="35">
        <v>14.965536166044368</v>
      </c>
      <c r="D84" s="35">
        <v>96.473951046408857</v>
      </c>
      <c r="E84" s="35">
        <v>13.022902926254199</v>
      </c>
      <c r="F84" s="35">
        <v>113.34348752346122</v>
      </c>
      <c r="G84" s="35">
        <v>27.654422302694414</v>
      </c>
      <c r="H84" s="35">
        <v>11.543463198634054</v>
      </c>
      <c r="I84" s="35">
        <v>21.702742126129806</v>
      </c>
      <c r="J84" s="35">
        <v>238.9092901943464</v>
      </c>
      <c r="K84" s="35">
        <v>26.042221513200328</v>
      </c>
    </row>
    <row r="85" spans="1:11" x14ac:dyDescent="0.2">
      <c r="A85" s="19" t="s">
        <v>180</v>
      </c>
      <c r="B85" s="19">
        <v>2041</v>
      </c>
      <c r="C85" s="35">
        <v>14.994693026842745</v>
      </c>
      <c r="D85" s="35">
        <v>100.45300215090894</v>
      </c>
      <c r="E85" s="35">
        <v>13.53674449104097</v>
      </c>
      <c r="F85" s="35">
        <v>116.21100121911067</v>
      </c>
      <c r="G85" s="35">
        <v>28.118776412591842</v>
      </c>
      <c r="H85" s="35">
        <v>11.593120874448317</v>
      </c>
      <c r="I85" s="35">
        <v>21.835154115054209</v>
      </c>
      <c r="J85" s="35">
        <v>239.60846788132949</v>
      </c>
      <c r="K85" s="35">
        <v>26.786764171690908</v>
      </c>
    </row>
    <row r="86" spans="1:11" x14ac:dyDescent="0.2">
      <c r="A86" s="19" t="s">
        <v>180</v>
      </c>
      <c r="B86" s="19">
        <v>2042</v>
      </c>
      <c r="C86" s="35">
        <v>14.809985196335683</v>
      </c>
      <c r="D86" s="35">
        <v>104.29046442572576</v>
      </c>
      <c r="E86" s="35">
        <v>14.047124533815552</v>
      </c>
      <c r="F86" s="35">
        <v>118.85113588713489</v>
      </c>
      <c r="G86" s="35">
        <v>28.55131434659145</v>
      </c>
      <c r="H86" s="35">
        <v>11.636379851979907</v>
      </c>
      <c r="I86" s="35">
        <v>21.691541212627371</v>
      </c>
      <c r="J86" s="35">
        <v>237.4290841152289</v>
      </c>
      <c r="K86" s="35">
        <v>27.468534655439328</v>
      </c>
    </row>
    <row r="87" spans="1:11" x14ac:dyDescent="0.2">
      <c r="A87" s="19" t="s">
        <v>180</v>
      </c>
      <c r="B87" s="19">
        <v>2043</v>
      </c>
      <c r="C87" s="35">
        <v>14.630336746533173</v>
      </c>
      <c r="D87" s="35">
        <v>108.0682837096838</v>
      </c>
      <c r="E87" s="35">
        <v>14.549335334296748</v>
      </c>
      <c r="F87" s="35">
        <v>121.36411651819847</v>
      </c>
      <c r="G87" s="35">
        <v>28.929984378333515</v>
      </c>
      <c r="H87" s="35">
        <v>11.661974257866277</v>
      </c>
      <c r="I87" s="35">
        <v>21.55888546407455</v>
      </c>
      <c r="J87" s="35">
        <v>235.68553023327871</v>
      </c>
      <c r="K87" s="35">
        <v>28.108448511808437</v>
      </c>
    </row>
    <row r="88" spans="1:11" x14ac:dyDescent="0.2">
      <c r="A88" s="19" t="s">
        <v>180</v>
      </c>
      <c r="B88" s="19">
        <v>2044</v>
      </c>
      <c r="C88" s="35">
        <v>14.44020204614638</v>
      </c>
      <c r="D88" s="35">
        <v>111.80275532272955</v>
      </c>
      <c r="E88" s="35">
        <v>15.043738184556974</v>
      </c>
      <c r="F88" s="35">
        <v>123.78215486899333</v>
      </c>
      <c r="G88" s="35">
        <v>29.252420269683224</v>
      </c>
      <c r="H88" s="35">
        <v>11.649730469418321</v>
      </c>
      <c r="I88" s="35">
        <v>21.40432845120279</v>
      </c>
      <c r="J88" s="35">
        <v>233.2395656779392</v>
      </c>
      <c r="K88" s="35">
        <v>28.727604395395876</v>
      </c>
    </row>
    <row r="89" spans="1:11" x14ac:dyDescent="0.2">
      <c r="A89" s="74" t="s">
        <v>180</v>
      </c>
      <c r="B89" s="19">
        <v>2045</v>
      </c>
      <c r="C89" s="35">
        <v>14.280396581047986</v>
      </c>
      <c r="D89" s="35">
        <v>115.45407624144185</v>
      </c>
      <c r="E89" s="35">
        <v>15.529669527440563</v>
      </c>
      <c r="F89" s="35">
        <v>126.10620315540237</v>
      </c>
      <c r="G89" s="35">
        <v>29.606799667576691</v>
      </c>
      <c r="H89" s="35">
        <v>11.683029922789947</v>
      </c>
      <c r="I89" s="35">
        <v>21.290007585228999</v>
      </c>
      <c r="J89" s="35">
        <v>231.52103944279321</v>
      </c>
      <c r="K89" s="35">
        <v>29.31728625282733</v>
      </c>
    </row>
    <row r="90" spans="1:11" x14ac:dyDescent="0.2">
      <c r="A90" s="19" t="s">
        <v>228</v>
      </c>
      <c r="B90" s="19">
        <v>2021</v>
      </c>
      <c r="C90" s="34">
        <v>0.99800809193678874</v>
      </c>
      <c r="D90" s="35">
        <v>3.8836887566483909</v>
      </c>
      <c r="E90" s="35">
        <v>0.6294345646210755</v>
      </c>
      <c r="F90" s="35">
        <v>5.6008455190077484</v>
      </c>
      <c r="G90" s="35">
        <v>1.334936203292302</v>
      </c>
      <c r="H90" s="35">
        <v>0.73972246481323634</v>
      </c>
      <c r="I90" s="35">
        <v>1.381070802034901</v>
      </c>
      <c r="J90" s="35">
        <v>15.585807458025943</v>
      </c>
      <c r="K90" s="35">
        <v>1.4138910599161632</v>
      </c>
    </row>
    <row r="91" spans="1:11" x14ac:dyDescent="0.2">
      <c r="A91" s="19" t="s">
        <v>228</v>
      </c>
      <c r="B91" s="19">
        <v>2022</v>
      </c>
      <c r="C91" s="35">
        <v>2.0612190681127318</v>
      </c>
      <c r="D91" s="35">
        <v>8.332385472621354</v>
      </c>
      <c r="E91" s="35">
        <v>1.3453541466768395</v>
      </c>
      <c r="F91" s="35">
        <v>11.872287804138374</v>
      </c>
      <c r="G91" s="35">
        <v>2.8422841524017404</v>
      </c>
      <c r="H91" s="35">
        <v>1.565218063353635</v>
      </c>
      <c r="I91" s="35">
        <v>2.8558100185436159</v>
      </c>
      <c r="J91" s="35">
        <v>32.276942251729984</v>
      </c>
      <c r="K91" s="35">
        <v>2.8205367793948746</v>
      </c>
    </row>
    <row r="92" spans="1:11" x14ac:dyDescent="0.2">
      <c r="A92" s="19" t="s">
        <v>228</v>
      </c>
      <c r="B92" s="19">
        <v>2023</v>
      </c>
      <c r="C92" s="35">
        <v>3.1720001992127296</v>
      </c>
      <c r="D92" s="35">
        <v>12.722658026779325</v>
      </c>
      <c r="E92" s="35">
        <v>2.0008741592409649</v>
      </c>
      <c r="F92" s="35">
        <v>17.335159998483284</v>
      </c>
      <c r="G92" s="35">
        <v>4.4825016479818078</v>
      </c>
      <c r="H92" s="35">
        <v>2.4492109764423997</v>
      </c>
      <c r="I92" s="35">
        <v>4.3995831940917167</v>
      </c>
      <c r="J92" s="35">
        <v>49.714349457332133</v>
      </c>
      <c r="K92" s="35">
        <v>4.0984427359492885</v>
      </c>
    </row>
    <row r="93" spans="1:11" x14ac:dyDescent="0.2">
      <c r="A93" s="19" t="s">
        <v>228</v>
      </c>
      <c r="B93" s="19">
        <v>2024</v>
      </c>
      <c r="C93" s="35">
        <v>4.2958995595607199</v>
      </c>
      <c r="D93" s="35">
        <v>17.095176056493887</v>
      </c>
      <c r="E93" s="35">
        <v>2.6498854902977254</v>
      </c>
      <c r="F93" s="35">
        <v>22.937026964013029</v>
      </c>
      <c r="G93" s="35">
        <v>6.1076836712822926</v>
      </c>
      <c r="H93" s="35">
        <v>3.307294542104303</v>
      </c>
      <c r="I93" s="35">
        <v>5.9449832604897406</v>
      </c>
      <c r="J93" s="35">
        <v>66.039118172450259</v>
      </c>
      <c r="K93" s="35">
        <v>5.3960207196917045</v>
      </c>
    </row>
    <row r="94" spans="1:11" x14ac:dyDescent="0.2">
      <c r="A94" s="19" t="s">
        <v>228</v>
      </c>
      <c r="B94" s="19">
        <v>2025</v>
      </c>
      <c r="C94" s="35">
        <v>5.4084432849984978</v>
      </c>
      <c r="D94" s="35">
        <v>21.173158890640387</v>
      </c>
      <c r="E94" s="35">
        <v>3.2274013062410285</v>
      </c>
      <c r="F94" s="35">
        <v>28.075816383000802</v>
      </c>
      <c r="G94" s="35">
        <v>7.7081820208409724</v>
      </c>
      <c r="H94" s="35">
        <v>4.1053888133831604</v>
      </c>
      <c r="I94" s="35">
        <v>7.4775890818919732</v>
      </c>
      <c r="J94" s="35">
        <v>81.806191178782171</v>
      </c>
      <c r="K94" s="35">
        <v>6.6611329045323053</v>
      </c>
    </row>
    <row r="95" spans="1:11" x14ac:dyDescent="0.2">
      <c r="A95" s="19" t="s">
        <v>228</v>
      </c>
      <c r="B95" s="19">
        <v>2026</v>
      </c>
      <c r="C95" s="35">
        <v>6.4936428770994663</v>
      </c>
      <c r="D95" s="35">
        <v>25.583323635059056</v>
      </c>
      <c r="E95" s="35">
        <v>3.875696352807537</v>
      </c>
      <c r="F95" s="35">
        <v>34.038708457814948</v>
      </c>
      <c r="G95" s="35">
        <v>9.2700620089442083</v>
      </c>
      <c r="H95" s="35">
        <v>4.8392248888363163</v>
      </c>
      <c r="I95" s="35">
        <v>8.9758516237955721</v>
      </c>
      <c r="J95" s="35">
        <v>96.848023865131083</v>
      </c>
      <c r="K95" s="35">
        <v>7.9440719828673947</v>
      </c>
    </row>
    <row r="96" spans="1:11" x14ac:dyDescent="0.2">
      <c r="A96" s="19" t="s">
        <v>228</v>
      </c>
      <c r="B96" s="19">
        <v>2027</v>
      </c>
      <c r="C96" s="35">
        <v>7.5570176631077981</v>
      </c>
      <c r="D96" s="35">
        <v>30.071400761339504</v>
      </c>
      <c r="E96" s="35">
        <v>4.487731175301036</v>
      </c>
      <c r="F96" s="35">
        <v>39.458834301566768</v>
      </c>
      <c r="G96" s="35">
        <v>10.871678911491591</v>
      </c>
      <c r="H96" s="35">
        <v>5.5814430728124922</v>
      </c>
      <c r="I96" s="35">
        <v>10.447561685572675</v>
      </c>
      <c r="J96" s="35">
        <v>111.59009647623526</v>
      </c>
      <c r="K96" s="35">
        <v>9.2394299427298705</v>
      </c>
    </row>
    <row r="97" spans="1:11" x14ac:dyDescent="0.2">
      <c r="A97" s="19" t="s">
        <v>228</v>
      </c>
      <c r="B97" s="19">
        <v>2028</v>
      </c>
      <c r="C97" s="35">
        <v>8.5724414918646161</v>
      </c>
      <c r="D97" s="35">
        <v>34.826749309754767</v>
      </c>
      <c r="E97" s="35">
        <v>5.1998028768263396</v>
      </c>
      <c r="F97" s="35">
        <v>45.798884809527046</v>
      </c>
      <c r="G97" s="35">
        <v>12.440681615190615</v>
      </c>
      <c r="H97" s="35">
        <v>6.2817831165315523</v>
      </c>
      <c r="I97" s="35">
        <v>11.858922402382202</v>
      </c>
      <c r="J97" s="35">
        <v>125.6462691542492</v>
      </c>
      <c r="K97" s="35">
        <v>10.583042273228289</v>
      </c>
    </row>
    <row r="98" spans="1:11" x14ac:dyDescent="0.2">
      <c r="A98" s="19" t="s">
        <v>228</v>
      </c>
      <c r="B98" s="19">
        <v>2029</v>
      </c>
      <c r="C98" s="35">
        <v>9.522019887131691</v>
      </c>
      <c r="D98" s="35">
        <v>38.697887904660654</v>
      </c>
      <c r="E98" s="35">
        <v>5.6938842156931164</v>
      </c>
      <c r="F98" s="35">
        <v>50.746891464758953</v>
      </c>
      <c r="G98" s="35">
        <v>13.945257046462672</v>
      </c>
      <c r="H98" s="35">
        <v>6.9183810314367946</v>
      </c>
      <c r="I98" s="35">
        <v>13.18341477430616</v>
      </c>
      <c r="J98" s="35">
        <v>138.62378962040918</v>
      </c>
      <c r="K98" s="35">
        <v>11.631312567020478</v>
      </c>
    </row>
    <row r="99" spans="1:11" x14ac:dyDescent="0.2">
      <c r="A99" s="19" t="s">
        <v>228</v>
      </c>
      <c r="B99" s="19">
        <v>2030</v>
      </c>
      <c r="C99" s="35">
        <v>10.397187231287035</v>
      </c>
      <c r="D99" s="35">
        <v>42.621059789810793</v>
      </c>
      <c r="E99" s="35">
        <v>6.1823301716798786</v>
      </c>
      <c r="F99" s="35">
        <v>55.60672304085422</v>
      </c>
      <c r="G99" s="35">
        <v>15.381500259385286</v>
      </c>
      <c r="H99" s="35">
        <v>7.4972857165085127</v>
      </c>
      <c r="I99" s="35">
        <v>14.409047498853473</v>
      </c>
      <c r="J99" s="35">
        <v>150.45549975671241</v>
      </c>
      <c r="K99" s="35">
        <v>12.655988574030488</v>
      </c>
    </row>
    <row r="100" spans="1:11" x14ac:dyDescent="0.2">
      <c r="A100" s="19" t="s">
        <v>228</v>
      </c>
      <c r="B100" s="19">
        <v>2031</v>
      </c>
      <c r="C100" s="35">
        <v>11.187737247247878</v>
      </c>
      <c r="D100" s="35">
        <v>45.997289081273891</v>
      </c>
      <c r="E100" s="35">
        <v>6.6398659886492624</v>
      </c>
      <c r="F100" s="35">
        <v>60.179444285530678</v>
      </c>
      <c r="G100" s="35">
        <v>16.726900046916526</v>
      </c>
      <c r="H100" s="35">
        <v>8.0199975909127303</v>
      </c>
      <c r="I100" s="35">
        <v>15.516744969022053</v>
      </c>
      <c r="J100" s="35">
        <v>161.22790273303579</v>
      </c>
      <c r="K100" s="35">
        <v>13.651446538370413</v>
      </c>
    </row>
    <row r="101" spans="1:11" x14ac:dyDescent="0.2">
      <c r="A101" s="19" t="s">
        <v>228</v>
      </c>
      <c r="B101" s="19">
        <v>2032</v>
      </c>
      <c r="C101" s="35">
        <v>11.901421059699095</v>
      </c>
      <c r="D101" s="35">
        <v>49.390571173936053</v>
      </c>
      <c r="E101" s="35">
        <v>7.1001671833928821</v>
      </c>
      <c r="F101" s="35">
        <v>64.646398491580754</v>
      </c>
      <c r="G101" s="35">
        <v>18.005454129109854</v>
      </c>
      <c r="H101" s="35">
        <v>8.4805575977456531</v>
      </c>
      <c r="I101" s="35">
        <v>16.528253892187109</v>
      </c>
      <c r="J101" s="35">
        <v>170.84374141113088</v>
      </c>
      <c r="K101" s="35">
        <v>14.633959093809564</v>
      </c>
    </row>
    <row r="102" spans="1:11" x14ac:dyDescent="0.2">
      <c r="A102" s="19" t="s">
        <v>228</v>
      </c>
      <c r="B102" s="19">
        <v>2033</v>
      </c>
      <c r="C102" s="35">
        <v>12.533036605009267</v>
      </c>
      <c r="D102" s="35">
        <v>52.258801590273286</v>
      </c>
      <c r="E102" s="35">
        <v>7.5108363431172096</v>
      </c>
      <c r="F102" s="35">
        <v>68.723038761258593</v>
      </c>
      <c r="G102" s="35">
        <v>19.199969508039601</v>
      </c>
      <c r="H102" s="35">
        <v>8.8842483814821698</v>
      </c>
      <c r="I102" s="35">
        <v>17.43090427057459</v>
      </c>
      <c r="J102" s="35">
        <v>179.33358725147065</v>
      </c>
      <c r="K102" s="35">
        <v>15.54521935551295</v>
      </c>
    </row>
    <row r="103" spans="1:11" x14ac:dyDescent="0.2">
      <c r="A103" s="19" t="s">
        <v>228</v>
      </c>
      <c r="B103" s="19">
        <v>2034</v>
      </c>
      <c r="C103" s="35">
        <v>13.078408453488295</v>
      </c>
      <c r="D103" s="35">
        <v>55.463487247950333</v>
      </c>
      <c r="E103" s="35">
        <v>7.8929116819918379</v>
      </c>
      <c r="F103" s="35">
        <v>72.389361298728829</v>
      </c>
      <c r="G103" s="35">
        <v>20.241935979910707</v>
      </c>
      <c r="H103" s="35">
        <v>9.2320859249118268</v>
      </c>
      <c r="I103" s="35">
        <v>18.212378958256345</v>
      </c>
      <c r="J103" s="35">
        <v>186.71778688795806</v>
      </c>
      <c r="K103" s="35">
        <v>16.395416463481748</v>
      </c>
    </row>
    <row r="104" spans="1:11" x14ac:dyDescent="0.2">
      <c r="A104" s="19" t="s">
        <v>228</v>
      </c>
      <c r="B104" s="19">
        <v>2035</v>
      </c>
      <c r="C104" s="35">
        <v>13.547417205596345</v>
      </c>
      <c r="D104" s="35">
        <v>58.769058978947413</v>
      </c>
      <c r="E104" s="35">
        <v>8.2673782521202206</v>
      </c>
      <c r="F104" s="35">
        <v>76.02927046520422</v>
      </c>
      <c r="G104" s="35">
        <v>21.23898113248141</v>
      </c>
      <c r="H104" s="35">
        <v>9.5244454057542285</v>
      </c>
      <c r="I104" s="35">
        <v>18.891936039041251</v>
      </c>
      <c r="J104" s="35">
        <v>193.03540180128471</v>
      </c>
      <c r="K104" s="35">
        <v>17.232767452725781</v>
      </c>
    </row>
    <row r="105" spans="1:11" x14ac:dyDescent="0.2">
      <c r="A105" s="19" t="s">
        <v>228</v>
      </c>
      <c r="B105" s="19">
        <v>2036</v>
      </c>
      <c r="C105" s="35">
        <v>13.948735459860439</v>
      </c>
      <c r="D105" s="35">
        <v>62.456850091927159</v>
      </c>
      <c r="E105" s="35">
        <v>8.6267915037260643</v>
      </c>
      <c r="F105" s="35">
        <v>79.495128321063945</v>
      </c>
      <c r="G105" s="35">
        <v>22.16146019649257</v>
      </c>
      <c r="H105" s="35">
        <v>9.7749270497486265</v>
      </c>
      <c r="I105" s="35">
        <v>19.481418532259589</v>
      </c>
      <c r="J105" s="35">
        <v>198.45312710187082</v>
      </c>
      <c r="K105" s="35">
        <v>18.03476861134018</v>
      </c>
    </row>
    <row r="106" spans="1:11" x14ac:dyDescent="0.2">
      <c r="A106" s="19" t="s">
        <v>228</v>
      </c>
      <c r="B106" s="19">
        <v>2037</v>
      </c>
      <c r="C106" s="35">
        <v>14.287961890945875</v>
      </c>
      <c r="D106" s="35">
        <v>66.108524404708646</v>
      </c>
      <c r="E106" s="35">
        <v>9.0348902879405149</v>
      </c>
      <c r="F106" s="35">
        <v>82.535325417974235</v>
      </c>
      <c r="G106" s="35">
        <v>22.953362326076217</v>
      </c>
      <c r="H106" s="35">
        <v>9.9837782951586309</v>
      </c>
      <c r="I106" s="35">
        <v>19.98830970224795</v>
      </c>
      <c r="J106" s="35">
        <v>202.96806899266991</v>
      </c>
      <c r="K106" s="35">
        <v>18.775791065933625</v>
      </c>
    </row>
    <row r="107" spans="1:11" x14ac:dyDescent="0.2">
      <c r="A107" s="19" t="s">
        <v>228</v>
      </c>
      <c r="B107" s="19">
        <v>2038</v>
      </c>
      <c r="C107" s="35">
        <v>14.570688592593569</v>
      </c>
      <c r="D107" s="35">
        <v>69.791096619396171</v>
      </c>
      <c r="E107" s="35">
        <v>9.4418437486683828</v>
      </c>
      <c r="F107" s="35">
        <v>85.559828004006235</v>
      </c>
      <c r="G107" s="35">
        <v>23.659727649528886</v>
      </c>
      <c r="H107" s="35">
        <v>10.149917156487303</v>
      </c>
      <c r="I107" s="35">
        <v>20.419984825617622</v>
      </c>
      <c r="J107" s="35">
        <v>206.74057579051978</v>
      </c>
      <c r="K107" s="35">
        <v>19.50786779894058</v>
      </c>
    </row>
    <row r="108" spans="1:11" x14ac:dyDescent="0.2">
      <c r="A108" s="19" t="s">
        <v>228</v>
      </c>
      <c r="B108" s="19">
        <v>2039</v>
      </c>
      <c r="C108" s="35">
        <v>14.691854438270942</v>
      </c>
      <c r="D108" s="35">
        <v>73.463285228316977</v>
      </c>
      <c r="E108" s="35">
        <v>9.8585210580426423</v>
      </c>
      <c r="F108" s="35">
        <v>88.426246429056732</v>
      </c>
      <c r="G108" s="35">
        <v>24.289845468967027</v>
      </c>
      <c r="H108" s="35">
        <v>10.27969853187424</v>
      </c>
      <c r="I108" s="35">
        <v>20.644272449178501</v>
      </c>
      <c r="J108" s="35">
        <v>208.86804721024728</v>
      </c>
      <c r="K108" s="35">
        <v>20.232420676058709</v>
      </c>
    </row>
    <row r="109" spans="1:11" x14ac:dyDescent="0.2">
      <c r="A109" s="19" t="s">
        <v>228</v>
      </c>
      <c r="B109" s="19">
        <v>2040</v>
      </c>
      <c r="C109" s="35">
        <v>14.884960907144576</v>
      </c>
      <c r="D109" s="35">
        <v>77.050938030629965</v>
      </c>
      <c r="E109" s="35">
        <v>10.265546728560293</v>
      </c>
      <c r="F109" s="35">
        <v>90.98054224588823</v>
      </c>
      <c r="G109" s="35">
        <v>24.857842199232309</v>
      </c>
      <c r="H109" s="35">
        <v>10.383317534408159</v>
      </c>
      <c r="I109" s="35">
        <v>20.957426911123711</v>
      </c>
      <c r="J109" s="35">
        <v>211.35194247794178</v>
      </c>
      <c r="K109" s="35">
        <v>20.918311734535934</v>
      </c>
    </row>
    <row r="110" spans="1:11" x14ac:dyDescent="0.2">
      <c r="A110" s="19" t="s">
        <v>228</v>
      </c>
      <c r="B110" s="19">
        <v>2041</v>
      </c>
      <c r="C110" s="35">
        <v>15.043357074586725</v>
      </c>
      <c r="D110" s="35">
        <v>80.410289550505809</v>
      </c>
      <c r="E110" s="35">
        <v>10.688580347584873</v>
      </c>
      <c r="F110" s="35">
        <v>93.468918651817432</v>
      </c>
      <c r="G110" s="35">
        <v>25.368333016665677</v>
      </c>
      <c r="H110" s="35">
        <v>10.464190354471627</v>
      </c>
      <c r="I110" s="35">
        <v>21.224253261335321</v>
      </c>
      <c r="J110" s="35">
        <v>213.36856916557994</v>
      </c>
      <c r="K110" s="35">
        <v>21.558088267044365</v>
      </c>
    </row>
    <row r="111" spans="1:11" x14ac:dyDescent="0.2">
      <c r="A111" s="19" t="s">
        <v>228</v>
      </c>
      <c r="B111" s="19">
        <v>2042</v>
      </c>
      <c r="C111" s="35">
        <v>15.050715091994769</v>
      </c>
      <c r="D111" s="35">
        <v>83.671277855368785</v>
      </c>
      <c r="E111" s="35">
        <v>11.10963426850334</v>
      </c>
      <c r="F111" s="35">
        <v>95.780258119892892</v>
      </c>
      <c r="G111" s="35">
        <v>25.831580784862926</v>
      </c>
      <c r="H111" s="35">
        <v>10.526555182906531</v>
      </c>
      <c r="I111" s="35">
        <v>21.294229229167925</v>
      </c>
      <c r="J111" s="35">
        <v>213.66551297908484</v>
      </c>
      <c r="K111" s="35">
        <v>22.149325672668148</v>
      </c>
    </row>
    <row r="112" spans="1:11" x14ac:dyDescent="0.2">
      <c r="A112" s="19" t="s">
        <v>228</v>
      </c>
      <c r="B112" s="19">
        <v>2043</v>
      </c>
      <c r="C112" s="35">
        <v>15.033931436459188</v>
      </c>
      <c r="D112" s="35">
        <v>86.895234058663036</v>
      </c>
      <c r="E112" s="35">
        <v>11.524516156933544</v>
      </c>
      <c r="F112" s="35">
        <v>97.984742492346399</v>
      </c>
      <c r="G112" s="35">
        <v>26.232002522036161</v>
      </c>
      <c r="H112" s="35">
        <v>10.563005049441118</v>
      </c>
      <c r="I112" s="35">
        <v>21.336876568991151</v>
      </c>
      <c r="J112" s="35">
        <v>213.96243143114035</v>
      </c>
      <c r="K112" s="35">
        <v>22.709429524427311</v>
      </c>
    </row>
    <row r="113" spans="1:11" x14ac:dyDescent="0.2">
      <c r="A113" s="19" t="s">
        <v>228</v>
      </c>
      <c r="B113" s="19">
        <v>2044</v>
      </c>
      <c r="C113" s="35">
        <v>14.980224600705828</v>
      </c>
      <c r="D113" s="35">
        <v>90.096301079528772</v>
      </c>
      <c r="E113" s="35">
        <v>11.934651492558745</v>
      </c>
      <c r="F113" s="35">
        <v>100.12028114865018</v>
      </c>
      <c r="G113" s="35">
        <v>26.572938176076562</v>
      </c>
      <c r="H113" s="35">
        <v>10.561514580377546</v>
      </c>
      <c r="I113" s="35">
        <v>21.325420444073554</v>
      </c>
      <c r="J113" s="35">
        <v>213.28310675353046</v>
      </c>
      <c r="K113" s="35">
        <v>23.253238919577388</v>
      </c>
    </row>
    <row r="114" spans="1:11" x14ac:dyDescent="0.2">
      <c r="A114" s="19" t="s">
        <v>228</v>
      </c>
      <c r="B114" s="19">
        <v>2045</v>
      </c>
      <c r="C114" s="35">
        <v>14.921280229420031</v>
      </c>
      <c r="D114" s="35">
        <v>93.236296979900203</v>
      </c>
      <c r="E114" s="35">
        <v>12.338017603276137</v>
      </c>
      <c r="F114" s="35">
        <v>102.17140726231814</v>
      </c>
      <c r="G114" s="35">
        <v>26.921932512657015</v>
      </c>
      <c r="H114" s="35">
        <v>10.585968210083028</v>
      </c>
      <c r="I114" s="35">
        <v>21.308537885033338</v>
      </c>
      <c r="J114" s="35">
        <v>212.78802144461116</v>
      </c>
      <c r="K114" s="35">
        <v>23.772642250455071</v>
      </c>
    </row>
    <row r="115" spans="1:11" x14ac:dyDescent="0.2">
      <c r="A115" s="19" t="s">
        <v>229</v>
      </c>
      <c r="B115" s="19">
        <v>2021</v>
      </c>
      <c r="C115" s="35">
        <v>0.5475099682983039</v>
      </c>
      <c r="D115" s="35">
        <v>3.1177791186129316</v>
      </c>
      <c r="E115" s="35">
        <v>0.50055787606833457</v>
      </c>
      <c r="F115" s="35">
        <v>4.4079001266506364</v>
      </c>
      <c r="G115" s="35">
        <v>0.91528770083959221</v>
      </c>
      <c r="H115" s="35">
        <v>0.49181010986888762</v>
      </c>
      <c r="I115" s="35">
        <v>0.77566332940698968</v>
      </c>
      <c r="J115" s="35">
        <v>11.026513610442596</v>
      </c>
      <c r="K115" s="35">
        <v>1.1200354662055809</v>
      </c>
    </row>
    <row r="116" spans="1:11" x14ac:dyDescent="0.2">
      <c r="A116" s="19" t="s">
        <v>229</v>
      </c>
      <c r="B116" s="19">
        <v>2022</v>
      </c>
      <c r="C116" s="35">
        <v>1.1386216848452075</v>
      </c>
      <c r="D116" s="35">
        <v>6.6758866916496808</v>
      </c>
      <c r="E116" s="35">
        <v>1.0743432571846325</v>
      </c>
      <c r="F116" s="35">
        <v>9.3671727179749773</v>
      </c>
      <c r="G116" s="35">
        <v>1.9549101240965823</v>
      </c>
      <c r="H116" s="35">
        <v>1.047224654390033</v>
      </c>
      <c r="I116" s="35">
        <v>1.6144941901476577</v>
      </c>
      <c r="J116" s="35">
        <v>22.966512079609263</v>
      </c>
      <c r="K116" s="35">
        <v>2.2340635006456191</v>
      </c>
    </row>
    <row r="117" spans="1:11" x14ac:dyDescent="0.2">
      <c r="A117" s="19" t="s">
        <v>229</v>
      </c>
      <c r="B117" s="19">
        <v>2023</v>
      </c>
      <c r="C117" s="35">
        <v>1.7686851845200899</v>
      </c>
      <c r="D117" s="35">
        <v>10.147994654695317</v>
      </c>
      <c r="E117" s="35">
        <v>1.5939112192803975</v>
      </c>
      <c r="F117" s="35">
        <v>13.615704429968059</v>
      </c>
      <c r="G117" s="35">
        <v>3.1003995476460151</v>
      </c>
      <c r="H117" s="35">
        <v>1.6526721408793024</v>
      </c>
      <c r="I117" s="35">
        <v>2.5097374038607341</v>
      </c>
      <c r="J117" s="35">
        <v>35.675039032593546</v>
      </c>
      <c r="K117" s="35">
        <v>3.2375809055349021</v>
      </c>
    </row>
    <row r="118" spans="1:11" x14ac:dyDescent="0.2">
      <c r="A118" s="19" t="s">
        <v>229</v>
      </c>
      <c r="B118" s="19">
        <v>2024</v>
      </c>
      <c r="C118" s="35">
        <v>2.4194543739286556</v>
      </c>
      <c r="D118" s="35">
        <v>13.575366944662532</v>
      </c>
      <c r="E118" s="35">
        <v>2.1080166904843689</v>
      </c>
      <c r="F118" s="35">
        <v>17.982403245570527</v>
      </c>
      <c r="G118" s="35">
        <v>4.2414329044299057</v>
      </c>
      <c r="H118" s="35">
        <v>2.2458287358441158</v>
      </c>
      <c r="I118" s="35">
        <v>3.4186398976016306</v>
      </c>
      <c r="J118" s="35">
        <v>47.694073388412939</v>
      </c>
      <c r="K118" s="35">
        <v>4.2699137328541177</v>
      </c>
    </row>
    <row r="119" spans="1:11" x14ac:dyDescent="0.2">
      <c r="A119" s="19" t="s">
        <v>229</v>
      </c>
      <c r="B119" s="19">
        <v>2025</v>
      </c>
      <c r="C119" s="35">
        <v>3.082866806235534</v>
      </c>
      <c r="D119" s="35">
        <v>16.749275719818804</v>
      </c>
      <c r="E119" s="35">
        <v>2.5626365213873554</v>
      </c>
      <c r="F119" s="35">
        <v>21.968166749012749</v>
      </c>
      <c r="G119" s="35">
        <v>5.3827118223685844</v>
      </c>
      <c r="H119" s="35">
        <v>2.8062026026834559</v>
      </c>
      <c r="I119" s="35">
        <v>4.366284503757468</v>
      </c>
      <c r="J119" s="35">
        <v>59.252141877932885</v>
      </c>
      <c r="K119" s="35">
        <v>5.2701430435624443</v>
      </c>
    </row>
    <row r="120" spans="1:11" x14ac:dyDescent="0.2">
      <c r="A120" s="19" t="s">
        <v>229</v>
      </c>
      <c r="B120" s="19">
        <v>2026</v>
      </c>
      <c r="C120" s="35">
        <v>3.7583352017412386</v>
      </c>
      <c r="D120" s="35">
        <v>20.184023774176303</v>
      </c>
      <c r="E120" s="35">
        <v>3.0779708634953167</v>
      </c>
      <c r="F120" s="35">
        <v>26.638687131904813</v>
      </c>
      <c r="G120" s="35">
        <v>6.5300923666835589</v>
      </c>
      <c r="H120" s="35">
        <v>3.3417193627808417</v>
      </c>
      <c r="I120" s="35">
        <v>5.3925381063835074</v>
      </c>
      <c r="J120" s="35">
        <v>70.891603782044513</v>
      </c>
      <c r="K120" s="35">
        <v>6.2915461605049732</v>
      </c>
    </row>
    <row r="121" spans="1:11" x14ac:dyDescent="0.2">
      <c r="A121" s="19" t="s">
        <v>229</v>
      </c>
      <c r="B121" s="19">
        <v>2027</v>
      </c>
      <c r="C121" s="35">
        <v>4.4558611867254054</v>
      </c>
      <c r="D121" s="35">
        <v>23.701538954707569</v>
      </c>
      <c r="E121" s="35">
        <v>3.5666485058999018</v>
      </c>
      <c r="F121" s="35">
        <v>30.912089568815201</v>
      </c>
      <c r="G121" s="35">
        <v>7.7374318806937978</v>
      </c>
      <c r="H121" s="35">
        <v>3.9005907374563411</v>
      </c>
      <c r="I121" s="35">
        <v>6.4572371523634011</v>
      </c>
      <c r="J121" s="35">
        <v>82.924392197553658</v>
      </c>
      <c r="K121" s="35">
        <v>7.3342612750592</v>
      </c>
    </row>
    <row r="122" spans="1:11" x14ac:dyDescent="0.2">
      <c r="A122" s="19" t="s">
        <v>229</v>
      </c>
      <c r="B122" s="19">
        <v>2028</v>
      </c>
      <c r="C122" s="35">
        <v>5.1647942188411049</v>
      </c>
      <c r="D122" s="35">
        <v>27.463593726632315</v>
      </c>
      <c r="E122" s="35">
        <v>4.1346187704945914</v>
      </c>
      <c r="F122" s="35">
        <v>35.908871653433401</v>
      </c>
      <c r="G122" s="35">
        <v>8.9647368804498768</v>
      </c>
      <c r="H122" s="35">
        <v>4.4550961579653814</v>
      </c>
      <c r="I122" s="35">
        <v>7.5451708686921712</v>
      </c>
      <c r="J122" s="35">
        <v>95.130747411897914</v>
      </c>
      <c r="K122" s="35">
        <v>8.427947226338711</v>
      </c>
    </row>
    <row r="123" spans="1:11" x14ac:dyDescent="0.2">
      <c r="A123" s="19" t="s">
        <v>229</v>
      </c>
      <c r="B123" s="19">
        <v>2029</v>
      </c>
      <c r="C123" s="35">
        <v>5.8761236386323592</v>
      </c>
      <c r="D123" s="35">
        <v>30.542396980878777</v>
      </c>
      <c r="E123" s="35">
        <v>4.5287986402863751</v>
      </c>
      <c r="F123" s="35">
        <v>39.819695058162345</v>
      </c>
      <c r="G123" s="35">
        <v>10.189818308629867</v>
      </c>
      <c r="H123" s="35">
        <v>4.9891270447280398</v>
      </c>
      <c r="I123" s="35">
        <v>8.6400550593363938</v>
      </c>
      <c r="J123" s="35">
        <v>107.17293505744038</v>
      </c>
      <c r="K123" s="35">
        <v>9.2844410215213227</v>
      </c>
    </row>
    <row r="124" spans="1:11" x14ac:dyDescent="0.2">
      <c r="A124" s="19" t="s">
        <v>229</v>
      </c>
      <c r="B124" s="19">
        <v>2030</v>
      </c>
      <c r="C124" s="35">
        <v>6.5846167327480112</v>
      </c>
      <c r="D124" s="35">
        <v>33.671345679607647</v>
      </c>
      <c r="E124" s="35">
        <v>4.9194887861316845</v>
      </c>
      <c r="F124" s="35">
        <v>43.673327303274142</v>
      </c>
      <c r="G124" s="35">
        <v>11.406756585528067</v>
      </c>
      <c r="H124" s="35">
        <v>5.5038989019171289</v>
      </c>
      <c r="I124" s="35">
        <v>9.7316832407171905</v>
      </c>
      <c r="J124" s="35">
        <v>118.91048872673446</v>
      </c>
      <c r="K124" s="35">
        <v>10.124048523324156</v>
      </c>
    </row>
    <row r="125" spans="1:11" x14ac:dyDescent="0.2">
      <c r="A125" s="19" t="s">
        <v>229</v>
      </c>
      <c r="B125" s="19">
        <v>2031</v>
      </c>
      <c r="C125" s="35">
        <v>7.2820121038701906</v>
      </c>
      <c r="D125" s="35">
        <v>36.36579768063595</v>
      </c>
      <c r="E125" s="35">
        <v>5.2868375489139208</v>
      </c>
      <c r="F125" s="35">
        <v>47.316084415453545</v>
      </c>
      <c r="G125" s="35">
        <v>12.596452711608883</v>
      </c>
      <c r="H125" s="35">
        <v>5.996033741065796</v>
      </c>
      <c r="I125" s="35">
        <v>10.802954106216212</v>
      </c>
      <c r="J125" s="35">
        <v>130.30840950095845</v>
      </c>
      <c r="K125" s="35">
        <v>10.933433770640312</v>
      </c>
    </row>
    <row r="126" spans="1:11" x14ac:dyDescent="0.2">
      <c r="A126" s="19" t="s">
        <v>229</v>
      </c>
      <c r="B126" s="19">
        <v>2032</v>
      </c>
      <c r="C126" s="35">
        <v>7.9691521297597925</v>
      </c>
      <c r="D126" s="35">
        <v>39.094188736251304</v>
      </c>
      <c r="E126" s="35">
        <v>5.6599784027165398</v>
      </c>
      <c r="F126" s="35">
        <v>50.907730213334169</v>
      </c>
      <c r="G126" s="35">
        <v>13.768327977578345</v>
      </c>
      <c r="H126" s="35">
        <v>6.45999295272801</v>
      </c>
      <c r="I126" s="35">
        <v>11.858743147315337</v>
      </c>
      <c r="J126" s="35">
        <v>141.24778697085893</v>
      </c>
      <c r="K126" s="35">
        <v>11.737372111019507</v>
      </c>
    </row>
    <row r="127" spans="1:11" x14ac:dyDescent="0.2">
      <c r="A127" s="19" t="s">
        <v>229</v>
      </c>
      <c r="B127" s="19">
        <v>2033</v>
      </c>
      <c r="C127" s="35">
        <v>8.6372163032397644</v>
      </c>
      <c r="D127" s="35">
        <v>41.40441956357968</v>
      </c>
      <c r="E127" s="35">
        <v>5.9935783929705986</v>
      </c>
      <c r="F127" s="35">
        <v>54.197618743730629</v>
      </c>
      <c r="G127" s="35">
        <v>14.904949304824203</v>
      </c>
      <c r="H127" s="35">
        <v>6.8941441630249782</v>
      </c>
      <c r="I127" s="35">
        <v>12.881214558315817</v>
      </c>
      <c r="J127" s="35">
        <v>151.6480323005911</v>
      </c>
      <c r="K127" s="35">
        <v>12.486328597980659</v>
      </c>
    </row>
    <row r="128" spans="1:11" x14ac:dyDescent="0.2">
      <c r="A128" s="19" t="s">
        <v>229</v>
      </c>
      <c r="B128" s="19">
        <v>2034</v>
      </c>
      <c r="C128" s="35">
        <v>9.2772078411728138</v>
      </c>
      <c r="D128" s="35">
        <v>43.967131447328669</v>
      </c>
      <c r="E128" s="35">
        <v>6.3068964819585878</v>
      </c>
      <c r="F128" s="35">
        <v>57.185577776250909</v>
      </c>
      <c r="G128" s="35">
        <v>15.950068017208832</v>
      </c>
      <c r="H128" s="35">
        <v>7.2952067821252164</v>
      </c>
      <c r="I128" s="35">
        <v>13.851999060455585</v>
      </c>
      <c r="J128" s="35">
        <v>161.42515196662671</v>
      </c>
      <c r="K128" s="35">
        <v>13.193007709485485</v>
      </c>
    </row>
    <row r="129" spans="1:11" x14ac:dyDescent="0.2">
      <c r="A129" s="19" t="s">
        <v>229</v>
      </c>
      <c r="B129" s="19">
        <v>2035</v>
      </c>
      <c r="C129" s="35">
        <v>9.8883329740654524</v>
      </c>
      <c r="D129" s="35">
        <v>46.624925853324093</v>
      </c>
      <c r="E129" s="35">
        <v>6.6147471080431748</v>
      </c>
      <c r="F129" s="35">
        <v>60.163406282642491</v>
      </c>
      <c r="G129" s="35">
        <v>16.979988479081054</v>
      </c>
      <c r="H129" s="35">
        <v>7.6619435925147243</v>
      </c>
      <c r="I129" s="35">
        <v>14.77180066675218</v>
      </c>
      <c r="J129" s="35">
        <v>170.52609324592331</v>
      </c>
      <c r="K129" s="35">
        <v>13.890399329257132</v>
      </c>
    </row>
    <row r="130" spans="1:11" x14ac:dyDescent="0.2">
      <c r="A130" s="19" t="s">
        <v>229</v>
      </c>
      <c r="B130" s="19">
        <v>2036</v>
      </c>
      <c r="C130" s="35">
        <v>10.468205356647815</v>
      </c>
      <c r="D130" s="35">
        <v>49.604499901954739</v>
      </c>
      <c r="E130" s="35">
        <v>6.9112832190518168</v>
      </c>
      <c r="F130" s="35">
        <v>63.013152543831659</v>
      </c>
      <c r="G130" s="35">
        <v>17.961117786142335</v>
      </c>
      <c r="H130" s="35">
        <v>7.9979995684649099</v>
      </c>
      <c r="I130" s="35">
        <v>15.636274224426799</v>
      </c>
      <c r="J130" s="35">
        <v>178.95055036291208</v>
      </c>
      <c r="K130" s="35">
        <v>14.560850582766404</v>
      </c>
    </row>
    <row r="131" spans="1:11" x14ac:dyDescent="0.2">
      <c r="A131" s="19" t="s">
        <v>229</v>
      </c>
      <c r="B131" s="19">
        <v>2037</v>
      </c>
      <c r="C131" s="35">
        <v>11.01295300284808</v>
      </c>
      <c r="D131" s="35">
        <v>52.567024890161584</v>
      </c>
      <c r="E131" s="35">
        <v>7.2483828934576069</v>
      </c>
      <c r="F131" s="35">
        <v>65.528899499352491</v>
      </c>
      <c r="G131" s="35">
        <v>18.843329145193934</v>
      </c>
      <c r="H131" s="35">
        <v>8.2994394687929418</v>
      </c>
      <c r="I131" s="35">
        <v>16.439629760956851</v>
      </c>
      <c r="J131" s="35">
        <v>186.46088424908845</v>
      </c>
      <c r="K131" s="35">
        <v>15.182252975181932</v>
      </c>
    </row>
    <row r="132" spans="1:11" x14ac:dyDescent="0.2">
      <c r="A132" s="19" t="s">
        <v>229</v>
      </c>
      <c r="B132" s="19">
        <v>2038</v>
      </c>
      <c r="C132" s="35">
        <v>11.518874550624565</v>
      </c>
      <c r="D132" s="35">
        <v>55.584521950272354</v>
      </c>
      <c r="E132" s="35">
        <v>7.5875967338350554</v>
      </c>
      <c r="F132" s="35">
        <v>68.059796353488167</v>
      </c>
      <c r="G132" s="35">
        <v>19.653101354244761</v>
      </c>
      <c r="H132" s="35">
        <v>8.5602449395151385</v>
      </c>
      <c r="I132" s="35">
        <v>17.176814962077934</v>
      </c>
      <c r="J132" s="35">
        <v>193.36100516729002</v>
      </c>
      <c r="K132" s="35">
        <v>15.802041065359326</v>
      </c>
    </row>
    <row r="133" spans="1:11" x14ac:dyDescent="0.2">
      <c r="A133" s="19" t="s">
        <v>229</v>
      </c>
      <c r="B133" s="19">
        <v>2039</v>
      </c>
      <c r="C133" s="35">
        <v>11.927656101053227</v>
      </c>
      <c r="D133" s="35">
        <v>58.613351085534653</v>
      </c>
      <c r="E133" s="35">
        <v>7.9359595929901907</v>
      </c>
      <c r="F133" s="35">
        <v>70.474938169067769</v>
      </c>
      <c r="G133" s="35">
        <v>20.393444714081092</v>
      </c>
      <c r="H133" s="35">
        <v>8.7836552742376739</v>
      </c>
      <c r="I133" s="35">
        <v>17.774431405876513</v>
      </c>
      <c r="J133" s="35">
        <v>198.94304379173667</v>
      </c>
      <c r="K133" s="35">
        <v>16.416865311238524</v>
      </c>
    </row>
    <row r="134" spans="1:11" x14ac:dyDescent="0.2">
      <c r="A134" s="19" t="s">
        <v>229</v>
      </c>
      <c r="B134" s="19">
        <v>2040</v>
      </c>
      <c r="C134" s="35">
        <v>12.35554327877688</v>
      </c>
      <c r="D134" s="35">
        <v>61.594718304012225</v>
      </c>
      <c r="E134" s="35">
        <v>8.2798642398358364</v>
      </c>
      <c r="F134" s="35">
        <v>72.666485333055135</v>
      </c>
      <c r="G134" s="35">
        <v>21.069533544923338</v>
      </c>
      <c r="H134" s="35">
        <v>8.9743401418171089</v>
      </c>
      <c r="I134" s="35">
        <v>18.38157954513925</v>
      </c>
      <c r="J134" s="35">
        <v>204.18165133366054</v>
      </c>
      <c r="K134" s="35">
        <v>17.006175215731229</v>
      </c>
    </row>
    <row r="135" spans="1:11" x14ac:dyDescent="0.2">
      <c r="A135" s="19" t="s">
        <v>229</v>
      </c>
      <c r="B135" s="19">
        <v>2041</v>
      </c>
      <c r="C135" s="35">
        <v>12.74524939525651</v>
      </c>
      <c r="D135" s="35">
        <v>64.406910051202601</v>
      </c>
      <c r="E135" s="35">
        <v>8.6373239848134222</v>
      </c>
      <c r="F135" s="35">
        <v>74.808604458326712</v>
      </c>
      <c r="G135" s="35">
        <v>21.683046952298501</v>
      </c>
      <c r="H135" s="35">
        <v>9.1347541802172429</v>
      </c>
      <c r="I135" s="35">
        <v>18.926379957920531</v>
      </c>
      <c r="J135" s="35">
        <v>208.74192131243052</v>
      </c>
      <c r="K135" s="35">
        <v>17.556877426588851</v>
      </c>
    </row>
    <row r="136" spans="1:11" x14ac:dyDescent="0.2">
      <c r="A136" s="19" t="s">
        <v>229</v>
      </c>
      <c r="B136" s="19">
        <v>2042</v>
      </c>
      <c r="C136" s="35">
        <v>13.03360513070287</v>
      </c>
      <c r="D136" s="35">
        <v>67.16337081088659</v>
      </c>
      <c r="E136" s="35">
        <v>8.9961719747810154</v>
      </c>
      <c r="F136" s="35">
        <v>76.824263378452372</v>
      </c>
      <c r="G136" s="35">
        <v>22.24093984023326</v>
      </c>
      <c r="H136" s="35">
        <v>9.2681678812819808</v>
      </c>
      <c r="I136" s="35">
        <v>19.327209364572241</v>
      </c>
      <c r="J136" s="35">
        <v>211.80936632241892</v>
      </c>
      <c r="K136" s="35">
        <v>18.072236986323944</v>
      </c>
    </row>
    <row r="137" spans="1:11" x14ac:dyDescent="0.2">
      <c r="A137" s="19" t="s">
        <v>229</v>
      </c>
      <c r="B137" s="19">
        <v>2043</v>
      </c>
      <c r="C137" s="35">
        <v>13.286598128465032</v>
      </c>
      <c r="D137" s="35">
        <v>69.91431324650857</v>
      </c>
      <c r="E137" s="35">
        <v>9.3529926897531421</v>
      </c>
      <c r="F137" s="35">
        <v>78.773263159902854</v>
      </c>
      <c r="G137" s="35">
        <v>22.728845118028008</v>
      </c>
      <c r="H137" s="35">
        <v>9.3678414833745176</v>
      </c>
      <c r="I137" s="35">
        <v>19.677082761351642</v>
      </c>
      <c r="J137" s="35">
        <v>214.68642963779763</v>
      </c>
      <c r="K137" s="35">
        <v>18.568383163700123</v>
      </c>
    </row>
    <row r="138" spans="1:11" x14ac:dyDescent="0.2">
      <c r="A138" s="19" t="s">
        <v>229</v>
      </c>
      <c r="B138" s="19">
        <v>2044</v>
      </c>
      <c r="C138" s="35">
        <v>13.492671434695271</v>
      </c>
      <c r="D138" s="35">
        <v>72.663135897168488</v>
      </c>
      <c r="E138" s="35">
        <v>9.7071897456389475</v>
      </c>
      <c r="F138" s="35">
        <v>80.671157688005096</v>
      </c>
      <c r="G138" s="35">
        <v>23.155757342636939</v>
      </c>
      <c r="H138" s="35">
        <v>9.4299554005502522</v>
      </c>
      <c r="I138" s="35">
        <v>19.954515718810178</v>
      </c>
      <c r="J138" s="35">
        <v>216.52645463825166</v>
      </c>
      <c r="K138" s="35">
        <v>19.052750714064185</v>
      </c>
    </row>
    <row r="139" spans="1:11" x14ac:dyDescent="0.2">
      <c r="A139" s="19" t="s">
        <v>229</v>
      </c>
      <c r="B139" s="19">
        <v>2045</v>
      </c>
      <c r="C139" s="35">
        <v>13.672290033955257</v>
      </c>
      <c r="D139" s="35">
        <v>75.377297018766896</v>
      </c>
      <c r="E139" s="35">
        <v>10.057341978203794</v>
      </c>
      <c r="F139" s="35">
        <v>82.507954686945865</v>
      </c>
      <c r="G139" s="35">
        <v>23.563062395499554</v>
      </c>
      <c r="H139" s="35">
        <v>9.4953193037285768</v>
      </c>
      <c r="I139" s="35">
        <v>20.19057096919337</v>
      </c>
      <c r="J139" s="35">
        <v>218.06571402676687</v>
      </c>
      <c r="K139" s="35">
        <v>19.518588917505021</v>
      </c>
    </row>
    <row r="140" spans="1:11" x14ac:dyDescent="0.2">
      <c r="A140" s="19" t="s">
        <v>230</v>
      </c>
      <c r="B140" s="19">
        <v>2021</v>
      </c>
      <c r="C140" s="35">
        <v>0.17288104697744872</v>
      </c>
      <c r="D140" s="35">
        <v>2.277148147700367</v>
      </c>
      <c r="E140" s="35">
        <v>0.36609795499574588</v>
      </c>
      <c r="F140" s="35">
        <v>3.1257862117338013</v>
      </c>
      <c r="G140" s="35">
        <v>0.55349888390789992</v>
      </c>
      <c r="H140" s="35">
        <v>0.26581621509523601</v>
      </c>
      <c r="I140" s="35">
        <v>0.3955371616199837</v>
      </c>
      <c r="J140" s="35">
        <v>5.9726962978060101</v>
      </c>
      <c r="K140" s="35">
        <v>0.82227090959778881</v>
      </c>
    </row>
    <row r="141" spans="1:11" x14ac:dyDescent="0.2">
      <c r="A141" s="19" t="s">
        <v>230</v>
      </c>
      <c r="B141" s="19">
        <v>2022</v>
      </c>
      <c r="C141" s="35">
        <v>0.35927540841375805</v>
      </c>
      <c r="D141" s="35">
        <v>4.8461018724814782</v>
      </c>
      <c r="E141" s="35">
        <v>0.78802257248055418</v>
      </c>
      <c r="F141" s="35">
        <v>6.6452119149248032</v>
      </c>
      <c r="G141" s="35">
        <v>1.1788472060356816</v>
      </c>
      <c r="H141" s="35">
        <v>0.56588866525899018</v>
      </c>
      <c r="I141" s="35">
        <v>0.82726055148697808</v>
      </c>
      <c r="J141" s="35">
        <v>12.435618794455982</v>
      </c>
      <c r="K141" s="35">
        <v>1.6291661851088302</v>
      </c>
    </row>
    <row r="142" spans="1:11" x14ac:dyDescent="0.2">
      <c r="A142" s="19" t="s">
        <v>230</v>
      </c>
      <c r="B142" s="19">
        <v>2023</v>
      </c>
      <c r="C142" s="35">
        <v>0.55763100349446937</v>
      </c>
      <c r="D142" s="35">
        <v>7.3021349868935799</v>
      </c>
      <c r="E142" s="35">
        <v>1.1637063287376499</v>
      </c>
      <c r="F142" s="35">
        <v>9.5638239567701326</v>
      </c>
      <c r="G142" s="35">
        <v>1.8688681331465089</v>
      </c>
      <c r="H142" s="35">
        <v>0.89465253694228974</v>
      </c>
      <c r="I142" s="35">
        <v>1.2940503103010308</v>
      </c>
      <c r="J142" s="35">
        <v>19.353025518860701</v>
      </c>
      <c r="K142" s="35">
        <v>2.3394556183100219</v>
      </c>
    </row>
    <row r="143" spans="1:11" x14ac:dyDescent="0.2">
      <c r="A143" s="19" t="s">
        <v>230</v>
      </c>
      <c r="B143" s="19">
        <v>2024</v>
      </c>
      <c r="C143" s="35">
        <v>0.75597188629587364</v>
      </c>
      <c r="D143" s="35">
        <v>9.6930076842595803</v>
      </c>
      <c r="E143" s="35">
        <v>1.5338737413396553</v>
      </c>
      <c r="F143" s="35">
        <v>12.558375165458342</v>
      </c>
      <c r="G143" s="35">
        <v>2.5484431422945546</v>
      </c>
      <c r="H143" s="35">
        <v>1.2100680327121085</v>
      </c>
      <c r="I143" s="35">
        <v>1.7659653481600679</v>
      </c>
      <c r="J143" s="35">
        <v>25.616010632223961</v>
      </c>
      <c r="K143" s="35">
        <v>3.0729226542540728</v>
      </c>
    </row>
    <row r="144" spans="1:11" x14ac:dyDescent="0.2">
      <c r="A144" s="19" t="s">
        <v>230</v>
      </c>
      <c r="B144" s="19">
        <v>2025</v>
      </c>
      <c r="C144" s="35">
        <v>0.95274389791423186</v>
      </c>
      <c r="D144" s="35">
        <v>11.855851637466102</v>
      </c>
      <c r="E144" s="35">
        <v>1.853437742569118</v>
      </c>
      <c r="F144" s="35">
        <v>15.230004063793578</v>
      </c>
      <c r="G144" s="35">
        <v>3.2314883422462164</v>
      </c>
      <c r="H144" s="35">
        <v>1.5031731135438529</v>
      </c>
      <c r="I144" s="35">
        <v>2.2751810565376167</v>
      </c>
      <c r="J144" s="35">
        <v>31.86065422010649</v>
      </c>
      <c r="K144" s="35">
        <v>3.7765552239476627</v>
      </c>
    </row>
    <row r="145" spans="1:11" x14ac:dyDescent="0.2">
      <c r="A145" s="19" t="s">
        <v>230</v>
      </c>
      <c r="B145" s="19">
        <v>2026</v>
      </c>
      <c r="C145" s="35">
        <v>1.1519960741886175</v>
      </c>
      <c r="D145" s="35">
        <v>14.176343419993383</v>
      </c>
      <c r="E145" s="35">
        <v>2.2205661074303396</v>
      </c>
      <c r="F145" s="35">
        <v>18.404779313091019</v>
      </c>
      <c r="G145" s="35">
        <v>3.934675170741103</v>
      </c>
      <c r="H145" s="35">
        <v>1.7883721352064361</v>
      </c>
      <c r="I145" s="35">
        <v>2.8427806679385008</v>
      </c>
      <c r="J145" s="35">
        <v>38.546778371595202</v>
      </c>
      <c r="K145" s="35">
        <v>4.4964912649127493</v>
      </c>
    </row>
    <row r="146" spans="1:11" x14ac:dyDescent="0.2">
      <c r="A146" s="19" t="s">
        <v>230</v>
      </c>
      <c r="B146" s="19">
        <v>2027</v>
      </c>
      <c r="C146" s="35">
        <v>1.3628595130196601</v>
      </c>
      <c r="D146" s="35">
        <v>16.545195719107038</v>
      </c>
      <c r="E146" s="35">
        <v>2.5638986402250139</v>
      </c>
      <c r="F146" s="35">
        <v>21.279484913759106</v>
      </c>
      <c r="G146" s="35">
        <v>4.6964865966893923</v>
      </c>
      <c r="H146" s="35">
        <v>2.0984825014304778</v>
      </c>
      <c r="I146" s="35">
        <v>3.4538915609652654</v>
      </c>
      <c r="J146" s="35">
        <v>45.712312452274652</v>
      </c>
      <c r="K146" s="35">
        <v>5.2363210631886137</v>
      </c>
    </row>
    <row r="147" spans="1:11" x14ac:dyDescent="0.2">
      <c r="A147" s="19" t="s">
        <v>230</v>
      </c>
      <c r="B147" s="19">
        <v>2028</v>
      </c>
      <c r="C147" s="35">
        <v>1.5829077252656858</v>
      </c>
      <c r="D147" s="35">
        <v>19.083319353241571</v>
      </c>
      <c r="E147" s="35">
        <v>2.9592198858539098</v>
      </c>
      <c r="F147" s="35">
        <v>24.623450157580503</v>
      </c>
      <c r="G147" s="35">
        <v>5.5017560970086299</v>
      </c>
      <c r="H147" s="35">
        <v>2.4229639152530162</v>
      </c>
      <c r="I147" s="35">
        <v>4.1058127011315237</v>
      </c>
      <c r="J147" s="35">
        <v>53.305349774847286</v>
      </c>
      <c r="K147" s="35">
        <v>6.0184459418153153</v>
      </c>
    </row>
    <row r="148" spans="1:11" x14ac:dyDescent="0.2">
      <c r="A148" s="19" t="s">
        <v>230</v>
      </c>
      <c r="B148" s="19">
        <v>2029</v>
      </c>
      <c r="C148" s="35">
        <v>1.8103132313638095</v>
      </c>
      <c r="D148" s="35">
        <v>21.131038422278451</v>
      </c>
      <c r="E148" s="35">
        <v>3.2251165188736253</v>
      </c>
      <c r="F148" s="35">
        <v>27.181920065320959</v>
      </c>
      <c r="G148" s="35">
        <v>6.3424329395311423</v>
      </c>
      <c r="H148" s="35">
        <v>2.7556959561975303</v>
      </c>
      <c r="I148" s="35">
        <v>4.7945098003153399</v>
      </c>
      <c r="J148" s="35">
        <v>61.236772556061432</v>
      </c>
      <c r="K148" s="35">
        <v>6.6181230988903721</v>
      </c>
    </row>
    <row r="149" spans="1:11" x14ac:dyDescent="0.2">
      <c r="A149" s="19" t="s">
        <v>230</v>
      </c>
      <c r="B149" s="19">
        <v>2030</v>
      </c>
      <c r="C149" s="35">
        <v>2.0453268622321437</v>
      </c>
      <c r="D149" s="35">
        <v>23.216286753068818</v>
      </c>
      <c r="E149" s="35">
        <v>3.4897580288248595</v>
      </c>
      <c r="F149" s="35">
        <v>29.71204568315223</v>
      </c>
      <c r="G149" s="35">
        <v>7.2186234362363537</v>
      </c>
      <c r="H149" s="35">
        <v>3.0994897763605129</v>
      </c>
      <c r="I149" s="35">
        <v>5.5187356184975593</v>
      </c>
      <c r="J149" s="35">
        <v>69.473766127875024</v>
      </c>
      <c r="K149" s="35">
        <v>7.2074704367525078</v>
      </c>
    </row>
    <row r="150" spans="1:11" x14ac:dyDescent="0.2">
      <c r="A150" s="19" t="s">
        <v>230</v>
      </c>
      <c r="B150" s="19">
        <v>2031</v>
      </c>
      <c r="C150" s="35">
        <v>2.2857689944586252</v>
      </c>
      <c r="D150" s="35">
        <v>24.990478399299313</v>
      </c>
      <c r="E150" s="35">
        <v>3.7379754120700768</v>
      </c>
      <c r="F150" s="35">
        <v>32.09896494575819</v>
      </c>
      <c r="G150" s="35">
        <v>8.1189957051237531</v>
      </c>
      <c r="H150" s="35">
        <v>3.4503603823174442</v>
      </c>
      <c r="I150" s="35">
        <v>6.272027003235678</v>
      </c>
      <c r="J150" s="35">
        <v>77.994207739600938</v>
      </c>
      <c r="K150" s="35">
        <v>7.7645136302168627</v>
      </c>
    </row>
    <row r="151" spans="1:11" x14ac:dyDescent="0.2">
      <c r="A151" s="19" t="s">
        <v>230</v>
      </c>
      <c r="B151" s="19">
        <v>2032</v>
      </c>
      <c r="C151" s="35">
        <v>2.5381542249686682</v>
      </c>
      <c r="D151" s="35">
        <v>26.80454685466189</v>
      </c>
      <c r="E151" s="35">
        <v>3.9938966496350519</v>
      </c>
      <c r="F151" s="35">
        <v>34.477742526837716</v>
      </c>
      <c r="G151" s="35">
        <v>9.0648577231254137</v>
      </c>
      <c r="H151" s="35">
        <v>3.8208439880923488</v>
      </c>
      <c r="I151" s="35">
        <v>7.0636796879860473</v>
      </c>
      <c r="J151" s="35">
        <v>86.881338371051939</v>
      </c>
      <c r="K151" s="35">
        <v>8.3237849870397298</v>
      </c>
    </row>
    <row r="152" spans="1:11" x14ac:dyDescent="0.2">
      <c r="A152" s="19" t="s">
        <v>230</v>
      </c>
      <c r="B152" s="19">
        <v>2033</v>
      </c>
      <c r="C152" s="35">
        <v>2.796053923944799</v>
      </c>
      <c r="D152" s="35">
        <v>28.323996507541615</v>
      </c>
      <c r="E152" s="35">
        <v>4.2221175661568324</v>
      </c>
      <c r="F152" s="35">
        <v>36.655587417700829</v>
      </c>
      <c r="G152" s="35">
        <v>10.028806450082396</v>
      </c>
      <c r="H152" s="35">
        <v>4.1941475170069031</v>
      </c>
      <c r="I152" s="35">
        <v>7.8795468116851106</v>
      </c>
      <c r="J152" s="35">
        <v>95.947388173531891</v>
      </c>
      <c r="K152" s="35">
        <v>8.843943045869878</v>
      </c>
    </row>
    <row r="153" spans="1:11" x14ac:dyDescent="0.2">
      <c r="A153" s="19" t="s">
        <v>230</v>
      </c>
      <c r="B153" s="19">
        <v>2034</v>
      </c>
      <c r="C153" s="35">
        <v>3.0566187138477496</v>
      </c>
      <c r="D153" s="35">
        <v>29.999803809226613</v>
      </c>
      <c r="E153" s="35">
        <v>4.438619289138205</v>
      </c>
      <c r="F153" s="35">
        <v>38.648717735150136</v>
      </c>
      <c r="G153" s="35">
        <v>10.969421104190202</v>
      </c>
      <c r="H153" s="35">
        <v>4.5665019405549296</v>
      </c>
      <c r="I153" s="35">
        <v>8.7096295341132652</v>
      </c>
      <c r="J153" s="35">
        <v>105.11818555838111</v>
      </c>
      <c r="K153" s="35">
        <v>9.3415572134932994</v>
      </c>
    </row>
    <row r="154" spans="1:11" x14ac:dyDescent="0.2">
      <c r="A154" s="19" t="s">
        <v>230</v>
      </c>
      <c r="B154" s="19">
        <v>2035</v>
      </c>
      <c r="C154" s="35">
        <v>3.3209308931584918</v>
      </c>
      <c r="D154" s="35">
        <v>31.752558018778643</v>
      </c>
      <c r="E154" s="35">
        <v>4.6522623961709586</v>
      </c>
      <c r="F154" s="35">
        <v>40.649454149012946</v>
      </c>
      <c r="G154" s="35">
        <v>11.943674379347859</v>
      </c>
      <c r="H154" s="35">
        <v>4.9371791787046169</v>
      </c>
      <c r="I154" s="35">
        <v>9.5520709389222276</v>
      </c>
      <c r="J154" s="35">
        <v>114.34213844598281</v>
      </c>
      <c r="K154" s="35">
        <v>9.8349140481200639</v>
      </c>
    </row>
    <row r="155" spans="1:11" x14ac:dyDescent="0.2">
      <c r="A155" s="19" t="s">
        <v>230</v>
      </c>
      <c r="B155" s="19">
        <v>2036</v>
      </c>
      <c r="C155" s="35">
        <v>3.5879896785620708</v>
      </c>
      <c r="D155" s="35">
        <v>33.748046485182151</v>
      </c>
      <c r="E155" s="35">
        <v>4.8597585699914285</v>
      </c>
      <c r="F155" s="35">
        <v>42.578650014994807</v>
      </c>
      <c r="G155" s="35">
        <v>12.917996836941997</v>
      </c>
      <c r="H155" s="35">
        <v>5.303649628399433</v>
      </c>
      <c r="I155" s="35">
        <v>10.400032990265606</v>
      </c>
      <c r="J155" s="35">
        <v>123.54716454085039</v>
      </c>
      <c r="K155" s="35">
        <v>10.312372277602035</v>
      </c>
    </row>
    <row r="156" spans="1:11" x14ac:dyDescent="0.2">
      <c r="A156" s="19" t="s">
        <v>230</v>
      </c>
      <c r="B156" s="19">
        <v>2037</v>
      </c>
      <c r="C156" s="35">
        <v>3.8557753962761394</v>
      </c>
      <c r="D156" s="35">
        <v>35.741666909468073</v>
      </c>
      <c r="E156" s="35">
        <v>5.099519639200393</v>
      </c>
      <c r="F156" s="35">
        <v>44.28447349515659</v>
      </c>
      <c r="G156" s="35">
        <v>13.849126178812726</v>
      </c>
      <c r="H156" s="35">
        <v>5.6598662802989663</v>
      </c>
      <c r="I156" s="35">
        <v>11.244937805921987</v>
      </c>
      <c r="J156" s="35">
        <v>132.53755319454982</v>
      </c>
      <c r="K156" s="35">
        <v>10.756533537152411</v>
      </c>
    </row>
    <row r="157" spans="1:11" x14ac:dyDescent="0.2">
      <c r="A157" s="19" t="s">
        <v>230</v>
      </c>
      <c r="B157" s="19">
        <v>2038</v>
      </c>
      <c r="C157" s="35">
        <v>4.1212265880860901</v>
      </c>
      <c r="D157" s="35">
        <v>37.80862520816936</v>
      </c>
      <c r="E157" s="35">
        <v>5.344920992933079</v>
      </c>
      <c r="F157" s="35">
        <v>46.03701779119217</v>
      </c>
      <c r="G157" s="35">
        <v>14.750355497541612</v>
      </c>
      <c r="H157" s="35">
        <v>5.9959476318758584</v>
      </c>
      <c r="I157" s="35">
        <v>12.076538178070489</v>
      </c>
      <c r="J157" s="35">
        <v>141.356235713194</v>
      </c>
      <c r="K157" s="35">
        <v>11.207180169186447</v>
      </c>
    </row>
    <row r="158" spans="1:11" x14ac:dyDescent="0.2">
      <c r="A158" s="19" t="s">
        <v>230</v>
      </c>
      <c r="B158" s="19">
        <v>2039</v>
      </c>
      <c r="C158" s="35">
        <v>4.3709669912183999</v>
      </c>
      <c r="D158" s="35">
        <v>39.901288900766865</v>
      </c>
      <c r="E158" s="35">
        <v>5.599143357240373</v>
      </c>
      <c r="F158" s="35">
        <v>47.723479950727722</v>
      </c>
      <c r="G158" s="35">
        <v>15.618976423861945</v>
      </c>
      <c r="H158" s="35">
        <v>6.3116752866780974</v>
      </c>
      <c r="I158" s="35">
        <v>12.852730893006649</v>
      </c>
      <c r="J158" s="35">
        <v>149.60410339829372</v>
      </c>
      <c r="K158" s="35">
        <v>11.658330348569301</v>
      </c>
    </row>
    <row r="159" spans="1:11" x14ac:dyDescent="0.2">
      <c r="A159" s="19" t="s">
        <v>230</v>
      </c>
      <c r="B159" s="19">
        <v>2040</v>
      </c>
      <c r="C159" s="35">
        <v>4.6304036759400384</v>
      </c>
      <c r="D159" s="35">
        <v>41.970846361950166</v>
      </c>
      <c r="E159" s="35">
        <v>5.8532071755968182</v>
      </c>
      <c r="F159" s="35">
        <v>49.281302547314162</v>
      </c>
      <c r="G159" s="35">
        <v>16.451878494286174</v>
      </c>
      <c r="H159" s="35">
        <v>6.6064018707040768</v>
      </c>
      <c r="I159" s="35">
        <v>13.638876997297945</v>
      </c>
      <c r="J159" s="35">
        <v>157.64677448845856</v>
      </c>
      <c r="K159" s="35">
        <v>12.095655446908136</v>
      </c>
    </row>
    <row r="160" spans="1:11" x14ac:dyDescent="0.2">
      <c r="A160" s="19" t="s">
        <v>230</v>
      </c>
      <c r="B160" s="19">
        <v>2041</v>
      </c>
      <c r="C160" s="35">
        <v>4.8860122317490449</v>
      </c>
      <c r="D160" s="35">
        <v>43.928370441915348</v>
      </c>
      <c r="E160" s="35">
        <v>6.1169166212121322</v>
      </c>
      <c r="F160" s="35">
        <v>50.80605113107832</v>
      </c>
      <c r="G160" s="35">
        <v>17.244894435315473</v>
      </c>
      <c r="H160" s="35">
        <v>6.8793956299315102</v>
      </c>
      <c r="I160" s="35">
        <v>14.393153393498299</v>
      </c>
      <c r="J160" s="35">
        <v>165.26890155436877</v>
      </c>
      <c r="K160" s="35">
        <v>12.500819516801396</v>
      </c>
    </row>
    <row r="161" spans="1:11" x14ac:dyDescent="0.2">
      <c r="A161" s="19" t="s">
        <v>230</v>
      </c>
      <c r="B161" s="19">
        <v>2042</v>
      </c>
      <c r="C161" s="35">
        <v>5.1213987084042252</v>
      </c>
      <c r="D161" s="35">
        <v>45.868090012897419</v>
      </c>
      <c r="E161" s="35">
        <v>6.384994786766395</v>
      </c>
      <c r="F161" s="35">
        <v>52.261815380338916</v>
      </c>
      <c r="G161" s="35">
        <v>17.9982013711615</v>
      </c>
      <c r="H161" s="35">
        <v>7.1303239458802157</v>
      </c>
      <c r="I161" s="35">
        <v>15.065959424625131</v>
      </c>
      <c r="J161" s="35">
        <v>171.92742604648697</v>
      </c>
      <c r="K161" s="35">
        <v>12.884759359385383</v>
      </c>
    </row>
    <row r="162" spans="1:11" x14ac:dyDescent="0.2">
      <c r="A162" s="19" t="s">
        <v>230</v>
      </c>
      <c r="B162" s="19">
        <v>2043</v>
      </c>
      <c r="C162" s="35">
        <v>5.3540926253244816</v>
      </c>
      <c r="D162" s="35">
        <v>47.822864404765397</v>
      </c>
      <c r="E162" s="35">
        <v>6.6538708167747354</v>
      </c>
      <c r="F162" s="35">
        <v>53.689965486328937</v>
      </c>
      <c r="G162" s="35">
        <v>18.694429196922574</v>
      </c>
      <c r="H162" s="35">
        <v>7.3505417164382303</v>
      </c>
      <c r="I162" s="35">
        <v>15.701241546142136</v>
      </c>
      <c r="J162" s="35">
        <v>178.37106236274937</v>
      </c>
      <c r="K162" s="35">
        <v>13.260139306325481</v>
      </c>
    </row>
    <row r="163" spans="1:11" x14ac:dyDescent="0.2">
      <c r="A163" s="19" t="s">
        <v>230</v>
      </c>
      <c r="B163" s="19">
        <v>2044</v>
      </c>
      <c r="C163" s="35">
        <v>5.5751557443375512</v>
      </c>
      <c r="D163" s="35">
        <v>49.783482346349871</v>
      </c>
      <c r="E163" s="35">
        <v>6.9204501388038508</v>
      </c>
      <c r="F163" s="35">
        <v>55.079583982415159</v>
      </c>
      <c r="G163" s="35">
        <v>19.345547569186678</v>
      </c>
      <c r="H163" s="35">
        <v>7.5429354809209084</v>
      </c>
      <c r="I163" s="35">
        <v>16.278118335810483</v>
      </c>
      <c r="J163" s="35">
        <v>183.95144167594421</v>
      </c>
      <c r="K163" s="35">
        <v>13.627049322322689</v>
      </c>
    </row>
    <row r="164" spans="1:11" ht="13.5" thickBot="1" x14ac:dyDescent="0.25">
      <c r="A164" s="72" t="s">
        <v>230</v>
      </c>
      <c r="B164" s="72">
        <v>2045</v>
      </c>
      <c r="C164" s="37">
        <v>5.7936505934047693</v>
      </c>
      <c r="D164" s="37">
        <v>51.731394288367724</v>
      </c>
      <c r="E164" s="37">
        <v>7.1853752591511446</v>
      </c>
      <c r="F164" s="37">
        <v>56.437128707918404</v>
      </c>
      <c r="G164" s="37">
        <v>19.959535380423564</v>
      </c>
      <c r="H164" s="37">
        <v>7.7203811126512383</v>
      </c>
      <c r="I164" s="37">
        <v>16.807424720447745</v>
      </c>
      <c r="J164" s="37">
        <v>189.02470173619633</v>
      </c>
      <c r="K164" s="37">
        <v>13.981384758390865</v>
      </c>
    </row>
    <row r="165" spans="1:11" x14ac:dyDescent="0.2">
      <c r="A165" s="75"/>
      <c r="B165" s="34"/>
      <c r="C165" s="34"/>
      <c r="D165" s="34"/>
      <c r="E165" s="34"/>
      <c r="F165" s="34"/>
      <c r="G165" s="34"/>
      <c r="H165" s="34"/>
      <c r="I165" s="34"/>
      <c r="J165" s="34"/>
      <c r="K165" s="75"/>
    </row>
  </sheetData>
  <pageMargins left="0.7" right="0.7" top="0.75" bottom="0.75" header="0.3" footer="0.3"/>
  <pageSetup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7"/>
  </sheetPr>
  <dimension ref="A1:DF55"/>
  <sheetViews>
    <sheetView showGridLines="0" workbookViewId="0"/>
  </sheetViews>
  <sheetFormatPr defaultColWidth="8.85546875" defaultRowHeight="12.75" x14ac:dyDescent="0.2"/>
  <cols>
    <col min="1" max="1" width="57" style="2" customWidth="1"/>
    <col min="2" max="3" width="0" style="2" hidden="1" customWidth="1"/>
    <col min="4" max="28" width="9.7109375" style="2" customWidth="1"/>
    <col min="29" max="40" width="8.85546875" style="2"/>
    <col min="41" max="41" width="57" style="2" bestFit="1" customWidth="1"/>
    <col min="42" max="43" width="0" style="2" hidden="1" customWidth="1"/>
    <col min="44" max="68" width="9.7109375" style="2" customWidth="1"/>
    <col min="69" max="80" width="8.85546875" style="2"/>
    <col min="81" max="81" width="58.28515625" style="2" bestFit="1" customWidth="1"/>
    <col min="82" max="83" width="0" style="2" hidden="1" customWidth="1"/>
    <col min="84" max="108" width="9.7109375" style="2" customWidth="1"/>
    <col min="109" max="16384" width="8.85546875" style="2"/>
  </cols>
  <sheetData>
    <row r="1" spans="1:110" x14ac:dyDescent="0.2">
      <c r="A1" s="6" t="str">
        <f>Mappings!D50 &amp; " (" &amp; Mappings!E50 &amp; ")"</f>
        <v>Electric Demand Technical Potential by End Use (MW)</v>
      </c>
      <c r="B1" s="6"/>
      <c r="C1" s="6"/>
      <c r="D1" s="6"/>
      <c r="E1" s="6"/>
      <c r="F1" s="6"/>
      <c r="G1" s="6"/>
      <c r="H1" s="6"/>
      <c r="I1" s="6"/>
      <c r="J1" s="6"/>
      <c r="K1" s="6"/>
      <c r="L1" s="6"/>
      <c r="M1" s="6"/>
      <c r="N1" s="6"/>
      <c r="O1" s="6"/>
      <c r="P1" s="6"/>
      <c r="Q1" s="6"/>
      <c r="R1" s="6"/>
      <c r="S1" s="6"/>
      <c r="T1" s="6"/>
      <c r="U1" s="6"/>
      <c r="V1" s="6"/>
      <c r="W1" s="6"/>
      <c r="X1" s="6"/>
      <c r="Y1" s="6"/>
      <c r="Z1" s="6"/>
      <c r="AA1" s="58"/>
      <c r="AB1" s="58"/>
      <c r="AO1" s="9" t="str">
        <f>Mappings!D54 &amp; " (" &amp; Mappings!E54 &amp; ")"</f>
        <v>Electric Demand Economic Potential by End Use (MW)</v>
      </c>
      <c r="AP1" s="9"/>
      <c r="AQ1" s="9"/>
      <c r="AR1" s="9"/>
      <c r="AS1" s="9"/>
      <c r="AT1" s="9"/>
      <c r="AU1" s="9"/>
      <c r="AV1" s="9"/>
      <c r="AW1" s="9"/>
      <c r="AX1" s="9"/>
      <c r="AY1" s="9"/>
      <c r="AZ1" s="9"/>
      <c r="BA1" s="9"/>
      <c r="BB1" s="9"/>
      <c r="BC1" s="9"/>
      <c r="BD1" s="9"/>
      <c r="BE1" s="9"/>
      <c r="BF1" s="9"/>
      <c r="BG1" s="9"/>
      <c r="BH1" s="9"/>
      <c r="BI1" s="9"/>
      <c r="BJ1" s="9"/>
      <c r="BK1" s="9"/>
      <c r="BL1" s="9"/>
      <c r="BM1" s="9"/>
      <c r="BN1" s="9"/>
      <c r="BO1" s="9"/>
      <c r="BP1" s="9"/>
      <c r="CC1" s="9" t="str">
        <f>Mappings!D58 &amp; " (" &amp; Mappings!E58&amp; ")"</f>
        <v>Electric Demand Achievable Potential by End Use (MW)</v>
      </c>
      <c r="CD1" s="9"/>
      <c r="CE1" s="9"/>
      <c r="CF1" s="9"/>
      <c r="CG1" s="9"/>
      <c r="CH1" s="9"/>
      <c r="CI1" s="9"/>
      <c r="CJ1" s="9"/>
      <c r="CK1" s="9"/>
      <c r="CL1" s="9"/>
      <c r="CM1" s="9"/>
      <c r="CN1" s="9"/>
      <c r="CO1" s="9"/>
      <c r="CP1" s="9"/>
      <c r="CQ1" s="9"/>
      <c r="CR1" s="9"/>
      <c r="CS1" s="9"/>
      <c r="CT1" s="9"/>
      <c r="CU1" s="9"/>
      <c r="CV1" s="9"/>
      <c r="CW1" s="9"/>
      <c r="CX1" s="9"/>
      <c r="CY1" s="9"/>
      <c r="CZ1" s="9"/>
      <c r="DA1" s="9"/>
      <c r="DB1" s="9"/>
      <c r="DC1" s="9"/>
      <c r="DD1" s="9"/>
    </row>
    <row r="2" spans="1:110" ht="13.5" thickBot="1" x14ac:dyDescent="0.25">
      <c r="A2" s="7"/>
      <c r="B2" s="8">
        <v>2019</v>
      </c>
      <c r="C2" s="8">
        <v>2020</v>
      </c>
      <c r="D2" s="8">
        <v>2021</v>
      </c>
      <c r="E2" s="8">
        <v>2022</v>
      </c>
      <c r="F2" s="8">
        <v>2023</v>
      </c>
      <c r="G2" s="8">
        <v>2024</v>
      </c>
      <c r="H2" s="8">
        <v>2025</v>
      </c>
      <c r="I2" s="8">
        <v>2026</v>
      </c>
      <c r="J2" s="8">
        <v>2027</v>
      </c>
      <c r="K2" s="8">
        <v>2028</v>
      </c>
      <c r="L2" s="8">
        <v>2029</v>
      </c>
      <c r="M2" s="8">
        <v>2030</v>
      </c>
      <c r="N2" s="8">
        <v>2031</v>
      </c>
      <c r="O2" s="8">
        <v>2032</v>
      </c>
      <c r="P2" s="8">
        <v>2033</v>
      </c>
      <c r="Q2" s="8">
        <v>2034</v>
      </c>
      <c r="R2" s="8">
        <v>2035</v>
      </c>
      <c r="S2" s="8">
        <v>2036</v>
      </c>
      <c r="T2" s="8">
        <v>2037</v>
      </c>
      <c r="U2" s="8">
        <v>2038</v>
      </c>
      <c r="V2" s="8">
        <v>2039</v>
      </c>
      <c r="W2" s="8">
        <v>2040</v>
      </c>
      <c r="X2" s="8">
        <v>2041</v>
      </c>
      <c r="Y2" s="8">
        <v>2042</v>
      </c>
      <c r="Z2" s="8">
        <v>2043</v>
      </c>
      <c r="AA2" s="8">
        <v>2044</v>
      </c>
      <c r="AB2" s="8">
        <v>2045</v>
      </c>
      <c r="AD2" s="1" t="s">
        <v>1412</v>
      </c>
      <c r="AO2" s="7"/>
      <c r="AP2" s="8">
        <v>2019</v>
      </c>
      <c r="AQ2" s="8">
        <v>2020</v>
      </c>
      <c r="AR2" s="8">
        <v>2021</v>
      </c>
      <c r="AS2" s="8">
        <v>2022</v>
      </c>
      <c r="AT2" s="8">
        <v>2023</v>
      </c>
      <c r="AU2" s="8">
        <v>2024</v>
      </c>
      <c r="AV2" s="8">
        <v>2025</v>
      </c>
      <c r="AW2" s="8">
        <v>2026</v>
      </c>
      <c r="AX2" s="8">
        <v>2027</v>
      </c>
      <c r="AY2" s="8">
        <v>2028</v>
      </c>
      <c r="AZ2" s="8">
        <v>2029</v>
      </c>
      <c r="BA2" s="8">
        <v>2030</v>
      </c>
      <c r="BB2" s="8">
        <v>2031</v>
      </c>
      <c r="BC2" s="8">
        <v>2032</v>
      </c>
      <c r="BD2" s="8">
        <v>2033</v>
      </c>
      <c r="BE2" s="8">
        <v>2034</v>
      </c>
      <c r="BF2" s="8">
        <v>2035</v>
      </c>
      <c r="BG2" s="8">
        <v>2036</v>
      </c>
      <c r="BH2" s="8">
        <v>2037</v>
      </c>
      <c r="BI2" s="8">
        <v>2038</v>
      </c>
      <c r="BJ2" s="8">
        <v>2039</v>
      </c>
      <c r="BK2" s="8">
        <v>2040</v>
      </c>
      <c r="BL2" s="8">
        <v>2041</v>
      </c>
      <c r="BM2" s="8">
        <v>2042</v>
      </c>
      <c r="BN2" s="8">
        <v>2043</v>
      </c>
      <c r="BO2" s="8">
        <v>2044</v>
      </c>
      <c r="BP2" s="8">
        <v>2045</v>
      </c>
      <c r="BR2" s="1" t="s">
        <v>1422</v>
      </c>
      <c r="CC2" s="7" t="s">
        <v>143</v>
      </c>
      <c r="CD2" s="8">
        <v>2019</v>
      </c>
      <c r="CE2" s="8">
        <v>2020</v>
      </c>
      <c r="CF2" s="8">
        <v>2021</v>
      </c>
      <c r="CG2" s="8">
        <v>2022</v>
      </c>
      <c r="CH2" s="8">
        <v>2023</v>
      </c>
      <c r="CI2" s="8">
        <v>2024</v>
      </c>
      <c r="CJ2" s="8">
        <v>2025</v>
      </c>
      <c r="CK2" s="8">
        <v>2026</v>
      </c>
      <c r="CL2" s="8">
        <v>2027</v>
      </c>
      <c r="CM2" s="8">
        <v>2028</v>
      </c>
      <c r="CN2" s="8">
        <v>2029</v>
      </c>
      <c r="CO2" s="8">
        <v>2030</v>
      </c>
      <c r="CP2" s="8">
        <v>2031</v>
      </c>
      <c r="CQ2" s="8">
        <v>2032</v>
      </c>
      <c r="CR2" s="8">
        <v>2033</v>
      </c>
      <c r="CS2" s="8">
        <v>2034</v>
      </c>
      <c r="CT2" s="8">
        <v>2035</v>
      </c>
      <c r="CU2" s="8">
        <v>2036</v>
      </c>
      <c r="CV2" s="8">
        <v>2037</v>
      </c>
      <c r="CW2" s="8">
        <v>2038</v>
      </c>
      <c r="CX2" s="8">
        <v>2039</v>
      </c>
      <c r="CY2" s="8">
        <v>2040</v>
      </c>
      <c r="CZ2" s="8">
        <v>2041</v>
      </c>
      <c r="DA2" s="8">
        <v>2042</v>
      </c>
      <c r="DB2" s="8">
        <v>2043</v>
      </c>
      <c r="DC2" s="8">
        <v>2044</v>
      </c>
      <c r="DD2" s="8">
        <v>2045</v>
      </c>
      <c r="DF2" s="1" t="s">
        <v>1438</v>
      </c>
    </row>
    <row r="3" spans="1:110" ht="13.5" thickTop="1" x14ac:dyDescent="0.2">
      <c r="A3" s="3" t="s">
        <v>251</v>
      </c>
      <c r="B3" s="11"/>
      <c r="C3" s="11"/>
      <c r="D3" s="11">
        <v>56.544488627104386</v>
      </c>
      <c r="E3" s="11">
        <v>56.789317103315753</v>
      </c>
      <c r="F3" s="11">
        <v>56.787980955103286</v>
      </c>
      <c r="G3" s="11">
        <v>56.799540690608609</v>
      </c>
      <c r="H3" s="11">
        <v>56.69126136441065</v>
      </c>
      <c r="I3" s="11">
        <v>56.707250789364984</v>
      </c>
      <c r="J3" s="11">
        <v>56.672405483055321</v>
      </c>
      <c r="K3" s="11">
        <v>56.750896924284945</v>
      </c>
      <c r="L3" s="11">
        <v>56.344899002444549</v>
      </c>
      <c r="M3" s="11">
        <v>55.971503754210772</v>
      </c>
      <c r="N3" s="11">
        <v>55.517093652774214</v>
      </c>
      <c r="O3" s="11">
        <v>55.078826682221631</v>
      </c>
      <c r="P3" s="11">
        <v>54.586265548115186</v>
      </c>
      <c r="Q3" s="11">
        <v>53.627693373320135</v>
      </c>
      <c r="R3" s="11">
        <v>52.680342518836916</v>
      </c>
      <c r="S3" s="11">
        <v>51.825918022847063</v>
      </c>
      <c r="T3" s="11">
        <v>51.654448561180793</v>
      </c>
      <c r="U3" s="11">
        <v>51.470198090340055</v>
      </c>
      <c r="V3" s="11">
        <v>51.331894484570562</v>
      </c>
      <c r="W3" s="11">
        <v>51.231464009529503</v>
      </c>
      <c r="X3" s="11">
        <v>50.430608430935457</v>
      </c>
      <c r="Y3" s="11">
        <v>50.282335164867526</v>
      </c>
      <c r="Z3" s="11">
        <v>50.133917916295573</v>
      </c>
      <c r="AA3" s="10">
        <v>49.98535568054114</v>
      </c>
      <c r="AB3" s="10">
        <v>49.83664745794924</v>
      </c>
      <c r="AO3" s="3" t="s">
        <v>251</v>
      </c>
      <c r="AP3" s="11"/>
      <c r="AQ3" s="11"/>
      <c r="AR3" s="11">
        <v>30.069848255190326</v>
      </c>
      <c r="AS3" s="11">
        <v>32.419578099331588</v>
      </c>
      <c r="AT3" s="11">
        <v>40.353178762384459</v>
      </c>
      <c r="AU3" s="11">
        <v>44.540431302866445</v>
      </c>
      <c r="AV3" s="11">
        <v>45.368008457799576</v>
      </c>
      <c r="AW3" s="11">
        <v>45.440614147286972</v>
      </c>
      <c r="AX3" s="11">
        <v>45.462102024187715</v>
      </c>
      <c r="AY3" s="11">
        <v>45.596644982711666</v>
      </c>
      <c r="AZ3" s="11">
        <v>45.290914950547794</v>
      </c>
      <c r="BA3" s="11">
        <v>45.011590208097644</v>
      </c>
      <c r="BB3" s="11">
        <v>44.659875691444554</v>
      </c>
      <c r="BC3" s="11">
        <v>44.321448520785353</v>
      </c>
      <c r="BD3" s="11">
        <v>43.933265250941467</v>
      </c>
      <c r="BE3" s="11">
        <v>43.181369813351594</v>
      </c>
      <c r="BF3" s="11">
        <v>43.722458770311462</v>
      </c>
      <c r="BG3" s="11">
        <v>43.049678390897014</v>
      </c>
      <c r="BH3" s="11">
        <v>42.931159031735675</v>
      </c>
      <c r="BI3" s="11">
        <v>42.802251148204263</v>
      </c>
      <c r="BJ3" s="11">
        <v>42.711831204924984</v>
      </c>
      <c r="BK3" s="11">
        <v>42.654501046282157</v>
      </c>
      <c r="BL3" s="11">
        <v>40.794666745962409</v>
      </c>
      <c r="BM3" s="11">
        <v>40.700141587083699</v>
      </c>
      <c r="BN3" s="11">
        <v>40.605480282928696</v>
      </c>
      <c r="BO3" s="10">
        <v>40.510682267224368</v>
      </c>
      <c r="BP3" s="10">
        <v>40.415746976529043</v>
      </c>
      <c r="CC3" s="3" t="s">
        <v>251</v>
      </c>
      <c r="CD3" s="11"/>
      <c r="CE3" s="11"/>
      <c r="CF3" s="11">
        <v>0.3236318821061045</v>
      </c>
      <c r="CG3" s="11">
        <v>0.70631415842645751</v>
      </c>
      <c r="CH3" s="11">
        <v>1.077518872041574</v>
      </c>
      <c r="CI3" s="11">
        <v>1.4719249167582402</v>
      </c>
      <c r="CJ3" s="11">
        <v>1.8596701198410894</v>
      </c>
      <c r="CK3" s="11">
        <v>2.2891190350183339</v>
      </c>
      <c r="CL3" s="11">
        <v>2.7205847799310328</v>
      </c>
      <c r="CM3" s="11">
        <v>3.4051942810046283</v>
      </c>
      <c r="CN3" s="11">
        <v>4.014347246283295</v>
      </c>
      <c r="CO3" s="11">
        <v>4.6141495237460637</v>
      </c>
      <c r="CP3" s="11">
        <v>5.2201432560567218</v>
      </c>
      <c r="CQ3" s="11">
        <v>5.8299821693230243</v>
      </c>
      <c r="CR3" s="11">
        <v>6.405146100548972</v>
      </c>
      <c r="CS3" s="11">
        <v>7.032409157784258</v>
      </c>
      <c r="CT3" s="11">
        <v>7.6641952864585772</v>
      </c>
      <c r="CU3" s="11">
        <v>8.2978186134248766</v>
      </c>
      <c r="CV3" s="11">
        <v>8.903796780067065</v>
      </c>
      <c r="CW3" s="11">
        <v>9.4968370066409076</v>
      </c>
      <c r="CX3" s="11">
        <v>10.080458375342317</v>
      </c>
      <c r="CY3" s="11">
        <v>10.620088371526947</v>
      </c>
      <c r="CZ3" s="11">
        <v>11.137583242926436</v>
      </c>
      <c r="DA3" s="11">
        <v>11.645040597621392</v>
      </c>
      <c r="DB3" s="11">
        <v>12.134470429284473</v>
      </c>
      <c r="DC3" s="10">
        <v>12.6189388094992</v>
      </c>
      <c r="DD3" s="10">
        <v>13.093881954946507</v>
      </c>
    </row>
    <row r="4" spans="1:110" x14ac:dyDescent="0.2">
      <c r="A4" s="4" t="s">
        <v>252</v>
      </c>
      <c r="B4" s="10"/>
      <c r="C4" s="10"/>
      <c r="D4" s="10">
        <v>1.351332417160938</v>
      </c>
      <c r="E4" s="10">
        <v>1.294626310501878</v>
      </c>
      <c r="F4" s="10">
        <v>1.2956523004763589</v>
      </c>
      <c r="G4" s="10">
        <v>1.2979257224095617</v>
      </c>
      <c r="H4" s="10">
        <v>1.2976675069499883</v>
      </c>
      <c r="I4" s="10">
        <v>1.300197255759362</v>
      </c>
      <c r="J4" s="10">
        <v>1.3024405706297151</v>
      </c>
      <c r="K4" s="10">
        <v>1.3082244690938334</v>
      </c>
      <c r="L4" s="10">
        <v>1.3003011913189837</v>
      </c>
      <c r="M4" s="10">
        <v>1.2924265878043626</v>
      </c>
      <c r="N4" s="10">
        <v>1.2783718768396584</v>
      </c>
      <c r="O4" s="10">
        <v>1.264541897855846</v>
      </c>
      <c r="P4" s="10">
        <v>1.2498909293630684</v>
      </c>
      <c r="Q4" s="10">
        <v>1.2347253903817299</v>
      </c>
      <c r="R4" s="10">
        <v>1.2199724599626782</v>
      </c>
      <c r="S4" s="10">
        <v>1.2068292169726376</v>
      </c>
      <c r="T4" s="10">
        <v>1.2033736285565797</v>
      </c>
      <c r="U4" s="10">
        <v>1.1995920205590849</v>
      </c>
      <c r="V4" s="10">
        <v>1.1968706280746764</v>
      </c>
      <c r="W4" s="10">
        <v>1.1951210729477038</v>
      </c>
      <c r="X4" s="10">
        <v>1.1914693676585058</v>
      </c>
      <c r="Y4" s="10">
        <v>1.1881599463667643</v>
      </c>
      <c r="Z4" s="10">
        <v>1.1848403143455613</v>
      </c>
      <c r="AA4" s="10">
        <v>1.1815104715948981</v>
      </c>
      <c r="AB4" s="10">
        <v>1.1781704181147736</v>
      </c>
      <c r="AO4" s="4" t="s">
        <v>252</v>
      </c>
      <c r="AP4" s="10"/>
      <c r="AQ4" s="10"/>
      <c r="AR4" s="10">
        <v>1.351332417160938</v>
      </c>
      <c r="AS4" s="10">
        <v>1.294626310501878</v>
      </c>
      <c r="AT4" s="10">
        <v>1.2956523004763589</v>
      </c>
      <c r="AU4" s="10">
        <v>1.2979257224095617</v>
      </c>
      <c r="AV4" s="10">
        <v>1.2976675069499883</v>
      </c>
      <c r="AW4" s="10">
        <v>1.300197255759362</v>
      </c>
      <c r="AX4" s="10">
        <v>1.3024405706297151</v>
      </c>
      <c r="AY4" s="10">
        <v>1.3082244690938334</v>
      </c>
      <c r="AZ4" s="10">
        <v>1.3003011913189837</v>
      </c>
      <c r="BA4" s="10">
        <v>1.2924265878043626</v>
      </c>
      <c r="BB4" s="10">
        <v>1.2783718768396584</v>
      </c>
      <c r="BC4" s="10">
        <v>1.264541897855846</v>
      </c>
      <c r="BD4" s="10">
        <v>1.2498909293630684</v>
      </c>
      <c r="BE4" s="10">
        <v>1.2347253903817299</v>
      </c>
      <c r="BF4" s="10">
        <v>1.2199724599626782</v>
      </c>
      <c r="BG4" s="10">
        <v>1.2068292169726376</v>
      </c>
      <c r="BH4" s="10">
        <v>1.2033736285565797</v>
      </c>
      <c r="BI4" s="10">
        <v>1.1995920205590849</v>
      </c>
      <c r="BJ4" s="10">
        <v>1.1968706280746764</v>
      </c>
      <c r="BK4" s="10">
        <v>1.1951210729477038</v>
      </c>
      <c r="BL4" s="10">
        <v>1.1914693676585058</v>
      </c>
      <c r="BM4" s="10">
        <v>1.1881599463667643</v>
      </c>
      <c r="BN4" s="10">
        <v>1.1848403143455613</v>
      </c>
      <c r="BO4" s="10">
        <v>1.1815104715948981</v>
      </c>
      <c r="BP4" s="10">
        <v>1.1781704181147736</v>
      </c>
      <c r="CC4" s="4" t="s">
        <v>252</v>
      </c>
      <c r="CD4" s="10"/>
      <c r="CE4" s="10"/>
      <c r="CF4" s="10">
        <v>1.1379230698662382E-2</v>
      </c>
      <c r="CG4" s="10">
        <v>2.3995329156034067E-2</v>
      </c>
      <c r="CH4" s="10">
        <v>3.3756740007432437E-2</v>
      </c>
      <c r="CI4" s="10">
        <v>4.3923154345800144E-2</v>
      </c>
      <c r="CJ4" s="10">
        <v>5.3269110963044541E-2</v>
      </c>
      <c r="CK4" s="10">
        <v>6.3692490394799739E-2</v>
      </c>
      <c r="CL4" s="10">
        <v>7.4204095394224318E-2</v>
      </c>
      <c r="CM4" s="10">
        <v>8.616975591226661E-2</v>
      </c>
      <c r="CN4" s="10">
        <v>9.3547287302286702E-2</v>
      </c>
      <c r="CO4" s="10">
        <v>0.10101721484472195</v>
      </c>
      <c r="CP4" s="10">
        <v>0.10845132400691068</v>
      </c>
      <c r="CQ4" s="10">
        <v>0.11579472693895046</v>
      </c>
      <c r="CR4" s="10">
        <v>0.12304603431781913</v>
      </c>
      <c r="CS4" s="10">
        <v>0.12867180026866776</v>
      </c>
      <c r="CT4" s="10">
        <v>0.13583113863413543</v>
      </c>
      <c r="CU4" s="10">
        <v>0.14296778628534274</v>
      </c>
      <c r="CV4" s="10">
        <v>0.14927921695599225</v>
      </c>
      <c r="CW4" s="10">
        <v>0.15578971445931505</v>
      </c>
      <c r="CX4" s="10">
        <v>0.16270865111058508</v>
      </c>
      <c r="CY4" s="10">
        <v>0.17017549929037601</v>
      </c>
      <c r="CZ4" s="10">
        <v>0.17697979428582256</v>
      </c>
      <c r="DA4" s="10">
        <v>0.18391071790579833</v>
      </c>
      <c r="DB4" s="10">
        <v>0.1906023287372294</v>
      </c>
      <c r="DC4" s="10">
        <v>0.19792211188244979</v>
      </c>
      <c r="DD4" s="10">
        <v>0.20521491695162089</v>
      </c>
    </row>
    <row r="5" spans="1:110" x14ac:dyDescent="0.2">
      <c r="A5" s="4" t="s">
        <v>253</v>
      </c>
      <c r="B5" s="10"/>
      <c r="C5" s="10"/>
      <c r="D5" s="10">
        <v>23.160811537063942</v>
      </c>
      <c r="E5" s="10">
        <v>23.045007479378615</v>
      </c>
      <c r="F5" s="10">
        <v>22.929782441981729</v>
      </c>
      <c r="G5" s="10">
        <v>22.815133529771817</v>
      </c>
      <c r="H5" s="10">
        <v>22.701057862122958</v>
      </c>
      <c r="I5" s="10">
        <v>22.587552572812346</v>
      </c>
      <c r="J5" s="10">
        <v>22.474614809948282</v>
      </c>
      <c r="K5" s="10">
        <v>22.362241735898536</v>
      </c>
      <c r="L5" s="10">
        <v>22.161222895814987</v>
      </c>
      <c r="M5" s="10">
        <v>21.972628680660904</v>
      </c>
      <c r="N5" s="10">
        <v>21.766742754453897</v>
      </c>
      <c r="O5" s="10">
        <v>21.56658215634527</v>
      </c>
      <c r="P5" s="10">
        <v>21.357323566460245</v>
      </c>
      <c r="Q5" s="10">
        <v>20.942974385288942</v>
      </c>
      <c r="R5" s="10">
        <v>20.532339361574227</v>
      </c>
      <c r="S5" s="10">
        <v>20.144358619108935</v>
      </c>
      <c r="T5" s="10">
        <v>20.025455326051858</v>
      </c>
      <c r="U5" s="10">
        <v>19.901819277060472</v>
      </c>
      <c r="V5" s="10">
        <v>19.793200433829902</v>
      </c>
      <c r="W5" s="10">
        <v>19.694234431660753</v>
      </c>
      <c r="X5" s="10">
        <v>19.318306457581745</v>
      </c>
      <c r="Y5" s="10">
        <v>19.210551300883829</v>
      </c>
      <c r="Z5" s="10">
        <v>19.10278043197302</v>
      </c>
      <c r="AA5" s="10">
        <v>18.994992971926425</v>
      </c>
      <c r="AB5" s="10">
        <v>18.887188046215748</v>
      </c>
      <c r="AO5" s="4" t="s">
        <v>253</v>
      </c>
      <c r="AP5" s="10"/>
      <c r="AQ5" s="10"/>
      <c r="AR5" s="10">
        <v>23.160811537063942</v>
      </c>
      <c r="AS5" s="10">
        <v>23.045007479378615</v>
      </c>
      <c r="AT5" s="10">
        <v>22.929782441981729</v>
      </c>
      <c r="AU5" s="10">
        <v>22.815133529771817</v>
      </c>
      <c r="AV5" s="10">
        <v>22.701057862122958</v>
      </c>
      <c r="AW5" s="10">
        <v>22.587552572812346</v>
      </c>
      <c r="AX5" s="10">
        <v>22.474614809948282</v>
      </c>
      <c r="AY5" s="10">
        <v>22.362241735898536</v>
      </c>
      <c r="AZ5" s="10">
        <v>22.161222895814987</v>
      </c>
      <c r="BA5" s="10">
        <v>21.972628680660904</v>
      </c>
      <c r="BB5" s="10">
        <v>21.766742754453897</v>
      </c>
      <c r="BC5" s="10">
        <v>21.56658215634527</v>
      </c>
      <c r="BD5" s="10">
        <v>21.357323566460245</v>
      </c>
      <c r="BE5" s="10">
        <v>20.942974385288942</v>
      </c>
      <c r="BF5" s="10">
        <v>20.532339361574227</v>
      </c>
      <c r="BG5" s="10">
        <v>20.144358619108935</v>
      </c>
      <c r="BH5" s="10">
        <v>20.025455326051858</v>
      </c>
      <c r="BI5" s="10">
        <v>19.901819277060472</v>
      </c>
      <c r="BJ5" s="10">
        <v>19.793200433829902</v>
      </c>
      <c r="BK5" s="10">
        <v>19.694234431660753</v>
      </c>
      <c r="BL5" s="10">
        <v>19.318306457581745</v>
      </c>
      <c r="BM5" s="10">
        <v>19.210551300883829</v>
      </c>
      <c r="BN5" s="10">
        <v>19.10278043197302</v>
      </c>
      <c r="BO5" s="10">
        <v>18.994992971926425</v>
      </c>
      <c r="BP5" s="10">
        <v>18.887188046215748</v>
      </c>
      <c r="CC5" s="4" t="s">
        <v>253</v>
      </c>
      <c r="CD5" s="10"/>
      <c r="CE5" s="10"/>
      <c r="CF5" s="10">
        <v>0.60091420612547075</v>
      </c>
      <c r="CG5" s="10">
        <v>1.1796141296876943</v>
      </c>
      <c r="CH5" s="10">
        <v>1.7369076350457879</v>
      </c>
      <c r="CI5" s="10">
        <v>2.2464328642693614</v>
      </c>
      <c r="CJ5" s="10">
        <v>2.765687875518013</v>
      </c>
      <c r="CK5" s="10">
        <v>3.2655818873734477</v>
      </c>
      <c r="CL5" s="10">
        <v>3.7180187048823634</v>
      </c>
      <c r="CM5" s="10">
        <v>4.1516661586722714</v>
      </c>
      <c r="CN5" s="10">
        <v>4.5675254484235319</v>
      </c>
      <c r="CO5" s="10">
        <v>4.9659442498199091</v>
      </c>
      <c r="CP5" s="10">
        <v>5.347719829533923</v>
      </c>
      <c r="CQ5" s="10">
        <v>5.7133430725710976</v>
      </c>
      <c r="CR5" s="10">
        <v>6.0599363998054097</v>
      </c>
      <c r="CS5" s="10">
        <v>6.3280984549638806</v>
      </c>
      <c r="CT5" s="10">
        <v>6.6396379289383889</v>
      </c>
      <c r="CU5" s="10">
        <v>6.9392985498852804</v>
      </c>
      <c r="CV5" s="10">
        <v>7.1694658153568733</v>
      </c>
      <c r="CW5" s="10">
        <v>7.3911917797198878</v>
      </c>
      <c r="CX5" s="10">
        <v>7.6045145364326423</v>
      </c>
      <c r="CY5" s="10">
        <v>7.8062603250289708</v>
      </c>
      <c r="CZ5" s="10">
        <v>8.0003645228281073</v>
      </c>
      <c r="DA5" s="10">
        <v>8.1871875590226981</v>
      </c>
      <c r="DB5" s="10">
        <v>8.3671842629791371</v>
      </c>
      <c r="DC5" s="10">
        <v>8.5405603474614011</v>
      </c>
      <c r="DD5" s="10">
        <v>8.7077884109008394</v>
      </c>
    </row>
    <row r="6" spans="1:110" x14ac:dyDescent="0.2">
      <c r="A6" s="4" t="s">
        <v>254</v>
      </c>
      <c r="B6" s="10"/>
      <c r="C6" s="10"/>
      <c r="D6" s="10">
        <v>39.535815951569056</v>
      </c>
      <c r="E6" s="10">
        <v>40.012724509685349</v>
      </c>
      <c r="F6" s="10">
        <v>40.167426638886674</v>
      </c>
      <c r="G6" s="10">
        <v>40.341057564513477</v>
      </c>
      <c r="H6" s="10">
        <v>40.3635946623398</v>
      </c>
      <c r="I6" s="10">
        <v>40.543219205180989</v>
      </c>
      <c r="J6" s="10">
        <v>40.659339186221445</v>
      </c>
      <c r="K6" s="10">
        <v>40.920813744531621</v>
      </c>
      <c r="L6" s="10">
        <v>40.684383568755393</v>
      </c>
      <c r="M6" s="10">
        <v>40.470394491461477</v>
      </c>
      <c r="N6" s="10">
        <v>40.167657498095828</v>
      </c>
      <c r="O6" s="10">
        <v>39.877105241380782</v>
      </c>
      <c r="P6" s="10">
        <v>39.532327211300505</v>
      </c>
      <c r="Q6" s="10">
        <v>38.902698212902052</v>
      </c>
      <c r="R6" s="10">
        <v>38.282492233111867</v>
      </c>
      <c r="S6" s="10">
        <v>37.746364026891463</v>
      </c>
      <c r="T6" s="10">
        <v>37.691394952856484</v>
      </c>
      <c r="U6" s="10">
        <v>37.626604098659321</v>
      </c>
      <c r="V6" s="10">
        <v>37.599327228945725</v>
      </c>
      <c r="W6" s="10">
        <v>37.607007655544464</v>
      </c>
      <c r="X6" s="10">
        <v>37.139895465593085</v>
      </c>
      <c r="Y6" s="10">
        <v>37.097908565175672</v>
      </c>
      <c r="Z6" s="10">
        <v>37.05573668289361</v>
      </c>
      <c r="AA6" s="10">
        <v>37.013379818746884</v>
      </c>
      <c r="AB6" s="10">
        <v>36.970837972735509</v>
      </c>
      <c r="AO6" s="4" t="s">
        <v>254</v>
      </c>
      <c r="AP6" s="10"/>
      <c r="AQ6" s="10"/>
      <c r="AR6" s="10">
        <v>39.535815951569056</v>
      </c>
      <c r="AS6" s="10">
        <v>40.012724509685349</v>
      </c>
      <c r="AT6" s="10">
        <v>40.167426638886674</v>
      </c>
      <c r="AU6" s="10">
        <v>40.341057564513477</v>
      </c>
      <c r="AV6" s="10">
        <v>40.3635946623398</v>
      </c>
      <c r="AW6" s="10">
        <v>40.543219205180989</v>
      </c>
      <c r="AX6" s="10">
        <v>40.659339186221445</v>
      </c>
      <c r="AY6" s="10">
        <v>40.920813744531621</v>
      </c>
      <c r="AZ6" s="10">
        <v>40.684383568755393</v>
      </c>
      <c r="BA6" s="10">
        <v>40.470394491461477</v>
      </c>
      <c r="BB6" s="10">
        <v>40.167657498095828</v>
      </c>
      <c r="BC6" s="10">
        <v>39.877105241380782</v>
      </c>
      <c r="BD6" s="10">
        <v>39.532327211300505</v>
      </c>
      <c r="BE6" s="10">
        <v>38.902698212902052</v>
      </c>
      <c r="BF6" s="10">
        <v>38.282492233111867</v>
      </c>
      <c r="BG6" s="10">
        <v>37.746364026891463</v>
      </c>
      <c r="BH6" s="10">
        <v>37.691394952856484</v>
      </c>
      <c r="BI6" s="10">
        <v>37.626604098659321</v>
      </c>
      <c r="BJ6" s="10">
        <v>37.599327228945725</v>
      </c>
      <c r="BK6" s="10">
        <v>37.607007655544464</v>
      </c>
      <c r="BL6" s="10">
        <v>37.139895465593085</v>
      </c>
      <c r="BM6" s="10">
        <v>37.097908565175672</v>
      </c>
      <c r="BN6" s="10">
        <v>37.05573668289361</v>
      </c>
      <c r="BO6" s="10">
        <v>37.013379818746884</v>
      </c>
      <c r="BP6" s="10">
        <v>36.970837972735509</v>
      </c>
      <c r="CC6" s="4" t="s">
        <v>254</v>
      </c>
      <c r="CD6" s="10"/>
      <c r="CE6" s="10"/>
      <c r="CF6" s="10">
        <v>0.92682323574434433</v>
      </c>
      <c r="CG6" s="10">
        <v>1.7926777429636287</v>
      </c>
      <c r="CH6" s="10">
        <v>2.7028535688671873</v>
      </c>
      <c r="CI6" s="10">
        <v>3.6036675734498402</v>
      </c>
      <c r="CJ6" s="10">
        <v>4.308660727616842</v>
      </c>
      <c r="CK6" s="10">
        <v>5.0731773265573503</v>
      </c>
      <c r="CL6" s="10">
        <v>5.8097482269338627</v>
      </c>
      <c r="CM6" s="10">
        <v>6.6006248063602015</v>
      </c>
      <c r="CN6" s="10">
        <v>7.2375507533082875</v>
      </c>
      <c r="CO6" s="10">
        <v>7.8616951517783082</v>
      </c>
      <c r="CP6" s="10">
        <v>8.4440884965391003</v>
      </c>
      <c r="CQ6" s="10">
        <v>9.0301211691913714</v>
      </c>
      <c r="CR6" s="10">
        <v>9.5779107895820523</v>
      </c>
      <c r="CS6" s="10">
        <v>10.124815934807128</v>
      </c>
      <c r="CT6" s="10">
        <v>10.654387343509349</v>
      </c>
      <c r="CU6" s="10">
        <v>11.197888155165924</v>
      </c>
      <c r="CV6" s="10">
        <v>11.750607873154415</v>
      </c>
      <c r="CW6" s="10">
        <v>12.294394491099727</v>
      </c>
      <c r="CX6" s="10">
        <v>12.834233364131071</v>
      </c>
      <c r="CY6" s="10">
        <v>13.36799388650952</v>
      </c>
      <c r="CZ6" s="10">
        <v>13.874452388909329</v>
      </c>
      <c r="DA6" s="10">
        <v>14.372661859130972</v>
      </c>
      <c r="DB6" s="10">
        <v>14.862031802024534</v>
      </c>
      <c r="DC6" s="10">
        <v>15.345847996324041</v>
      </c>
      <c r="DD6" s="10">
        <v>15.821735929837182</v>
      </c>
    </row>
    <row r="7" spans="1:110" x14ac:dyDescent="0.2">
      <c r="A7" s="4" t="s">
        <v>255</v>
      </c>
      <c r="B7" s="10"/>
      <c r="C7" s="10"/>
      <c r="D7" s="10">
        <v>270.0590190295764</v>
      </c>
      <c r="E7" s="10">
        <v>272.77018086091789</v>
      </c>
      <c r="F7" s="10">
        <v>273.58206328583941</v>
      </c>
      <c r="G7" s="10">
        <v>274.48911642180929</v>
      </c>
      <c r="H7" s="10">
        <v>274.46947413174581</v>
      </c>
      <c r="I7" s="10">
        <v>275.40246999304759</v>
      </c>
      <c r="J7" s="10">
        <v>275.94005495453541</v>
      </c>
      <c r="K7" s="10">
        <v>277.34615643406823</v>
      </c>
      <c r="L7" s="10">
        <v>275.65483611896769</v>
      </c>
      <c r="M7" s="10">
        <v>274.12586020985049</v>
      </c>
      <c r="N7" s="10">
        <v>272.09655726782205</v>
      </c>
      <c r="O7" s="10">
        <v>270.15068334437541</v>
      </c>
      <c r="P7" s="10">
        <v>267.85173207813153</v>
      </c>
      <c r="Q7" s="10">
        <v>263.42849072460649</v>
      </c>
      <c r="R7" s="10">
        <v>259.06513721300155</v>
      </c>
      <c r="S7" s="10">
        <v>255.25555013009841</v>
      </c>
      <c r="T7" s="10">
        <v>254.78387258029161</v>
      </c>
      <c r="U7" s="10">
        <v>254.24756764945636</v>
      </c>
      <c r="V7" s="10">
        <v>253.95784114023121</v>
      </c>
      <c r="W7" s="10">
        <v>253.89081231322552</v>
      </c>
      <c r="X7" s="10">
        <v>250.40763580406878</v>
      </c>
      <c r="Y7" s="10">
        <v>250.03499316740005</v>
      </c>
      <c r="Z7" s="10">
        <v>249.66135416432016</v>
      </c>
      <c r="AA7" s="10">
        <v>249.28671733151771</v>
      </c>
      <c r="AB7" s="10">
        <v>248.91108121299794</v>
      </c>
      <c r="AO7" s="4" t="s">
        <v>255</v>
      </c>
      <c r="AP7" s="10"/>
      <c r="AQ7" s="10"/>
      <c r="AR7" s="10">
        <v>270.0590190295764</v>
      </c>
      <c r="AS7" s="10">
        <v>272.77018086091789</v>
      </c>
      <c r="AT7" s="10">
        <v>273.58206328583941</v>
      </c>
      <c r="AU7" s="10">
        <v>274.48911642180929</v>
      </c>
      <c r="AV7" s="10">
        <v>274.46947413174581</v>
      </c>
      <c r="AW7" s="10">
        <v>275.40246999304759</v>
      </c>
      <c r="AX7" s="10">
        <v>275.94005495453541</v>
      </c>
      <c r="AY7" s="10">
        <v>277.34615643406823</v>
      </c>
      <c r="AZ7" s="10">
        <v>275.65483611896769</v>
      </c>
      <c r="BA7" s="10">
        <v>274.12586020985049</v>
      </c>
      <c r="BB7" s="10">
        <v>272.09655726782205</v>
      </c>
      <c r="BC7" s="10">
        <v>270.15068334437541</v>
      </c>
      <c r="BD7" s="10">
        <v>267.85173207813153</v>
      </c>
      <c r="BE7" s="10">
        <v>263.42849072460649</v>
      </c>
      <c r="BF7" s="10">
        <v>259.06513721300155</v>
      </c>
      <c r="BG7" s="10">
        <v>255.25555013009841</v>
      </c>
      <c r="BH7" s="10">
        <v>254.78387258029161</v>
      </c>
      <c r="BI7" s="10">
        <v>254.24756764945636</v>
      </c>
      <c r="BJ7" s="10">
        <v>253.95784114023121</v>
      </c>
      <c r="BK7" s="10">
        <v>253.89081231322552</v>
      </c>
      <c r="BL7" s="10">
        <v>250.40763580406878</v>
      </c>
      <c r="BM7" s="10">
        <v>250.03499316740005</v>
      </c>
      <c r="BN7" s="10">
        <v>249.66135416432016</v>
      </c>
      <c r="BO7" s="10">
        <v>249.28671733151771</v>
      </c>
      <c r="BP7" s="10">
        <v>248.91108121299794</v>
      </c>
      <c r="CC7" s="4" t="s">
        <v>255</v>
      </c>
      <c r="CD7" s="10"/>
      <c r="CE7" s="10"/>
      <c r="CF7" s="10">
        <v>1.055018299959255</v>
      </c>
      <c r="CG7" s="10">
        <v>2.4472205200346258</v>
      </c>
      <c r="CH7" s="10">
        <v>3.5620937933364325</v>
      </c>
      <c r="CI7" s="10">
        <v>4.7335711435772483</v>
      </c>
      <c r="CJ7" s="10">
        <v>5.8333321008452312</v>
      </c>
      <c r="CK7" s="10">
        <v>7.219397909730465</v>
      </c>
      <c r="CL7" s="10">
        <v>8.5936026030730766</v>
      </c>
      <c r="CM7" s="10">
        <v>10.268707500106707</v>
      </c>
      <c r="CN7" s="10">
        <v>11.481482050634073</v>
      </c>
      <c r="CO7" s="10">
        <v>12.716221396874051</v>
      </c>
      <c r="CP7" s="10">
        <v>13.867829777276858</v>
      </c>
      <c r="CQ7" s="10">
        <v>15.000171532182776</v>
      </c>
      <c r="CR7" s="10">
        <v>16.04748702015192</v>
      </c>
      <c r="CS7" s="10">
        <v>17.142011935226858</v>
      </c>
      <c r="CT7" s="10">
        <v>18.239818897857599</v>
      </c>
      <c r="CU7" s="10">
        <v>19.428596976860689</v>
      </c>
      <c r="CV7" s="10">
        <v>20.562113157176725</v>
      </c>
      <c r="CW7" s="10">
        <v>21.819706784043102</v>
      </c>
      <c r="CX7" s="10">
        <v>23.10626233134494</v>
      </c>
      <c r="CY7" s="10">
        <v>24.260529861603626</v>
      </c>
      <c r="CZ7" s="10">
        <v>25.37881099642815</v>
      </c>
      <c r="DA7" s="10">
        <v>26.49206747749006</v>
      </c>
      <c r="DB7" s="10">
        <v>27.607238982510591</v>
      </c>
      <c r="DC7" s="10">
        <v>28.678635271428021</v>
      </c>
      <c r="DD7" s="10">
        <v>29.77248968844826</v>
      </c>
    </row>
    <row r="8" spans="1:110" x14ac:dyDescent="0.2">
      <c r="A8" s="4" t="s">
        <v>256</v>
      </c>
      <c r="B8" s="10"/>
      <c r="C8" s="10"/>
      <c r="D8" s="10">
        <v>176.29159026316134</v>
      </c>
      <c r="E8" s="10">
        <v>179.22432356967596</v>
      </c>
      <c r="F8" s="10">
        <v>180.37147440156838</v>
      </c>
      <c r="G8" s="10">
        <v>181.60607837066971</v>
      </c>
      <c r="H8" s="10">
        <v>181.95117852582018</v>
      </c>
      <c r="I8" s="10">
        <v>183.17640388992277</v>
      </c>
      <c r="J8" s="10">
        <v>184.03375497063573</v>
      </c>
      <c r="K8" s="10">
        <v>185.69337052183482</v>
      </c>
      <c r="L8" s="10">
        <v>184.76772882166463</v>
      </c>
      <c r="M8" s="10">
        <v>183.9354699326083</v>
      </c>
      <c r="N8" s="10">
        <v>182.70309208645352</v>
      </c>
      <c r="O8" s="10">
        <v>181.52925886075388</v>
      </c>
      <c r="P8" s="10">
        <v>180.06413399699872</v>
      </c>
      <c r="Q8" s="10">
        <v>177.27893791107726</v>
      </c>
      <c r="R8" s="10">
        <v>174.52670931811073</v>
      </c>
      <c r="S8" s="10">
        <v>172.19943978321945</v>
      </c>
      <c r="T8" s="10">
        <v>172.09330210733907</v>
      </c>
      <c r="U8" s="10">
        <v>171.94293452665588</v>
      </c>
      <c r="V8" s="10">
        <v>171.96912913338468</v>
      </c>
      <c r="W8" s="10">
        <v>172.16482834169474</v>
      </c>
      <c r="X8" s="10">
        <v>170.09138568317996</v>
      </c>
      <c r="Y8" s="10">
        <v>170.04302040341386</v>
      </c>
      <c r="Z8" s="10">
        <v>169.99382618076237</v>
      </c>
      <c r="AA8" s="10">
        <v>169.94380399591859</v>
      </c>
      <c r="AB8" s="10">
        <v>169.89295482467185</v>
      </c>
      <c r="AO8" s="4" t="s">
        <v>256</v>
      </c>
      <c r="AP8" s="10"/>
      <c r="AQ8" s="10"/>
      <c r="AR8" s="10">
        <v>175.23404535316902</v>
      </c>
      <c r="AS8" s="10">
        <v>177.13544643032102</v>
      </c>
      <c r="AT8" s="10">
        <v>177.73772156836966</v>
      </c>
      <c r="AU8" s="10">
        <v>178.40484736831655</v>
      </c>
      <c r="AV8" s="10">
        <v>178.43798562164554</v>
      </c>
      <c r="AW8" s="10">
        <v>179.12238639058788</v>
      </c>
      <c r="AX8" s="10">
        <v>179.53613970541775</v>
      </c>
      <c r="AY8" s="10">
        <v>180.54362829742186</v>
      </c>
      <c r="AZ8" s="10">
        <v>179.46902477304957</v>
      </c>
      <c r="BA8" s="10">
        <v>178.50037387964119</v>
      </c>
      <c r="BB8" s="10">
        <v>177.252568187245</v>
      </c>
      <c r="BC8" s="10">
        <v>176.00270210781829</v>
      </c>
      <c r="BD8" s="10">
        <v>174.84958143022041</v>
      </c>
      <c r="BE8" s="10">
        <v>172.01160718228184</v>
      </c>
      <c r="BF8" s="10">
        <v>169.18800887584564</v>
      </c>
      <c r="BG8" s="10">
        <v>166.73488534235824</v>
      </c>
      <c r="BH8" s="10">
        <v>166.46031812131693</v>
      </c>
      <c r="BI8" s="10">
        <v>166.14337419176218</v>
      </c>
      <c r="BJ8" s="10">
        <v>165.98936479881564</v>
      </c>
      <c r="BK8" s="10">
        <v>165.98411897569463</v>
      </c>
      <c r="BL8" s="10">
        <v>163.74990225450279</v>
      </c>
      <c r="BM8" s="10">
        <v>163.53866994025987</v>
      </c>
      <c r="BN8" s="10">
        <v>163.32676074009362</v>
      </c>
      <c r="BO8" s="10">
        <v>163.11417401208649</v>
      </c>
      <c r="BP8" s="10">
        <v>162.90090911753046</v>
      </c>
      <c r="CC8" s="4" t="s">
        <v>256</v>
      </c>
      <c r="CD8" s="10"/>
      <c r="CE8" s="10"/>
      <c r="CF8" s="10">
        <v>4.3728002994549939</v>
      </c>
      <c r="CG8" s="10">
        <v>9.2247026182564209</v>
      </c>
      <c r="CH8" s="10">
        <v>13.427419544710736</v>
      </c>
      <c r="CI8" s="10">
        <v>17.608312747318188</v>
      </c>
      <c r="CJ8" s="10">
        <v>21.357450584150936</v>
      </c>
      <c r="CK8" s="10">
        <v>25.549770563239971</v>
      </c>
      <c r="CL8" s="10">
        <v>29.514840702589471</v>
      </c>
      <c r="CM8" s="10">
        <v>33.783114306024707</v>
      </c>
      <c r="CN8" s="10">
        <v>36.963926961927505</v>
      </c>
      <c r="CO8" s="10">
        <v>40.079377138444833</v>
      </c>
      <c r="CP8" s="10">
        <v>42.728192247772448</v>
      </c>
      <c r="CQ8" s="10">
        <v>45.431075573812436</v>
      </c>
      <c r="CR8" s="10">
        <v>47.609778487897465</v>
      </c>
      <c r="CS8" s="10">
        <v>49.833883657990299</v>
      </c>
      <c r="CT8" s="10">
        <v>51.92636283417599</v>
      </c>
      <c r="CU8" s="10">
        <v>54.03018635231863</v>
      </c>
      <c r="CV8" s="10">
        <v>56.092181054248869</v>
      </c>
      <c r="CW8" s="10">
        <v>58.150609788852641</v>
      </c>
      <c r="CX8" s="10">
        <v>60.108486136807834</v>
      </c>
      <c r="CY8" s="10">
        <v>61.97161069093405</v>
      </c>
      <c r="CZ8" s="10">
        <v>63.800299861696928</v>
      </c>
      <c r="DA8" s="10">
        <v>65.475007113577661</v>
      </c>
      <c r="DB8" s="10">
        <v>67.133998096137404</v>
      </c>
      <c r="DC8" s="10">
        <v>68.78221655182405</v>
      </c>
      <c r="DD8" s="10">
        <v>70.344526599956794</v>
      </c>
    </row>
    <row r="9" spans="1:110" x14ac:dyDescent="0.2">
      <c r="A9" s="4" t="s">
        <v>257</v>
      </c>
      <c r="B9" s="10"/>
      <c r="C9" s="10"/>
      <c r="D9" s="10">
        <v>55.753555616822027</v>
      </c>
      <c r="E9" s="10">
        <v>56.52139165256299</v>
      </c>
      <c r="F9" s="10">
        <v>56.82026833450157</v>
      </c>
      <c r="G9" s="10">
        <v>57.132476929009371</v>
      </c>
      <c r="H9" s="10">
        <v>57.193151718825966</v>
      </c>
      <c r="I9" s="10">
        <v>57.506582954540185</v>
      </c>
      <c r="J9" s="10">
        <v>57.706677567412626</v>
      </c>
      <c r="K9" s="10">
        <v>58.12777019724814</v>
      </c>
      <c r="L9" s="10">
        <v>57.813330458078475</v>
      </c>
      <c r="M9" s="10">
        <v>57.54029886473473</v>
      </c>
      <c r="N9" s="10">
        <v>57.188140368872489</v>
      </c>
      <c r="O9" s="10">
        <v>56.855565128490021</v>
      </c>
      <c r="P9" s="10">
        <v>56.42918506220721</v>
      </c>
      <c r="Q9" s="10">
        <v>55.48651568500344</v>
      </c>
      <c r="R9" s="10">
        <v>54.555647937143739</v>
      </c>
      <c r="S9" s="10">
        <v>53.763564353313058</v>
      </c>
      <c r="T9" s="10">
        <v>53.724489113874988</v>
      </c>
      <c r="U9" s="10">
        <v>53.672092853337404</v>
      </c>
      <c r="V9" s="10">
        <v>53.67450481517983</v>
      </c>
      <c r="W9" s="10">
        <v>53.728156689414284</v>
      </c>
      <c r="X9" s="10">
        <v>52.930458116055192</v>
      </c>
      <c r="Y9" s="10">
        <v>52.912905345595227</v>
      </c>
      <c r="Z9" s="10">
        <v>52.895181244243901</v>
      </c>
      <c r="AA9" s="10">
        <v>52.877285812001169</v>
      </c>
      <c r="AB9" s="10">
        <v>52.859219048867075</v>
      </c>
      <c r="AO9" s="4" t="s">
        <v>257</v>
      </c>
      <c r="AP9" s="10"/>
      <c r="AQ9" s="10"/>
      <c r="AR9" s="10">
        <v>55.753555616822027</v>
      </c>
      <c r="AS9" s="10">
        <v>56.52139165256299</v>
      </c>
      <c r="AT9" s="10">
        <v>56.82026833450157</v>
      </c>
      <c r="AU9" s="10">
        <v>57.132476929009371</v>
      </c>
      <c r="AV9" s="10">
        <v>57.193151718825966</v>
      </c>
      <c r="AW9" s="10">
        <v>57.506582954540185</v>
      </c>
      <c r="AX9" s="10">
        <v>57.706677567412626</v>
      </c>
      <c r="AY9" s="10">
        <v>58.12777019724814</v>
      </c>
      <c r="AZ9" s="10">
        <v>57.813330458078475</v>
      </c>
      <c r="BA9" s="10">
        <v>57.54029886473473</v>
      </c>
      <c r="BB9" s="10">
        <v>57.188140368872489</v>
      </c>
      <c r="BC9" s="10">
        <v>56.855565128490021</v>
      </c>
      <c r="BD9" s="10">
        <v>56.42918506220721</v>
      </c>
      <c r="BE9" s="10">
        <v>55.48651568500344</v>
      </c>
      <c r="BF9" s="10">
        <v>54.555647937143739</v>
      </c>
      <c r="BG9" s="10">
        <v>53.763564353313058</v>
      </c>
      <c r="BH9" s="10">
        <v>53.724489113874988</v>
      </c>
      <c r="BI9" s="10">
        <v>53.672092853337404</v>
      </c>
      <c r="BJ9" s="10">
        <v>53.67450481517983</v>
      </c>
      <c r="BK9" s="10">
        <v>53.728156689414284</v>
      </c>
      <c r="BL9" s="10">
        <v>52.930458116055192</v>
      </c>
      <c r="BM9" s="10">
        <v>52.912905345595227</v>
      </c>
      <c r="BN9" s="10">
        <v>52.895181244243901</v>
      </c>
      <c r="BO9" s="10">
        <v>52.877285812001169</v>
      </c>
      <c r="BP9" s="10">
        <v>52.859219048867075</v>
      </c>
      <c r="CC9" s="4" t="s">
        <v>257</v>
      </c>
      <c r="CD9" s="10"/>
      <c r="CE9" s="10"/>
      <c r="CF9" s="10">
        <v>1.061241150946409</v>
      </c>
      <c r="CG9" s="10">
        <v>2.3225740351825799</v>
      </c>
      <c r="CH9" s="10">
        <v>3.5222693876755864</v>
      </c>
      <c r="CI9" s="10">
        <v>4.7802300724099673</v>
      </c>
      <c r="CJ9" s="10">
        <v>5.9911585829622434</v>
      </c>
      <c r="CK9" s="10">
        <v>7.3282376319225104</v>
      </c>
      <c r="CL9" s="10">
        <v>8.6480700225563503</v>
      </c>
      <c r="CM9" s="10">
        <v>10.079230554900677</v>
      </c>
      <c r="CN9" s="10">
        <v>11.300263792973311</v>
      </c>
      <c r="CO9" s="10">
        <v>12.519005248970974</v>
      </c>
      <c r="CP9" s="10">
        <v>13.683198781786974</v>
      </c>
      <c r="CQ9" s="10">
        <v>14.833498275570225</v>
      </c>
      <c r="CR9" s="10">
        <v>15.914999370798437</v>
      </c>
      <c r="CS9" s="10">
        <v>16.844921427309842</v>
      </c>
      <c r="CT9" s="10">
        <v>17.904910419958117</v>
      </c>
      <c r="CU9" s="10">
        <v>18.969730263754961</v>
      </c>
      <c r="CV9" s="10">
        <v>19.88120217500007</v>
      </c>
      <c r="CW9" s="10">
        <v>20.781045256352229</v>
      </c>
      <c r="CX9" s="10">
        <v>21.661932080732718</v>
      </c>
      <c r="CY9" s="10">
        <v>22.527653402793568</v>
      </c>
      <c r="CZ9" s="10">
        <v>23.322319878484628</v>
      </c>
      <c r="DA9" s="10">
        <v>24.094647094823781</v>
      </c>
      <c r="DB9" s="10">
        <v>24.834430397259137</v>
      </c>
      <c r="DC9" s="10">
        <v>25.578539897270502</v>
      </c>
      <c r="DD9" s="10">
        <v>26.301543349629373</v>
      </c>
    </row>
    <row r="10" spans="1:110" x14ac:dyDescent="0.2">
      <c r="A10" s="4" t="s">
        <v>258</v>
      </c>
      <c r="B10" s="10"/>
      <c r="C10" s="10"/>
      <c r="D10" s="10">
        <v>55.074148640190423</v>
      </c>
      <c r="E10" s="10">
        <v>55.898254562685615</v>
      </c>
      <c r="F10" s="10">
        <v>56.401533709366667</v>
      </c>
      <c r="G10" s="10">
        <v>56.862041292688055</v>
      </c>
      <c r="H10" s="10">
        <v>57.089228800118192</v>
      </c>
      <c r="I10" s="10">
        <v>57.450257452228712</v>
      </c>
      <c r="J10" s="10">
        <v>57.782898986315246</v>
      </c>
      <c r="K10" s="10">
        <v>58.262070141270634</v>
      </c>
      <c r="L10" s="10">
        <v>58.207589365649561</v>
      </c>
      <c r="M10" s="10">
        <v>58.174705667967167</v>
      </c>
      <c r="N10" s="10">
        <v>57.985408685617905</v>
      </c>
      <c r="O10" s="10">
        <v>57.807995538021018</v>
      </c>
      <c r="P10" s="10">
        <v>57.509609306330766</v>
      </c>
      <c r="Q10" s="10">
        <v>57.12718965494755</v>
      </c>
      <c r="R10" s="10">
        <v>56.757041672026062</v>
      </c>
      <c r="S10" s="10">
        <v>56.545813130583468</v>
      </c>
      <c r="T10" s="10">
        <v>56.675622866010571</v>
      </c>
      <c r="U10" s="10">
        <v>56.801457781938446</v>
      </c>
      <c r="V10" s="10">
        <v>56.96350892434458</v>
      </c>
      <c r="W10" s="10">
        <v>57.158006255600277</v>
      </c>
      <c r="X10" s="10">
        <v>57.01343653821376</v>
      </c>
      <c r="Y10" s="10">
        <v>57.131318664647118</v>
      </c>
      <c r="Z10" s="10">
        <v>57.249606058208471</v>
      </c>
      <c r="AA10" s="10">
        <v>57.368297775809985</v>
      </c>
      <c r="AB10" s="10">
        <v>57.487392879079323</v>
      </c>
      <c r="AO10" s="4" t="s">
        <v>258</v>
      </c>
      <c r="AP10" s="10"/>
      <c r="AQ10" s="10"/>
      <c r="AR10" s="10">
        <v>41.442965910958762</v>
      </c>
      <c r="AS10" s="10">
        <v>42.208202101664327</v>
      </c>
      <c r="AT10" s="10">
        <v>42.688177753964162</v>
      </c>
      <c r="AU10" s="10">
        <v>43.130605689161548</v>
      </c>
      <c r="AV10" s="10">
        <v>43.366367399664306</v>
      </c>
      <c r="AW10" s="10">
        <v>43.721168964605496</v>
      </c>
      <c r="AX10" s="10">
        <v>44.050146940081852</v>
      </c>
      <c r="AY10" s="10">
        <v>44.509147919994589</v>
      </c>
      <c r="AZ10" s="10">
        <v>44.791623204305353</v>
      </c>
      <c r="BA10" s="10">
        <v>44.793622626787396</v>
      </c>
      <c r="BB10" s="10">
        <v>46.428621315124396</v>
      </c>
      <c r="BC10" s="10">
        <v>46.420843938168161</v>
      </c>
      <c r="BD10" s="10">
        <v>46.170134117039424</v>
      </c>
      <c r="BE10" s="10">
        <v>45.824052357070933</v>
      </c>
      <c r="BF10" s="10">
        <v>45.489214698546327</v>
      </c>
      <c r="BG10" s="10">
        <v>45.299891148104223</v>
      </c>
      <c r="BH10" s="10">
        <v>45.444477014916224</v>
      </c>
      <c r="BI10" s="10">
        <v>45.584721962715406</v>
      </c>
      <c r="BJ10" s="10">
        <v>45.759249054281227</v>
      </c>
      <c r="BK10" s="10">
        <v>45.964570475590996</v>
      </c>
      <c r="BL10" s="10">
        <v>45.83659153293965</v>
      </c>
      <c r="BM10" s="10">
        <v>45.970836694409257</v>
      </c>
      <c r="BN10" s="10">
        <v>46.105260331134907</v>
      </c>
      <c r="BO10" s="10">
        <v>46.239862443116579</v>
      </c>
      <c r="BP10" s="10">
        <v>46.374643030354292</v>
      </c>
      <c r="CC10" s="4" t="s">
        <v>258</v>
      </c>
      <c r="CD10" s="10"/>
      <c r="CE10" s="10"/>
      <c r="CF10" s="10">
        <v>0.33257449602598216</v>
      </c>
      <c r="CG10" s="10">
        <v>0.76604656315321307</v>
      </c>
      <c r="CH10" s="10">
        <v>1.237542195832483</v>
      </c>
      <c r="CI10" s="10">
        <v>1.7249578361314415</v>
      </c>
      <c r="CJ10" s="10">
        <v>2.2348657518683455</v>
      </c>
      <c r="CK10" s="10">
        <v>2.8039716222041489</v>
      </c>
      <c r="CL10" s="10">
        <v>3.3889341829633568</v>
      </c>
      <c r="CM10" s="10">
        <v>4.0324613831064227</v>
      </c>
      <c r="CN10" s="10">
        <v>4.6082991621367384</v>
      </c>
      <c r="CO10" s="10">
        <v>5.2082916651500311</v>
      </c>
      <c r="CP10" s="10">
        <v>5.7898432464271767</v>
      </c>
      <c r="CQ10" s="10">
        <v>6.3712364191616606</v>
      </c>
      <c r="CR10" s="10">
        <v>6.9259245738451245</v>
      </c>
      <c r="CS10" s="10">
        <v>7.4782485004400385</v>
      </c>
      <c r="CT10" s="10">
        <v>8.0631108630938133</v>
      </c>
      <c r="CU10" s="10">
        <v>8.688155334784307</v>
      </c>
      <c r="CV10" s="10">
        <v>9.2988312721302773</v>
      </c>
      <c r="CW10" s="10">
        <v>9.9100602185695763</v>
      </c>
      <c r="CX10" s="10">
        <v>10.530708565976783</v>
      </c>
      <c r="CY10" s="10">
        <v>11.158153119601803</v>
      </c>
      <c r="CZ10" s="10">
        <v>11.757178909862434</v>
      </c>
      <c r="DA10" s="10">
        <v>12.352464483880741</v>
      </c>
      <c r="DB10" s="10">
        <v>12.94057058809476</v>
      </c>
      <c r="DC10" s="10">
        <v>13.532818906957942</v>
      </c>
      <c r="DD10" s="10">
        <v>14.120328884895224</v>
      </c>
    </row>
    <row r="11" spans="1:110" x14ac:dyDescent="0.2">
      <c r="A11" s="4" t="s">
        <v>259</v>
      </c>
      <c r="B11" s="10"/>
      <c r="C11" s="10"/>
      <c r="D11" s="10">
        <v>32.474410771897219</v>
      </c>
      <c r="E11" s="10">
        <v>26.517145037540647</v>
      </c>
      <c r="F11" s="10">
        <v>26.611630496015444</v>
      </c>
      <c r="G11" s="10">
        <v>26.715985743962555</v>
      </c>
      <c r="H11" s="10">
        <v>26.723707470917674</v>
      </c>
      <c r="I11" s="10">
        <v>26.830668653404594</v>
      </c>
      <c r="J11" s="10">
        <v>26.896369705041607</v>
      </c>
      <c r="K11" s="10">
        <v>27.052543158506186</v>
      </c>
      <c r="L11" s="10">
        <v>26.893480393867645</v>
      </c>
      <c r="M11" s="10">
        <v>26.750273914898958</v>
      </c>
      <c r="N11" s="10">
        <v>26.556401852577633</v>
      </c>
      <c r="O11" s="10">
        <v>26.370734851911685</v>
      </c>
      <c r="P11" s="10">
        <v>26.149047629382487</v>
      </c>
      <c r="Q11" s="10">
        <v>25.723520241341337</v>
      </c>
      <c r="R11" s="10">
        <v>25.303916573745131</v>
      </c>
      <c r="S11" s="10">
        <v>24.940088960647572</v>
      </c>
      <c r="T11" s="10">
        <v>24.901110924243135</v>
      </c>
      <c r="U11" s="10">
        <v>24.855802419248739</v>
      </c>
      <c r="V11" s="10">
        <v>24.83490743668381</v>
      </c>
      <c r="W11" s="10">
        <v>24.836396397282826</v>
      </c>
      <c r="X11" s="10">
        <v>24.505556639538455</v>
      </c>
      <c r="Y11" s="10">
        <v>24.475945797074733</v>
      </c>
      <c r="Z11" s="10">
        <v>24.446232454276291</v>
      </c>
      <c r="AA11" s="10">
        <v>24.416416533897191</v>
      </c>
      <c r="AB11" s="10">
        <v>24.386497959077758</v>
      </c>
      <c r="AO11" s="4" t="s">
        <v>259</v>
      </c>
      <c r="AP11" s="10"/>
      <c r="AQ11" s="10"/>
      <c r="AR11" s="10">
        <v>30.644628381386823</v>
      </c>
      <c r="AS11" s="10">
        <v>25.060638254694371</v>
      </c>
      <c r="AT11" s="10">
        <v>25.1624062470834</v>
      </c>
      <c r="AU11" s="10">
        <v>25.274007616275171</v>
      </c>
      <c r="AV11" s="10">
        <v>25.288939233868728</v>
      </c>
      <c r="AW11" s="10">
        <v>25.40307425754089</v>
      </c>
      <c r="AX11" s="10">
        <v>25.475913281157219</v>
      </c>
      <c r="AY11" s="10">
        <v>25.639189016741227</v>
      </c>
      <c r="AZ11" s="10">
        <v>25.492831186319936</v>
      </c>
      <c r="BA11" s="10">
        <v>25.361544371678686</v>
      </c>
      <c r="BB11" s="10">
        <v>25.180684856577468</v>
      </c>
      <c r="BC11" s="10">
        <v>25.007668546915404</v>
      </c>
      <c r="BD11" s="10">
        <v>24.799207033069926</v>
      </c>
      <c r="BE11" s="10">
        <v>24.399867633615145</v>
      </c>
      <c r="BF11" s="10">
        <v>24.006217209811545</v>
      </c>
      <c r="BG11" s="10">
        <v>23.666911028677937</v>
      </c>
      <c r="BH11" s="10">
        <v>23.635448001890893</v>
      </c>
      <c r="BI11" s="10">
        <v>23.597953629485584</v>
      </c>
      <c r="BJ11" s="10">
        <v>23.583923651501443</v>
      </c>
      <c r="BK11" s="10">
        <v>23.591667531026367</v>
      </c>
      <c r="BL11" s="10">
        <v>23.284587437695109</v>
      </c>
      <c r="BM11" s="10">
        <v>23.261787012488039</v>
      </c>
      <c r="BN11" s="10">
        <v>23.238885080000589</v>
      </c>
      <c r="BO11" s="10">
        <v>23.215881618537118</v>
      </c>
      <c r="BP11" s="10">
        <v>23.192776606510506</v>
      </c>
      <c r="CC11" s="4" t="s">
        <v>259</v>
      </c>
      <c r="CD11" s="10"/>
      <c r="CE11" s="10"/>
      <c r="CF11" s="10">
        <v>0.46188978647626189</v>
      </c>
      <c r="CG11" s="10">
        <v>0.8883210705942558</v>
      </c>
      <c r="CH11" s="10">
        <v>1.2948294719614575</v>
      </c>
      <c r="CI11" s="10">
        <v>1.722680305311455</v>
      </c>
      <c r="CJ11" s="10">
        <v>2.1461271800156085</v>
      </c>
      <c r="CK11" s="10">
        <v>2.5992794636403764</v>
      </c>
      <c r="CL11" s="10">
        <v>3.0465349861581386</v>
      </c>
      <c r="CM11" s="10">
        <v>3.5278626308111463</v>
      </c>
      <c r="CN11" s="10">
        <v>3.9083889978597939</v>
      </c>
      <c r="CO11" s="10">
        <v>4.3225087027087383</v>
      </c>
      <c r="CP11" s="10">
        <v>4.7126864562436159</v>
      </c>
      <c r="CQ11" s="10">
        <v>5.0740465245699866</v>
      </c>
      <c r="CR11" s="10">
        <v>5.417716521314369</v>
      </c>
      <c r="CS11" s="10">
        <v>5.73955254623269</v>
      </c>
      <c r="CT11" s="10">
        <v>6.0652238606409243</v>
      </c>
      <c r="CU11" s="10">
        <v>6.3951442151246294</v>
      </c>
      <c r="CV11" s="10">
        <v>6.7190829140633115</v>
      </c>
      <c r="CW11" s="10">
        <v>7.0343210632175115</v>
      </c>
      <c r="CX11" s="10">
        <v>7.3518101169522492</v>
      </c>
      <c r="CY11" s="10">
        <v>7.6647779353455663</v>
      </c>
      <c r="CZ11" s="10">
        <v>7.9617263255097406</v>
      </c>
      <c r="DA11" s="10">
        <v>8.2530562469908197</v>
      </c>
      <c r="DB11" s="10">
        <v>8.5384253728374233</v>
      </c>
      <c r="DC11" s="10">
        <v>8.8187541522291113</v>
      </c>
      <c r="DD11" s="10">
        <v>9.0936728658557797</v>
      </c>
    </row>
    <row r="12" spans="1:110" x14ac:dyDescent="0.2">
      <c r="A12" s="4" t="s">
        <v>260</v>
      </c>
      <c r="B12" s="10"/>
      <c r="C12" s="10"/>
      <c r="D12" s="10">
        <v>124.72350805034833</v>
      </c>
      <c r="E12" s="10">
        <v>125.15792779314452</v>
      </c>
      <c r="F12" s="10">
        <v>125.59570855117215</v>
      </c>
      <c r="G12" s="10">
        <v>125.58200645227745</v>
      </c>
      <c r="H12" s="10">
        <v>126.02349055784514</v>
      </c>
      <c r="I12" s="10">
        <v>126.46831597057221</v>
      </c>
      <c r="J12" s="10">
        <v>126.91603840465629</v>
      </c>
      <c r="K12" s="10">
        <v>127.36709748919547</v>
      </c>
      <c r="L12" s="10">
        <v>127.82126988563138</v>
      </c>
      <c r="M12" s="10">
        <v>128.27833236422342</v>
      </c>
      <c r="N12" s="10">
        <v>128.7389455083179</v>
      </c>
      <c r="O12" s="10">
        <v>129.20266511661646</v>
      </c>
      <c r="P12" s="10">
        <v>129.66970986587205</v>
      </c>
      <c r="Q12" s="10">
        <v>130.13985652356388</v>
      </c>
      <c r="R12" s="10">
        <v>130.61332383330702</v>
      </c>
      <c r="S12" s="10">
        <v>131.08988855862572</v>
      </c>
      <c r="T12" s="10">
        <v>131.56999042702452</v>
      </c>
      <c r="U12" s="10">
        <v>132.05296430592588</v>
      </c>
      <c r="V12" s="10">
        <v>132.53969186572627</v>
      </c>
      <c r="W12" s="10">
        <v>133.02928703009536</v>
      </c>
      <c r="X12" s="10">
        <v>133.50863706429897</v>
      </c>
      <c r="Y12" s="10">
        <v>133.99941318809579</v>
      </c>
      <c r="Z12" s="10">
        <v>134.49061521942383</v>
      </c>
      <c r="AA12" s="10">
        <v>134.98224985037291</v>
      </c>
      <c r="AB12" s="10">
        <v>135.47430831625292</v>
      </c>
      <c r="AO12" s="4" t="s">
        <v>260</v>
      </c>
      <c r="AP12" s="10"/>
      <c r="AQ12" s="10"/>
      <c r="AR12" s="10">
        <v>101.66285727670983</v>
      </c>
      <c r="AS12" s="10">
        <v>101.98173680282746</v>
      </c>
      <c r="AT12" s="10">
        <v>102.30334782577289</v>
      </c>
      <c r="AU12" s="10">
        <v>102.62734090734351</v>
      </c>
      <c r="AV12" s="10">
        <v>102.95388719509052</v>
      </c>
      <c r="AW12" s="10">
        <v>103.28315786575759</v>
      </c>
      <c r="AX12" s="10">
        <v>103.61480354266494</v>
      </c>
      <c r="AY12" s="10">
        <v>103.94916894199181</v>
      </c>
      <c r="AZ12" s="10">
        <v>104.28607818994297</v>
      </c>
      <c r="BA12" s="10">
        <v>104.62535550066275</v>
      </c>
      <c r="BB12" s="10">
        <v>104.96751910116826</v>
      </c>
      <c r="BC12" s="10">
        <v>105.31221969359044</v>
      </c>
      <c r="BD12" s="10">
        <v>105.65962850462959</v>
      </c>
      <c r="BE12" s="10">
        <v>106.00956975608614</v>
      </c>
      <c r="BF12" s="10">
        <v>106.36221473203406</v>
      </c>
      <c r="BG12" s="10">
        <v>106.71738765601435</v>
      </c>
      <c r="BH12" s="10">
        <v>107.07543334356399</v>
      </c>
      <c r="BI12" s="10">
        <v>107.43582902602381</v>
      </c>
      <c r="BJ12" s="10">
        <v>107.7992665574444</v>
      </c>
      <c r="BK12" s="10">
        <v>108.16504967879254</v>
      </c>
      <c r="BL12" s="10">
        <v>108.52288120289171</v>
      </c>
      <c r="BM12" s="10">
        <v>108.88977789436359</v>
      </c>
      <c r="BN12" s="10">
        <v>109.25710144353727</v>
      </c>
      <c r="BO12" s="10">
        <v>109.6248566432688</v>
      </c>
      <c r="BP12" s="10">
        <v>109.99303615135553</v>
      </c>
      <c r="CC12" s="4" t="s">
        <v>260</v>
      </c>
      <c r="CD12" s="10"/>
      <c r="CE12" s="10"/>
      <c r="CF12" s="10">
        <v>0.62499766567274762</v>
      </c>
      <c r="CG12" s="10">
        <v>1.3095424859515383</v>
      </c>
      <c r="CH12" s="10">
        <v>2.0526934471806682</v>
      </c>
      <c r="CI12" s="10">
        <v>2.8513391051903985</v>
      </c>
      <c r="CJ12" s="10">
        <v>3.6997329591830588</v>
      </c>
      <c r="CK12" s="10">
        <v>4.5791590435941085</v>
      </c>
      <c r="CL12" s="10">
        <v>5.4998529682550412</v>
      </c>
      <c r="CM12" s="10">
        <v>6.4389112383581004</v>
      </c>
      <c r="CN12" s="10">
        <v>7.3022635766856592</v>
      </c>
      <c r="CO12" s="10">
        <v>8.2239341038600617</v>
      </c>
      <c r="CP12" s="10">
        <v>9.1212450657409025</v>
      </c>
      <c r="CQ12" s="10">
        <v>9.9062550712727671</v>
      </c>
      <c r="CR12" s="10">
        <v>10.637729493512536</v>
      </c>
      <c r="CS12" s="10">
        <v>11.302714953453513</v>
      </c>
      <c r="CT12" s="10">
        <v>11.908200857582278</v>
      </c>
      <c r="CU12" s="10">
        <v>12.44740371921252</v>
      </c>
      <c r="CV12" s="10">
        <v>12.915666158714409</v>
      </c>
      <c r="CW12" s="10">
        <v>13.322246785629767</v>
      </c>
      <c r="CX12" s="10">
        <v>13.663624340869049</v>
      </c>
      <c r="CY12" s="10">
        <v>13.963655755976104</v>
      </c>
      <c r="CZ12" s="10">
        <v>14.220088297044262</v>
      </c>
      <c r="DA12" s="10">
        <v>14.430114109139529</v>
      </c>
      <c r="DB12" s="10">
        <v>14.608683135394292</v>
      </c>
      <c r="DC12" s="10">
        <v>14.761389702790398</v>
      </c>
      <c r="DD12" s="10">
        <v>14.893069869561945</v>
      </c>
    </row>
    <row r="13" spans="1:110" x14ac:dyDescent="0.2">
      <c r="A13" s="4" t="s">
        <v>261</v>
      </c>
      <c r="B13" s="10"/>
      <c r="C13" s="10"/>
      <c r="D13" s="10">
        <v>1007.3031359896652</v>
      </c>
      <c r="E13" s="10">
        <v>1013.8188545766616</v>
      </c>
      <c r="F13" s="10">
        <v>1020.3624081595475</v>
      </c>
      <c r="G13" s="10">
        <v>1026.9289681945261</v>
      </c>
      <c r="H13" s="10">
        <v>1033.0654627536364</v>
      </c>
      <c r="I13" s="10">
        <v>1039.2297135033041</v>
      </c>
      <c r="J13" s="10">
        <v>1045.4170784384828</v>
      </c>
      <c r="K13" s="10">
        <v>1051.6322246691066</v>
      </c>
      <c r="L13" s="10">
        <v>1057.8728368290142</v>
      </c>
      <c r="M13" s="10">
        <v>1063.2250892472034</v>
      </c>
      <c r="N13" s="10">
        <v>1068.6069728726475</v>
      </c>
      <c r="O13" s="10">
        <v>1074.0142188335258</v>
      </c>
      <c r="P13" s="10">
        <v>1079.448963448064</v>
      </c>
      <c r="Q13" s="10">
        <v>1084.9090728068359</v>
      </c>
      <c r="R13" s="10">
        <v>1089.4836466885242</v>
      </c>
      <c r="S13" s="10">
        <v>1094.0834041776884</v>
      </c>
      <c r="T13" s="10">
        <v>1098.7122224551085</v>
      </c>
      <c r="U13" s="10">
        <v>1103.3642626342798</v>
      </c>
      <c r="V13" s="10">
        <v>1108.0472882197555</v>
      </c>
      <c r="W13" s="10">
        <v>1112.7535172535734</v>
      </c>
      <c r="X13" s="10">
        <v>1117.367647535272</v>
      </c>
      <c r="Y13" s="10">
        <v>1122.0802667011924</v>
      </c>
      <c r="Z13" s="10">
        <v>1126.7946419761247</v>
      </c>
      <c r="AA13" s="10">
        <v>1131.5108526067238</v>
      </c>
      <c r="AB13" s="10">
        <v>1136.2288210763072</v>
      </c>
      <c r="AO13" s="4" t="s">
        <v>261</v>
      </c>
      <c r="AP13" s="10"/>
      <c r="AQ13" s="10"/>
      <c r="AR13" s="10">
        <v>1006.5340974796674</v>
      </c>
      <c r="AS13" s="10">
        <v>1012.8767405052582</v>
      </c>
      <c r="AT13" s="10">
        <v>1019.2471586785962</v>
      </c>
      <c r="AU13" s="10">
        <v>1025.640595571308</v>
      </c>
      <c r="AV13" s="10">
        <v>1031.6039400458874</v>
      </c>
      <c r="AW13" s="10">
        <v>1037.5949745573389</v>
      </c>
      <c r="AX13" s="10">
        <v>1043.6091292436145</v>
      </c>
      <c r="AY13" s="10">
        <v>1049.6509949225965</v>
      </c>
      <c r="AZ13" s="10">
        <v>1055.7182912731766</v>
      </c>
      <c r="BA13" s="10">
        <v>1060.8972276925451</v>
      </c>
      <c r="BB13" s="10">
        <v>1066.1056817556748</v>
      </c>
      <c r="BC13" s="10">
        <v>1071.3394567717339</v>
      </c>
      <c r="BD13" s="10">
        <v>1076.600649939704</v>
      </c>
      <c r="BE13" s="10">
        <v>1081.8871624470667</v>
      </c>
      <c r="BF13" s="10">
        <v>1086.2880549638655</v>
      </c>
      <c r="BG13" s="10">
        <v>1090.7140816882934</v>
      </c>
      <c r="BH13" s="10">
        <v>1095.1690436069011</v>
      </c>
      <c r="BI13" s="10">
        <v>1099.6472112003919</v>
      </c>
      <c r="BJ13" s="10">
        <v>1104.1561975528377</v>
      </c>
      <c r="BK13" s="10">
        <v>1108.6883672170889</v>
      </c>
      <c r="BL13" s="10">
        <v>1113.1306181995333</v>
      </c>
      <c r="BM13" s="10">
        <v>1117.6698929836928</v>
      </c>
      <c r="BN13" s="10">
        <v>1122.2113123403765</v>
      </c>
      <c r="BO13" s="10">
        <v>1126.7549416015222</v>
      </c>
      <c r="BP13" s="10">
        <v>1131.3007127241606</v>
      </c>
      <c r="CC13" s="4" t="s">
        <v>261</v>
      </c>
      <c r="CD13" s="10"/>
      <c r="CE13" s="10"/>
      <c r="CF13" s="10">
        <v>6.3923875177708958</v>
      </c>
      <c r="CG13" s="10">
        <v>13.306215871188975</v>
      </c>
      <c r="CH13" s="10">
        <v>20.65596445804481</v>
      </c>
      <c r="CI13" s="10">
        <v>28.438316632494029</v>
      </c>
      <c r="CJ13" s="10">
        <v>35.371029071543219</v>
      </c>
      <c r="CK13" s="10">
        <v>42.338145090559308</v>
      </c>
      <c r="CL13" s="10">
        <v>49.574150185007603</v>
      </c>
      <c r="CM13" s="10">
        <v>56.977215038019324</v>
      </c>
      <c r="CN13" s="10">
        <v>64.420641026424903</v>
      </c>
      <c r="CO13" s="10">
        <v>71.727056474129554</v>
      </c>
      <c r="CP13" s="10">
        <v>78.905493854933752</v>
      </c>
      <c r="CQ13" s="10">
        <v>85.895647648024834</v>
      </c>
      <c r="CR13" s="10">
        <v>92.609418160251096</v>
      </c>
      <c r="CS13" s="10">
        <v>98.981383868130848</v>
      </c>
      <c r="CT13" s="10">
        <v>104.94743933376523</v>
      </c>
      <c r="CU13" s="10">
        <v>110.53955791360625</v>
      </c>
      <c r="CV13" s="10">
        <v>115.49691263086963</v>
      </c>
      <c r="CW13" s="10">
        <v>120.08762667811411</v>
      </c>
      <c r="CX13" s="10">
        <v>123.47162252498734</v>
      </c>
      <c r="CY13" s="10">
        <v>126.85899812835618</v>
      </c>
      <c r="CZ13" s="10">
        <v>129.77478683095876</v>
      </c>
      <c r="DA13" s="10">
        <v>131.53266230748184</v>
      </c>
      <c r="DB13" s="10">
        <v>132.98068338335986</v>
      </c>
      <c r="DC13" s="10">
        <v>134.02748397880498</v>
      </c>
      <c r="DD13" s="10">
        <v>134.66226270630938</v>
      </c>
    </row>
    <row r="14" spans="1:110" x14ac:dyDescent="0.2">
      <c r="A14" s="4" t="s">
        <v>262</v>
      </c>
      <c r="B14" s="10"/>
      <c r="C14" s="10"/>
      <c r="D14" s="10">
        <v>81.769597033539043</v>
      </c>
      <c r="E14" s="10">
        <v>81.065251975106079</v>
      </c>
      <c r="F14" s="10">
        <v>80.362951536656041</v>
      </c>
      <c r="G14" s="10">
        <v>50.192602502275278</v>
      </c>
      <c r="H14" s="10">
        <v>49.448465631808908</v>
      </c>
      <c r="I14" s="10">
        <v>48.705427199029764</v>
      </c>
      <c r="J14" s="10">
        <v>47.963404488289342</v>
      </c>
      <c r="K14" s="10">
        <v>47.801534922195714</v>
      </c>
      <c r="L14" s="10">
        <v>47.640842844266452</v>
      </c>
      <c r="M14" s="10">
        <v>47.481308127641114</v>
      </c>
      <c r="N14" s="10">
        <v>47.322971273864859</v>
      </c>
      <c r="O14" s="10">
        <v>47.165797051273891</v>
      </c>
      <c r="P14" s="10">
        <v>47.009795707056128</v>
      </c>
      <c r="Q14" s="10">
        <v>46.85494720897794</v>
      </c>
      <c r="R14" s="10">
        <v>46.701261856543766</v>
      </c>
      <c r="S14" s="10">
        <v>46.548719664367141</v>
      </c>
      <c r="T14" s="10">
        <v>46.397346132058431</v>
      </c>
      <c r="U14" s="10">
        <v>46.247091019090128</v>
      </c>
      <c r="V14" s="10">
        <v>46.098010176511792</v>
      </c>
      <c r="W14" s="10">
        <v>45.950038259527489</v>
      </c>
      <c r="X14" s="10">
        <v>45.802271528041388</v>
      </c>
      <c r="Y14" s="10">
        <v>45.656191480430408</v>
      </c>
      <c r="Z14" s="10">
        <v>45.511039377983849</v>
      </c>
      <c r="AA14" s="10">
        <v>45.366811038649601</v>
      </c>
      <c r="AB14" s="10">
        <v>45.223501487101039</v>
      </c>
      <c r="AO14" s="4" t="s">
        <v>262</v>
      </c>
      <c r="AP14" s="10"/>
      <c r="AQ14" s="10"/>
      <c r="AR14" s="10">
        <v>78.184078822179856</v>
      </c>
      <c r="AS14" s="10">
        <v>78.050067018755158</v>
      </c>
      <c r="AT14" s="10">
        <v>77.918068804964037</v>
      </c>
      <c r="AU14" s="10">
        <v>46.418080512739571</v>
      </c>
      <c r="AV14" s="10">
        <v>46.241215608884602</v>
      </c>
      <c r="AW14" s="10">
        <v>46.06550567458455</v>
      </c>
      <c r="AX14" s="10">
        <v>45.890924079661836</v>
      </c>
      <c r="AY14" s="10">
        <v>45.717487332292436</v>
      </c>
      <c r="AZ14" s="10">
        <v>45.545179627952827</v>
      </c>
      <c r="BA14" s="10">
        <v>45.373985193119609</v>
      </c>
      <c r="BB14" s="10">
        <v>45.203931386264692</v>
      </c>
      <c r="BC14" s="10">
        <v>45.034991704218655</v>
      </c>
      <c r="BD14" s="10">
        <v>44.867172000117662</v>
      </c>
      <c r="BE14" s="10">
        <v>44.70045659635776</v>
      </c>
      <c r="BF14" s="10">
        <v>44.534851397746444</v>
      </c>
      <c r="BG14" s="10">
        <v>44.370340774248234</v>
      </c>
      <c r="BH14" s="10">
        <v>44.206941456629025</v>
      </c>
      <c r="BI14" s="10">
        <v>44.044616308485473</v>
      </c>
      <c r="BJ14" s="10">
        <v>43.883403663603175</v>
      </c>
      <c r="BK14" s="10">
        <v>43.723255655929485</v>
      </c>
      <c r="BL14" s="10">
        <v>43.563528071942869</v>
      </c>
      <c r="BM14" s="10">
        <v>43.405273328355257</v>
      </c>
      <c r="BN14" s="10">
        <v>43.247950397634682</v>
      </c>
      <c r="BO14" s="10">
        <v>43.091554892243998</v>
      </c>
      <c r="BP14" s="10">
        <v>42.936081959279278</v>
      </c>
      <c r="CC14" s="4" t="s">
        <v>262</v>
      </c>
      <c r="CD14" s="10"/>
      <c r="CE14" s="10"/>
      <c r="CF14" s="10">
        <v>4.2401282584037725</v>
      </c>
      <c r="CG14" s="10">
        <v>8.5810114374023563</v>
      </c>
      <c r="CH14" s="10">
        <v>12.988561363716945</v>
      </c>
      <c r="CI14" s="10">
        <v>15.837534971106681</v>
      </c>
      <c r="CJ14" s="10">
        <v>18.699592411703843</v>
      </c>
      <c r="CK14" s="10">
        <v>21.52526905411791</v>
      </c>
      <c r="CL14" s="10">
        <v>24.265003009519724</v>
      </c>
      <c r="CM14" s="10">
        <v>26.873348020689978</v>
      </c>
      <c r="CN14" s="10">
        <v>29.312213884447498</v>
      </c>
      <c r="CO14" s="10">
        <v>31.553390652837187</v>
      </c>
      <c r="CP14" s="10">
        <v>33.57971826854758</v>
      </c>
      <c r="CQ14" s="10">
        <v>35.384800002883523</v>
      </c>
      <c r="CR14" s="10">
        <v>36.971782616742317</v>
      </c>
      <c r="CS14" s="10">
        <v>38.351320864842151</v>
      </c>
      <c r="CT14" s="10">
        <v>39.539361958210826</v>
      </c>
      <c r="CU14" s="10">
        <v>40.554946946984586</v>
      </c>
      <c r="CV14" s="10">
        <v>41.418421724765281</v>
      </c>
      <c r="CW14" s="10">
        <v>42.149956604970853</v>
      </c>
      <c r="CX14" s="10">
        <v>42.768691951672793</v>
      </c>
      <c r="CY14" s="10">
        <v>43.292012810230375</v>
      </c>
      <c r="CZ14" s="10">
        <v>43.734816556685814</v>
      </c>
      <c r="DA14" s="10">
        <v>43.820022769335047</v>
      </c>
      <c r="DB14" s="10">
        <v>44.111603702292754</v>
      </c>
      <c r="DC14" s="10">
        <v>43.80146320665667</v>
      </c>
      <c r="DD14" s="10">
        <v>43.744540897598071</v>
      </c>
    </row>
    <row r="15" spans="1:110" x14ac:dyDescent="0.2">
      <c r="A15" s="4" t="s">
        <v>263</v>
      </c>
      <c r="B15" s="10"/>
      <c r="C15" s="10"/>
      <c r="D15" s="10">
        <v>225.73231857386929</v>
      </c>
      <c r="E15" s="10">
        <v>225.74239676914311</v>
      </c>
      <c r="F15" s="10">
        <v>225.7583797268141</v>
      </c>
      <c r="G15" s="10">
        <v>225.77977567929673</v>
      </c>
      <c r="H15" s="10">
        <v>225.80680956740548</v>
      </c>
      <c r="I15" s="10">
        <v>225.83970641981756</v>
      </c>
      <c r="J15" s="10">
        <v>225.87797471382126</v>
      </c>
      <c r="K15" s="10">
        <v>225.92207847861462</v>
      </c>
      <c r="L15" s="10">
        <v>225.97176515596459</v>
      </c>
      <c r="M15" s="10">
        <v>226.02678233863429</v>
      </c>
      <c r="N15" s="10">
        <v>226.08783308732544</v>
      </c>
      <c r="O15" s="10">
        <v>226.15442624543294</v>
      </c>
      <c r="P15" s="10">
        <v>226.22678727685383</v>
      </c>
      <c r="Q15" s="10">
        <v>226.30466400604178</v>
      </c>
      <c r="R15" s="10">
        <v>226.38828207264922</v>
      </c>
      <c r="S15" s="10">
        <v>226.47738940954653</v>
      </c>
      <c r="T15" s="10">
        <v>226.57245065163872</v>
      </c>
      <c r="U15" s="10">
        <v>226.67273614049014</v>
      </c>
      <c r="V15" s="10">
        <v>226.77918836202338</v>
      </c>
      <c r="W15" s="10">
        <v>226.89083892596062</v>
      </c>
      <c r="X15" s="10">
        <v>226.99350249190451</v>
      </c>
      <c r="Y15" s="10">
        <v>227.11059606197887</v>
      </c>
      <c r="Z15" s="10">
        <v>227.23021508042999</v>
      </c>
      <c r="AA15" s="10">
        <v>227.35236106309529</v>
      </c>
      <c r="AB15" s="10">
        <v>227.47700839957832</v>
      </c>
      <c r="AO15" s="4" t="s">
        <v>263</v>
      </c>
      <c r="AP15" s="10"/>
      <c r="AQ15" s="10"/>
      <c r="AR15" s="10">
        <v>179.61472008069995</v>
      </c>
      <c r="AS15" s="10">
        <v>179.664707302469</v>
      </c>
      <c r="AT15" s="10">
        <v>179.71940256603455</v>
      </c>
      <c r="AU15" s="10">
        <v>179.77839748997897</v>
      </c>
      <c r="AV15" s="10">
        <v>179.84188038410426</v>
      </c>
      <c r="AW15" s="10">
        <v>179.91003962600047</v>
      </c>
      <c r="AX15" s="10">
        <v>179.98246702153273</v>
      </c>
      <c r="AY15" s="10">
        <v>180.05954991691894</v>
      </c>
      <c r="AZ15" s="10">
        <v>180.14107906205737</v>
      </c>
      <c r="BA15" s="10">
        <v>180.22684531994798</v>
      </c>
      <c r="BB15" s="10">
        <v>180.31743503255524</v>
      </c>
      <c r="BC15" s="10">
        <v>180.41244028401834</v>
      </c>
      <c r="BD15" s="10">
        <v>180.51204977829218</v>
      </c>
      <c r="BE15" s="10">
        <v>187.35159339962584</v>
      </c>
      <c r="BF15" s="10">
        <v>187.49859035927224</v>
      </c>
      <c r="BG15" s="10">
        <v>187.65014359152531</v>
      </c>
      <c r="BH15" s="10">
        <v>187.80667107406197</v>
      </c>
      <c r="BI15" s="10">
        <v>187.96752104072328</v>
      </c>
      <c r="BJ15" s="10">
        <v>188.13353946753577</v>
      </c>
      <c r="BK15" s="10">
        <v>188.30386073565853</v>
      </c>
      <c r="BL15" s="10">
        <v>188.46578063629332</v>
      </c>
      <c r="BM15" s="10">
        <v>188.64027618065128</v>
      </c>
      <c r="BN15" s="10">
        <v>188.81668499495996</v>
      </c>
      <c r="BO15" s="10">
        <v>188.99501150822462</v>
      </c>
      <c r="BP15" s="10">
        <v>189.17523341100218</v>
      </c>
      <c r="CC15" s="4" t="s">
        <v>263</v>
      </c>
      <c r="CD15" s="10"/>
      <c r="CE15" s="10"/>
      <c r="CF15" s="10">
        <v>1.722026260045763</v>
      </c>
      <c r="CG15" s="10">
        <v>3.9133158590322639</v>
      </c>
      <c r="CH15" s="10">
        <v>6.5160669339531196</v>
      </c>
      <c r="CI15" s="10">
        <v>9.4830420243126419</v>
      </c>
      <c r="CJ15" s="10">
        <v>12.775141137074954</v>
      </c>
      <c r="CK15" s="10">
        <v>16.187815818657356</v>
      </c>
      <c r="CL15" s="10">
        <v>20.030780794778643</v>
      </c>
      <c r="CM15" s="10">
        <v>23.965020911536108</v>
      </c>
      <c r="CN15" s="10">
        <v>27.965737048872132</v>
      </c>
      <c r="CO15" s="10">
        <v>32.06596268723667</v>
      </c>
      <c r="CP15" s="10">
        <v>36.18540122448114</v>
      </c>
      <c r="CQ15" s="10">
        <v>40.349079489555635</v>
      </c>
      <c r="CR15" s="10">
        <v>44.467877919674144</v>
      </c>
      <c r="CS15" s="10">
        <v>48.448870090889848</v>
      </c>
      <c r="CT15" s="10">
        <v>52.339313912989979</v>
      </c>
      <c r="CU15" s="10">
        <v>56.053083536374807</v>
      </c>
      <c r="CV15" s="10">
        <v>59.528086021478963</v>
      </c>
      <c r="CW15" s="10">
        <v>62.776159454665049</v>
      </c>
      <c r="CX15" s="10">
        <v>65.782426834879402</v>
      </c>
      <c r="CY15" s="10">
        <v>68.53990389448083</v>
      </c>
      <c r="CZ15" s="10">
        <v>71.046347782542682</v>
      </c>
      <c r="DA15" s="10">
        <v>73.314204507965542</v>
      </c>
      <c r="DB15" s="10">
        <v>75.353444387870042</v>
      </c>
      <c r="DC15" s="10">
        <v>77.180300334042983</v>
      </c>
      <c r="DD15" s="10">
        <v>78.81328340604712</v>
      </c>
    </row>
    <row r="16" spans="1:110" ht="13.5" thickBot="1" x14ac:dyDescent="0.25">
      <c r="A16" s="4" t="s">
        <v>264</v>
      </c>
      <c r="B16" s="10"/>
      <c r="C16" s="10"/>
      <c r="D16" s="10">
        <v>30.441473506252066</v>
      </c>
      <c r="E16" s="10">
        <v>30.320291754278191</v>
      </c>
      <c r="F16" s="10">
        <v>30.199878162686911</v>
      </c>
      <c r="G16" s="10">
        <v>30.080216296525631</v>
      </c>
      <c r="H16" s="10">
        <v>29.96130926313057</v>
      </c>
      <c r="I16" s="10">
        <v>29.843160187492156</v>
      </c>
      <c r="J16" s="10">
        <v>29.72575268664454</v>
      </c>
      <c r="K16" s="10">
        <v>29.609096427404857</v>
      </c>
      <c r="L16" s="10">
        <v>29.493181567098468</v>
      </c>
      <c r="M16" s="10">
        <v>29.377998282580201</v>
      </c>
      <c r="N16" s="10">
        <v>29.263562797242855</v>
      </c>
      <c r="O16" s="10">
        <v>29.149858812232853</v>
      </c>
      <c r="P16" s="10">
        <v>29.036889568035889</v>
      </c>
      <c r="Q16" s="10">
        <v>28.924645305909213</v>
      </c>
      <c r="R16" s="10">
        <v>28.813129300228521</v>
      </c>
      <c r="S16" s="10">
        <v>28.702331823895481</v>
      </c>
      <c r="T16" s="10">
        <v>28.592262691363356</v>
      </c>
      <c r="U16" s="10">
        <v>28.48289919213741</v>
      </c>
      <c r="V16" s="10">
        <v>28.374264188175829</v>
      </c>
      <c r="W16" s="10">
        <v>28.266328492821174</v>
      </c>
      <c r="X16" s="10">
        <v>28.15870283216114</v>
      </c>
      <c r="Y16" s="10">
        <v>28.052022413562774</v>
      </c>
      <c r="Z16" s="10">
        <v>27.945960213480973</v>
      </c>
      <c r="AA16" s="10">
        <v>27.840513400503134</v>
      </c>
      <c r="AB16" s="10">
        <v>27.735678703096454</v>
      </c>
      <c r="AO16" s="5" t="s">
        <v>264</v>
      </c>
      <c r="AP16" s="12"/>
      <c r="AQ16" s="12"/>
      <c r="AR16" s="12">
        <v>30.441473506252066</v>
      </c>
      <c r="AS16" s="12">
        <v>30.320291754278191</v>
      </c>
      <c r="AT16" s="12">
        <v>30.199878162686911</v>
      </c>
      <c r="AU16" s="12">
        <v>30.080216296525631</v>
      </c>
      <c r="AV16" s="12">
        <v>29.96130926313057</v>
      </c>
      <c r="AW16" s="12">
        <v>29.843160187492156</v>
      </c>
      <c r="AX16" s="12">
        <v>29.72575268664454</v>
      </c>
      <c r="AY16" s="12">
        <v>29.609096427404857</v>
      </c>
      <c r="AZ16" s="12">
        <v>29.493181567098468</v>
      </c>
      <c r="BA16" s="12">
        <v>29.377998282580201</v>
      </c>
      <c r="BB16" s="12">
        <v>29.263562797242855</v>
      </c>
      <c r="BC16" s="12">
        <v>29.149858812232853</v>
      </c>
      <c r="BD16" s="12">
        <v>29.036889568035889</v>
      </c>
      <c r="BE16" s="12">
        <v>28.924645305909213</v>
      </c>
      <c r="BF16" s="12">
        <v>28.813129300228521</v>
      </c>
      <c r="BG16" s="12">
        <v>28.702331823895481</v>
      </c>
      <c r="BH16" s="12">
        <v>28.592262691363356</v>
      </c>
      <c r="BI16" s="12">
        <v>28.48289919213741</v>
      </c>
      <c r="BJ16" s="12">
        <v>28.374264188175829</v>
      </c>
      <c r="BK16" s="12">
        <v>28.266328492821174</v>
      </c>
      <c r="BL16" s="12">
        <v>28.15870283216114</v>
      </c>
      <c r="BM16" s="12">
        <v>28.052022413562774</v>
      </c>
      <c r="BN16" s="12">
        <v>27.945960213480973</v>
      </c>
      <c r="BO16" s="12">
        <v>27.840513400503134</v>
      </c>
      <c r="BP16" s="12">
        <v>27.735678703096454</v>
      </c>
      <c r="CC16" s="4" t="s">
        <v>264</v>
      </c>
      <c r="CD16" s="12"/>
      <c r="CE16" s="12"/>
      <c r="CF16" s="12">
        <v>0.77724501696318959</v>
      </c>
      <c r="CG16" s="12">
        <v>1.6116770795136115</v>
      </c>
      <c r="CH16" s="12">
        <v>2.4932471066041413</v>
      </c>
      <c r="CI16" s="12">
        <v>3.4091965671134887</v>
      </c>
      <c r="CJ16" s="12">
        <v>4.3447120334728497</v>
      </c>
      <c r="CK16" s="12">
        <v>5.2838998127049752</v>
      </c>
      <c r="CL16" s="12">
        <v>6.1057261972315935</v>
      </c>
      <c r="CM16" s="12">
        <v>7.0060503292429432</v>
      </c>
      <c r="CN16" s="12">
        <v>7.8672035723368525</v>
      </c>
      <c r="CO16" s="12">
        <v>8.5671002695813847</v>
      </c>
      <c r="CP16" s="12">
        <v>9.1940037500161527</v>
      </c>
      <c r="CQ16" s="12">
        <v>9.7682209665036321</v>
      </c>
      <c r="CR16" s="12">
        <v>10.278748439815777</v>
      </c>
      <c r="CS16" s="12">
        <v>10.715343890272806</v>
      </c>
      <c r="CT16" s="12">
        <v>11.093842895788407</v>
      </c>
      <c r="CU16" s="12">
        <v>11.419155182415816</v>
      </c>
      <c r="CV16" s="12">
        <v>11.697149091052006</v>
      </c>
      <c r="CW16" s="12">
        <v>11.934051450372646</v>
      </c>
      <c r="CX16" s="12">
        <v>12.13586563457662</v>
      </c>
      <c r="CY16" s="12">
        <v>12.308077255273652</v>
      </c>
      <c r="CZ16" s="12">
        <v>12.455312330891797</v>
      </c>
      <c r="DA16" s="12">
        <v>12.582284845287305</v>
      </c>
      <c r="DB16" s="12">
        <v>12.692382520099919</v>
      </c>
      <c r="DC16" s="12">
        <v>12.788717312649299</v>
      </c>
      <c r="DD16" s="12">
        <v>12.873799849627094</v>
      </c>
    </row>
    <row r="17" spans="1:108" x14ac:dyDescent="0.2">
      <c r="A17" s="44" t="s">
        <v>97</v>
      </c>
      <c r="B17" s="45"/>
      <c r="C17" s="45"/>
      <c r="D17" s="45"/>
      <c r="E17" s="45"/>
      <c r="F17" s="45"/>
      <c r="G17" s="45"/>
      <c r="H17" s="45"/>
      <c r="I17" s="45"/>
      <c r="J17" s="45"/>
      <c r="K17" s="45"/>
      <c r="L17" s="45"/>
      <c r="M17" s="45"/>
      <c r="N17" s="45"/>
      <c r="O17" s="45"/>
      <c r="P17" s="45"/>
      <c r="Q17" s="45"/>
      <c r="R17" s="45"/>
      <c r="S17" s="45"/>
      <c r="T17" s="45"/>
      <c r="U17" s="45"/>
      <c r="V17" s="45"/>
      <c r="W17" s="45"/>
      <c r="X17" s="45"/>
      <c r="Y17" s="45"/>
      <c r="Z17" s="45"/>
      <c r="AA17" s="45"/>
      <c r="AB17" s="45"/>
      <c r="AO17" s="42" t="s">
        <v>97</v>
      </c>
      <c r="CC17" s="44" t="s">
        <v>97</v>
      </c>
    </row>
    <row r="19" spans="1:108" x14ac:dyDescent="0.2">
      <c r="A19" s="9" t="str">
        <f>Mappings!D51 &amp; " (" &amp; Mappings!E51&amp; ")"</f>
        <v>Residential Electric Demand Technical Potential by End Use (MW)</v>
      </c>
      <c r="B19" s="9"/>
      <c r="C19" s="9"/>
      <c r="D19" s="9"/>
      <c r="E19" s="9"/>
      <c r="F19" s="9"/>
      <c r="G19" s="9"/>
      <c r="H19" s="9"/>
      <c r="I19" s="9"/>
      <c r="J19" s="9"/>
      <c r="K19" s="9"/>
      <c r="L19" s="9"/>
      <c r="M19" s="9"/>
      <c r="N19" s="9"/>
      <c r="O19" s="9"/>
      <c r="P19" s="9"/>
      <c r="Q19" s="9"/>
      <c r="R19" s="9"/>
      <c r="S19" s="9"/>
      <c r="T19" s="9"/>
      <c r="U19" s="9"/>
      <c r="V19" s="9"/>
      <c r="W19" s="9"/>
      <c r="X19" s="9"/>
      <c r="Y19" s="9"/>
      <c r="Z19" s="9"/>
      <c r="AA19" s="9"/>
      <c r="AB19" s="9"/>
      <c r="AO19" s="9" t="str">
        <f>Mappings!D55 &amp; " (" &amp; Mappings!E55 &amp; ")"</f>
        <v>Residential Electric Demand Economic Potential by End Use (MW)</v>
      </c>
      <c r="AP19" s="9"/>
      <c r="AQ19" s="9"/>
      <c r="AR19" s="9"/>
      <c r="AS19" s="9"/>
      <c r="AT19" s="9"/>
      <c r="AU19" s="9"/>
      <c r="AV19" s="9"/>
      <c r="AW19" s="9"/>
      <c r="AX19" s="9"/>
      <c r="AY19" s="9"/>
      <c r="AZ19" s="9"/>
      <c r="BA19" s="9"/>
      <c r="BB19" s="9"/>
      <c r="BC19" s="9"/>
      <c r="BD19" s="9"/>
      <c r="BE19" s="9"/>
      <c r="BF19" s="9"/>
      <c r="BG19" s="9"/>
      <c r="BH19" s="9"/>
      <c r="BI19" s="9"/>
      <c r="BJ19" s="9"/>
      <c r="BK19" s="9"/>
      <c r="BL19" s="9"/>
      <c r="BM19" s="9"/>
      <c r="BN19" s="9"/>
      <c r="BO19" s="9"/>
      <c r="BP19" s="9"/>
      <c r="CC19" s="9" t="str">
        <f>Mappings!D59 &amp; " (" &amp; Mappings!E59 &amp; ")"</f>
        <v>Residential Electric Demand Achievable Potential by End Use (MW)</v>
      </c>
      <c r="CD19" s="9"/>
      <c r="CE19" s="9"/>
      <c r="CF19" s="9"/>
      <c r="CG19" s="9"/>
      <c r="CH19" s="9"/>
      <c r="CI19" s="9"/>
      <c r="CJ19" s="9"/>
      <c r="CK19" s="9"/>
      <c r="CL19" s="9"/>
      <c r="CM19" s="9"/>
      <c r="CN19" s="9"/>
      <c r="CO19" s="9"/>
      <c r="CP19" s="9"/>
      <c r="CQ19" s="9"/>
      <c r="CR19" s="9"/>
      <c r="CS19" s="9"/>
      <c r="CT19" s="9"/>
      <c r="CU19" s="9"/>
      <c r="CV19" s="9"/>
      <c r="CW19" s="9"/>
      <c r="CX19" s="9"/>
      <c r="CY19" s="9"/>
      <c r="CZ19" s="9"/>
      <c r="DA19" s="9"/>
      <c r="DB19" s="9"/>
      <c r="DC19" s="9"/>
      <c r="DD19" s="9"/>
    </row>
    <row r="20" spans="1:108" ht="13.5" thickBot="1" x14ac:dyDescent="0.25">
      <c r="A20" s="7"/>
      <c r="B20" s="8">
        <v>2019</v>
      </c>
      <c r="C20" s="8">
        <v>2020</v>
      </c>
      <c r="D20" s="8">
        <v>2021</v>
      </c>
      <c r="E20" s="8">
        <v>2022</v>
      </c>
      <c r="F20" s="8">
        <v>2023</v>
      </c>
      <c r="G20" s="8">
        <v>2024</v>
      </c>
      <c r="H20" s="8">
        <v>2025</v>
      </c>
      <c r="I20" s="8">
        <v>2026</v>
      </c>
      <c r="J20" s="8">
        <v>2027</v>
      </c>
      <c r="K20" s="8">
        <v>2028</v>
      </c>
      <c r="L20" s="8">
        <v>2029</v>
      </c>
      <c r="M20" s="8">
        <v>2030</v>
      </c>
      <c r="N20" s="8">
        <v>2031</v>
      </c>
      <c r="O20" s="8">
        <v>2032</v>
      </c>
      <c r="P20" s="8">
        <v>2033</v>
      </c>
      <c r="Q20" s="8">
        <v>2034</v>
      </c>
      <c r="R20" s="8">
        <v>2035</v>
      </c>
      <c r="S20" s="8">
        <v>2036</v>
      </c>
      <c r="T20" s="8">
        <v>2037</v>
      </c>
      <c r="U20" s="8">
        <v>2038</v>
      </c>
      <c r="V20" s="8">
        <v>2039</v>
      </c>
      <c r="W20" s="8">
        <v>2040</v>
      </c>
      <c r="X20" s="8">
        <v>2041</v>
      </c>
      <c r="Y20" s="8">
        <v>2042</v>
      </c>
      <c r="Z20" s="8">
        <v>2043</v>
      </c>
      <c r="AA20" s="8">
        <v>2044</v>
      </c>
      <c r="AB20" s="8">
        <v>2045</v>
      </c>
      <c r="AO20" s="7"/>
      <c r="AP20" s="8">
        <v>2019</v>
      </c>
      <c r="AQ20" s="8">
        <v>2020</v>
      </c>
      <c r="AR20" s="8">
        <v>2021</v>
      </c>
      <c r="AS20" s="8">
        <v>2022</v>
      </c>
      <c r="AT20" s="8">
        <v>2023</v>
      </c>
      <c r="AU20" s="8">
        <v>2024</v>
      </c>
      <c r="AV20" s="8">
        <v>2025</v>
      </c>
      <c r="AW20" s="8">
        <v>2026</v>
      </c>
      <c r="AX20" s="8">
        <v>2027</v>
      </c>
      <c r="AY20" s="8">
        <v>2028</v>
      </c>
      <c r="AZ20" s="8">
        <v>2029</v>
      </c>
      <c r="BA20" s="8">
        <v>2030</v>
      </c>
      <c r="BB20" s="8">
        <v>2031</v>
      </c>
      <c r="BC20" s="8">
        <v>2032</v>
      </c>
      <c r="BD20" s="8">
        <v>2033</v>
      </c>
      <c r="BE20" s="8">
        <v>2034</v>
      </c>
      <c r="BF20" s="8">
        <v>2035</v>
      </c>
      <c r="BG20" s="8">
        <v>2036</v>
      </c>
      <c r="BH20" s="8">
        <v>2037</v>
      </c>
      <c r="BI20" s="8">
        <v>2038</v>
      </c>
      <c r="BJ20" s="8">
        <v>2039</v>
      </c>
      <c r="BK20" s="8">
        <v>2040</v>
      </c>
      <c r="BL20" s="8">
        <v>2041</v>
      </c>
      <c r="BM20" s="8">
        <v>2042</v>
      </c>
      <c r="BN20" s="8">
        <v>2043</v>
      </c>
      <c r="BO20" s="8">
        <v>2044</v>
      </c>
      <c r="BP20" s="8">
        <v>2045</v>
      </c>
      <c r="CC20" s="7"/>
      <c r="CD20" s="8">
        <v>2019</v>
      </c>
      <c r="CE20" s="8">
        <v>2020</v>
      </c>
      <c r="CF20" s="8">
        <v>2021</v>
      </c>
      <c r="CG20" s="8">
        <v>2022</v>
      </c>
      <c r="CH20" s="8">
        <v>2023</v>
      </c>
      <c r="CI20" s="8">
        <v>2024</v>
      </c>
      <c r="CJ20" s="8">
        <v>2025</v>
      </c>
      <c r="CK20" s="8">
        <v>2026</v>
      </c>
      <c r="CL20" s="8">
        <v>2027</v>
      </c>
      <c r="CM20" s="8">
        <v>2028</v>
      </c>
      <c r="CN20" s="8">
        <v>2029</v>
      </c>
      <c r="CO20" s="8">
        <v>2030</v>
      </c>
      <c r="CP20" s="8">
        <v>2031</v>
      </c>
      <c r="CQ20" s="8">
        <v>2032</v>
      </c>
      <c r="CR20" s="8">
        <v>2033</v>
      </c>
      <c r="CS20" s="8">
        <v>2034</v>
      </c>
      <c r="CT20" s="8">
        <v>2035</v>
      </c>
      <c r="CU20" s="8">
        <v>2036</v>
      </c>
      <c r="CV20" s="8">
        <v>2037</v>
      </c>
      <c r="CW20" s="8">
        <v>2038</v>
      </c>
      <c r="CX20" s="8">
        <v>2039</v>
      </c>
      <c r="CY20" s="8">
        <v>2040</v>
      </c>
      <c r="CZ20" s="8">
        <v>2041</v>
      </c>
      <c r="DA20" s="8">
        <v>2042</v>
      </c>
      <c r="DB20" s="8">
        <v>2043</v>
      </c>
      <c r="DC20" s="8">
        <v>2044</v>
      </c>
      <c r="DD20" s="8">
        <v>2045</v>
      </c>
    </row>
    <row r="21" spans="1:108" ht="13.5" hidden="1" thickTop="1" x14ac:dyDescent="0.2">
      <c r="A21" s="3" t="s">
        <v>251</v>
      </c>
      <c r="B21" s="11"/>
      <c r="C21" s="11"/>
      <c r="D21" s="11"/>
      <c r="E21" s="11"/>
      <c r="F21" s="11"/>
      <c r="G21" s="11"/>
      <c r="H21" s="11"/>
      <c r="I21" s="11"/>
      <c r="J21" s="11"/>
      <c r="K21" s="11"/>
      <c r="L21" s="11"/>
      <c r="M21" s="11"/>
      <c r="N21" s="11"/>
      <c r="O21" s="11"/>
      <c r="P21" s="11"/>
      <c r="Q21" s="11"/>
      <c r="R21" s="11"/>
      <c r="S21" s="11"/>
      <c r="T21" s="11"/>
      <c r="U21" s="11"/>
      <c r="V21" s="11"/>
      <c r="W21" s="11"/>
      <c r="X21" s="11"/>
      <c r="Y21" s="11"/>
      <c r="Z21" s="11"/>
      <c r="AA21" s="10"/>
      <c r="AB21" s="10"/>
      <c r="AO21" s="3" t="s">
        <v>251</v>
      </c>
      <c r="AP21" s="11"/>
      <c r="AQ21" s="11"/>
      <c r="AR21" s="11"/>
      <c r="AS21" s="11"/>
      <c r="AT21" s="11"/>
      <c r="AU21" s="11"/>
      <c r="AV21" s="11"/>
      <c r="AW21" s="11"/>
      <c r="AX21" s="11"/>
      <c r="AY21" s="11"/>
      <c r="AZ21" s="11"/>
      <c r="BA21" s="11"/>
      <c r="BB21" s="11"/>
      <c r="BC21" s="11"/>
      <c r="BD21" s="11"/>
      <c r="BE21" s="11"/>
      <c r="BF21" s="11"/>
      <c r="BG21" s="11"/>
      <c r="BH21" s="11"/>
      <c r="BI21" s="11"/>
      <c r="BJ21" s="11"/>
      <c r="BK21" s="11"/>
      <c r="BL21" s="11"/>
      <c r="BM21" s="11"/>
      <c r="BN21" s="11"/>
      <c r="BO21" s="10"/>
      <c r="BP21" s="10"/>
      <c r="CC21" s="3" t="s">
        <v>251</v>
      </c>
      <c r="CD21" s="11"/>
      <c r="CE21" s="11"/>
      <c r="CF21" s="11"/>
      <c r="CG21" s="11"/>
      <c r="CH21" s="11"/>
      <c r="CI21" s="11"/>
      <c r="CJ21" s="11"/>
      <c r="CK21" s="11"/>
      <c r="CL21" s="11"/>
      <c r="CM21" s="11"/>
      <c r="CN21" s="11"/>
      <c r="CO21" s="11"/>
      <c r="CP21" s="11"/>
      <c r="CQ21" s="11"/>
      <c r="CR21" s="11"/>
      <c r="CS21" s="11"/>
      <c r="CT21" s="11"/>
      <c r="CU21" s="11"/>
      <c r="CV21" s="11"/>
      <c r="CW21" s="11"/>
      <c r="CX21" s="11"/>
      <c r="CY21" s="11"/>
      <c r="CZ21" s="11"/>
      <c r="DA21" s="11"/>
      <c r="DB21" s="11"/>
      <c r="DC21" s="10"/>
      <c r="DD21" s="10"/>
    </row>
    <row r="22" spans="1:108" ht="13.5" hidden="1" thickTop="1" x14ac:dyDescent="0.2">
      <c r="A22" s="4" t="s">
        <v>252</v>
      </c>
      <c r="B22" s="10"/>
      <c r="C22" s="10"/>
      <c r="D22" s="10"/>
      <c r="E22" s="10"/>
      <c r="F22" s="10"/>
      <c r="G22" s="10"/>
      <c r="H22" s="10"/>
      <c r="I22" s="10"/>
      <c r="J22" s="10"/>
      <c r="K22" s="10"/>
      <c r="L22" s="10"/>
      <c r="M22" s="10"/>
      <c r="N22" s="10"/>
      <c r="O22" s="10"/>
      <c r="P22" s="10"/>
      <c r="Q22" s="10"/>
      <c r="R22" s="10"/>
      <c r="S22" s="10"/>
      <c r="T22" s="10"/>
      <c r="U22" s="10"/>
      <c r="V22" s="10"/>
      <c r="W22" s="10"/>
      <c r="X22" s="10"/>
      <c r="Y22" s="10"/>
      <c r="Z22" s="10"/>
      <c r="AA22" s="10"/>
      <c r="AB22" s="10"/>
      <c r="AO22" s="4" t="s">
        <v>252</v>
      </c>
      <c r="AP22" s="10"/>
      <c r="AQ22" s="10"/>
      <c r="AR22" s="10"/>
      <c r="AS22" s="10"/>
      <c r="AT22" s="10"/>
      <c r="AU22" s="10"/>
      <c r="AV22" s="10"/>
      <c r="AW22" s="10"/>
      <c r="AX22" s="10"/>
      <c r="AY22" s="10"/>
      <c r="AZ22" s="10"/>
      <c r="BA22" s="10"/>
      <c r="BB22" s="10"/>
      <c r="BC22" s="10"/>
      <c r="BD22" s="10"/>
      <c r="BE22" s="10"/>
      <c r="BF22" s="10"/>
      <c r="BG22" s="10"/>
      <c r="BH22" s="10"/>
      <c r="BI22" s="10"/>
      <c r="BJ22" s="10"/>
      <c r="BK22" s="10"/>
      <c r="BL22" s="10"/>
      <c r="BM22" s="10"/>
      <c r="BN22" s="10"/>
      <c r="BO22" s="10"/>
      <c r="BP22" s="10"/>
      <c r="CC22" s="4" t="s">
        <v>252</v>
      </c>
      <c r="CD22" s="10"/>
      <c r="CE22" s="10"/>
      <c r="CF22" s="10"/>
      <c r="CG22" s="10"/>
      <c r="CH22" s="10"/>
      <c r="CI22" s="10"/>
      <c r="CJ22" s="10"/>
      <c r="CK22" s="10"/>
      <c r="CL22" s="10"/>
      <c r="CM22" s="10"/>
      <c r="CN22" s="10"/>
      <c r="CO22" s="10"/>
      <c r="CP22" s="10"/>
      <c r="CQ22" s="10"/>
      <c r="CR22" s="10"/>
      <c r="CS22" s="10"/>
      <c r="CT22" s="10"/>
      <c r="CU22" s="10"/>
      <c r="CV22" s="10"/>
      <c r="CW22" s="10"/>
      <c r="CX22" s="10"/>
      <c r="CY22" s="10"/>
      <c r="CZ22" s="10"/>
      <c r="DA22" s="10"/>
      <c r="DB22" s="10"/>
      <c r="DC22" s="10"/>
      <c r="DD22" s="10"/>
    </row>
    <row r="23" spans="1:108" ht="13.5" hidden="1" thickTop="1" x14ac:dyDescent="0.2">
      <c r="A23" s="4" t="s">
        <v>253</v>
      </c>
      <c r="B23" s="10"/>
      <c r="C23" s="10"/>
      <c r="D23" s="10"/>
      <c r="E23" s="10"/>
      <c r="F23" s="10"/>
      <c r="G23" s="10"/>
      <c r="H23" s="10"/>
      <c r="I23" s="10"/>
      <c r="J23" s="10"/>
      <c r="K23" s="10"/>
      <c r="L23" s="10"/>
      <c r="M23" s="10"/>
      <c r="N23" s="10"/>
      <c r="O23" s="10"/>
      <c r="P23" s="10"/>
      <c r="Q23" s="10"/>
      <c r="R23" s="10"/>
      <c r="S23" s="10"/>
      <c r="T23" s="10"/>
      <c r="U23" s="10"/>
      <c r="V23" s="10"/>
      <c r="W23" s="10"/>
      <c r="X23" s="10"/>
      <c r="Y23" s="10"/>
      <c r="Z23" s="10"/>
      <c r="AA23" s="10"/>
      <c r="AB23" s="10"/>
      <c r="AO23" s="4" t="s">
        <v>253</v>
      </c>
      <c r="AP23" s="10"/>
      <c r="AQ23" s="10"/>
      <c r="AR23" s="10"/>
      <c r="AS23" s="10"/>
      <c r="AT23" s="10"/>
      <c r="AU23" s="10"/>
      <c r="AV23" s="10"/>
      <c r="AW23" s="10"/>
      <c r="AX23" s="10"/>
      <c r="AY23" s="10"/>
      <c r="AZ23" s="10"/>
      <c r="BA23" s="10"/>
      <c r="BB23" s="10"/>
      <c r="BC23" s="10"/>
      <c r="BD23" s="10"/>
      <c r="BE23" s="10"/>
      <c r="BF23" s="10"/>
      <c r="BG23" s="10"/>
      <c r="BH23" s="10"/>
      <c r="BI23" s="10"/>
      <c r="BJ23" s="10"/>
      <c r="BK23" s="10"/>
      <c r="BL23" s="10"/>
      <c r="BM23" s="10"/>
      <c r="BN23" s="10"/>
      <c r="BO23" s="10"/>
      <c r="BP23" s="10"/>
      <c r="CC23" s="4" t="s">
        <v>253</v>
      </c>
      <c r="CD23" s="10"/>
      <c r="CE23" s="10"/>
      <c r="CF23" s="10"/>
      <c r="CG23" s="10"/>
      <c r="CH23" s="10"/>
      <c r="CI23" s="10"/>
      <c r="CJ23" s="10"/>
      <c r="CK23" s="10"/>
      <c r="CL23" s="10"/>
      <c r="CM23" s="10"/>
      <c r="CN23" s="10"/>
      <c r="CO23" s="10"/>
      <c r="CP23" s="10"/>
      <c r="CQ23" s="10"/>
      <c r="CR23" s="10"/>
      <c r="CS23" s="10"/>
      <c r="CT23" s="10"/>
      <c r="CU23" s="10"/>
      <c r="CV23" s="10"/>
      <c r="CW23" s="10"/>
      <c r="CX23" s="10"/>
      <c r="CY23" s="10"/>
      <c r="CZ23" s="10"/>
      <c r="DA23" s="10"/>
      <c r="DB23" s="10"/>
      <c r="DC23" s="10"/>
      <c r="DD23" s="10"/>
    </row>
    <row r="24" spans="1:108" ht="13.5" hidden="1" thickTop="1" x14ac:dyDescent="0.2">
      <c r="A24" s="4" t="s">
        <v>254</v>
      </c>
      <c r="B24" s="10"/>
      <c r="C24" s="10"/>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O24" s="4" t="s">
        <v>254</v>
      </c>
      <c r="AP24" s="10"/>
      <c r="AQ24" s="10"/>
      <c r="AR24" s="10"/>
      <c r="AS24" s="10"/>
      <c r="AT24" s="10"/>
      <c r="AU24" s="10"/>
      <c r="AV24" s="10"/>
      <c r="AW24" s="10"/>
      <c r="AX24" s="10"/>
      <c r="AY24" s="10"/>
      <c r="AZ24" s="10"/>
      <c r="BA24" s="10"/>
      <c r="BB24" s="10"/>
      <c r="BC24" s="10"/>
      <c r="BD24" s="10"/>
      <c r="BE24" s="10"/>
      <c r="BF24" s="10"/>
      <c r="BG24" s="10"/>
      <c r="BH24" s="10"/>
      <c r="BI24" s="10"/>
      <c r="BJ24" s="10"/>
      <c r="BK24" s="10"/>
      <c r="BL24" s="10"/>
      <c r="BM24" s="10"/>
      <c r="BN24" s="10"/>
      <c r="BO24" s="10"/>
      <c r="BP24" s="10"/>
      <c r="CC24" s="4" t="s">
        <v>254</v>
      </c>
      <c r="CD24" s="10"/>
      <c r="CE24" s="10"/>
      <c r="CF24" s="10"/>
      <c r="CG24" s="10"/>
      <c r="CH24" s="10"/>
      <c r="CI24" s="10"/>
      <c r="CJ24" s="10"/>
      <c r="CK24" s="10"/>
      <c r="CL24" s="10"/>
      <c r="CM24" s="10"/>
      <c r="CN24" s="10"/>
      <c r="CO24" s="10"/>
      <c r="CP24" s="10"/>
      <c r="CQ24" s="10"/>
      <c r="CR24" s="10"/>
      <c r="CS24" s="10"/>
      <c r="CT24" s="10"/>
      <c r="CU24" s="10"/>
      <c r="CV24" s="10"/>
      <c r="CW24" s="10"/>
      <c r="CX24" s="10"/>
      <c r="CY24" s="10"/>
      <c r="CZ24" s="10"/>
      <c r="DA24" s="10"/>
      <c r="DB24" s="10"/>
      <c r="DC24" s="10"/>
      <c r="DD24" s="10"/>
    </row>
    <row r="25" spans="1:108" ht="13.5" hidden="1" thickTop="1" x14ac:dyDescent="0.2">
      <c r="A25" s="4" t="s">
        <v>255</v>
      </c>
      <c r="B25" s="10"/>
      <c r="C25" s="10"/>
      <c r="D25" s="10"/>
      <c r="E25" s="10"/>
      <c r="F25" s="10"/>
      <c r="G25" s="10"/>
      <c r="H25" s="10"/>
      <c r="I25" s="10"/>
      <c r="J25" s="10"/>
      <c r="K25" s="10"/>
      <c r="L25" s="10"/>
      <c r="M25" s="10"/>
      <c r="N25" s="10"/>
      <c r="O25" s="10"/>
      <c r="P25" s="10"/>
      <c r="Q25" s="10"/>
      <c r="R25" s="10"/>
      <c r="S25" s="10"/>
      <c r="T25" s="10"/>
      <c r="U25" s="10"/>
      <c r="V25" s="10"/>
      <c r="W25" s="10"/>
      <c r="X25" s="10"/>
      <c r="Y25" s="10"/>
      <c r="Z25" s="10"/>
      <c r="AA25" s="10"/>
      <c r="AB25" s="10"/>
      <c r="AO25" s="4" t="s">
        <v>255</v>
      </c>
      <c r="AP25" s="10"/>
      <c r="AQ25" s="10"/>
      <c r="AR25" s="10"/>
      <c r="AS25" s="10"/>
      <c r="AT25" s="10"/>
      <c r="AU25" s="10"/>
      <c r="AV25" s="10"/>
      <c r="AW25" s="10"/>
      <c r="AX25" s="10"/>
      <c r="AY25" s="10"/>
      <c r="AZ25" s="10"/>
      <c r="BA25" s="10"/>
      <c r="BB25" s="10"/>
      <c r="BC25" s="10"/>
      <c r="BD25" s="10"/>
      <c r="BE25" s="10"/>
      <c r="BF25" s="10"/>
      <c r="BG25" s="10"/>
      <c r="BH25" s="10"/>
      <c r="BI25" s="10"/>
      <c r="BJ25" s="10"/>
      <c r="BK25" s="10"/>
      <c r="BL25" s="10"/>
      <c r="BM25" s="10"/>
      <c r="BN25" s="10"/>
      <c r="BO25" s="10"/>
      <c r="BP25" s="10"/>
      <c r="CC25" s="4" t="s">
        <v>255</v>
      </c>
      <c r="CD25" s="10"/>
      <c r="CE25" s="10"/>
      <c r="CF25" s="10"/>
      <c r="CG25" s="10"/>
      <c r="CH25" s="10"/>
      <c r="CI25" s="10"/>
      <c r="CJ25" s="10"/>
      <c r="CK25" s="10"/>
      <c r="CL25" s="10"/>
      <c r="CM25" s="10"/>
      <c r="CN25" s="10"/>
      <c r="CO25" s="10"/>
      <c r="CP25" s="10"/>
      <c r="CQ25" s="10"/>
      <c r="CR25" s="10"/>
      <c r="CS25" s="10"/>
      <c r="CT25" s="10"/>
      <c r="CU25" s="10"/>
      <c r="CV25" s="10"/>
      <c r="CW25" s="10"/>
      <c r="CX25" s="10"/>
      <c r="CY25" s="10"/>
      <c r="CZ25" s="10"/>
      <c r="DA25" s="10"/>
      <c r="DB25" s="10"/>
      <c r="DC25" s="10"/>
      <c r="DD25" s="10"/>
    </row>
    <row r="26" spans="1:108" ht="13.5" hidden="1" thickTop="1" x14ac:dyDescent="0.2">
      <c r="A26" s="4" t="s">
        <v>256</v>
      </c>
      <c r="B26" s="10"/>
      <c r="C26" s="10"/>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O26" s="4" t="s">
        <v>256</v>
      </c>
      <c r="AP26" s="10"/>
      <c r="AQ26" s="10"/>
      <c r="AR26" s="10"/>
      <c r="AS26" s="10"/>
      <c r="AT26" s="10"/>
      <c r="AU26" s="10"/>
      <c r="AV26" s="10"/>
      <c r="AW26" s="10"/>
      <c r="AX26" s="10"/>
      <c r="AY26" s="10"/>
      <c r="AZ26" s="10"/>
      <c r="BA26" s="10"/>
      <c r="BB26" s="10"/>
      <c r="BC26" s="10"/>
      <c r="BD26" s="10"/>
      <c r="BE26" s="10"/>
      <c r="BF26" s="10"/>
      <c r="BG26" s="10"/>
      <c r="BH26" s="10"/>
      <c r="BI26" s="10"/>
      <c r="BJ26" s="10"/>
      <c r="BK26" s="10"/>
      <c r="BL26" s="10"/>
      <c r="BM26" s="10"/>
      <c r="BN26" s="10"/>
      <c r="BO26" s="10"/>
      <c r="BP26" s="10"/>
      <c r="CC26" s="4" t="s">
        <v>256</v>
      </c>
      <c r="CD26" s="10"/>
      <c r="CE26" s="10"/>
      <c r="CF26" s="10"/>
      <c r="CG26" s="10"/>
      <c r="CH26" s="10"/>
      <c r="CI26" s="10"/>
      <c r="CJ26" s="10"/>
      <c r="CK26" s="10"/>
      <c r="CL26" s="10"/>
      <c r="CM26" s="10"/>
      <c r="CN26" s="10"/>
      <c r="CO26" s="10"/>
      <c r="CP26" s="10"/>
      <c r="CQ26" s="10"/>
      <c r="CR26" s="10"/>
      <c r="CS26" s="10"/>
      <c r="CT26" s="10"/>
      <c r="CU26" s="10"/>
      <c r="CV26" s="10"/>
      <c r="CW26" s="10"/>
      <c r="CX26" s="10"/>
      <c r="CY26" s="10"/>
      <c r="CZ26" s="10"/>
      <c r="DA26" s="10"/>
      <c r="DB26" s="10"/>
      <c r="DC26" s="10"/>
      <c r="DD26" s="10"/>
    </row>
    <row r="27" spans="1:108" ht="13.5" hidden="1" thickTop="1" x14ac:dyDescent="0.2">
      <c r="A27" s="4" t="s">
        <v>257</v>
      </c>
      <c r="B27" s="10"/>
      <c r="C27" s="10"/>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O27" s="4" t="s">
        <v>257</v>
      </c>
      <c r="AP27" s="10"/>
      <c r="AQ27" s="10"/>
      <c r="AR27" s="10"/>
      <c r="AS27" s="10"/>
      <c r="AT27" s="10"/>
      <c r="AU27" s="10"/>
      <c r="AV27" s="10"/>
      <c r="AW27" s="10"/>
      <c r="AX27" s="10"/>
      <c r="AY27" s="10"/>
      <c r="AZ27" s="10"/>
      <c r="BA27" s="10"/>
      <c r="BB27" s="10"/>
      <c r="BC27" s="10"/>
      <c r="BD27" s="10"/>
      <c r="BE27" s="10"/>
      <c r="BF27" s="10"/>
      <c r="BG27" s="10"/>
      <c r="BH27" s="10"/>
      <c r="BI27" s="10"/>
      <c r="BJ27" s="10"/>
      <c r="BK27" s="10"/>
      <c r="BL27" s="10"/>
      <c r="BM27" s="10"/>
      <c r="BN27" s="10"/>
      <c r="BO27" s="10"/>
      <c r="BP27" s="10"/>
      <c r="CC27" s="4" t="s">
        <v>257</v>
      </c>
      <c r="CD27" s="10"/>
      <c r="CE27" s="10"/>
      <c r="CF27" s="10"/>
      <c r="CG27" s="10"/>
      <c r="CH27" s="10"/>
      <c r="CI27" s="10"/>
      <c r="CJ27" s="10"/>
      <c r="CK27" s="10"/>
      <c r="CL27" s="10"/>
      <c r="CM27" s="10"/>
      <c r="CN27" s="10"/>
      <c r="CO27" s="10"/>
      <c r="CP27" s="10"/>
      <c r="CQ27" s="10"/>
      <c r="CR27" s="10"/>
      <c r="CS27" s="10"/>
      <c r="CT27" s="10"/>
      <c r="CU27" s="10"/>
      <c r="CV27" s="10"/>
      <c r="CW27" s="10"/>
      <c r="CX27" s="10"/>
      <c r="CY27" s="10"/>
      <c r="CZ27" s="10"/>
      <c r="DA27" s="10"/>
      <c r="DB27" s="10"/>
      <c r="DC27" s="10"/>
      <c r="DD27" s="10"/>
    </row>
    <row r="28" spans="1:108" ht="13.5" hidden="1" thickTop="1" x14ac:dyDescent="0.2">
      <c r="A28" s="4" t="s">
        <v>258</v>
      </c>
      <c r="B28" s="10"/>
      <c r="C28" s="10"/>
      <c r="D28" s="10"/>
      <c r="E28" s="10"/>
      <c r="F28" s="10"/>
      <c r="G28" s="10"/>
      <c r="H28" s="10"/>
      <c r="I28" s="10"/>
      <c r="J28" s="10"/>
      <c r="K28" s="10"/>
      <c r="L28" s="10"/>
      <c r="M28" s="10"/>
      <c r="N28" s="10"/>
      <c r="O28" s="10"/>
      <c r="P28" s="10"/>
      <c r="Q28" s="10"/>
      <c r="R28" s="10"/>
      <c r="S28" s="10"/>
      <c r="T28" s="10"/>
      <c r="U28" s="10"/>
      <c r="V28" s="10"/>
      <c r="W28" s="10"/>
      <c r="X28" s="10"/>
      <c r="Y28" s="10"/>
      <c r="Z28" s="10"/>
      <c r="AA28" s="10"/>
      <c r="AB28" s="10"/>
      <c r="AO28" s="4" t="s">
        <v>258</v>
      </c>
      <c r="AP28" s="10"/>
      <c r="AQ28" s="10"/>
      <c r="AR28" s="10"/>
      <c r="AS28" s="10"/>
      <c r="AT28" s="10"/>
      <c r="AU28" s="10"/>
      <c r="AV28" s="10"/>
      <c r="AW28" s="10"/>
      <c r="AX28" s="10"/>
      <c r="AY28" s="10"/>
      <c r="AZ28" s="10"/>
      <c r="BA28" s="10"/>
      <c r="BB28" s="10"/>
      <c r="BC28" s="10"/>
      <c r="BD28" s="10"/>
      <c r="BE28" s="10"/>
      <c r="BF28" s="10"/>
      <c r="BG28" s="10"/>
      <c r="BH28" s="10"/>
      <c r="BI28" s="10"/>
      <c r="BJ28" s="10"/>
      <c r="BK28" s="10"/>
      <c r="BL28" s="10"/>
      <c r="BM28" s="10"/>
      <c r="BN28" s="10"/>
      <c r="BO28" s="10"/>
      <c r="BP28" s="10"/>
      <c r="CC28" s="4" t="s">
        <v>258</v>
      </c>
      <c r="CD28" s="10"/>
      <c r="CE28" s="10"/>
      <c r="CF28" s="10"/>
      <c r="CG28" s="10"/>
      <c r="CH28" s="10"/>
      <c r="CI28" s="10"/>
      <c r="CJ28" s="10"/>
      <c r="CK28" s="10"/>
      <c r="CL28" s="10"/>
      <c r="CM28" s="10"/>
      <c r="CN28" s="10"/>
      <c r="CO28" s="10"/>
      <c r="CP28" s="10"/>
      <c r="CQ28" s="10"/>
      <c r="CR28" s="10"/>
      <c r="CS28" s="10"/>
      <c r="CT28" s="10"/>
      <c r="CU28" s="10"/>
      <c r="CV28" s="10"/>
      <c r="CW28" s="10"/>
      <c r="CX28" s="10"/>
      <c r="CY28" s="10"/>
      <c r="CZ28" s="10"/>
      <c r="DA28" s="10"/>
      <c r="DB28" s="10"/>
      <c r="DC28" s="10"/>
      <c r="DD28" s="10"/>
    </row>
    <row r="29" spans="1:108" ht="13.5" hidden="1" thickTop="1" x14ac:dyDescent="0.2">
      <c r="A29" s="4" t="s">
        <v>259</v>
      </c>
      <c r="B29" s="10"/>
      <c r="C29" s="10"/>
      <c r="D29" s="10"/>
      <c r="E29" s="10"/>
      <c r="F29" s="10"/>
      <c r="G29" s="10"/>
      <c r="H29" s="10"/>
      <c r="I29" s="10"/>
      <c r="J29" s="10"/>
      <c r="K29" s="10"/>
      <c r="L29" s="10"/>
      <c r="M29" s="10"/>
      <c r="N29" s="10"/>
      <c r="O29" s="10"/>
      <c r="P29" s="10"/>
      <c r="Q29" s="10"/>
      <c r="R29" s="10"/>
      <c r="S29" s="10"/>
      <c r="T29" s="10"/>
      <c r="U29" s="10"/>
      <c r="V29" s="10"/>
      <c r="W29" s="10"/>
      <c r="X29" s="10"/>
      <c r="Y29" s="10"/>
      <c r="Z29" s="10"/>
      <c r="AA29" s="10"/>
      <c r="AB29" s="10"/>
      <c r="AO29" s="4" t="s">
        <v>259</v>
      </c>
      <c r="AP29" s="10"/>
      <c r="AQ29" s="10"/>
      <c r="AR29" s="10"/>
      <c r="AS29" s="10"/>
      <c r="AT29" s="10"/>
      <c r="AU29" s="10"/>
      <c r="AV29" s="10"/>
      <c r="AW29" s="10"/>
      <c r="AX29" s="10"/>
      <c r="AY29" s="10"/>
      <c r="AZ29" s="10"/>
      <c r="BA29" s="10"/>
      <c r="BB29" s="10"/>
      <c r="BC29" s="10"/>
      <c r="BD29" s="10"/>
      <c r="BE29" s="10"/>
      <c r="BF29" s="10"/>
      <c r="BG29" s="10"/>
      <c r="BH29" s="10"/>
      <c r="BI29" s="10"/>
      <c r="BJ29" s="10"/>
      <c r="BK29" s="10"/>
      <c r="BL29" s="10"/>
      <c r="BM29" s="10"/>
      <c r="BN29" s="10"/>
      <c r="BO29" s="10"/>
      <c r="BP29" s="10"/>
      <c r="CC29" s="4" t="s">
        <v>259</v>
      </c>
      <c r="CD29" s="10"/>
      <c r="CE29" s="10"/>
      <c r="CF29" s="10"/>
      <c r="CG29" s="10"/>
      <c r="CH29" s="10"/>
      <c r="CI29" s="10"/>
      <c r="CJ29" s="10"/>
      <c r="CK29" s="10"/>
      <c r="CL29" s="10"/>
      <c r="CM29" s="10"/>
      <c r="CN29" s="10"/>
      <c r="CO29" s="10"/>
      <c r="CP29" s="10"/>
      <c r="CQ29" s="10"/>
      <c r="CR29" s="10"/>
      <c r="CS29" s="10"/>
      <c r="CT29" s="10"/>
      <c r="CU29" s="10"/>
      <c r="CV29" s="10"/>
      <c r="CW29" s="10"/>
      <c r="CX29" s="10"/>
      <c r="CY29" s="10"/>
      <c r="CZ29" s="10"/>
      <c r="DA29" s="10"/>
      <c r="DB29" s="10"/>
      <c r="DC29" s="10"/>
      <c r="DD29" s="10"/>
    </row>
    <row r="30" spans="1:108" ht="13.5" thickTop="1" x14ac:dyDescent="0.2">
      <c r="A30" s="4" t="s">
        <v>260</v>
      </c>
      <c r="B30" s="10"/>
      <c r="C30" s="10"/>
      <c r="D30" s="10">
        <v>124.72350805034833</v>
      </c>
      <c r="E30" s="10">
        <v>125.15792779314452</v>
      </c>
      <c r="F30" s="10">
        <v>125.59570855117215</v>
      </c>
      <c r="G30" s="10">
        <v>125.58200645227745</v>
      </c>
      <c r="H30" s="10">
        <v>126.02349055784514</v>
      </c>
      <c r="I30" s="10">
        <v>126.46831597057221</v>
      </c>
      <c r="J30" s="10">
        <v>126.91603840465629</v>
      </c>
      <c r="K30" s="10">
        <v>127.36709748919547</v>
      </c>
      <c r="L30" s="10">
        <v>127.82126988563138</v>
      </c>
      <c r="M30" s="10">
        <v>128.27833236422342</v>
      </c>
      <c r="N30" s="10">
        <v>128.7389455083179</v>
      </c>
      <c r="O30" s="10">
        <v>129.20266511661646</v>
      </c>
      <c r="P30" s="10">
        <v>129.66970986587205</v>
      </c>
      <c r="Q30" s="10">
        <v>130.13985652356388</v>
      </c>
      <c r="R30" s="10">
        <v>130.61332383330702</v>
      </c>
      <c r="S30" s="10">
        <v>131.08988855862572</v>
      </c>
      <c r="T30" s="10">
        <v>131.56999042702452</v>
      </c>
      <c r="U30" s="10">
        <v>132.05296430592588</v>
      </c>
      <c r="V30" s="10">
        <v>132.53969186572627</v>
      </c>
      <c r="W30" s="10">
        <v>133.02928703009536</v>
      </c>
      <c r="X30" s="10">
        <v>133.50863706429897</v>
      </c>
      <c r="Y30" s="10">
        <v>133.99941318809579</v>
      </c>
      <c r="Z30" s="10">
        <v>134.49061521942383</v>
      </c>
      <c r="AA30" s="10">
        <v>134.98224985037291</v>
      </c>
      <c r="AB30" s="10">
        <v>135.47430831625292</v>
      </c>
      <c r="AO30" s="4" t="s">
        <v>260</v>
      </c>
      <c r="AP30" s="10"/>
      <c r="AQ30" s="10"/>
      <c r="AR30" s="10">
        <v>101.66285727670983</v>
      </c>
      <c r="AS30" s="10">
        <v>101.98173680282746</v>
      </c>
      <c r="AT30" s="10">
        <v>102.30334782577289</v>
      </c>
      <c r="AU30" s="10">
        <v>102.62734090734351</v>
      </c>
      <c r="AV30" s="10">
        <v>102.95388719509052</v>
      </c>
      <c r="AW30" s="10">
        <v>103.28315786575759</v>
      </c>
      <c r="AX30" s="10">
        <v>103.61480354266494</v>
      </c>
      <c r="AY30" s="10">
        <v>103.94916894199181</v>
      </c>
      <c r="AZ30" s="10">
        <v>104.28607818994297</v>
      </c>
      <c r="BA30" s="10">
        <v>104.62535550066275</v>
      </c>
      <c r="BB30" s="10">
        <v>104.96751910116826</v>
      </c>
      <c r="BC30" s="10">
        <v>105.31221969359044</v>
      </c>
      <c r="BD30" s="10">
        <v>105.65962850462959</v>
      </c>
      <c r="BE30" s="10">
        <v>106.00956975608614</v>
      </c>
      <c r="BF30" s="10">
        <v>106.36221473203406</v>
      </c>
      <c r="BG30" s="10">
        <v>106.71738765601435</v>
      </c>
      <c r="BH30" s="10">
        <v>107.07543334356399</v>
      </c>
      <c r="BI30" s="10">
        <v>107.43582902602381</v>
      </c>
      <c r="BJ30" s="10">
        <v>107.7992665574444</v>
      </c>
      <c r="BK30" s="10">
        <v>108.16504967879254</v>
      </c>
      <c r="BL30" s="10">
        <v>108.52288120289171</v>
      </c>
      <c r="BM30" s="10">
        <v>108.88977789436359</v>
      </c>
      <c r="BN30" s="10">
        <v>109.25710144353727</v>
      </c>
      <c r="BO30" s="10">
        <v>109.6248566432688</v>
      </c>
      <c r="BP30" s="10">
        <v>109.99303615135553</v>
      </c>
      <c r="CC30" s="4" t="s">
        <v>260</v>
      </c>
      <c r="CD30" s="10"/>
      <c r="CE30" s="10"/>
      <c r="CF30" s="10">
        <v>0.62499766567274762</v>
      </c>
      <c r="CG30" s="10">
        <v>1.3095424859515383</v>
      </c>
      <c r="CH30" s="10">
        <v>2.0526934471806682</v>
      </c>
      <c r="CI30" s="10">
        <v>2.8513391051903985</v>
      </c>
      <c r="CJ30" s="10">
        <v>3.6997329591830588</v>
      </c>
      <c r="CK30" s="10">
        <v>4.5791590435941085</v>
      </c>
      <c r="CL30" s="10">
        <v>5.4998529682550412</v>
      </c>
      <c r="CM30" s="10">
        <v>6.4389112383581004</v>
      </c>
      <c r="CN30" s="10">
        <v>7.3022635766856592</v>
      </c>
      <c r="CO30" s="10">
        <v>8.2239341038600617</v>
      </c>
      <c r="CP30" s="10">
        <v>9.1212450657409025</v>
      </c>
      <c r="CQ30" s="10">
        <v>9.9062550712727671</v>
      </c>
      <c r="CR30" s="10">
        <v>10.637729493512536</v>
      </c>
      <c r="CS30" s="10">
        <v>11.302714953453513</v>
      </c>
      <c r="CT30" s="10">
        <v>11.908200857582278</v>
      </c>
      <c r="CU30" s="10">
        <v>12.44740371921252</v>
      </c>
      <c r="CV30" s="10">
        <v>12.915666158714409</v>
      </c>
      <c r="CW30" s="10">
        <v>13.322246785629767</v>
      </c>
      <c r="CX30" s="10">
        <v>13.663624340869049</v>
      </c>
      <c r="CY30" s="10">
        <v>13.963655755976104</v>
      </c>
      <c r="CZ30" s="10">
        <v>14.220088297044262</v>
      </c>
      <c r="DA30" s="10">
        <v>14.430114109139529</v>
      </c>
      <c r="DB30" s="10">
        <v>14.608683135394292</v>
      </c>
      <c r="DC30" s="10">
        <v>14.761389702790398</v>
      </c>
      <c r="DD30" s="10">
        <v>14.893069869561945</v>
      </c>
    </row>
    <row r="31" spans="1:108" x14ac:dyDescent="0.2">
      <c r="A31" s="4" t="s">
        <v>261</v>
      </c>
      <c r="B31" s="10"/>
      <c r="C31" s="10"/>
      <c r="D31" s="10">
        <v>1007.3031359896652</v>
      </c>
      <c r="E31" s="10">
        <v>1013.8188545766616</v>
      </c>
      <c r="F31" s="10">
        <v>1020.3624081595475</v>
      </c>
      <c r="G31" s="10">
        <v>1026.9289681945261</v>
      </c>
      <c r="H31" s="10">
        <v>1033.0654627536364</v>
      </c>
      <c r="I31" s="10">
        <v>1039.2297135033041</v>
      </c>
      <c r="J31" s="10">
        <v>1045.4170784384828</v>
      </c>
      <c r="K31" s="10">
        <v>1051.6322246691066</v>
      </c>
      <c r="L31" s="10">
        <v>1057.8728368290142</v>
      </c>
      <c r="M31" s="10">
        <v>1063.2250892472034</v>
      </c>
      <c r="N31" s="10">
        <v>1068.6069728726475</v>
      </c>
      <c r="O31" s="10">
        <v>1074.0142188335258</v>
      </c>
      <c r="P31" s="10">
        <v>1079.448963448064</v>
      </c>
      <c r="Q31" s="10">
        <v>1084.9090728068359</v>
      </c>
      <c r="R31" s="10">
        <v>1089.4836466885242</v>
      </c>
      <c r="S31" s="10">
        <v>1094.0834041776884</v>
      </c>
      <c r="T31" s="10">
        <v>1098.7122224551085</v>
      </c>
      <c r="U31" s="10">
        <v>1103.3642626342798</v>
      </c>
      <c r="V31" s="10">
        <v>1108.0472882197555</v>
      </c>
      <c r="W31" s="10">
        <v>1112.7535172535734</v>
      </c>
      <c r="X31" s="10">
        <v>1117.367647535272</v>
      </c>
      <c r="Y31" s="10">
        <v>1122.0802667011924</v>
      </c>
      <c r="Z31" s="10">
        <v>1126.7946419761247</v>
      </c>
      <c r="AA31" s="10">
        <v>1131.5108526067238</v>
      </c>
      <c r="AB31" s="10">
        <v>1136.2288210763072</v>
      </c>
      <c r="AO31" s="4" t="s">
        <v>261</v>
      </c>
      <c r="AP31" s="10"/>
      <c r="AQ31" s="10"/>
      <c r="AR31" s="10">
        <v>1006.5340974796674</v>
      </c>
      <c r="AS31" s="10">
        <v>1012.8767405052582</v>
      </c>
      <c r="AT31" s="10">
        <v>1019.2471586785962</v>
      </c>
      <c r="AU31" s="10">
        <v>1025.640595571308</v>
      </c>
      <c r="AV31" s="10">
        <v>1031.6039400458874</v>
      </c>
      <c r="AW31" s="10">
        <v>1037.5949745573389</v>
      </c>
      <c r="AX31" s="10">
        <v>1043.6091292436145</v>
      </c>
      <c r="AY31" s="10">
        <v>1049.6509949225965</v>
      </c>
      <c r="AZ31" s="10">
        <v>1055.7182912731766</v>
      </c>
      <c r="BA31" s="10">
        <v>1060.8972276925451</v>
      </c>
      <c r="BB31" s="10">
        <v>1066.1056817556748</v>
      </c>
      <c r="BC31" s="10">
        <v>1071.3394567717339</v>
      </c>
      <c r="BD31" s="10">
        <v>1076.600649939704</v>
      </c>
      <c r="BE31" s="10">
        <v>1081.8871624470667</v>
      </c>
      <c r="BF31" s="10">
        <v>1086.2880549638655</v>
      </c>
      <c r="BG31" s="10">
        <v>1090.7140816882934</v>
      </c>
      <c r="BH31" s="10">
        <v>1095.1690436069011</v>
      </c>
      <c r="BI31" s="10">
        <v>1099.6472112003919</v>
      </c>
      <c r="BJ31" s="10">
        <v>1104.1561975528377</v>
      </c>
      <c r="BK31" s="10">
        <v>1108.6883672170889</v>
      </c>
      <c r="BL31" s="10">
        <v>1113.1306181995333</v>
      </c>
      <c r="BM31" s="10">
        <v>1117.6698929836928</v>
      </c>
      <c r="BN31" s="10">
        <v>1122.2113123403765</v>
      </c>
      <c r="BO31" s="10">
        <v>1126.7549416015222</v>
      </c>
      <c r="BP31" s="10">
        <v>1131.3007127241606</v>
      </c>
      <c r="CC31" s="4" t="s">
        <v>261</v>
      </c>
      <c r="CD31" s="10"/>
      <c r="CE31" s="10"/>
      <c r="CF31" s="10">
        <v>6.3923875177708958</v>
      </c>
      <c r="CG31" s="10">
        <v>13.306215871188975</v>
      </c>
      <c r="CH31" s="10">
        <v>20.65596445804481</v>
      </c>
      <c r="CI31" s="10">
        <v>28.438316632494029</v>
      </c>
      <c r="CJ31" s="10">
        <v>35.371029071543219</v>
      </c>
      <c r="CK31" s="10">
        <v>42.338145090559308</v>
      </c>
      <c r="CL31" s="10">
        <v>49.574150185007603</v>
      </c>
      <c r="CM31" s="10">
        <v>56.977215038019324</v>
      </c>
      <c r="CN31" s="10">
        <v>64.420641026424903</v>
      </c>
      <c r="CO31" s="10">
        <v>71.727056474129554</v>
      </c>
      <c r="CP31" s="10">
        <v>78.905493854933752</v>
      </c>
      <c r="CQ31" s="10">
        <v>85.895647648024834</v>
      </c>
      <c r="CR31" s="10">
        <v>92.609418160251096</v>
      </c>
      <c r="CS31" s="10">
        <v>98.981383868130848</v>
      </c>
      <c r="CT31" s="10">
        <v>104.94743933376523</v>
      </c>
      <c r="CU31" s="10">
        <v>110.53955791360625</v>
      </c>
      <c r="CV31" s="10">
        <v>115.49691263086963</v>
      </c>
      <c r="CW31" s="10">
        <v>120.08762667811411</v>
      </c>
      <c r="CX31" s="10">
        <v>123.47162252498734</v>
      </c>
      <c r="CY31" s="10">
        <v>126.85899812835618</v>
      </c>
      <c r="CZ31" s="10">
        <v>129.77478683095876</v>
      </c>
      <c r="DA31" s="10">
        <v>131.53266230748184</v>
      </c>
      <c r="DB31" s="10">
        <v>132.98068338335986</v>
      </c>
      <c r="DC31" s="10">
        <v>134.02748397880498</v>
      </c>
      <c r="DD31" s="10">
        <v>134.66226270630938</v>
      </c>
    </row>
    <row r="32" spans="1:108" x14ac:dyDescent="0.2">
      <c r="A32" s="4" t="s">
        <v>262</v>
      </c>
      <c r="B32" s="10"/>
      <c r="C32" s="10"/>
      <c r="D32" s="10">
        <v>81.769597033539043</v>
      </c>
      <c r="E32" s="10">
        <v>81.065251975106079</v>
      </c>
      <c r="F32" s="10">
        <v>80.362951536656041</v>
      </c>
      <c r="G32" s="10">
        <v>50.192602502275278</v>
      </c>
      <c r="H32" s="10">
        <v>49.448465631808908</v>
      </c>
      <c r="I32" s="10">
        <v>48.705427199029764</v>
      </c>
      <c r="J32" s="10">
        <v>47.963404488289342</v>
      </c>
      <c r="K32" s="10">
        <v>47.801534922195714</v>
      </c>
      <c r="L32" s="10">
        <v>47.640842844266452</v>
      </c>
      <c r="M32" s="10">
        <v>47.481308127641114</v>
      </c>
      <c r="N32" s="10">
        <v>47.322971273864859</v>
      </c>
      <c r="O32" s="10">
        <v>47.165797051273891</v>
      </c>
      <c r="P32" s="10">
        <v>47.009795707056128</v>
      </c>
      <c r="Q32" s="10">
        <v>46.85494720897794</v>
      </c>
      <c r="R32" s="10">
        <v>46.701261856543766</v>
      </c>
      <c r="S32" s="10">
        <v>46.548719664367141</v>
      </c>
      <c r="T32" s="10">
        <v>46.397346132058431</v>
      </c>
      <c r="U32" s="10">
        <v>46.247091019090128</v>
      </c>
      <c r="V32" s="10">
        <v>46.098010176511792</v>
      </c>
      <c r="W32" s="10">
        <v>45.950038259527489</v>
      </c>
      <c r="X32" s="10">
        <v>45.802271528041388</v>
      </c>
      <c r="Y32" s="10">
        <v>45.656191480430408</v>
      </c>
      <c r="Z32" s="10">
        <v>45.511039377983849</v>
      </c>
      <c r="AA32" s="10">
        <v>45.366811038649601</v>
      </c>
      <c r="AB32" s="10">
        <v>45.223501487101039</v>
      </c>
      <c r="AO32" s="4" t="s">
        <v>262</v>
      </c>
      <c r="AP32" s="10"/>
      <c r="AQ32" s="10"/>
      <c r="AR32" s="10">
        <v>78.184078822179856</v>
      </c>
      <c r="AS32" s="10">
        <v>78.050067018755158</v>
      </c>
      <c r="AT32" s="10">
        <v>77.918068804964037</v>
      </c>
      <c r="AU32" s="10">
        <v>46.418080512739571</v>
      </c>
      <c r="AV32" s="10">
        <v>46.241215608884602</v>
      </c>
      <c r="AW32" s="10">
        <v>46.06550567458455</v>
      </c>
      <c r="AX32" s="10">
        <v>45.890924079661836</v>
      </c>
      <c r="AY32" s="10">
        <v>45.717487332292436</v>
      </c>
      <c r="AZ32" s="10">
        <v>45.545179627952827</v>
      </c>
      <c r="BA32" s="10">
        <v>45.373985193119609</v>
      </c>
      <c r="BB32" s="10">
        <v>45.203931386264692</v>
      </c>
      <c r="BC32" s="10">
        <v>45.034991704218655</v>
      </c>
      <c r="BD32" s="10">
        <v>44.867172000117662</v>
      </c>
      <c r="BE32" s="10">
        <v>44.70045659635776</v>
      </c>
      <c r="BF32" s="10">
        <v>44.534851397746444</v>
      </c>
      <c r="BG32" s="10">
        <v>44.370340774248234</v>
      </c>
      <c r="BH32" s="10">
        <v>44.206941456629025</v>
      </c>
      <c r="BI32" s="10">
        <v>44.044616308485473</v>
      </c>
      <c r="BJ32" s="10">
        <v>43.883403663603175</v>
      </c>
      <c r="BK32" s="10">
        <v>43.723255655929485</v>
      </c>
      <c r="BL32" s="10">
        <v>43.563528071942869</v>
      </c>
      <c r="BM32" s="10">
        <v>43.405273328355257</v>
      </c>
      <c r="BN32" s="10">
        <v>43.247950397634682</v>
      </c>
      <c r="BO32" s="10">
        <v>43.091554892243998</v>
      </c>
      <c r="BP32" s="10">
        <v>42.936081959279278</v>
      </c>
      <c r="CC32" s="4" t="s">
        <v>262</v>
      </c>
      <c r="CD32" s="10"/>
      <c r="CE32" s="10"/>
      <c r="CF32" s="10">
        <v>4.2401282584037725</v>
      </c>
      <c r="CG32" s="10">
        <v>8.5810114374023563</v>
      </c>
      <c r="CH32" s="10">
        <v>12.988561363716945</v>
      </c>
      <c r="CI32" s="10">
        <v>15.837534971106681</v>
      </c>
      <c r="CJ32" s="10">
        <v>18.699592411703843</v>
      </c>
      <c r="CK32" s="10">
        <v>21.52526905411791</v>
      </c>
      <c r="CL32" s="10">
        <v>24.265003009519724</v>
      </c>
      <c r="CM32" s="10">
        <v>26.873348020689978</v>
      </c>
      <c r="CN32" s="10">
        <v>29.312213884447498</v>
      </c>
      <c r="CO32" s="10">
        <v>31.553390652837187</v>
      </c>
      <c r="CP32" s="10">
        <v>33.57971826854758</v>
      </c>
      <c r="CQ32" s="10">
        <v>35.384800002883523</v>
      </c>
      <c r="CR32" s="10">
        <v>36.971782616742317</v>
      </c>
      <c r="CS32" s="10">
        <v>38.351320864842151</v>
      </c>
      <c r="CT32" s="10">
        <v>39.539361958210826</v>
      </c>
      <c r="CU32" s="10">
        <v>40.554946946984586</v>
      </c>
      <c r="CV32" s="10">
        <v>41.418421724765281</v>
      </c>
      <c r="CW32" s="10">
        <v>42.149956604970853</v>
      </c>
      <c r="CX32" s="10">
        <v>42.768691951672793</v>
      </c>
      <c r="CY32" s="10">
        <v>43.292012810230375</v>
      </c>
      <c r="CZ32" s="10">
        <v>43.734816556685814</v>
      </c>
      <c r="DA32" s="10">
        <v>43.820022769335047</v>
      </c>
      <c r="DB32" s="10">
        <v>44.111603702292754</v>
      </c>
      <c r="DC32" s="10">
        <v>43.80146320665667</v>
      </c>
      <c r="DD32" s="10">
        <v>43.744540897598071</v>
      </c>
    </row>
    <row r="33" spans="1:108" x14ac:dyDescent="0.2">
      <c r="A33" s="4" t="s">
        <v>263</v>
      </c>
      <c r="B33" s="10"/>
      <c r="C33" s="10"/>
      <c r="D33" s="10">
        <v>225.73231857386929</v>
      </c>
      <c r="E33" s="10">
        <v>225.74239676914311</v>
      </c>
      <c r="F33" s="10">
        <v>225.7583797268141</v>
      </c>
      <c r="G33" s="10">
        <v>225.77977567929673</v>
      </c>
      <c r="H33" s="10">
        <v>225.80680956740548</v>
      </c>
      <c r="I33" s="10">
        <v>225.83970641981756</v>
      </c>
      <c r="J33" s="10">
        <v>225.87797471382126</v>
      </c>
      <c r="K33" s="10">
        <v>225.92207847861462</v>
      </c>
      <c r="L33" s="10">
        <v>225.97176515596459</v>
      </c>
      <c r="M33" s="10">
        <v>226.02678233863429</v>
      </c>
      <c r="N33" s="10">
        <v>226.08783308732544</v>
      </c>
      <c r="O33" s="10">
        <v>226.15442624543294</v>
      </c>
      <c r="P33" s="10">
        <v>226.22678727685383</v>
      </c>
      <c r="Q33" s="10">
        <v>226.30466400604178</v>
      </c>
      <c r="R33" s="10">
        <v>226.38828207264922</v>
      </c>
      <c r="S33" s="10">
        <v>226.47738940954653</v>
      </c>
      <c r="T33" s="10">
        <v>226.57245065163872</v>
      </c>
      <c r="U33" s="10">
        <v>226.67273614049014</v>
      </c>
      <c r="V33" s="10">
        <v>226.77918836202338</v>
      </c>
      <c r="W33" s="10">
        <v>226.89083892596062</v>
      </c>
      <c r="X33" s="10">
        <v>226.99350249190451</v>
      </c>
      <c r="Y33" s="10">
        <v>227.11059606197887</v>
      </c>
      <c r="Z33" s="10">
        <v>227.23021508042999</v>
      </c>
      <c r="AA33" s="10">
        <v>227.35236106309529</v>
      </c>
      <c r="AB33" s="10">
        <v>227.47700839957832</v>
      </c>
      <c r="AO33" s="4" t="s">
        <v>263</v>
      </c>
      <c r="AP33" s="10"/>
      <c r="AQ33" s="10"/>
      <c r="AR33" s="10">
        <v>179.61472008069995</v>
      </c>
      <c r="AS33" s="10">
        <v>179.664707302469</v>
      </c>
      <c r="AT33" s="10">
        <v>179.71940256603455</v>
      </c>
      <c r="AU33" s="10">
        <v>179.77839748997897</v>
      </c>
      <c r="AV33" s="10">
        <v>179.84188038410426</v>
      </c>
      <c r="AW33" s="10">
        <v>179.91003962600047</v>
      </c>
      <c r="AX33" s="10">
        <v>179.98246702153273</v>
      </c>
      <c r="AY33" s="10">
        <v>180.05954991691894</v>
      </c>
      <c r="AZ33" s="10">
        <v>180.14107906205737</v>
      </c>
      <c r="BA33" s="10">
        <v>180.22684531994798</v>
      </c>
      <c r="BB33" s="10">
        <v>180.31743503255524</v>
      </c>
      <c r="BC33" s="10">
        <v>180.41244028401834</v>
      </c>
      <c r="BD33" s="10">
        <v>180.51204977829218</v>
      </c>
      <c r="BE33" s="10">
        <v>187.35159339962584</v>
      </c>
      <c r="BF33" s="10">
        <v>187.49859035927224</v>
      </c>
      <c r="BG33" s="10">
        <v>187.65014359152531</v>
      </c>
      <c r="BH33" s="10">
        <v>187.80667107406197</v>
      </c>
      <c r="BI33" s="10">
        <v>187.96752104072328</v>
      </c>
      <c r="BJ33" s="10">
        <v>188.13353946753577</v>
      </c>
      <c r="BK33" s="10">
        <v>188.30386073565853</v>
      </c>
      <c r="BL33" s="10">
        <v>188.46578063629332</v>
      </c>
      <c r="BM33" s="10">
        <v>188.64027618065128</v>
      </c>
      <c r="BN33" s="10">
        <v>188.81668499495996</v>
      </c>
      <c r="BO33" s="10">
        <v>188.99501150822462</v>
      </c>
      <c r="BP33" s="10">
        <v>189.17523341100218</v>
      </c>
      <c r="CC33" s="4" t="s">
        <v>263</v>
      </c>
      <c r="CD33" s="10"/>
      <c r="CE33" s="10"/>
      <c r="CF33" s="10">
        <v>1.722026260045763</v>
      </c>
      <c r="CG33" s="10">
        <v>3.9133158590322639</v>
      </c>
      <c r="CH33" s="10">
        <v>6.5160669339531196</v>
      </c>
      <c r="CI33" s="10">
        <v>9.4830420243126419</v>
      </c>
      <c r="CJ33" s="10">
        <v>12.775141137074954</v>
      </c>
      <c r="CK33" s="10">
        <v>16.187815818657356</v>
      </c>
      <c r="CL33" s="10">
        <v>20.030780794778643</v>
      </c>
      <c r="CM33" s="10">
        <v>23.965020911536108</v>
      </c>
      <c r="CN33" s="10">
        <v>27.965737048872132</v>
      </c>
      <c r="CO33" s="10">
        <v>32.06596268723667</v>
      </c>
      <c r="CP33" s="10">
        <v>36.18540122448114</v>
      </c>
      <c r="CQ33" s="10">
        <v>40.349079489555635</v>
      </c>
      <c r="CR33" s="10">
        <v>44.467877919674144</v>
      </c>
      <c r="CS33" s="10">
        <v>48.448870090889848</v>
      </c>
      <c r="CT33" s="10">
        <v>52.339313912989979</v>
      </c>
      <c r="CU33" s="10">
        <v>56.053083536374807</v>
      </c>
      <c r="CV33" s="10">
        <v>59.528086021478963</v>
      </c>
      <c r="CW33" s="10">
        <v>62.776159454665049</v>
      </c>
      <c r="CX33" s="10">
        <v>65.782426834879402</v>
      </c>
      <c r="CY33" s="10">
        <v>68.53990389448083</v>
      </c>
      <c r="CZ33" s="10">
        <v>71.046347782542682</v>
      </c>
      <c r="DA33" s="10">
        <v>73.314204507965542</v>
      </c>
      <c r="DB33" s="10">
        <v>75.353444387870042</v>
      </c>
      <c r="DC33" s="10">
        <v>77.180300334042983</v>
      </c>
      <c r="DD33" s="10">
        <v>78.81328340604712</v>
      </c>
    </row>
    <row r="34" spans="1:108" ht="13.5" thickBot="1" x14ac:dyDescent="0.25">
      <c r="A34" s="4" t="s">
        <v>264</v>
      </c>
      <c r="B34" s="10"/>
      <c r="C34" s="10"/>
      <c r="D34" s="10">
        <v>30.441473506252066</v>
      </c>
      <c r="E34" s="10">
        <v>30.320291754278191</v>
      </c>
      <c r="F34" s="10">
        <v>30.199878162686911</v>
      </c>
      <c r="G34" s="10">
        <v>30.080216296525631</v>
      </c>
      <c r="H34" s="10">
        <v>29.96130926313057</v>
      </c>
      <c r="I34" s="10">
        <v>29.843160187492156</v>
      </c>
      <c r="J34" s="10">
        <v>29.72575268664454</v>
      </c>
      <c r="K34" s="10">
        <v>29.609096427404857</v>
      </c>
      <c r="L34" s="10">
        <v>29.493181567098468</v>
      </c>
      <c r="M34" s="10">
        <v>29.377998282580201</v>
      </c>
      <c r="N34" s="10">
        <v>29.263562797242855</v>
      </c>
      <c r="O34" s="10">
        <v>29.149858812232853</v>
      </c>
      <c r="P34" s="10">
        <v>29.036889568035889</v>
      </c>
      <c r="Q34" s="10">
        <v>28.924645305909213</v>
      </c>
      <c r="R34" s="10">
        <v>28.813129300228521</v>
      </c>
      <c r="S34" s="10">
        <v>28.702331823895481</v>
      </c>
      <c r="T34" s="10">
        <v>28.592262691363356</v>
      </c>
      <c r="U34" s="10">
        <v>28.48289919213741</v>
      </c>
      <c r="V34" s="10">
        <v>28.374264188175829</v>
      </c>
      <c r="W34" s="10">
        <v>28.266328492821174</v>
      </c>
      <c r="X34" s="10">
        <v>28.15870283216114</v>
      </c>
      <c r="Y34" s="10">
        <v>28.052022413562774</v>
      </c>
      <c r="Z34" s="10">
        <v>27.945960213480973</v>
      </c>
      <c r="AA34" s="54">
        <v>27.840513400503134</v>
      </c>
      <c r="AB34" s="54">
        <v>27.735678703096454</v>
      </c>
      <c r="AO34" s="5" t="s">
        <v>264</v>
      </c>
      <c r="AP34" s="12"/>
      <c r="AQ34" s="12"/>
      <c r="AR34" s="12">
        <v>30.441473506252066</v>
      </c>
      <c r="AS34" s="12">
        <v>30.320291754278191</v>
      </c>
      <c r="AT34" s="12">
        <v>30.199878162686911</v>
      </c>
      <c r="AU34" s="12">
        <v>30.080216296525631</v>
      </c>
      <c r="AV34" s="12">
        <v>29.96130926313057</v>
      </c>
      <c r="AW34" s="12">
        <v>29.843160187492156</v>
      </c>
      <c r="AX34" s="12">
        <v>29.72575268664454</v>
      </c>
      <c r="AY34" s="12">
        <v>29.609096427404857</v>
      </c>
      <c r="AZ34" s="12">
        <v>29.493181567098468</v>
      </c>
      <c r="BA34" s="12">
        <v>29.377998282580201</v>
      </c>
      <c r="BB34" s="12">
        <v>29.263562797242855</v>
      </c>
      <c r="BC34" s="12">
        <v>29.149858812232853</v>
      </c>
      <c r="BD34" s="12">
        <v>29.036889568035889</v>
      </c>
      <c r="BE34" s="12">
        <v>28.924645305909213</v>
      </c>
      <c r="BF34" s="12">
        <v>28.813129300228521</v>
      </c>
      <c r="BG34" s="12">
        <v>28.702331823895481</v>
      </c>
      <c r="BH34" s="12">
        <v>28.592262691363356</v>
      </c>
      <c r="BI34" s="12">
        <v>28.48289919213741</v>
      </c>
      <c r="BJ34" s="12">
        <v>28.374264188175829</v>
      </c>
      <c r="BK34" s="12">
        <v>28.266328492821174</v>
      </c>
      <c r="BL34" s="12">
        <v>28.15870283216114</v>
      </c>
      <c r="BM34" s="12">
        <v>28.052022413562774</v>
      </c>
      <c r="BN34" s="12">
        <v>27.945960213480973</v>
      </c>
      <c r="BO34" s="12">
        <v>27.840513400503134</v>
      </c>
      <c r="BP34" s="12">
        <v>27.735678703096454</v>
      </c>
      <c r="CC34" s="4" t="s">
        <v>264</v>
      </c>
      <c r="CD34" s="12"/>
      <c r="CE34" s="12"/>
      <c r="CF34" s="12">
        <v>0.77724501696318959</v>
      </c>
      <c r="CG34" s="12">
        <v>1.6116770795136115</v>
      </c>
      <c r="CH34" s="12">
        <v>2.4932471066041413</v>
      </c>
      <c r="CI34" s="12">
        <v>3.4091965671134887</v>
      </c>
      <c r="CJ34" s="12">
        <v>4.3447120334728497</v>
      </c>
      <c r="CK34" s="12">
        <v>5.2838998127049752</v>
      </c>
      <c r="CL34" s="12">
        <v>6.1057261972315935</v>
      </c>
      <c r="CM34" s="12">
        <v>7.0060503292429432</v>
      </c>
      <c r="CN34" s="12">
        <v>7.8672035723368525</v>
      </c>
      <c r="CO34" s="12">
        <v>8.5671002695813847</v>
      </c>
      <c r="CP34" s="12">
        <v>9.1940037500161527</v>
      </c>
      <c r="CQ34" s="12">
        <v>9.7682209665036321</v>
      </c>
      <c r="CR34" s="12">
        <v>10.278748439815777</v>
      </c>
      <c r="CS34" s="12">
        <v>10.715343890272806</v>
      </c>
      <c r="CT34" s="12">
        <v>11.093842895788407</v>
      </c>
      <c r="CU34" s="12">
        <v>11.419155182415816</v>
      </c>
      <c r="CV34" s="12">
        <v>11.697149091052006</v>
      </c>
      <c r="CW34" s="12">
        <v>11.934051450372646</v>
      </c>
      <c r="CX34" s="12">
        <v>12.13586563457662</v>
      </c>
      <c r="CY34" s="12">
        <v>12.308077255273652</v>
      </c>
      <c r="CZ34" s="12">
        <v>12.455312330891797</v>
      </c>
      <c r="DA34" s="12">
        <v>12.582284845287305</v>
      </c>
      <c r="DB34" s="12">
        <v>12.692382520099919</v>
      </c>
      <c r="DC34" s="12">
        <v>12.788717312649299</v>
      </c>
      <c r="DD34" s="12">
        <v>12.873799849627094</v>
      </c>
    </row>
    <row r="35" spans="1:108" x14ac:dyDescent="0.2">
      <c r="A35" s="44" t="s">
        <v>97</v>
      </c>
      <c r="B35" s="45"/>
      <c r="C35" s="45"/>
      <c r="D35" s="45"/>
      <c r="E35" s="45"/>
      <c r="F35" s="45"/>
      <c r="G35" s="45"/>
      <c r="H35" s="45"/>
      <c r="I35" s="45"/>
      <c r="J35" s="45"/>
      <c r="K35" s="45"/>
      <c r="L35" s="45"/>
      <c r="M35" s="45"/>
      <c r="N35" s="45"/>
      <c r="O35" s="45"/>
      <c r="P35" s="45"/>
      <c r="Q35" s="45"/>
      <c r="R35" s="45"/>
      <c r="S35" s="45"/>
      <c r="T35" s="45"/>
      <c r="U35" s="45"/>
      <c r="V35" s="45"/>
      <c r="W35" s="45"/>
      <c r="X35" s="45"/>
      <c r="Y35" s="45"/>
      <c r="Z35" s="45"/>
      <c r="AA35" s="45"/>
      <c r="AB35" s="45"/>
      <c r="AO35" s="42" t="s">
        <v>97</v>
      </c>
      <c r="CC35" s="44" t="s">
        <v>97</v>
      </c>
    </row>
    <row r="36" spans="1:108" s="59" customFormat="1" x14ac:dyDescent="0.2">
      <c r="B36" s="54"/>
      <c r="C36" s="54"/>
      <c r="D36" s="54"/>
      <c r="E36" s="54"/>
      <c r="F36" s="54"/>
      <c r="G36" s="54"/>
      <c r="H36" s="54"/>
      <c r="I36" s="54"/>
      <c r="J36" s="54"/>
      <c r="K36" s="54"/>
      <c r="L36" s="54"/>
      <c r="M36" s="54"/>
      <c r="N36" s="54"/>
      <c r="O36" s="54"/>
      <c r="P36" s="54"/>
      <c r="Q36" s="54"/>
      <c r="R36" s="54"/>
      <c r="S36" s="54"/>
      <c r="T36" s="54"/>
      <c r="U36" s="54"/>
      <c r="V36" s="54"/>
      <c r="W36" s="54"/>
      <c r="X36" s="54"/>
      <c r="Y36" s="54"/>
      <c r="Z36" s="54"/>
      <c r="AA36" s="54"/>
      <c r="AB36" s="54"/>
      <c r="AC36" s="2"/>
      <c r="AD36" s="2"/>
      <c r="AE36" s="2"/>
      <c r="AF36" s="2"/>
      <c r="AG36" s="2"/>
      <c r="AH36" s="2"/>
      <c r="AI36" s="2"/>
      <c r="AJ36" s="2"/>
      <c r="AK36" s="2"/>
      <c r="AL36" s="2"/>
      <c r="AM36" s="2"/>
      <c r="AN36" s="2"/>
      <c r="AP36" s="54"/>
      <c r="AQ36" s="54"/>
      <c r="AR36" s="54"/>
      <c r="AS36" s="54"/>
      <c r="AT36" s="54"/>
      <c r="AU36" s="54"/>
      <c r="AV36" s="54"/>
      <c r="AW36" s="54"/>
      <c r="AX36" s="54"/>
      <c r="AY36" s="54"/>
      <c r="AZ36" s="54"/>
      <c r="BA36" s="54"/>
      <c r="BB36" s="54"/>
      <c r="BC36" s="54"/>
      <c r="BD36" s="54"/>
      <c r="BE36" s="54"/>
      <c r="BF36" s="54"/>
      <c r="BG36" s="54"/>
      <c r="BH36" s="54"/>
      <c r="BI36" s="54"/>
      <c r="BJ36" s="54"/>
      <c r="BK36" s="54"/>
      <c r="BL36" s="54"/>
      <c r="BM36" s="54"/>
      <c r="BN36" s="54"/>
      <c r="BO36" s="54"/>
      <c r="BP36" s="54"/>
      <c r="CD36" s="54"/>
      <c r="CE36" s="54"/>
      <c r="CF36" s="54"/>
      <c r="CG36" s="54"/>
      <c r="CH36" s="54"/>
      <c r="CI36" s="54"/>
      <c r="CJ36" s="54"/>
      <c r="CK36" s="54"/>
      <c r="CL36" s="54"/>
      <c r="CM36" s="54"/>
      <c r="CN36" s="54"/>
      <c r="CO36" s="54"/>
      <c r="CP36" s="54"/>
      <c r="CQ36" s="54"/>
      <c r="CR36" s="54"/>
      <c r="CS36" s="54"/>
      <c r="CT36" s="54"/>
      <c r="CU36" s="54"/>
      <c r="CV36" s="54"/>
      <c r="CW36" s="54"/>
      <c r="CX36" s="54"/>
      <c r="CY36" s="54"/>
      <c r="CZ36" s="54"/>
      <c r="DA36" s="54"/>
      <c r="DB36" s="54"/>
      <c r="DC36" s="54"/>
      <c r="DD36" s="54"/>
    </row>
    <row r="38" spans="1:108" x14ac:dyDescent="0.2">
      <c r="A38" s="60"/>
      <c r="B38" s="59"/>
      <c r="C38" s="59"/>
      <c r="D38" s="59"/>
      <c r="E38" s="59"/>
      <c r="F38" s="59"/>
      <c r="G38" s="59"/>
      <c r="H38" s="59"/>
      <c r="I38" s="59"/>
      <c r="J38" s="59"/>
      <c r="K38" s="59"/>
      <c r="L38" s="59"/>
      <c r="M38" s="59"/>
      <c r="N38" s="59"/>
      <c r="O38" s="59"/>
      <c r="P38" s="59"/>
      <c r="Q38" s="59"/>
      <c r="R38" s="59"/>
      <c r="S38" s="59"/>
      <c r="T38" s="59"/>
      <c r="U38" s="59"/>
      <c r="V38" s="59"/>
      <c r="W38" s="59"/>
      <c r="X38" s="59"/>
      <c r="Y38" s="59"/>
      <c r="Z38" s="59"/>
      <c r="AA38" s="59"/>
      <c r="AB38" s="59"/>
      <c r="AO38" s="42"/>
      <c r="CC38" s="42"/>
    </row>
    <row r="39" spans="1:108" x14ac:dyDescent="0.2">
      <c r="A39" s="9" t="str">
        <f>Mappings!D52 &amp; " (" &amp; Mappings!E52 &amp; ")"</f>
        <v>BNI Electric Demand Technical Potential by End Use (MW)</v>
      </c>
      <c r="B39" s="9"/>
      <c r="C39" s="9"/>
      <c r="D39" s="9"/>
      <c r="E39" s="9"/>
      <c r="F39" s="9"/>
      <c r="G39" s="9"/>
      <c r="H39" s="9"/>
      <c r="I39" s="9"/>
      <c r="J39" s="9"/>
      <c r="K39" s="9"/>
      <c r="L39" s="9"/>
      <c r="M39" s="9"/>
      <c r="N39" s="9"/>
      <c r="O39" s="9"/>
      <c r="P39" s="9"/>
      <c r="Q39" s="9"/>
      <c r="R39" s="9"/>
      <c r="S39" s="9"/>
      <c r="T39" s="9"/>
      <c r="U39" s="9"/>
      <c r="V39" s="9"/>
      <c r="W39" s="9"/>
      <c r="X39" s="9"/>
      <c r="Y39" s="9"/>
      <c r="Z39" s="9"/>
      <c r="AA39" s="9"/>
      <c r="AB39" s="9"/>
      <c r="AO39" s="9" t="str">
        <f>Mappings!D56 &amp; " (" &amp; Mappings!E56 &amp; ")"</f>
        <v>BNI Electric Demand Economic Potential by End Use (MW)</v>
      </c>
      <c r="AP39" s="9"/>
      <c r="AQ39" s="9"/>
      <c r="AR39" s="9"/>
      <c r="AS39" s="9"/>
      <c r="AT39" s="9"/>
      <c r="AU39" s="9"/>
      <c r="AV39" s="9"/>
      <c r="AW39" s="9"/>
      <c r="AX39" s="9"/>
      <c r="AY39" s="9"/>
      <c r="AZ39" s="9"/>
      <c r="BA39" s="9"/>
      <c r="BB39" s="9"/>
      <c r="BC39" s="9"/>
      <c r="BD39" s="9"/>
      <c r="BE39" s="9"/>
      <c r="BF39" s="9"/>
      <c r="BG39" s="9"/>
      <c r="BH39" s="9"/>
      <c r="BI39" s="9"/>
      <c r="BJ39" s="9"/>
      <c r="BK39" s="9"/>
      <c r="BL39" s="9"/>
      <c r="BM39" s="9"/>
      <c r="BN39" s="9"/>
      <c r="BO39" s="9"/>
      <c r="BP39" s="9"/>
      <c r="CC39" s="9" t="str">
        <f>Mappings!D60 &amp; " (" &amp; Mappings!E60 &amp; ")"</f>
        <v>BNI Electric Demand Achievable Potential by End Use (MW)</v>
      </c>
      <c r="CD39" s="9"/>
      <c r="CE39" s="9"/>
      <c r="CF39" s="9"/>
      <c r="CG39" s="9"/>
      <c r="CH39" s="9"/>
      <c r="CI39" s="9"/>
      <c r="CJ39" s="9"/>
      <c r="CK39" s="9"/>
      <c r="CL39" s="9"/>
      <c r="CM39" s="9"/>
      <c r="CN39" s="9"/>
      <c r="CO39" s="9"/>
      <c r="CP39" s="9"/>
      <c r="CQ39" s="9"/>
      <c r="CR39" s="9"/>
      <c r="CS39" s="9"/>
      <c r="CT39" s="9"/>
      <c r="CU39" s="9"/>
      <c r="CV39" s="9"/>
      <c r="CW39" s="9"/>
      <c r="CX39" s="9"/>
      <c r="CY39" s="9"/>
      <c r="CZ39" s="9"/>
      <c r="DA39" s="9"/>
      <c r="DB39" s="9"/>
      <c r="DC39" s="9"/>
      <c r="DD39" s="9"/>
    </row>
    <row r="40" spans="1:108" ht="13.5" thickBot="1" x14ac:dyDescent="0.25">
      <c r="A40" s="7"/>
      <c r="B40" s="8">
        <v>2019</v>
      </c>
      <c r="C40" s="8">
        <v>2020</v>
      </c>
      <c r="D40" s="8">
        <v>2021</v>
      </c>
      <c r="E40" s="8">
        <v>2022</v>
      </c>
      <c r="F40" s="8">
        <v>2023</v>
      </c>
      <c r="G40" s="8">
        <v>2024</v>
      </c>
      <c r="H40" s="8">
        <v>2025</v>
      </c>
      <c r="I40" s="8">
        <v>2026</v>
      </c>
      <c r="J40" s="8">
        <v>2027</v>
      </c>
      <c r="K40" s="8">
        <v>2028</v>
      </c>
      <c r="L40" s="8">
        <v>2029</v>
      </c>
      <c r="M40" s="8">
        <v>2030</v>
      </c>
      <c r="N40" s="8">
        <v>2031</v>
      </c>
      <c r="O40" s="8">
        <v>2032</v>
      </c>
      <c r="P40" s="8">
        <v>2033</v>
      </c>
      <c r="Q40" s="8">
        <v>2034</v>
      </c>
      <c r="R40" s="8">
        <v>2035</v>
      </c>
      <c r="S40" s="8">
        <v>2036</v>
      </c>
      <c r="T40" s="8">
        <v>2037</v>
      </c>
      <c r="U40" s="8">
        <v>2038</v>
      </c>
      <c r="V40" s="8">
        <v>2039</v>
      </c>
      <c r="W40" s="8">
        <v>2040</v>
      </c>
      <c r="X40" s="8">
        <v>2041</v>
      </c>
      <c r="Y40" s="8">
        <v>2042</v>
      </c>
      <c r="Z40" s="8">
        <v>2043</v>
      </c>
      <c r="AA40" s="8">
        <v>2044</v>
      </c>
      <c r="AB40" s="8">
        <v>2045</v>
      </c>
      <c r="AO40" s="7"/>
      <c r="AP40" s="8">
        <v>2019</v>
      </c>
      <c r="AQ40" s="8">
        <v>2020</v>
      </c>
      <c r="AR40" s="8">
        <v>2021</v>
      </c>
      <c r="AS40" s="8">
        <v>2022</v>
      </c>
      <c r="AT40" s="8">
        <v>2023</v>
      </c>
      <c r="AU40" s="8">
        <v>2024</v>
      </c>
      <c r="AV40" s="8">
        <v>2025</v>
      </c>
      <c r="AW40" s="8">
        <v>2026</v>
      </c>
      <c r="AX40" s="8">
        <v>2027</v>
      </c>
      <c r="AY40" s="8">
        <v>2028</v>
      </c>
      <c r="AZ40" s="8">
        <v>2029</v>
      </c>
      <c r="BA40" s="8">
        <v>2030</v>
      </c>
      <c r="BB40" s="8">
        <v>2031</v>
      </c>
      <c r="BC40" s="8">
        <v>2032</v>
      </c>
      <c r="BD40" s="8">
        <v>2033</v>
      </c>
      <c r="BE40" s="8">
        <v>2034</v>
      </c>
      <c r="BF40" s="8">
        <v>2035</v>
      </c>
      <c r="BG40" s="8">
        <v>2036</v>
      </c>
      <c r="BH40" s="8">
        <v>2037</v>
      </c>
      <c r="BI40" s="8">
        <v>2038</v>
      </c>
      <c r="BJ40" s="8">
        <v>2039</v>
      </c>
      <c r="BK40" s="8">
        <v>2040</v>
      </c>
      <c r="BL40" s="8">
        <v>2041</v>
      </c>
      <c r="BM40" s="8">
        <v>2042</v>
      </c>
      <c r="BN40" s="8">
        <v>2043</v>
      </c>
      <c r="BO40" s="8">
        <v>2044</v>
      </c>
      <c r="BP40" s="8">
        <v>2045</v>
      </c>
      <c r="CC40" s="7"/>
      <c r="CD40" s="8">
        <v>2019</v>
      </c>
      <c r="CE40" s="8">
        <v>2020</v>
      </c>
      <c r="CF40" s="8">
        <v>2021</v>
      </c>
      <c r="CG40" s="8">
        <v>2022</v>
      </c>
      <c r="CH40" s="8">
        <v>2023</v>
      </c>
      <c r="CI40" s="8">
        <v>2024</v>
      </c>
      <c r="CJ40" s="8">
        <v>2025</v>
      </c>
      <c r="CK40" s="8">
        <v>2026</v>
      </c>
      <c r="CL40" s="8">
        <v>2027</v>
      </c>
      <c r="CM40" s="8">
        <v>2028</v>
      </c>
      <c r="CN40" s="8">
        <v>2029</v>
      </c>
      <c r="CO40" s="8">
        <v>2030</v>
      </c>
      <c r="CP40" s="8">
        <v>2031</v>
      </c>
      <c r="CQ40" s="8">
        <v>2032</v>
      </c>
      <c r="CR40" s="8">
        <v>2033</v>
      </c>
      <c r="CS40" s="8">
        <v>2034</v>
      </c>
      <c r="CT40" s="8">
        <v>2035</v>
      </c>
      <c r="CU40" s="8">
        <v>2036</v>
      </c>
      <c r="CV40" s="8">
        <v>2037</v>
      </c>
      <c r="CW40" s="8">
        <v>2038</v>
      </c>
      <c r="CX40" s="8">
        <v>2039</v>
      </c>
      <c r="CY40" s="8">
        <v>2040</v>
      </c>
      <c r="CZ40" s="8">
        <v>2041</v>
      </c>
      <c r="DA40" s="8">
        <v>2042</v>
      </c>
      <c r="DB40" s="8">
        <v>2043</v>
      </c>
      <c r="DC40" s="8">
        <v>2044</v>
      </c>
      <c r="DD40" s="8">
        <v>2045</v>
      </c>
    </row>
    <row r="41" spans="1:108" ht="13.5" thickTop="1" x14ac:dyDescent="0.2">
      <c r="A41" s="3" t="s">
        <v>251</v>
      </c>
      <c r="B41" s="11"/>
      <c r="C41" s="11"/>
      <c r="D41" s="11">
        <v>56.544488627104386</v>
      </c>
      <c r="E41" s="11">
        <v>56.789317103315753</v>
      </c>
      <c r="F41" s="11">
        <v>56.787980955103286</v>
      </c>
      <c r="G41" s="11">
        <v>56.799540690608609</v>
      </c>
      <c r="H41" s="11">
        <v>56.69126136441065</v>
      </c>
      <c r="I41" s="11">
        <v>56.707250789364984</v>
      </c>
      <c r="J41" s="11">
        <v>56.672405483055321</v>
      </c>
      <c r="K41" s="11">
        <v>56.750896924284945</v>
      </c>
      <c r="L41" s="11">
        <v>56.344899002444549</v>
      </c>
      <c r="M41" s="11">
        <v>55.971503754210772</v>
      </c>
      <c r="N41" s="11">
        <v>55.517093652774214</v>
      </c>
      <c r="O41" s="11">
        <v>55.078826682221631</v>
      </c>
      <c r="P41" s="11">
        <v>54.586265548115186</v>
      </c>
      <c r="Q41" s="11">
        <v>53.627693373320135</v>
      </c>
      <c r="R41" s="11">
        <v>52.680342518836916</v>
      </c>
      <c r="S41" s="11">
        <v>51.825918022847063</v>
      </c>
      <c r="T41" s="11">
        <v>51.654448561180793</v>
      </c>
      <c r="U41" s="11">
        <v>51.470198090340055</v>
      </c>
      <c r="V41" s="11">
        <v>51.331894484570562</v>
      </c>
      <c r="W41" s="11">
        <v>51.231464009529503</v>
      </c>
      <c r="X41" s="11">
        <v>50.430608430935457</v>
      </c>
      <c r="Y41" s="11">
        <v>50.282335164867526</v>
      </c>
      <c r="Z41" s="11">
        <v>50.133917916295573</v>
      </c>
      <c r="AA41" s="10">
        <v>49.98535568054114</v>
      </c>
      <c r="AB41" s="10">
        <v>49.83664745794924</v>
      </c>
      <c r="AO41" s="3" t="s">
        <v>251</v>
      </c>
      <c r="AP41" s="11"/>
      <c r="AQ41" s="11"/>
      <c r="AR41" s="11">
        <v>30.069848255190326</v>
      </c>
      <c r="AS41" s="11">
        <v>32.419578099331588</v>
      </c>
      <c r="AT41" s="11">
        <v>40.353178762384459</v>
      </c>
      <c r="AU41" s="11">
        <v>44.540431302866445</v>
      </c>
      <c r="AV41" s="11">
        <v>45.368008457799576</v>
      </c>
      <c r="AW41" s="11">
        <v>45.440614147286972</v>
      </c>
      <c r="AX41" s="11">
        <v>45.462102024187715</v>
      </c>
      <c r="AY41" s="11">
        <v>45.596644982711666</v>
      </c>
      <c r="AZ41" s="11">
        <v>45.290914950547794</v>
      </c>
      <c r="BA41" s="11">
        <v>45.011590208097644</v>
      </c>
      <c r="BB41" s="11">
        <v>44.659875691444554</v>
      </c>
      <c r="BC41" s="11">
        <v>44.321448520785353</v>
      </c>
      <c r="BD41" s="11">
        <v>43.933265250941467</v>
      </c>
      <c r="BE41" s="11">
        <v>43.181369813351594</v>
      </c>
      <c r="BF41" s="11">
        <v>43.722458770311462</v>
      </c>
      <c r="BG41" s="11">
        <v>43.049678390897014</v>
      </c>
      <c r="BH41" s="11">
        <v>42.931159031735675</v>
      </c>
      <c r="BI41" s="11">
        <v>42.802251148204263</v>
      </c>
      <c r="BJ41" s="11">
        <v>42.711831204924984</v>
      </c>
      <c r="BK41" s="11">
        <v>42.654501046282157</v>
      </c>
      <c r="BL41" s="11">
        <v>40.794666745962409</v>
      </c>
      <c r="BM41" s="11">
        <v>40.700141587083699</v>
      </c>
      <c r="BN41" s="11">
        <v>40.605480282928696</v>
      </c>
      <c r="BO41" s="10">
        <v>40.510682267224368</v>
      </c>
      <c r="BP41" s="10">
        <v>40.415746976529043</v>
      </c>
      <c r="CC41" s="3" t="s">
        <v>251</v>
      </c>
      <c r="CD41" s="11"/>
      <c r="CE41" s="11"/>
      <c r="CF41" s="11">
        <v>0.3236318821061045</v>
      </c>
      <c r="CG41" s="11">
        <v>0.70631415842645751</v>
      </c>
      <c r="CH41" s="11">
        <v>1.077518872041574</v>
      </c>
      <c r="CI41" s="11">
        <v>1.4719249167582402</v>
      </c>
      <c r="CJ41" s="11">
        <v>1.8596701198410894</v>
      </c>
      <c r="CK41" s="11">
        <v>2.2891190350183339</v>
      </c>
      <c r="CL41" s="11">
        <v>2.7205847799310328</v>
      </c>
      <c r="CM41" s="11">
        <v>3.4051942810046283</v>
      </c>
      <c r="CN41" s="11">
        <v>4.014347246283295</v>
      </c>
      <c r="CO41" s="11">
        <v>4.6141495237460637</v>
      </c>
      <c r="CP41" s="11">
        <v>5.2201432560567218</v>
      </c>
      <c r="CQ41" s="11">
        <v>5.8299821693230243</v>
      </c>
      <c r="CR41" s="11">
        <v>6.405146100548972</v>
      </c>
      <c r="CS41" s="11">
        <v>7.032409157784258</v>
      </c>
      <c r="CT41" s="11">
        <v>7.6641952864585772</v>
      </c>
      <c r="CU41" s="11">
        <v>8.2978186134248766</v>
      </c>
      <c r="CV41" s="11">
        <v>8.903796780067065</v>
      </c>
      <c r="CW41" s="11">
        <v>9.4968370066409076</v>
      </c>
      <c r="CX41" s="11">
        <v>10.080458375342317</v>
      </c>
      <c r="CY41" s="11">
        <v>10.620088371526947</v>
      </c>
      <c r="CZ41" s="11">
        <v>11.137583242926436</v>
      </c>
      <c r="DA41" s="11">
        <v>11.645040597621392</v>
      </c>
      <c r="DB41" s="11">
        <v>12.134470429284473</v>
      </c>
      <c r="DC41" s="10">
        <v>12.6189388094992</v>
      </c>
      <c r="DD41" s="10">
        <v>13.093881954946507</v>
      </c>
    </row>
    <row r="42" spans="1:108" x14ac:dyDescent="0.2">
      <c r="A42" s="4" t="s">
        <v>252</v>
      </c>
      <c r="B42" s="10"/>
      <c r="C42" s="10"/>
      <c r="D42" s="10">
        <v>1.351332417160938</v>
      </c>
      <c r="E42" s="10">
        <v>1.294626310501878</v>
      </c>
      <c r="F42" s="10">
        <v>1.2956523004763589</v>
      </c>
      <c r="G42" s="10">
        <v>1.2979257224095617</v>
      </c>
      <c r="H42" s="10">
        <v>1.2976675069499883</v>
      </c>
      <c r="I42" s="10">
        <v>1.300197255759362</v>
      </c>
      <c r="J42" s="10">
        <v>1.3024405706297151</v>
      </c>
      <c r="K42" s="10">
        <v>1.3082244690938334</v>
      </c>
      <c r="L42" s="10">
        <v>1.3003011913189837</v>
      </c>
      <c r="M42" s="10">
        <v>1.2924265878043626</v>
      </c>
      <c r="N42" s="10">
        <v>1.2783718768396584</v>
      </c>
      <c r="O42" s="10">
        <v>1.264541897855846</v>
      </c>
      <c r="P42" s="10">
        <v>1.2498909293630684</v>
      </c>
      <c r="Q42" s="10">
        <v>1.2347253903817299</v>
      </c>
      <c r="R42" s="10">
        <v>1.2199724599626782</v>
      </c>
      <c r="S42" s="10">
        <v>1.2068292169726376</v>
      </c>
      <c r="T42" s="10">
        <v>1.2033736285565797</v>
      </c>
      <c r="U42" s="10">
        <v>1.1995920205590849</v>
      </c>
      <c r="V42" s="10">
        <v>1.1968706280746764</v>
      </c>
      <c r="W42" s="10">
        <v>1.1951210729477038</v>
      </c>
      <c r="X42" s="10">
        <v>1.1914693676585058</v>
      </c>
      <c r="Y42" s="10">
        <v>1.1881599463667643</v>
      </c>
      <c r="Z42" s="10">
        <v>1.1848403143455613</v>
      </c>
      <c r="AA42" s="10">
        <v>1.1815104715948981</v>
      </c>
      <c r="AB42" s="10">
        <v>1.1781704181147736</v>
      </c>
      <c r="AO42" s="4" t="s">
        <v>252</v>
      </c>
      <c r="AP42" s="10"/>
      <c r="AQ42" s="10"/>
      <c r="AR42" s="10">
        <v>1.351332417160938</v>
      </c>
      <c r="AS42" s="10">
        <v>1.294626310501878</v>
      </c>
      <c r="AT42" s="10">
        <v>1.2956523004763589</v>
      </c>
      <c r="AU42" s="10">
        <v>1.2979257224095617</v>
      </c>
      <c r="AV42" s="10">
        <v>1.2976675069499883</v>
      </c>
      <c r="AW42" s="10">
        <v>1.300197255759362</v>
      </c>
      <c r="AX42" s="10">
        <v>1.3024405706297151</v>
      </c>
      <c r="AY42" s="10">
        <v>1.3082244690938334</v>
      </c>
      <c r="AZ42" s="10">
        <v>1.3003011913189837</v>
      </c>
      <c r="BA42" s="10">
        <v>1.2924265878043626</v>
      </c>
      <c r="BB42" s="10">
        <v>1.2783718768396584</v>
      </c>
      <c r="BC42" s="10">
        <v>1.264541897855846</v>
      </c>
      <c r="BD42" s="10">
        <v>1.2498909293630684</v>
      </c>
      <c r="BE42" s="10">
        <v>1.2347253903817299</v>
      </c>
      <c r="BF42" s="10">
        <v>1.2199724599626782</v>
      </c>
      <c r="BG42" s="10">
        <v>1.2068292169726376</v>
      </c>
      <c r="BH42" s="10">
        <v>1.2033736285565797</v>
      </c>
      <c r="BI42" s="10">
        <v>1.1995920205590849</v>
      </c>
      <c r="BJ42" s="10">
        <v>1.1968706280746764</v>
      </c>
      <c r="BK42" s="10">
        <v>1.1951210729477038</v>
      </c>
      <c r="BL42" s="10">
        <v>1.1914693676585058</v>
      </c>
      <c r="BM42" s="10">
        <v>1.1881599463667643</v>
      </c>
      <c r="BN42" s="10">
        <v>1.1848403143455613</v>
      </c>
      <c r="BO42" s="10">
        <v>1.1815104715948981</v>
      </c>
      <c r="BP42" s="10">
        <v>1.1781704181147736</v>
      </c>
      <c r="CC42" s="4" t="s">
        <v>252</v>
      </c>
      <c r="CD42" s="10"/>
      <c r="CE42" s="10"/>
      <c r="CF42" s="10">
        <v>1.1379230698662382E-2</v>
      </c>
      <c r="CG42" s="10">
        <v>2.3995329156034067E-2</v>
      </c>
      <c r="CH42" s="10">
        <v>3.3756740007432437E-2</v>
      </c>
      <c r="CI42" s="10">
        <v>4.3923154345800144E-2</v>
      </c>
      <c r="CJ42" s="10">
        <v>5.3269110963044541E-2</v>
      </c>
      <c r="CK42" s="10">
        <v>6.3692490394799739E-2</v>
      </c>
      <c r="CL42" s="10">
        <v>7.4204095394224318E-2</v>
      </c>
      <c r="CM42" s="10">
        <v>8.616975591226661E-2</v>
      </c>
      <c r="CN42" s="10">
        <v>9.3547287302286702E-2</v>
      </c>
      <c r="CO42" s="10">
        <v>0.10101721484472195</v>
      </c>
      <c r="CP42" s="10">
        <v>0.10845132400691068</v>
      </c>
      <c r="CQ42" s="10">
        <v>0.11579472693895046</v>
      </c>
      <c r="CR42" s="10">
        <v>0.12304603431781913</v>
      </c>
      <c r="CS42" s="10">
        <v>0.12867180026866776</v>
      </c>
      <c r="CT42" s="10">
        <v>0.13583113863413543</v>
      </c>
      <c r="CU42" s="10">
        <v>0.14296778628534274</v>
      </c>
      <c r="CV42" s="10">
        <v>0.14927921695599225</v>
      </c>
      <c r="CW42" s="10">
        <v>0.15578971445931505</v>
      </c>
      <c r="CX42" s="10">
        <v>0.16270865111058508</v>
      </c>
      <c r="CY42" s="10">
        <v>0.17017549929037601</v>
      </c>
      <c r="CZ42" s="10">
        <v>0.17697979428582256</v>
      </c>
      <c r="DA42" s="10">
        <v>0.18391071790579833</v>
      </c>
      <c r="DB42" s="10">
        <v>0.1906023287372294</v>
      </c>
      <c r="DC42" s="10">
        <v>0.19792211188244979</v>
      </c>
      <c r="DD42" s="10">
        <v>0.20521491695162089</v>
      </c>
    </row>
    <row r="43" spans="1:108" x14ac:dyDescent="0.2">
      <c r="A43" s="4" t="s">
        <v>253</v>
      </c>
      <c r="B43" s="10"/>
      <c r="C43" s="10"/>
      <c r="D43" s="10">
        <v>23.160811537063942</v>
      </c>
      <c r="E43" s="10">
        <v>23.045007479378615</v>
      </c>
      <c r="F43" s="10">
        <v>22.929782441981729</v>
      </c>
      <c r="G43" s="10">
        <v>22.815133529771817</v>
      </c>
      <c r="H43" s="10">
        <v>22.701057862122958</v>
      </c>
      <c r="I43" s="10">
        <v>22.587552572812346</v>
      </c>
      <c r="J43" s="10">
        <v>22.474614809948282</v>
      </c>
      <c r="K43" s="10">
        <v>22.362241735898536</v>
      </c>
      <c r="L43" s="10">
        <v>22.161222895814987</v>
      </c>
      <c r="M43" s="10">
        <v>21.972628680660904</v>
      </c>
      <c r="N43" s="10">
        <v>21.766742754453897</v>
      </c>
      <c r="O43" s="10">
        <v>21.56658215634527</v>
      </c>
      <c r="P43" s="10">
        <v>21.357323566460245</v>
      </c>
      <c r="Q43" s="10">
        <v>20.942974385288942</v>
      </c>
      <c r="R43" s="10">
        <v>20.532339361574227</v>
      </c>
      <c r="S43" s="10">
        <v>20.144358619108935</v>
      </c>
      <c r="T43" s="10">
        <v>20.025455326051858</v>
      </c>
      <c r="U43" s="10">
        <v>19.901819277060472</v>
      </c>
      <c r="V43" s="10">
        <v>19.793200433829902</v>
      </c>
      <c r="W43" s="10">
        <v>19.694234431660753</v>
      </c>
      <c r="X43" s="10">
        <v>19.318306457581745</v>
      </c>
      <c r="Y43" s="10">
        <v>19.210551300883829</v>
      </c>
      <c r="Z43" s="10">
        <v>19.10278043197302</v>
      </c>
      <c r="AA43" s="10">
        <v>18.994992971926425</v>
      </c>
      <c r="AB43" s="10">
        <v>18.887188046215748</v>
      </c>
      <c r="AO43" s="4" t="s">
        <v>253</v>
      </c>
      <c r="AP43" s="10"/>
      <c r="AQ43" s="10"/>
      <c r="AR43" s="10">
        <v>23.160811537063942</v>
      </c>
      <c r="AS43" s="10">
        <v>23.045007479378615</v>
      </c>
      <c r="AT43" s="10">
        <v>22.929782441981729</v>
      </c>
      <c r="AU43" s="10">
        <v>22.815133529771817</v>
      </c>
      <c r="AV43" s="10">
        <v>22.701057862122958</v>
      </c>
      <c r="AW43" s="10">
        <v>22.587552572812346</v>
      </c>
      <c r="AX43" s="10">
        <v>22.474614809948282</v>
      </c>
      <c r="AY43" s="10">
        <v>22.362241735898536</v>
      </c>
      <c r="AZ43" s="10">
        <v>22.161222895814987</v>
      </c>
      <c r="BA43" s="10">
        <v>21.972628680660904</v>
      </c>
      <c r="BB43" s="10">
        <v>21.766742754453897</v>
      </c>
      <c r="BC43" s="10">
        <v>21.56658215634527</v>
      </c>
      <c r="BD43" s="10">
        <v>21.357323566460245</v>
      </c>
      <c r="BE43" s="10">
        <v>20.942974385288942</v>
      </c>
      <c r="BF43" s="10">
        <v>20.532339361574227</v>
      </c>
      <c r="BG43" s="10">
        <v>20.144358619108935</v>
      </c>
      <c r="BH43" s="10">
        <v>20.025455326051858</v>
      </c>
      <c r="BI43" s="10">
        <v>19.901819277060472</v>
      </c>
      <c r="BJ43" s="10">
        <v>19.793200433829902</v>
      </c>
      <c r="BK43" s="10">
        <v>19.694234431660753</v>
      </c>
      <c r="BL43" s="10">
        <v>19.318306457581745</v>
      </c>
      <c r="BM43" s="10">
        <v>19.210551300883829</v>
      </c>
      <c r="BN43" s="10">
        <v>19.10278043197302</v>
      </c>
      <c r="BO43" s="10">
        <v>18.994992971926425</v>
      </c>
      <c r="BP43" s="10">
        <v>18.887188046215748</v>
      </c>
      <c r="CC43" s="4" t="s">
        <v>253</v>
      </c>
      <c r="CD43" s="10"/>
      <c r="CE43" s="10"/>
      <c r="CF43" s="10">
        <v>0.60091420612547075</v>
      </c>
      <c r="CG43" s="10">
        <v>1.1796141296876943</v>
      </c>
      <c r="CH43" s="10">
        <v>1.7369076350457879</v>
      </c>
      <c r="CI43" s="10">
        <v>2.2464328642693614</v>
      </c>
      <c r="CJ43" s="10">
        <v>2.765687875518013</v>
      </c>
      <c r="CK43" s="10">
        <v>3.2655818873734477</v>
      </c>
      <c r="CL43" s="10">
        <v>3.7180187048823634</v>
      </c>
      <c r="CM43" s="10">
        <v>4.1516661586722714</v>
      </c>
      <c r="CN43" s="10">
        <v>4.5675254484235319</v>
      </c>
      <c r="CO43" s="10">
        <v>4.9659442498199091</v>
      </c>
      <c r="CP43" s="10">
        <v>5.347719829533923</v>
      </c>
      <c r="CQ43" s="10">
        <v>5.7133430725710976</v>
      </c>
      <c r="CR43" s="10">
        <v>6.0599363998054097</v>
      </c>
      <c r="CS43" s="10">
        <v>6.3280984549638806</v>
      </c>
      <c r="CT43" s="10">
        <v>6.6396379289383889</v>
      </c>
      <c r="CU43" s="10">
        <v>6.9392985498852804</v>
      </c>
      <c r="CV43" s="10">
        <v>7.1694658153568733</v>
      </c>
      <c r="CW43" s="10">
        <v>7.3911917797198878</v>
      </c>
      <c r="CX43" s="10">
        <v>7.6045145364326423</v>
      </c>
      <c r="CY43" s="10">
        <v>7.8062603250289708</v>
      </c>
      <c r="CZ43" s="10">
        <v>8.0003645228281073</v>
      </c>
      <c r="DA43" s="10">
        <v>8.1871875590226981</v>
      </c>
      <c r="DB43" s="10">
        <v>8.3671842629791371</v>
      </c>
      <c r="DC43" s="10">
        <v>8.5405603474614011</v>
      </c>
      <c r="DD43" s="10">
        <v>8.7077884109008394</v>
      </c>
    </row>
    <row r="44" spans="1:108" x14ac:dyDescent="0.2">
      <c r="A44" s="4" t="s">
        <v>254</v>
      </c>
      <c r="B44" s="10"/>
      <c r="C44" s="10"/>
      <c r="D44" s="10">
        <v>39.535815951569056</v>
      </c>
      <c r="E44" s="10">
        <v>40.012724509685349</v>
      </c>
      <c r="F44" s="10">
        <v>40.167426638886674</v>
      </c>
      <c r="G44" s="10">
        <v>40.341057564513477</v>
      </c>
      <c r="H44" s="10">
        <v>40.3635946623398</v>
      </c>
      <c r="I44" s="10">
        <v>40.543219205180989</v>
      </c>
      <c r="J44" s="10">
        <v>40.659339186221445</v>
      </c>
      <c r="K44" s="10">
        <v>40.920813744531621</v>
      </c>
      <c r="L44" s="10">
        <v>40.684383568755393</v>
      </c>
      <c r="M44" s="10">
        <v>40.470394491461477</v>
      </c>
      <c r="N44" s="10">
        <v>40.167657498095828</v>
      </c>
      <c r="O44" s="10">
        <v>39.877105241380782</v>
      </c>
      <c r="P44" s="10">
        <v>39.532327211300505</v>
      </c>
      <c r="Q44" s="10">
        <v>38.902698212902052</v>
      </c>
      <c r="R44" s="10">
        <v>38.282492233111867</v>
      </c>
      <c r="S44" s="10">
        <v>37.746364026891463</v>
      </c>
      <c r="T44" s="10">
        <v>37.691394952856484</v>
      </c>
      <c r="U44" s="10">
        <v>37.626604098659321</v>
      </c>
      <c r="V44" s="10">
        <v>37.599327228945725</v>
      </c>
      <c r="W44" s="10">
        <v>37.607007655544464</v>
      </c>
      <c r="X44" s="10">
        <v>37.139895465593085</v>
      </c>
      <c r="Y44" s="10">
        <v>37.097908565175672</v>
      </c>
      <c r="Z44" s="10">
        <v>37.05573668289361</v>
      </c>
      <c r="AA44" s="10">
        <v>37.013379818746884</v>
      </c>
      <c r="AB44" s="10">
        <v>36.970837972735509</v>
      </c>
      <c r="AO44" s="4" t="s">
        <v>254</v>
      </c>
      <c r="AP44" s="10"/>
      <c r="AQ44" s="10"/>
      <c r="AR44" s="10">
        <v>39.535815951569056</v>
      </c>
      <c r="AS44" s="10">
        <v>40.012724509685349</v>
      </c>
      <c r="AT44" s="10">
        <v>40.167426638886674</v>
      </c>
      <c r="AU44" s="10">
        <v>40.341057564513477</v>
      </c>
      <c r="AV44" s="10">
        <v>40.3635946623398</v>
      </c>
      <c r="AW44" s="10">
        <v>40.543219205180989</v>
      </c>
      <c r="AX44" s="10">
        <v>40.659339186221445</v>
      </c>
      <c r="AY44" s="10">
        <v>40.920813744531621</v>
      </c>
      <c r="AZ44" s="10">
        <v>40.684383568755393</v>
      </c>
      <c r="BA44" s="10">
        <v>40.470394491461477</v>
      </c>
      <c r="BB44" s="10">
        <v>40.167657498095828</v>
      </c>
      <c r="BC44" s="10">
        <v>39.877105241380782</v>
      </c>
      <c r="BD44" s="10">
        <v>39.532327211300505</v>
      </c>
      <c r="BE44" s="10">
        <v>38.902698212902052</v>
      </c>
      <c r="BF44" s="10">
        <v>38.282492233111867</v>
      </c>
      <c r="BG44" s="10">
        <v>37.746364026891463</v>
      </c>
      <c r="BH44" s="10">
        <v>37.691394952856484</v>
      </c>
      <c r="BI44" s="10">
        <v>37.626604098659321</v>
      </c>
      <c r="BJ44" s="10">
        <v>37.599327228945725</v>
      </c>
      <c r="BK44" s="10">
        <v>37.607007655544464</v>
      </c>
      <c r="BL44" s="10">
        <v>37.139895465593085</v>
      </c>
      <c r="BM44" s="10">
        <v>37.097908565175672</v>
      </c>
      <c r="BN44" s="10">
        <v>37.05573668289361</v>
      </c>
      <c r="BO44" s="10">
        <v>37.013379818746884</v>
      </c>
      <c r="BP44" s="10">
        <v>36.970837972735509</v>
      </c>
      <c r="CC44" s="4" t="s">
        <v>254</v>
      </c>
      <c r="CD44" s="10"/>
      <c r="CE44" s="10"/>
      <c r="CF44" s="10">
        <v>0.92682323574434433</v>
      </c>
      <c r="CG44" s="10">
        <v>1.7926777429636287</v>
      </c>
      <c r="CH44" s="10">
        <v>2.7028535688671873</v>
      </c>
      <c r="CI44" s="10">
        <v>3.6036675734498402</v>
      </c>
      <c r="CJ44" s="10">
        <v>4.308660727616842</v>
      </c>
      <c r="CK44" s="10">
        <v>5.0731773265573503</v>
      </c>
      <c r="CL44" s="10">
        <v>5.8097482269338627</v>
      </c>
      <c r="CM44" s="10">
        <v>6.6006248063602015</v>
      </c>
      <c r="CN44" s="10">
        <v>7.2375507533082875</v>
      </c>
      <c r="CO44" s="10">
        <v>7.8616951517783082</v>
      </c>
      <c r="CP44" s="10">
        <v>8.4440884965391003</v>
      </c>
      <c r="CQ44" s="10">
        <v>9.0301211691913714</v>
      </c>
      <c r="CR44" s="10">
        <v>9.5779107895820523</v>
      </c>
      <c r="CS44" s="10">
        <v>10.124815934807128</v>
      </c>
      <c r="CT44" s="10">
        <v>10.654387343509349</v>
      </c>
      <c r="CU44" s="10">
        <v>11.197888155165924</v>
      </c>
      <c r="CV44" s="10">
        <v>11.750607873154415</v>
      </c>
      <c r="CW44" s="10">
        <v>12.294394491099727</v>
      </c>
      <c r="CX44" s="10">
        <v>12.834233364131071</v>
      </c>
      <c r="CY44" s="10">
        <v>13.36799388650952</v>
      </c>
      <c r="CZ44" s="10">
        <v>13.874452388909329</v>
      </c>
      <c r="DA44" s="10">
        <v>14.372661859130972</v>
      </c>
      <c r="DB44" s="10">
        <v>14.862031802024534</v>
      </c>
      <c r="DC44" s="10">
        <v>15.345847996324041</v>
      </c>
      <c r="DD44" s="10">
        <v>15.821735929837182</v>
      </c>
    </row>
    <row r="45" spans="1:108" x14ac:dyDescent="0.2">
      <c r="A45" s="4" t="s">
        <v>255</v>
      </c>
      <c r="B45" s="10"/>
      <c r="C45" s="10"/>
      <c r="D45" s="10">
        <v>270.0590190295764</v>
      </c>
      <c r="E45" s="10">
        <v>272.77018086091789</v>
      </c>
      <c r="F45" s="10">
        <v>273.58206328583941</v>
      </c>
      <c r="G45" s="10">
        <v>274.48911642180929</v>
      </c>
      <c r="H45" s="10">
        <v>274.46947413174581</v>
      </c>
      <c r="I45" s="10">
        <v>275.40246999304759</v>
      </c>
      <c r="J45" s="10">
        <v>275.94005495453541</v>
      </c>
      <c r="K45" s="10">
        <v>277.34615643406823</v>
      </c>
      <c r="L45" s="10">
        <v>275.65483611896769</v>
      </c>
      <c r="M45" s="10">
        <v>274.12586020985049</v>
      </c>
      <c r="N45" s="10">
        <v>272.09655726782205</v>
      </c>
      <c r="O45" s="10">
        <v>270.15068334437541</v>
      </c>
      <c r="P45" s="10">
        <v>267.85173207813153</v>
      </c>
      <c r="Q45" s="10">
        <v>263.42849072460649</v>
      </c>
      <c r="R45" s="10">
        <v>259.06513721300155</v>
      </c>
      <c r="S45" s="10">
        <v>255.25555013009841</v>
      </c>
      <c r="T45" s="10">
        <v>254.78387258029161</v>
      </c>
      <c r="U45" s="10">
        <v>254.24756764945636</v>
      </c>
      <c r="V45" s="10">
        <v>253.95784114023121</v>
      </c>
      <c r="W45" s="10">
        <v>253.89081231322552</v>
      </c>
      <c r="X45" s="10">
        <v>250.40763580406878</v>
      </c>
      <c r="Y45" s="10">
        <v>250.03499316740005</v>
      </c>
      <c r="Z45" s="10">
        <v>249.66135416432016</v>
      </c>
      <c r="AA45" s="10">
        <v>249.28671733151771</v>
      </c>
      <c r="AB45" s="10">
        <v>248.91108121299794</v>
      </c>
      <c r="AO45" s="4" t="s">
        <v>255</v>
      </c>
      <c r="AP45" s="10"/>
      <c r="AQ45" s="10"/>
      <c r="AR45" s="10">
        <v>270.0590190295764</v>
      </c>
      <c r="AS45" s="10">
        <v>272.77018086091789</v>
      </c>
      <c r="AT45" s="10">
        <v>273.58206328583941</v>
      </c>
      <c r="AU45" s="10">
        <v>274.48911642180929</v>
      </c>
      <c r="AV45" s="10">
        <v>274.46947413174581</v>
      </c>
      <c r="AW45" s="10">
        <v>275.40246999304759</v>
      </c>
      <c r="AX45" s="10">
        <v>275.94005495453541</v>
      </c>
      <c r="AY45" s="10">
        <v>277.34615643406823</v>
      </c>
      <c r="AZ45" s="10">
        <v>275.65483611896769</v>
      </c>
      <c r="BA45" s="10">
        <v>274.12586020985049</v>
      </c>
      <c r="BB45" s="10">
        <v>272.09655726782205</v>
      </c>
      <c r="BC45" s="10">
        <v>270.15068334437541</v>
      </c>
      <c r="BD45" s="10">
        <v>267.85173207813153</v>
      </c>
      <c r="BE45" s="10">
        <v>263.42849072460649</v>
      </c>
      <c r="BF45" s="10">
        <v>259.06513721300155</v>
      </c>
      <c r="BG45" s="10">
        <v>255.25555013009841</v>
      </c>
      <c r="BH45" s="10">
        <v>254.78387258029161</v>
      </c>
      <c r="BI45" s="10">
        <v>254.24756764945636</v>
      </c>
      <c r="BJ45" s="10">
        <v>253.95784114023121</v>
      </c>
      <c r="BK45" s="10">
        <v>253.89081231322552</v>
      </c>
      <c r="BL45" s="10">
        <v>250.40763580406878</v>
      </c>
      <c r="BM45" s="10">
        <v>250.03499316740005</v>
      </c>
      <c r="BN45" s="10">
        <v>249.66135416432016</v>
      </c>
      <c r="BO45" s="10">
        <v>249.28671733151771</v>
      </c>
      <c r="BP45" s="10">
        <v>248.91108121299794</v>
      </c>
      <c r="CC45" s="4" t="s">
        <v>255</v>
      </c>
      <c r="CD45" s="10"/>
      <c r="CE45" s="10"/>
      <c r="CF45" s="10">
        <v>1.055018299959255</v>
      </c>
      <c r="CG45" s="10">
        <v>2.4472205200346258</v>
      </c>
      <c r="CH45" s="10">
        <v>3.5620937933364325</v>
      </c>
      <c r="CI45" s="10">
        <v>4.7335711435772483</v>
      </c>
      <c r="CJ45" s="10">
        <v>5.8333321008452312</v>
      </c>
      <c r="CK45" s="10">
        <v>7.219397909730465</v>
      </c>
      <c r="CL45" s="10">
        <v>8.5936026030730766</v>
      </c>
      <c r="CM45" s="10">
        <v>10.268707500106707</v>
      </c>
      <c r="CN45" s="10">
        <v>11.481482050634073</v>
      </c>
      <c r="CO45" s="10">
        <v>12.716221396874051</v>
      </c>
      <c r="CP45" s="10">
        <v>13.867829777276858</v>
      </c>
      <c r="CQ45" s="10">
        <v>15.000171532182776</v>
      </c>
      <c r="CR45" s="10">
        <v>16.04748702015192</v>
      </c>
      <c r="CS45" s="10">
        <v>17.142011935226858</v>
      </c>
      <c r="CT45" s="10">
        <v>18.239818897857599</v>
      </c>
      <c r="CU45" s="10">
        <v>19.428596976860689</v>
      </c>
      <c r="CV45" s="10">
        <v>20.562113157176725</v>
      </c>
      <c r="CW45" s="10">
        <v>21.819706784043102</v>
      </c>
      <c r="CX45" s="10">
        <v>23.10626233134494</v>
      </c>
      <c r="CY45" s="10">
        <v>24.260529861603626</v>
      </c>
      <c r="CZ45" s="10">
        <v>25.37881099642815</v>
      </c>
      <c r="DA45" s="10">
        <v>26.49206747749006</v>
      </c>
      <c r="DB45" s="10">
        <v>27.607238982510591</v>
      </c>
      <c r="DC45" s="10">
        <v>28.678635271428021</v>
      </c>
      <c r="DD45" s="10">
        <v>29.77248968844826</v>
      </c>
    </row>
    <row r="46" spans="1:108" x14ac:dyDescent="0.2">
      <c r="A46" s="4" t="s">
        <v>256</v>
      </c>
      <c r="B46" s="10"/>
      <c r="C46" s="10"/>
      <c r="D46" s="10">
        <v>176.29159026316134</v>
      </c>
      <c r="E46" s="10">
        <v>179.22432356967596</v>
      </c>
      <c r="F46" s="10">
        <v>180.37147440156838</v>
      </c>
      <c r="G46" s="10">
        <v>181.60607837066971</v>
      </c>
      <c r="H46" s="10">
        <v>181.95117852582018</v>
      </c>
      <c r="I46" s="10">
        <v>183.17640388992277</v>
      </c>
      <c r="J46" s="10">
        <v>184.03375497063573</v>
      </c>
      <c r="K46" s="10">
        <v>185.69337052183482</v>
      </c>
      <c r="L46" s="10">
        <v>184.76772882166463</v>
      </c>
      <c r="M46" s="10">
        <v>183.9354699326083</v>
      </c>
      <c r="N46" s="10">
        <v>182.70309208645352</v>
      </c>
      <c r="O46" s="10">
        <v>181.52925886075388</v>
      </c>
      <c r="P46" s="10">
        <v>180.06413399699872</v>
      </c>
      <c r="Q46" s="10">
        <v>177.27893791107726</v>
      </c>
      <c r="R46" s="10">
        <v>174.52670931811073</v>
      </c>
      <c r="S46" s="10">
        <v>172.19943978321945</v>
      </c>
      <c r="T46" s="10">
        <v>172.09330210733907</v>
      </c>
      <c r="U46" s="10">
        <v>171.94293452665588</v>
      </c>
      <c r="V46" s="10">
        <v>171.96912913338468</v>
      </c>
      <c r="W46" s="10">
        <v>172.16482834169474</v>
      </c>
      <c r="X46" s="10">
        <v>170.09138568317996</v>
      </c>
      <c r="Y46" s="10">
        <v>170.04302040341386</v>
      </c>
      <c r="Z46" s="10">
        <v>169.99382618076237</v>
      </c>
      <c r="AA46" s="10">
        <v>169.94380399591859</v>
      </c>
      <c r="AB46" s="10">
        <v>169.89295482467185</v>
      </c>
      <c r="AO46" s="4" t="s">
        <v>256</v>
      </c>
      <c r="AP46" s="10"/>
      <c r="AQ46" s="10"/>
      <c r="AR46" s="10">
        <v>175.23404535316902</v>
      </c>
      <c r="AS46" s="10">
        <v>177.13544643032102</v>
      </c>
      <c r="AT46" s="10">
        <v>177.73772156836966</v>
      </c>
      <c r="AU46" s="10">
        <v>178.40484736831655</v>
      </c>
      <c r="AV46" s="10">
        <v>178.43798562164554</v>
      </c>
      <c r="AW46" s="10">
        <v>179.12238639058788</v>
      </c>
      <c r="AX46" s="10">
        <v>179.53613970541775</v>
      </c>
      <c r="AY46" s="10">
        <v>180.54362829742186</v>
      </c>
      <c r="AZ46" s="10">
        <v>179.46902477304957</v>
      </c>
      <c r="BA46" s="10">
        <v>178.50037387964119</v>
      </c>
      <c r="BB46" s="10">
        <v>177.252568187245</v>
      </c>
      <c r="BC46" s="10">
        <v>176.00270210781829</v>
      </c>
      <c r="BD46" s="10">
        <v>174.84958143022041</v>
      </c>
      <c r="BE46" s="10">
        <v>172.01160718228184</v>
      </c>
      <c r="BF46" s="10">
        <v>169.18800887584564</v>
      </c>
      <c r="BG46" s="10">
        <v>166.73488534235824</v>
      </c>
      <c r="BH46" s="10">
        <v>166.46031812131693</v>
      </c>
      <c r="BI46" s="10">
        <v>166.14337419176218</v>
      </c>
      <c r="BJ46" s="10">
        <v>165.98936479881564</v>
      </c>
      <c r="BK46" s="10">
        <v>165.98411897569463</v>
      </c>
      <c r="BL46" s="10">
        <v>163.74990225450279</v>
      </c>
      <c r="BM46" s="10">
        <v>163.53866994025987</v>
      </c>
      <c r="BN46" s="10">
        <v>163.32676074009362</v>
      </c>
      <c r="BO46" s="10">
        <v>163.11417401208649</v>
      </c>
      <c r="BP46" s="10">
        <v>162.90090911753046</v>
      </c>
      <c r="CC46" s="4" t="s">
        <v>256</v>
      </c>
      <c r="CD46" s="10"/>
      <c r="CE46" s="10"/>
      <c r="CF46" s="10">
        <v>4.3728002994549939</v>
      </c>
      <c r="CG46" s="10">
        <v>9.2247026182564209</v>
      </c>
      <c r="CH46" s="10">
        <v>13.427419544710736</v>
      </c>
      <c r="CI46" s="10">
        <v>17.608312747318188</v>
      </c>
      <c r="CJ46" s="10">
        <v>21.357450584150936</v>
      </c>
      <c r="CK46" s="10">
        <v>25.549770563239971</v>
      </c>
      <c r="CL46" s="10">
        <v>29.514840702589471</v>
      </c>
      <c r="CM46" s="10">
        <v>33.783114306024707</v>
      </c>
      <c r="CN46" s="10">
        <v>36.963926961927505</v>
      </c>
      <c r="CO46" s="10">
        <v>40.079377138444833</v>
      </c>
      <c r="CP46" s="10">
        <v>42.728192247772448</v>
      </c>
      <c r="CQ46" s="10">
        <v>45.431075573812436</v>
      </c>
      <c r="CR46" s="10">
        <v>47.609778487897465</v>
      </c>
      <c r="CS46" s="10">
        <v>49.833883657990299</v>
      </c>
      <c r="CT46" s="10">
        <v>51.92636283417599</v>
      </c>
      <c r="CU46" s="10">
        <v>54.03018635231863</v>
      </c>
      <c r="CV46" s="10">
        <v>56.092181054248869</v>
      </c>
      <c r="CW46" s="10">
        <v>58.150609788852641</v>
      </c>
      <c r="CX46" s="10">
        <v>60.108486136807834</v>
      </c>
      <c r="CY46" s="10">
        <v>61.97161069093405</v>
      </c>
      <c r="CZ46" s="10">
        <v>63.800299861696928</v>
      </c>
      <c r="DA46" s="10">
        <v>65.475007113577661</v>
      </c>
      <c r="DB46" s="10">
        <v>67.133998096137404</v>
      </c>
      <c r="DC46" s="10">
        <v>68.78221655182405</v>
      </c>
      <c r="DD46" s="10">
        <v>70.344526599956794</v>
      </c>
    </row>
    <row r="47" spans="1:108" x14ac:dyDescent="0.2">
      <c r="A47" s="4" t="s">
        <v>257</v>
      </c>
      <c r="B47" s="10"/>
      <c r="C47" s="10"/>
      <c r="D47" s="10">
        <v>55.753555616822027</v>
      </c>
      <c r="E47" s="10">
        <v>56.52139165256299</v>
      </c>
      <c r="F47" s="10">
        <v>56.82026833450157</v>
      </c>
      <c r="G47" s="10">
        <v>57.132476929009371</v>
      </c>
      <c r="H47" s="10">
        <v>57.193151718825966</v>
      </c>
      <c r="I47" s="10">
        <v>57.506582954540185</v>
      </c>
      <c r="J47" s="10">
        <v>57.706677567412626</v>
      </c>
      <c r="K47" s="10">
        <v>58.12777019724814</v>
      </c>
      <c r="L47" s="10">
        <v>57.813330458078475</v>
      </c>
      <c r="M47" s="10">
        <v>57.54029886473473</v>
      </c>
      <c r="N47" s="10">
        <v>57.188140368872489</v>
      </c>
      <c r="O47" s="10">
        <v>56.855565128490021</v>
      </c>
      <c r="P47" s="10">
        <v>56.42918506220721</v>
      </c>
      <c r="Q47" s="10">
        <v>55.48651568500344</v>
      </c>
      <c r="R47" s="10">
        <v>54.555647937143739</v>
      </c>
      <c r="S47" s="10">
        <v>53.763564353313058</v>
      </c>
      <c r="T47" s="10">
        <v>53.724489113874988</v>
      </c>
      <c r="U47" s="10">
        <v>53.672092853337404</v>
      </c>
      <c r="V47" s="10">
        <v>53.67450481517983</v>
      </c>
      <c r="W47" s="10">
        <v>53.728156689414284</v>
      </c>
      <c r="X47" s="10">
        <v>52.930458116055192</v>
      </c>
      <c r="Y47" s="10">
        <v>52.912905345595227</v>
      </c>
      <c r="Z47" s="10">
        <v>52.895181244243901</v>
      </c>
      <c r="AA47" s="10">
        <v>52.877285812001169</v>
      </c>
      <c r="AB47" s="10">
        <v>52.859219048867075</v>
      </c>
      <c r="AO47" s="4" t="s">
        <v>257</v>
      </c>
      <c r="AP47" s="10"/>
      <c r="AQ47" s="10"/>
      <c r="AR47" s="10">
        <v>55.753555616822027</v>
      </c>
      <c r="AS47" s="10">
        <v>56.52139165256299</v>
      </c>
      <c r="AT47" s="10">
        <v>56.82026833450157</v>
      </c>
      <c r="AU47" s="10">
        <v>57.132476929009371</v>
      </c>
      <c r="AV47" s="10">
        <v>57.193151718825966</v>
      </c>
      <c r="AW47" s="10">
        <v>57.506582954540185</v>
      </c>
      <c r="AX47" s="10">
        <v>57.706677567412626</v>
      </c>
      <c r="AY47" s="10">
        <v>58.12777019724814</v>
      </c>
      <c r="AZ47" s="10">
        <v>57.813330458078475</v>
      </c>
      <c r="BA47" s="10">
        <v>57.54029886473473</v>
      </c>
      <c r="BB47" s="10">
        <v>57.188140368872489</v>
      </c>
      <c r="BC47" s="10">
        <v>56.855565128490021</v>
      </c>
      <c r="BD47" s="10">
        <v>56.42918506220721</v>
      </c>
      <c r="BE47" s="10">
        <v>55.48651568500344</v>
      </c>
      <c r="BF47" s="10">
        <v>54.555647937143739</v>
      </c>
      <c r="BG47" s="10">
        <v>53.763564353313058</v>
      </c>
      <c r="BH47" s="10">
        <v>53.724489113874988</v>
      </c>
      <c r="BI47" s="10">
        <v>53.672092853337404</v>
      </c>
      <c r="BJ47" s="10">
        <v>53.67450481517983</v>
      </c>
      <c r="BK47" s="10">
        <v>53.728156689414284</v>
      </c>
      <c r="BL47" s="10">
        <v>52.930458116055192</v>
      </c>
      <c r="BM47" s="10">
        <v>52.912905345595227</v>
      </c>
      <c r="BN47" s="10">
        <v>52.895181244243901</v>
      </c>
      <c r="BO47" s="10">
        <v>52.877285812001169</v>
      </c>
      <c r="BP47" s="10">
        <v>52.859219048867075</v>
      </c>
      <c r="CC47" s="4" t="s">
        <v>257</v>
      </c>
      <c r="CD47" s="10"/>
      <c r="CE47" s="10"/>
      <c r="CF47" s="10">
        <v>1.061241150946409</v>
      </c>
      <c r="CG47" s="10">
        <v>2.3225740351825799</v>
      </c>
      <c r="CH47" s="10">
        <v>3.5222693876755864</v>
      </c>
      <c r="CI47" s="10">
        <v>4.7802300724099673</v>
      </c>
      <c r="CJ47" s="10">
        <v>5.9911585829622434</v>
      </c>
      <c r="CK47" s="10">
        <v>7.3282376319225104</v>
      </c>
      <c r="CL47" s="10">
        <v>8.6480700225563503</v>
      </c>
      <c r="CM47" s="10">
        <v>10.079230554900677</v>
      </c>
      <c r="CN47" s="10">
        <v>11.300263792973311</v>
      </c>
      <c r="CO47" s="10">
        <v>12.519005248970974</v>
      </c>
      <c r="CP47" s="10">
        <v>13.683198781786974</v>
      </c>
      <c r="CQ47" s="10">
        <v>14.833498275570225</v>
      </c>
      <c r="CR47" s="10">
        <v>15.914999370798437</v>
      </c>
      <c r="CS47" s="10">
        <v>16.844921427309842</v>
      </c>
      <c r="CT47" s="10">
        <v>17.904910419958117</v>
      </c>
      <c r="CU47" s="10">
        <v>18.969730263754961</v>
      </c>
      <c r="CV47" s="10">
        <v>19.88120217500007</v>
      </c>
      <c r="CW47" s="10">
        <v>20.781045256352229</v>
      </c>
      <c r="CX47" s="10">
        <v>21.661932080732718</v>
      </c>
      <c r="CY47" s="10">
        <v>22.527653402793568</v>
      </c>
      <c r="CZ47" s="10">
        <v>23.322319878484628</v>
      </c>
      <c r="DA47" s="10">
        <v>24.094647094823781</v>
      </c>
      <c r="DB47" s="10">
        <v>24.834430397259137</v>
      </c>
      <c r="DC47" s="10">
        <v>25.578539897270502</v>
      </c>
      <c r="DD47" s="10">
        <v>26.301543349629373</v>
      </c>
    </row>
    <row r="48" spans="1:108" x14ac:dyDescent="0.2">
      <c r="A48" s="4" t="s">
        <v>258</v>
      </c>
      <c r="B48" s="10"/>
      <c r="C48" s="10"/>
      <c r="D48" s="10">
        <v>55.074148640190423</v>
      </c>
      <c r="E48" s="10">
        <v>55.898254562685615</v>
      </c>
      <c r="F48" s="10">
        <v>56.401533709366667</v>
      </c>
      <c r="G48" s="10">
        <v>56.862041292688055</v>
      </c>
      <c r="H48" s="10">
        <v>57.089228800118192</v>
      </c>
      <c r="I48" s="10">
        <v>57.450257452228712</v>
      </c>
      <c r="J48" s="10">
        <v>57.782898986315246</v>
      </c>
      <c r="K48" s="10">
        <v>58.262070141270634</v>
      </c>
      <c r="L48" s="10">
        <v>58.207589365649561</v>
      </c>
      <c r="M48" s="10">
        <v>58.174705667967167</v>
      </c>
      <c r="N48" s="10">
        <v>57.985408685617905</v>
      </c>
      <c r="O48" s="10">
        <v>57.807995538021018</v>
      </c>
      <c r="P48" s="10">
        <v>57.509609306330766</v>
      </c>
      <c r="Q48" s="10">
        <v>57.12718965494755</v>
      </c>
      <c r="R48" s="10">
        <v>56.757041672026062</v>
      </c>
      <c r="S48" s="10">
        <v>56.545813130583468</v>
      </c>
      <c r="T48" s="10">
        <v>56.675622866010571</v>
      </c>
      <c r="U48" s="10">
        <v>56.801457781938446</v>
      </c>
      <c r="V48" s="10">
        <v>56.96350892434458</v>
      </c>
      <c r="W48" s="10">
        <v>57.158006255600277</v>
      </c>
      <c r="X48" s="10">
        <v>57.01343653821376</v>
      </c>
      <c r="Y48" s="10">
        <v>57.131318664647118</v>
      </c>
      <c r="Z48" s="10">
        <v>57.249606058208471</v>
      </c>
      <c r="AA48" s="10">
        <v>57.368297775809985</v>
      </c>
      <c r="AB48" s="10">
        <v>57.487392879079323</v>
      </c>
      <c r="AO48" s="4" t="s">
        <v>258</v>
      </c>
      <c r="AP48" s="10"/>
      <c r="AQ48" s="10"/>
      <c r="AR48" s="10">
        <v>41.442965910958762</v>
      </c>
      <c r="AS48" s="10">
        <v>42.208202101664327</v>
      </c>
      <c r="AT48" s="10">
        <v>42.688177753964162</v>
      </c>
      <c r="AU48" s="10">
        <v>43.130605689161548</v>
      </c>
      <c r="AV48" s="10">
        <v>43.366367399664306</v>
      </c>
      <c r="AW48" s="10">
        <v>43.721168964605496</v>
      </c>
      <c r="AX48" s="10">
        <v>44.050146940081852</v>
      </c>
      <c r="AY48" s="10">
        <v>44.509147919994589</v>
      </c>
      <c r="AZ48" s="10">
        <v>44.791623204305353</v>
      </c>
      <c r="BA48" s="10">
        <v>44.793622626787396</v>
      </c>
      <c r="BB48" s="10">
        <v>46.428621315124396</v>
      </c>
      <c r="BC48" s="10">
        <v>46.420843938168161</v>
      </c>
      <c r="BD48" s="10">
        <v>46.170134117039424</v>
      </c>
      <c r="BE48" s="10">
        <v>45.824052357070933</v>
      </c>
      <c r="BF48" s="10">
        <v>45.489214698546327</v>
      </c>
      <c r="BG48" s="10">
        <v>45.299891148104223</v>
      </c>
      <c r="BH48" s="10">
        <v>45.444477014916224</v>
      </c>
      <c r="BI48" s="10">
        <v>45.584721962715406</v>
      </c>
      <c r="BJ48" s="10">
        <v>45.759249054281227</v>
      </c>
      <c r="BK48" s="10">
        <v>45.964570475590996</v>
      </c>
      <c r="BL48" s="10">
        <v>45.83659153293965</v>
      </c>
      <c r="BM48" s="10">
        <v>45.970836694409257</v>
      </c>
      <c r="BN48" s="10">
        <v>46.105260331134907</v>
      </c>
      <c r="BO48" s="10">
        <v>46.239862443116579</v>
      </c>
      <c r="BP48" s="10">
        <v>46.374643030354292</v>
      </c>
      <c r="CC48" s="4" t="s">
        <v>258</v>
      </c>
      <c r="CD48" s="10"/>
      <c r="CE48" s="10"/>
      <c r="CF48" s="10">
        <v>0.33257449602598216</v>
      </c>
      <c r="CG48" s="10">
        <v>0.76604656315321307</v>
      </c>
      <c r="CH48" s="10">
        <v>1.237542195832483</v>
      </c>
      <c r="CI48" s="10">
        <v>1.7249578361314415</v>
      </c>
      <c r="CJ48" s="10">
        <v>2.2348657518683455</v>
      </c>
      <c r="CK48" s="10">
        <v>2.8039716222041489</v>
      </c>
      <c r="CL48" s="10">
        <v>3.3889341829633568</v>
      </c>
      <c r="CM48" s="10">
        <v>4.0324613831064227</v>
      </c>
      <c r="CN48" s="10">
        <v>4.6082991621367384</v>
      </c>
      <c r="CO48" s="10">
        <v>5.2082916651500311</v>
      </c>
      <c r="CP48" s="10">
        <v>5.7898432464271767</v>
      </c>
      <c r="CQ48" s="10">
        <v>6.3712364191616606</v>
      </c>
      <c r="CR48" s="10">
        <v>6.9259245738451245</v>
      </c>
      <c r="CS48" s="10">
        <v>7.4782485004400385</v>
      </c>
      <c r="CT48" s="10">
        <v>8.0631108630938133</v>
      </c>
      <c r="CU48" s="10">
        <v>8.688155334784307</v>
      </c>
      <c r="CV48" s="10">
        <v>9.2988312721302773</v>
      </c>
      <c r="CW48" s="10">
        <v>9.9100602185695763</v>
      </c>
      <c r="CX48" s="10">
        <v>10.530708565976783</v>
      </c>
      <c r="CY48" s="10">
        <v>11.158153119601803</v>
      </c>
      <c r="CZ48" s="10">
        <v>11.757178909862434</v>
      </c>
      <c r="DA48" s="10">
        <v>12.352464483880741</v>
      </c>
      <c r="DB48" s="10">
        <v>12.94057058809476</v>
      </c>
      <c r="DC48" s="10">
        <v>13.532818906957942</v>
      </c>
      <c r="DD48" s="10">
        <v>14.120328884895224</v>
      </c>
    </row>
    <row r="49" spans="1:108" ht="13.5" thickBot="1" x14ac:dyDescent="0.25">
      <c r="A49" s="4" t="s">
        <v>259</v>
      </c>
      <c r="B49" s="10"/>
      <c r="C49" s="10"/>
      <c r="D49" s="10">
        <v>32.474410771897219</v>
      </c>
      <c r="E49" s="10">
        <v>26.517145037540647</v>
      </c>
      <c r="F49" s="10">
        <v>26.611630496015444</v>
      </c>
      <c r="G49" s="10">
        <v>26.715985743962555</v>
      </c>
      <c r="H49" s="10">
        <v>26.723707470917674</v>
      </c>
      <c r="I49" s="10">
        <v>26.830668653404594</v>
      </c>
      <c r="J49" s="10">
        <v>26.896369705041607</v>
      </c>
      <c r="K49" s="10">
        <v>27.052543158506186</v>
      </c>
      <c r="L49" s="10">
        <v>26.893480393867645</v>
      </c>
      <c r="M49" s="10">
        <v>26.750273914898958</v>
      </c>
      <c r="N49" s="10">
        <v>26.556401852577633</v>
      </c>
      <c r="O49" s="10">
        <v>26.370734851911685</v>
      </c>
      <c r="P49" s="10">
        <v>26.149047629382487</v>
      </c>
      <c r="Q49" s="10">
        <v>25.723520241341337</v>
      </c>
      <c r="R49" s="10">
        <v>25.303916573745131</v>
      </c>
      <c r="S49" s="10">
        <v>24.940088960647572</v>
      </c>
      <c r="T49" s="10">
        <v>24.901110924243135</v>
      </c>
      <c r="U49" s="10">
        <v>24.855802419248739</v>
      </c>
      <c r="V49" s="10">
        <v>24.83490743668381</v>
      </c>
      <c r="W49" s="10">
        <v>24.836396397282826</v>
      </c>
      <c r="X49" s="10">
        <v>24.505556639538455</v>
      </c>
      <c r="Y49" s="10">
        <v>24.475945797074733</v>
      </c>
      <c r="Z49" s="10">
        <v>24.446232454276291</v>
      </c>
      <c r="AA49" s="10">
        <v>24.416416533897191</v>
      </c>
      <c r="AB49" s="10">
        <v>24.386497959077758</v>
      </c>
      <c r="AO49" s="5" t="s">
        <v>259</v>
      </c>
      <c r="AP49" s="10"/>
      <c r="AQ49" s="10"/>
      <c r="AR49" s="10">
        <v>30.644628381386823</v>
      </c>
      <c r="AS49" s="10">
        <v>25.060638254694371</v>
      </c>
      <c r="AT49" s="10">
        <v>25.1624062470834</v>
      </c>
      <c r="AU49" s="10">
        <v>25.274007616275171</v>
      </c>
      <c r="AV49" s="10">
        <v>25.288939233868728</v>
      </c>
      <c r="AW49" s="10">
        <v>25.40307425754089</v>
      </c>
      <c r="AX49" s="10">
        <v>25.475913281157219</v>
      </c>
      <c r="AY49" s="10">
        <v>25.639189016741227</v>
      </c>
      <c r="AZ49" s="10">
        <v>25.492831186319936</v>
      </c>
      <c r="BA49" s="10">
        <v>25.361544371678686</v>
      </c>
      <c r="BB49" s="10">
        <v>25.180684856577468</v>
      </c>
      <c r="BC49" s="10">
        <v>25.007668546915404</v>
      </c>
      <c r="BD49" s="10">
        <v>24.799207033069926</v>
      </c>
      <c r="BE49" s="10">
        <v>24.399867633615145</v>
      </c>
      <c r="BF49" s="10">
        <v>24.006217209811545</v>
      </c>
      <c r="BG49" s="10">
        <v>23.666911028677937</v>
      </c>
      <c r="BH49" s="10">
        <v>23.635448001890893</v>
      </c>
      <c r="BI49" s="10">
        <v>23.597953629485584</v>
      </c>
      <c r="BJ49" s="10">
        <v>23.583923651501443</v>
      </c>
      <c r="BK49" s="10">
        <v>23.591667531026367</v>
      </c>
      <c r="BL49" s="10">
        <v>23.284587437695109</v>
      </c>
      <c r="BM49" s="10">
        <v>23.261787012488039</v>
      </c>
      <c r="BN49" s="10">
        <v>23.238885080000589</v>
      </c>
      <c r="BO49" s="10">
        <v>23.215881618537118</v>
      </c>
      <c r="BP49" s="10">
        <v>23.192776606510506</v>
      </c>
      <c r="CC49" s="4" t="s">
        <v>259</v>
      </c>
      <c r="CD49" s="10"/>
      <c r="CE49" s="10"/>
      <c r="CF49" s="10">
        <v>0.46188978647626189</v>
      </c>
      <c r="CG49" s="10">
        <v>0.8883210705942558</v>
      </c>
      <c r="CH49" s="10">
        <v>1.2948294719614575</v>
      </c>
      <c r="CI49" s="10">
        <v>1.722680305311455</v>
      </c>
      <c r="CJ49" s="10">
        <v>2.1461271800156085</v>
      </c>
      <c r="CK49" s="10">
        <v>2.5992794636403764</v>
      </c>
      <c r="CL49" s="10">
        <v>3.0465349861581386</v>
      </c>
      <c r="CM49" s="10">
        <v>3.5278626308111463</v>
      </c>
      <c r="CN49" s="10">
        <v>3.9083889978597939</v>
      </c>
      <c r="CO49" s="10">
        <v>4.3225087027087383</v>
      </c>
      <c r="CP49" s="10">
        <v>4.7126864562436159</v>
      </c>
      <c r="CQ49" s="10">
        <v>5.0740465245699866</v>
      </c>
      <c r="CR49" s="10">
        <v>5.417716521314369</v>
      </c>
      <c r="CS49" s="10">
        <v>5.73955254623269</v>
      </c>
      <c r="CT49" s="10">
        <v>6.0652238606409243</v>
      </c>
      <c r="CU49" s="10">
        <v>6.3951442151246294</v>
      </c>
      <c r="CV49" s="10">
        <v>6.7190829140633115</v>
      </c>
      <c r="CW49" s="10">
        <v>7.0343210632175115</v>
      </c>
      <c r="CX49" s="10">
        <v>7.3518101169522492</v>
      </c>
      <c r="CY49" s="10">
        <v>7.6647779353455663</v>
      </c>
      <c r="CZ49" s="10">
        <v>7.9617263255097406</v>
      </c>
      <c r="DA49" s="10">
        <v>8.2530562469908197</v>
      </c>
      <c r="DB49" s="10">
        <v>8.5384253728374233</v>
      </c>
      <c r="DC49" s="10">
        <v>8.8187541522291113</v>
      </c>
      <c r="DD49" s="10">
        <v>9.0936728658557797</v>
      </c>
    </row>
    <row r="50" spans="1:108" ht="13.5" hidden="1" thickBot="1" x14ac:dyDescent="0.25">
      <c r="A50" s="4" t="s">
        <v>260</v>
      </c>
      <c r="B50" s="10"/>
      <c r="C50" s="10"/>
      <c r="D50" s="10"/>
      <c r="E50" s="10"/>
      <c r="F50" s="10"/>
      <c r="G50" s="10"/>
      <c r="H50" s="10"/>
      <c r="I50" s="10"/>
      <c r="J50" s="10"/>
      <c r="K50" s="10"/>
      <c r="L50" s="10"/>
      <c r="M50" s="10"/>
      <c r="N50" s="10"/>
      <c r="O50" s="10"/>
      <c r="P50" s="10"/>
      <c r="Q50" s="10"/>
      <c r="R50" s="10"/>
      <c r="S50" s="10"/>
      <c r="T50" s="10"/>
      <c r="U50" s="10"/>
      <c r="V50" s="10"/>
      <c r="W50" s="10"/>
      <c r="X50" s="10"/>
      <c r="Y50" s="10"/>
      <c r="Z50" s="10"/>
      <c r="AA50" s="10"/>
      <c r="AB50" s="10"/>
      <c r="AO50" s="3" t="s">
        <v>260</v>
      </c>
      <c r="AP50" s="10"/>
      <c r="AQ50" s="10"/>
      <c r="AR50" s="10"/>
      <c r="AS50" s="10"/>
      <c r="AT50" s="10"/>
      <c r="AU50" s="10"/>
      <c r="AV50" s="10"/>
      <c r="AW50" s="10"/>
      <c r="AX50" s="10"/>
      <c r="AY50" s="10"/>
      <c r="AZ50" s="10"/>
      <c r="BA50" s="10"/>
      <c r="BB50" s="10"/>
      <c r="BC50" s="10"/>
      <c r="BD50" s="10"/>
      <c r="BE50" s="10"/>
      <c r="BF50" s="10"/>
      <c r="BG50" s="10"/>
      <c r="BH50" s="10"/>
      <c r="BI50" s="10"/>
      <c r="BJ50" s="10"/>
      <c r="BK50" s="10"/>
      <c r="BL50" s="10"/>
      <c r="BM50" s="10"/>
      <c r="BN50" s="10"/>
      <c r="BO50" s="10"/>
      <c r="BP50" s="10"/>
      <c r="CC50" s="4" t="s">
        <v>260</v>
      </c>
      <c r="CD50" s="10"/>
      <c r="CE50" s="10"/>
      <c r="CF50" s="10"/>
      <c r="CG50" s="10"/>
      <c r="CH50" s="10"/>
      <c r="CI50" s="10"/>
      <c r="CJ50" s="10"/>
      <c r="CK50" s="10"/>
      <c r="CL50" s="10"/>
      <c r="CM50" s="10"/>
      <c r="CN50" s="10"/>
      <c r="CO50" s="10"/>
      <c r="CP50" s="10"/>
      <c r="CQ50" s="10"/>
      <c r="CR50" s="10"/>
      <c r="CS50" s="10"/>
      <c r="CT50" s="10"/>
      <c r="CU50" s="10"/>
      <c r="CV50" s="10"/>
      <c r="CW50" s="10"/>
      <c r="CX50" s="10"/>
      <c r="CY50" s="10"/>
      <c r="CZ50" s="10"/>
      <c r="DA50" s="10"/>
      <c r="DB50" s="10"/>
      <c r="DC50" s="10"/>
      <c r="DD50" s="10"/>
    </row>
    <row r="51" spans="1:108" ht="13.5" hidden="1" thickBot="1" x14ac:dyDescent="0.25">
      <c r="A51" s="4" t="s">
        <v>261</v>
      </c>
      <c r="B51" s="10"/>
      <c r="C51" s="10"/>
      <c r="D51" s="10"/>
      <c r="E51" s="10"/>
      <c r="F51" s="10"/>
      <c r="G51" s="10"/>
      <c r="H51" s="10"/>
      <c r="I51" s="10"/>
      <c r="J51" s="10"/>
      <c r="K51" s="10"/>
      <c r="L51" s="10"/>
      <c r="M51" s="10"/>
      <c r="N51" s="10"/>
      <c r="O51" s="10"/>
      <c r="P51" s="10"/>
      <c r="Q51" s="10"/>
      <c r="R51" s="10"/>
      <c r="S51" s="10"/>
      <c r="T51" s="10"/>
      <c r="U51" s="10"/>
      <c r="V51" s="10"/>
      <c r="W51" s="10"/>
      <c r="X51" s="10"/>
      <c r="Y51" s="10"/>
      <c r="Z51" s="10"/>
      <c r="AA51" s="10"/>
      <c r="AB51" s="10"/>
      <c r="AO51" s="4" t="s">
        <v>261</v>
      </c>
      <c r="AP51" s="10"/>
      <c r="AQ51" s="10"/>
      <c r="AR51" s="10"/>
      <c r="AS51" s="10"/>
      <c r="AT51" s="10"/>
      <c r="AU51" s="10"/>
      <c r="AV51" s="10"/>
      <c r="AW51" s="10"/>
      <c r="AX51" s="10"/>
      <c r="AY51" s="10"/>
      <c r="AZ51" s="10"/>
      <c r="BA51" s="10"/>
      <c r="BB51" s="10"/>
      <c r="BC51" s="10"/>
      <c r="BD51" s="10"/>
      <c r="BE51" s="10"/>
      <c r="BF51" s="10"/>
      <c r="BG51" s="10"/>
      <c r="BH51" s="10"/>
      <c r="BI51" s="10"/>
      <c r="BJ51" s="10"/>
      <c r="BK51" s="10"/>
      <c r="BL51" s="10"/>
      <c r="BM51" s="10"/>
      <c r="BN51" s="10"/>
      <c r="BO51" s="10"/>
      <c r="BP51" s="10"/>
      <c r="CC51" s="4" t="s">
        <v>261</v>
      </c>
      <c r="CD51" s="10"/>
      <c r="CE51" s="10"/>
      <c r="CF51" s="10"/>
      <c r="CG51" s="10"/>
      <c r="CH51" s="10"/>
      <c r="CI51" s="10"/>
      <c r="CJ51" s="10"/>
      <c r="CK51" s="10"/>
      <c r="CL51" s="10"/>
      <c r="CM51" s="10"/>
      <c r="CN51" s="10"/>
      <c r="CO51" s="10"/>
      <c r="CP51" s="10"/>
      <c r="CQ51" s="10"/>
      <c r="CR51" s="10"/>
      <c r="CS51" s="10"/>
      <c r="CT51" s="10"/>
      <c r="CU51" s="10"/>
      <c r="CV51" s="10"/>
      <c r="CW51" s="10"/>
      <c r="CX51" s="10"/>
      <c r="CY51" s="10"/>
      <c r="CZ51" s="10"/>
      <c r="DA51" s="10"/>
      <c r="DB51" s="10"/>
      <c r="DC51" s="10"/>
      <c r="DD51" s="10"/>
    </row>
    <row r="52" spans="1:108" ht="13.5" hidden="1" thickBot="1" x14ac:dyDescent="0.25">
      <c r="A52" s="4" t="s">
        <v>262</v>
      </c>
      <c r="B52" s="10"/>
      <c r="C52" s="10"/>
      <c r="D52" s="10"/>
      <c r="E52" s="10"/>
      <c r="F52" s="10"/>
      <c r="G52" s="10"/>
      <c r="H52" s="10"/>
      <c r="I52" s="10"/>
      <c r="J52" s="10"/>
      <c r="K52" s="10"/>
      <c r="L52" s="10"/>
      <c r="M52" s="10"/>
      <c r="N52" s="10"/>
      <c r="O52" s="10"/>
      <c r="P52" s="10"/>
      <c r="Q52" s="10"/>
      <c r="R52" s="10"/>
      <c r="S52" s="10"/>
      <c r="T52" s="10"/>
      <c r="U52" s="10"/>
      <c r="V52" s="10"/>
      <c r="W52" s="10"/>
      <c r="X52" s="10"/>
      <c r="Y52" s="10"/>
      <c r="Z52" s="10"/>
      <c r="AA52" s="10"/>
      <c r="AB52" s="10"/>
      <c r="AO52" s="4" t="s">
        <v>262</v>
      </c>
      <c r="AP52" s="10"/>
      <c r="AQ52" s="10"/>
      <c r="AR52" s="10"/>
      <c r="AS52" s="10"/>
      <c r="AT52" s="10"/>
      <c r="AU52" s="10"/>
      <c r="AV52" s="10"/>
      <c r="AW52" s="10"/>
      <c r="AX52" s="10"/>
      <c r="AY52" s="10"/>
      <c r="AZ52" s="10"/>
      <c r="BA52" s="10"/>
      <c r="BB52" s="10"/>
      <c r="BC52" s="10"/>
      <c r="BD52" s="10"/>
      <c r="BE52" s="10"/>
      <c r="BF52" s="10"/>
      <c r="BG52" s="10"/>
      <c r="BH52" s="10"/>
      <c r="BI52" s="10"/>
      <c r="BJ52" s="10"/>
      <c r="BK52" s="10"/>
      <c r="BL52" s="10"/>
      <c r="BM52" s="10"/>
      <c r="BN52" s="10"/>
      <c r="BO52" s="10"/>
      <c r="BP52" s="10"/>
      <c r="CC52" s="4" t="s">
        <v>262</v>
      </c>
      <c r="CD52" s="10"/>
      <c r="CE52" s="10"/>
      <c r="CF52" s="10"/>
      <c r="CG52" s="10"/>
      <c r="CH52" s="10"/>
      <c r="CI52" s="10"/>
      <c r="CJ52" s="10"/>
      <c r="CK52" s="10"/>
      <c r="CL52" s="10"/>
      <c r="CM52" s="10"/>
      <c r="CN52" s="10"/>
      <c r="CO52" s="10"/>
      <c r="CP52" s="10"/>
      <c r="CQ52" s="10"/>
      <c r="CR52" s="10"/>
      <c r="CS52" s="10"/>
      <c r="CT52" s="10"/>
      <c r="CU52" s="10"/>
      <c r="CV52" s="10"/>
      <c r="CW52" s="10"/>
      <c r="CX52" s="10"/>
      <c r="CY52" s="10"/>
      <c r="CZ52" s="10"/>
      <c r="DA52" s="10"/>
      <c r="DB52" s="10"/>
      <c r="DC52" s="10"/>
      <c r="DD52" s="10"/>
    </row>
    <row r="53" spans="1:108" ht="13.5" hidden="1" thickBot="1" x14ac:dyDescent="0.25">
      <c r="A53" s="4" t="s">
        <v>263</v>
      </c>
      <c r="B53" s="10"/>
      <c r="C53" s="10"/>
      <c r="D53" s="10"/>
      <c r="E53" s="10"/>
      <c r="F53" s="10"/>
      <c r="G53" s="10"/>
      <c r="H53" s="10"/>
      <c r="I53" s="10"/>
      <c r="J53" s="10"/>
      <c r="K53" s="10"/>
      <c r="L53" s="10"/>
      <c r="M53" s="10"/>
      <c r="N53" s="10"/>
      <c r="O53" s="10"/>
      <c r="P53" s="10"/>
      <c r="Q53" s="10"/>
      <c r="R53" s="10"/>
      <c r="S53" s="10"/>
      <c r="T53" s="10"/>
      <c r="U53" s="10"/>
      <c r="V53" s="10"/>
      <c r="W53" s="10"/>
      <c r="X53" s="10"/>
      <c r="Y53" s="10"/>
      <c r="Z53" s="10"/>
      <c r="AA53" s="10"/>
      <c r="AB53" s="10"/>
      <c r="AO53" s="4" t="s">
        <v>263</v>
      </c>
      <c r="AP53" s="10"/>
      <c r="AQ53" s="10"/>
      <c r="AR53" s="10"/>
      <c r="AS53" s="10"/>
      <c r="AT53" s="10"/>
      <c r="AU53" s="10"/>
      <c r="AV53" s="10"/>
      <c r="AW53" s="10"/>
      <c r="AX53" s="10"/>
      <c r="AY53" s="10"/>
      <c r="AZ53" s="10"/>
      <c r="BA53" s="10"/>
      <c r="BB53" s="10"/>
      <c r="BC53" s="10"/>
      <c r="BD53" s="10"/>
      <c r="BE53" s="10"/>
      <c r="BF53" s="10"/>
      <c r="BG53" s="10"/>
      <c r="BH53" s="10"/>
      <c r="BI53" s="10"/>
      <c r="BJ53" s="10"/>
      <c r="BK53" s="10"/>
      <c r="BL53" s="10"/>
      <c r="BM53" s="10"/>
      <c r="BN53" s="10"/>
      <c r="BO53" s="10"/>
      <c r="BP53" s="10"/>
      <c r="CC53" s="4" t="s">
        <v>263</v>
      </c>
      <c r="CD53" s="10"/>
      <c r="CE53" s="10"/>
      <c r="CF53" s="10"/>
      <c r="CG53" s="10"/>
      <c r="CH53" s="10"/>
      <c r="CI53" s="10"/>
      <c r="CJ53" s="10"/>
      <c r="CK53" s="10"/>
      <c r="CL53" s="10"/>
      <c r="CM53" s="10"/>
      <c r="CN53" s="10"/>
      <c r="CO53" s="10"/>
      <c r="CP53" s="10"/>
      <c r="CQ53" s="10"/>
      <c r="CR53" s="10"/>
      <c r="CS53" s="10"/>
      <c r="CT53" s="10"/>
      <c r="CU53" s="10"/>
      <c r="CV53" s="10"/>
      <c r="CW53" s="10"/>
      <c r="CX53" s="10"/>
      <c r="CY53" s="10"/>
      <c r="CZ53" s="10"/>
      <c r="DA53" s="10"/>
      <c r="DB53" s="10"/>
      <c r="DC53" s="10"/>
      <c r="DD53" s="10"/>
    </row>
    <row r="54" spans="1:108" ht="13.5" hidden="1" thickBot="1" x14ac:dyDescent="0.25">
      <c r="A54" s="4" t="s">
        <v>264</v>
      </c>
      <c r="B54" s="10"/>
      <c r="C54" s="10"/>
      <c r="D54" s="10"/>
      <c r="E54" s="10"/>
      <c r="F54" s="10"/>
      <c r="G54" s="10"/>
      <c r="H54" s="10"/>
      <c r="I54" s="10"/>
      <c r="J54" s="10"/>
      <c r="K54" s="10"/>
      <c r="L54" s="10"/>
      <c r="M54" s="10"/>
      <c r="N54" s="10"/>
      <c r="O54" s="10"/>
      <c r="P54" s="10"/>
      <c r="Q54" s="10"/>
      <c r="R54" s="10"/>
      <c r="S54" s="10"/>
      <c r="T54" s="10"/>
      <c r="U54" s="10"/>
      <c r="V54" s="10"/>
      <c r="W54" s="10"/>
      <c r="X54" s="10"/>
      <c r="Y54" s="10"/>
      <c r="Z54" s="10"/>
      <c r="AA54" s="54"/>
      <c r="AB54" s="54"/>
      <c r="AO54" s="5" t="s">
        <v>264</v>
      </c>
      <c r="AP54" s="12"/>
      <c r="AQ54" s="12"/>
      <c r="AR54" s="12"/>
      <c r="AS54" s="12"/>
      <c r="AT54" s="12"/>
      <c r="AU54" s="12"/>
      <c r="AV54" s="12"/>
      <c r="AW54" s="12"/>
      <c r="AX54" s="12"/>
      <c r="AY54" s="12"/>
      <c r="AZ54" s="12"/>
      <c r="BA54" s="12"/>
      <c r="BB54" s="12"/>
      <c r="BC54" s="12"/>
      <c r="BD54" s="12"/>
      <c r="BE54" s="12"/>
      <c r="BF54" s="12"/>
      <c r="BG54" s="12"/>
      <c r="BH54" s="12"/>
      <c r="BI54" s="12"/>
      <c r="BJ54" s="12"/>
      <c r="BK54" s="12"/>
      <c r="BL54" s="12"/>
      <c r="BM54" s="12"/>
      <c r="BN54" s="12"/>
      <c r="BO54" s="12"/>
      <c r="BP54" s="12"/>
      <c r="CC54" s="4" t="s">
        <v>264</v>
      </c>
      <c r="CD54" s="12"/>
      <c r="CE54" s="12"/>
      <c r="CF54" s="12"/>
      <c r="CG54" s="12"/>
      <c r="CH54" s="12"/>
      <c r="CI54" s="12"/>
      <c r="CJ54" s="12"/>
      <c r="CK54" s="12"/>
      <c r="CL54" s="12"/>
      <c r="CM54" s="12"/>
      <c r="CN54" s="12"/>
      <c r="CO54" s="12"/>
      <c r="CP54" s="12"/>
      <c r="CQ54" s="12"/>
      <c r="CR54" s="12"/>
      <c r="CS54" s="12"/>
      <c r="CT54" s="12"/>
      <c r="CU54" s="12"/>
      <c r="CV54" s="12"/>
      <c r="CW54" s="12"/>
      <c r="CX54" s="12"/>
      <c r="CY54" s="12"/>
      <c r="CZ54" s="12"/>
      <c r="DA54" s="12"/>
      <c r="DB54" s="12"/>
      <c r="DC54" s="12"/>
      <c r="DD54" s="12"/>
    </row>
    <row r="55" spans="1:108" x14ac:dyDescent="0.2">
      <c r="A55" s="44" t="s">
        <v>97</v>
      </c>
      <c r="B55" s="45"/>
      <c r="C55" s="45"/>
      <c r="D55" s="45"/>
      <c r="E55" s="45"/>
      <c r="F55" s="45"/>
      <c r="G55" s="45"/>
      <c r="H55" s="45"/>
      <c r="I55" s="45"/>
      <c r="J55" s="45"/>
      <c r="K55" s="45"/>
      <c r="L55" s="45"/>
      <c r="M55" s="45"/>
      <c r="N55" s="45"/>
      <c r="O55" s="45"/>
      <c r="P55" s="45"/>
      <c r="Q55" s="45"/>
      <c r="R55" s="45"/>
      <c r="S55" s="45"/>
      <c r="T55" s="45"/>
      <c r="U55" s="45"/>
      <c r="V55" s="45"/>
      <c r="W55" s="45"/>
      <c r="X55" s="45"/>
      <c r="Y55" s="45"/>
      <c r="Z55" s="45"/>
      <c r="AA55" s="45"/>
      <c r="AB55" s="45"/>
      <c r="AO55" s="42" t="s">
        <v>97</v>
      </c>
      <c r="AR55" s="45"/>
      <c r="AS55" s="45"/>
      <c r="AT55" s="45"/>
      <c r="AU55" s="45"/>
      <c r="AV55" s="45"/>
      <c r="AW55" s="45"/>
      <c r="AX55" s="45"/>
      <c r="AY55" s="45"/>
      <c r="AZ55" s="45"/>
      <c r="BA55" s="45"/>
      <c r="BB55" s="45"/>
      <c r="BC55" s="45"/>
      <c r="BD55" s="45"/>
      <c r="BE55" s="45"/>
      <c r="BF55" s="45"/>
      <c r="BG55" s="45"/>
      <c r="BH55" s="45"/>
      <c r="BI55" s="45"/>
      <c r="BJ55" s="45"/>
      <c r="BK55" s="45"/>
      <c r="BL55" s="45"/>
      <c r="BM55" s="45"/>
      <c r="BN55" s="45"/>
      <c r="BO55" s="45"/>
      <c r="BP55" s="45"/>
      <c r="CC55" s="44" t="s">
        <v>97</v>
      </c>
      <c r="CF55" s="45"/>
      <c r="CG55" s="45"/>
      <c r="CH55" s="45"/>
      <c r="CI55" s="45"/>
      <c r="CJ55" s="45"/>
      <c r="CK55" s="45"/>
      <c r="CL55" s="45"/>
      <c r="CM55" s="45"/>
      <c r="CN55" s="45"/>
      <c r="CO55" s="45"/>
      <c r="CP55" s="45"/>
      <c r="CQ55" s="45"/>
      <c r="CR55" s="45"/>
      <c r="CS55" s="45"/>
      <c r="CT55" s="45"/>
      <c r="CU55" s="45"/>
      <c r="CV55" s="45"/>
      <c r="CW55" s="45"/>
      <c r="CX55" s="45"/>
      <c r="CY55" s="45"/>
      <c r="CZ55" s="45"/>
      <c r="DA55" s="45"/>
      <c r="DB55" s="45"/>
      <c r="DC55" s="45"/>
      <c r="DD55" s="45"/>
    </row>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00B0F0"/>
  </sheetPr>
  <dimension ref="A1:AK54"/>
  <sheetViews>
    <sheetView showGridLines="0" topLeftCell="A22" workbookViewId="0"/>
  </sheetViews>
  <sheetFormatPr defaultRowHeight="15" x14ac:dyDescent="0.25"/>
  <cols>
    <col min="1" max="1" width="25.85546875" customWidth="1"/>
    <col min="2" max="2" width="14.28515625" bestFit="1" customWidth="1"/>
    <col min="3" max="30" width="15.28515625" customWidth="1"/>
    <col min="31" max="31" width="12.140625" bestFit="1" customWidth="1"/>
    <col min="32" max="32" width="21.5703125" bestFit="1" customWidth="1"/>
    <col min="33" max="33" width="19.28515625" bestFit="1" customWidth="1"/>
    <col min="34" max="34" width="14" bestFit="1" customWidth="1"/>
  </cols>
  <sheetData>
    <row r="1" spans="1:37" x14ac:dyDescent="0.25">
      <c r="A1" s="46" t="s">
        <v>1470</v>
      </c>
      <c r="B1" s="9"/>
      <c r="C1" s="9"/>
      <c r="D1" s="9"/>
      <c r="E1" s="9"/>
      <c r="F1" s="9"/>
      <c r="G1" s="9"/>
      <c r="H1" s="9"/>
      <c r="I1" s="9"/>
      <c r="J1" s="9"/>
      <c r="K1" s="9"/>
      <c r="L1" s="9"/>
      <c r="M1" s="9"/>
      <c r="N1" s="9"/>
      <c r="O1" s="9"/>
      <c r="P1" s="9"/>
      <c r="Q1" s="9"/>
      <c r="R1" s="9"/>
      <c r="S1" s="9"/>
      <c r="T1" s="9"/>
      <c r="U1" s="9"/>
      <c r="V1" s="9"/>
      <c r="W1" s="9"/>
      <c r="X1" s="9"/>
      <c r="Y1" s="9"/>
      <c r="Z1" s="9"/>
      <c r="AA1" s="9"/>
      <c r="AB1" s="9"/>
    </row>
    <row r="2" spans="1:37" ht="15.75" thickBot="1" x14ac:dyDescent="0.3">
      <c r="A2" s="85" t="s">
        <v>1469</v>
      </c>
      <c r="B2" s="85" t="s">
        <v>249</v>
      </c>
      <c r="C2" s="8">
        <v>2021</v>
      </c>
      <c r="D2" s="8">
        <v>2022</v>
      </c>
      <c r="E2" s="8">
        <v>2023</v>
      </c>
      <c r="F2" s="8">
        <v>2024</v>
      </c>
      <c r="G2" s="8">
        <v>2025</v>
      </c>
      <c r="H2" s="8">
        <v>2026</v>
      </c>
      <c r="I2" s="8">
        <v>2027</v>
      </c>
      <c r="J2" s="8">
        <v>2028</v>
      </c>
      <c r="K2" s="8">
        <v>2029</v>
      </c>
      <c r="L2" s="8">
        <v>2030</v>
      </c>
      <c r="M2" s="8">
        <v>2031</v>
      </c>
      <c r="N2" s="8">
        <v>2032</v>
      </c>
      <c r="O2" s="8">
        <v>2033</v>
      </c>
      <c r="P2" s="8">
        <v>2034</v>
      </c>
      <c r="Q2" s="8">
        <v>2035</v>
      </c>
      <c r="R2" s="8">
        <v>2036</v>
      </c>
      <c r="S2" s="8">
        <v>2037</v>
      </c>
      <c r="T2" s="8">
        <v>2038</v>
      </c>
      <c r="U2" s="8">
        <v>2039</v>
      </c>
      <c r="V2" s="8">
        <v>2040</v>
      </c>
      <c r="W2" s="8">
        <v>2041</v>
      </c>
      <c r="X2" s="8">
        <v>2042</v>
      </c>
      <c r="Y2" s="8">
        <v>2043</v>
      </c>
      <c r="Z2" s="8">
        <v>2044</v>
      </c>
      <c r="AA2" s="8">
        <v>2045</v>
      </c>
      <c r="AB2" s="49" t="s">
        <v>149</v>
      </c>
      <c r="AD2" s="151" t="s">
        <v>1500</v>
      </c>
    </row>
    <row r="3" spans="1:37" ht="39.75" thickTop="1" thickBot="1" x14ac:dyDescent="0.3">
      <c r="A3" s="43" t="s">
        <v>151</v>
      </c>
      <c r="B3" s="43" t="s">
        <v>180</v>
      </c>
      <c r="C3" s="51">
        <v>140133165.06302226</v>
      </c>
      <c r="D3" s="51">
        <v>152340507.66638231</v>
      </c>
      <c r="E3" s="51">
        <v>154215563.45341954</v>
      </c>
      <c r="F3" s="51">
        <v>156201268.09566918</v>
      </c>
      <c r="G3" s="51">
        <v>152631175.81397873</v>
      </c>
      <c r="H3" s="51">
        <v>156052389.34856784</v>
      </c>
      <c r="I3" s="51">
        <v>150037205.51926601</v>
      </c>
      <c r="J3" s="51">
        <v>150825355.47632408</v>
      </c>
      <c r="K3" s="51">
        <v>133496305.41874224</v>
      </c>
      <c r="L3" s="51">
        <v>128650855.81603138</v>
      </c>
      <c r="M3" s="51">
        <v>122273658.99526995</v>
      </c>
      <c r="N3" s="51">
        <v>120234435.85372683</v>
      </c>
      <c r="O3" s="51">
        <v>115127368.41105568</v>
      </c>
      <c r="P3" s="51">
        <v>114950790.20811234</v>
      </c>
      <c r="Q3" s="51">
        <v>113132588.45660514</v>
      </c>
      <c r="R3" s="51">
        <v>114797571.90692234</v>
      </c>
      <c r="S3" s="51">
        <v>116375288.0023763</v>
      </c>
      <c r="T3" s="51">
        <v>116234317.87004203</v>
      </c>
      <c r="U3" s="51">
        <v>117190709.99706127</v>
      </c>
      <c r="V3" s="51">
        <v>118399816.39805035</v>
      </c>
      <c r="W3" s="51">
        <v>115919005.57546885</v>
      </c>
      <c r="X3" s="51">
        <v>117353083.87035434</v>
      </c>
      <c r="Y3" s="51">
        <v>118035659.26687951</v>
      </c>
      <c r="Z3" s="51">
        <v>118810843.34385763</v>
      </c>
      <c r="AA3" s="51">
        <v>119668547.11656559</v>
      </c>
      <c r="AB3" s="51">
        <f>SUM(C3:AA3)</f>
        <v>3233087476.9437513</v>
      </c>
      <c r="AD3" s="73" t="s">
        <v>1092</v>
      </c>
      <c r="AE3" s="73" t="s">
        <v>151</v>
      </c>
      <c r="AF3" s="73" t="s">
        <v>1498</v>
      </c>
      <c r="AG3" s="73" t="s">
        <v>1499</v>
      </c>
      <c r="AH3" s="73" t="s">
        <v>148</v>
      </c>
    </row>
    <row r="4" spans="1:37" ht="15.75" thickTop="1" x14ac:dyDescent="0.25">
      <c r="A4" s="43" t="s">
        <v>151</v>
      </c>
      <c r="B4" s="43" t="s">
        <v>228</v>
      </c>
      <c r="C4" s="51">
        <v>77088644.00791356</v>
      </c>
      <c r="D4" s="51">
        <v>84806584.363138109</v>
      </c>
      <c r="E4" s="51">
        <v>87946266.23599267</v>
      </c>
      <c r="F4" s="51">
        <v>92446996.098818973</v>
      </c>
      <c r="G4" s="51">
        <v>93393576.911945403</v>
      </c>
      <c r="H4" s="51">
        <v>97630945.876627266</v>
      </c>
      <c r="I4" s="51">
        <v>96784858.291005045</v>
      </c>
      <c r="J4" s="51">
        <v>100732017.15042961</v>
      </c>
      <c r="K4" s="51">
        <v>93193419.742313415</v>
      </c>
      <c r="L4" s="51">
        <v>92568335.622186825</v>
      </c>
      <c r="M4" s="51">
        <v>84235048.452312544</v>
      </c>
      <c r="N4" s="51">
        <v>82222838.059369594</v>
      </c>
      <c r="O4" s="51">
        <v>78338035.358511209</v>
      </c>
      <c r="P4" s="51">
        <v>77390694.127075359</v>
      </c>
      <c r="Q4" s="51">
        <v>75631710.644039437</v>
      </c>
      <c r="R4" s="51">
        <v>75685203.861123875</v>
      </c>
      <c r="S4" s="51">
        <v>75275956.081315652</v>
      </c>
      <c r="T4" s="51">
        <v>73707853.090008661</v>
      </c>
      <c r="U4" s="51">
        <v>72849665.543805405</v>
      </c>
      <c r="V4" s="51">
        <v>72216687.023175165</v>
      </c>
      <c r="W4" s="51">
        <v>69387442.341264695</v>
      </c>
      <c r="X4" s="51">
        <v>68920312.282016844</v>
      </c>
      <c r="Y4" s="51">
        <v>68198110.657899126</v>
      </c>
      <c r="Z4" s="51">
        <v>67618980.606328785</v>
      </c>
      <c r="AA4" s="51">
        <v>67170606.574128076</v>
      </c>
      <c r="AB4" s="51">
        <f>SUM(C4:AA4)</f>
        <v>2025440789.0027454</v>
      </c>
      <c r="AD4" s="149">
        <v>2021</v>
      </c>
      <c r="AE4" s="86">
        <v>32.739518494400599</v>
      </c>
      <c r="AF4" s="86">
        <v>5.8372934647622818</v>
      </c>
      <c r="AG4" s="86">
        <v>5.9895927899999997</v>
      </c>
      <c r="AH4" s="86">
        <f>SUM(AE4,AF4,AG4)</f>
        <v>44.566404749162885</v>
      </c>
      <c r="AI4" s="55"/>
      <c r="AJ4" s="55"/>
      <c r="AK4" s="55"/>
    </row>
    <row r="5" spans="1:37" x14ac:dyDescent="0.25">
      <c r="A5" s="43" t="s">
        <v>151</v>
      </c>
      <c r="B5" s="43" t="s">
        <v>229</v>
      </c>
      <c r="C5" s="51">
        <v>32739518.494400553</v>
      </c>
      <c r="D5" s="51">
        <v>36299127.021867514</v>
      </c>
      <c r="E5" s="51">
        <v>36926943.997928493</v>
      </c>
      <c r="F5" s="51">
        <v>39080012.778496251</v>
      </c>
      <c r="G5" s="51">
        <v>39492517.270093203</v>
      </c>
      <c r="H5" s="51">
        <v>43440695.131060824</v>
      </c>
      <c r="I5" s="51">
        <v>42974866.58398813</v>
      </c>
      <c r="J5" s="51">
        <v>46239543.427770026</v>
      </c>
      <c r="K5" s="51">
        <v>42475606.025175266</v>
      </c>
      <c r="L5" s="51">
        <v>43992628.983083569</v>
      </c>
      <c r="M5" s="51">
        <v>37133351.629547343</v>
      </c>
      <c r="N5" s="51">
        <v>37229048.665337496</v>
      </c>
      <c r="O5" s="51">
        <v>36039410.775634892</v>
      </c>
      <c r="P5" s="51">
        <v>37212710.620057397</v>
      </c>
      <c r="Q5" s="51">
        <v>37026241.880730703</v>
      </c>
      <c r="R5" s="51">
        <v>37847687.055477954</v>
      </c>
      <c r="S5" s="51">
        <v>38357006.010351419</v>
      </c>
      <c r="T5" s="51">
        <v>37917424.502442636</v>
      </c>
      <c r="U5" s="51">
        <v>37794468.126069322</v>
      </c>
      <c r="V5" s="51">
        <v>37685555.513745487</v>
      </c>
      <c r="W5" s="51">
        <v>36097062.262725413</v>
      </c>
      <c r="X5" s="51">
        <v>35763040.10748294</v>
      </c>
      <c r="Y5" s="51">
        <v>35283937.924169183</v>
      </c>
      <c r="Z5" s="51">
        <v>34836562.609122232</v>
      </c>
      <c r="AA5" s="51">
        <v>34413430.886807807</v>
      </c>
      <c r="AB5" s="51">
        <f>SUM(C5:AA5)</f>
        <v>954298398.283566</v>
      </c>
      <c r="AD5" s="149">
        <v>2022</v>
      </c>
      <c r="AE5" s="86">
        <v>36.299127021867513</v>
      </c>
      <c r="AF5" s="86">
        <v>6.5443708175158459</v>
      </c>
      <c r="AG5" s="86">
        <v>6.7253660899999996</v>
      </c>
      <c r="AH5" s="86">
        <f t="shared" ref="AH5:AH28" si="0">SUM(AE5,AF5,AG5)</f>
        <v>49.568863929383362</v>
      </c>
      <c r="AI5" s="55"/>
      <c r="AJ5" s="55"/>
      <c r="AK5" s="55"/>
    </row>
    <row r="6" spans="1:37" x14ac:dyDescent="0.25">
      <c r="A6" s="43" t="s">
        <v>151</v>
      </c>
      <c r="B6" s="43" t="s">
        <v>230</v>
      </c>
      <c r="C6" s="51">
        <v>10813795.586786391</v>
      </c>
      <c r="D6" s="51">
        <v>11976970.611335931</v>
      </c>
      <c r="E6" s="51">
        <v>11796804.409337917</v>
      </c>
      <c r="F6" s="51">
        <v>12228944.064339744</v>
      </c>
      <c r="G6" s="51">
        <v>12457887.021521965</v>
      </c>
      <c r="H6" s="51">
        <v>14409462.691141497</v>
      </c>
      <c r="I6" s="51">
        <v>14619571.277223814</v>
      </c>
      <c r="J6" s="51">
        <v>16289440.112910023</v>
      </c>
      <c r="K6" s="51">
        <v>14663962.159027148</v>
      </c>
      <c r="L6" s="51">
        <v>15435515.522497617</v>
      </c>
      <c r="M6" s="51">
        <v>13600175.446343364</v>
      </c>
      <c r="N6" s="51">
        <v>14267476.838802673</v>
      </c>
      <c r="O6" s="51">
        <v>14051499.010903507</v>
      </c>
      <c r="P6" s="51">
        <v>15095519.240122613</v>
      </c>
      <c r="Q6" s="51">
        <v>15456651.517570606</v>
      </c>
      <c r="R6" s="51">
        <v>16173944.691502552</v>
      </c>
      <c r="S6" s="51">
        <v>16755188.85217719</v>
      </c>
      <c r="T6" s="51">
        <v>16912427.460734438</v>
      </c>
      <c r="U6" s="51">
        <v>17187855.779580127</v>
      </c>
      <c r="V6" s="51">
        <v>17443173.554305863</v>
      </c>
      <c r="W6" s="51">
        <v>17037686.024063174</v>
      </c>
      <c r="X6" s="51">
        <v>17132136.622926585</v>
      </c>
      <c r="Y6" s="51">
        <v>17154947.997705959</v>
      </c>
      <c r="Z6" s="51">
        <v>17160439.045104265</v>
      </c>
      <c r="AA6" s="51">
        <v>17153781.227249637</v>
      </c>
      <c r="AB6" s="51">
        <f>SUM(C6:AA6)</f>
        <v>377275256.76521456</v>
      </c>
      <c r="AD6" s="149">
        <v>2023</v>
      </c>
      <c r="AE6" s="86">
        <v>36.92694399792849</v>
      </c>
      <c r="AF6" s="86">
        <v>6.7334822160648269</v>
      </c>
      <c r="AG6" s="86">
        <v>6.9093000399999998</v>
      </c>
      <c r="AH6" s="86">
        <f t="shared" si="0"/>
        <v>50.569726253993316</v>
      </c>
      <c r="AI6" s="55"/>
      <c r="AJ6" s="55"/>
      <c r="AK6" s="55"/>
    </row>
    <row r="7" spans="1:37" x14ac:dyDescent="0.25">
      <c r="A7" s="43"/>
      <c r="B7" s="43"/>
      <c r="C7" s="51"/>
      <c r="D7" s="51"/>
      <c r="E7" s="51"/>
      <c r="F7" s="51"/>
      <c r="G7" s="51"/>
      <c r="H7" s="51"/>
      <c r="I7" s="51"/>
      <c r="J7" s="51"/>
      <c r="K7" s="51"/>
      <c r="L7" s="51"/>
      <c r="M7" s="51"/>
      <c r="N7" s="51"/>
      <c r="O7" s="51"/>
      <c r="P7" s="51"/>
      <c r="Q7" s="51"/>
      <c r="R7" s="51"/>
      <c r="S7" s="51"/>
      <c r="T7" s="51"/>
      <c r="U7" s="51"/>
      <c r="V7" s="51"/>
      <c r="W7" s="51"/>
      <c r="X7" s="51"/>
      <c r="Y7" s="51"/>
      <c r="Z7" s="51"/>
      <c r="AA7" s="51"/>
      <c r="AB7" s="51"/>
      <c r="AD7" s="149">
        <v>2024</v>
      </c>
      <c r="AE7" s="86">
        <v>39.080012778496247</v>
      </c>
      <c r="AF7" s="86">
        <v>7.1692106765246297</v>
      </c>
      <c r="AG7" s="86">
        <v>7.3558520199999995</v>
      </c>
      <c r="AH7" s="86">
        <f t="shared" si="0"/>
        <v>53.605075475020875</v>
      </c>
      <c r="AI7" s="55"/>
      <c r="AJ7" s="55"/>
      <c r="AK7" s="55"/>
    </row>
    <row r="8" spans="1:37" x14ac:dyDescent="0.25">
      <c r="A8" s="43" t="s">
        <v>1311</v>
      </c>
      <c r="B8" s="43" t="s">
        <v>180</v>
      </c>
      <c r="C8" s="51">
        <v>24068506.762497969</v>
      </c>
      <c r="D8" s="51">
        <v>26109000.36142255</v>
      </c>
      <c r="E8" s="51">
        <v>26067114.748150218</v>
      </c>
      <c r="F8" s="51">
        <v>26190678.074022274</v>
      </c>
      <c r="G8" s="51">
        <v>25213827.215149272</v>
      </c>
      <c r="H8" s="51">
        <v>25094903.171354897</v>
      </c>
      <c r="I8" s="51">
        <v>23900914.485912319</v>
      </c>
      <c r="J8" s="51">
        <v>23531636.67298343</v>
      </c>
      <c r="K8" s="51">
        <v>21022886.79049366</v>
      </c>
      <c r="L8" s="51">
        <v>19921500.509346962</v>
      </c>
      <c r="M8" s="51">
        <v>18691754.855395071</v>
      </c>
      <c r="N8" s="51">
        <v>18032922.870874349</v>
      </c>
      <c r="O8" s="51">
        <v>17045296.780503314</v>
      </c>
      <c r="P8" s="51">
        <v>16686493.112456918</v>
      </c>
      <c r="Q8" s="51">
        <v>16160966.027060635</v>
      </c>
      <c r="R8" s="51">
        <v>16095099.782093486</v>
      </c>
      <c r="S8" s="51">
        <v>16051906.147555256</v>
      </c>
      <c r="T8" s="51">
        <v>15843979.529710017</v>
      </c>
      <c r="U8" s="51">
        <v>15766392.098745072</v>
      </c>
      <c r="V8" s="51">
        <v>15702211.02669156</v>
      </c>
      <c r="W8" s="51">
        <v>15298489.895410089</v>
      </c>
      <c r="X8" s="51">
        <v>15300419.311328236</v>
      </c>
      <c r="Y8" s="51">
        <v>15251674.932861367</v>
      </c>
      <c r="Z8" s="51">
        <v>15223122.035435304</v>
      </c>
      <c r="AA8" s="51">
        <v>15212804.102444794</v>
      </c>
      <c r="AB8" s="51">
        <f>SUM(C8:AA8)</f>
        <v>483484501.29989892</v>
      </c>
      <c r="AD8" s="149">
        <v>2025</v>
      </c>
      <c r="AE8" s="86">
        <v>39.492517270093202</v>
      </c>
      <c r="AF8" s="86">
        <v>7.4419559931302324</v>
      </c>
      <c r="AG8" s="86">
        <v>7.5022505800000001</v>
      </c>
      <c r="AH8" s="86">
        <f t="shared" si="0"/>
        <v>54.43672384322344</v>
      </c>
      <c r="AI8" s="55"/>
      <c r="AJ8" s="55"/>
      <c r="AK8" s="55"/>
    </row>
    <row r="9" spans="1:37" x14ac:dyDescent="0.25">
      <c r="A9" s="43" t="s">
        <v>1311</v>
      </c>
      <c r="B9" s="43" t="s">
        <v>228</v>
      </c>
      <c r="C9" s="51">
        <v>12954955.07158513</v>
      </c>
      <c r="D9" s="51">
        <v>14346531.482173001</v>
      </c>
      <c r="E9" s="51">
        <v>14752060.380618159</v>
      </c>
      <c r="F9" s="51">
        <v>15466532.193527617</v>
      </c>
      <c r="G9" s="51">
        <v>15825310.438513579</v>
      </c>
      <c r="H9" s="51">
        <v>16553757.156941269</v>
      </c>
      <c r="I9" s="51">
        <v>16606153.029296942</v>
      </c>
      <c r="J9" s="51">
        <v>17056078.321410671</v>
      </c>
      <c r="K9" s="51">
        <v>16102093.585096611</v>
      </c>
      <c r="L9" s="51">
        <v>15747134.286520777</v>
      </c>
      <c r="M9" s="51">
        <v>15213571.271953158</v>
      </c>
      <c r="N9" s="51">
        <v>14758504.767417774</v>
      </c>
      <c r="O9" s="51">
        <v>14061271.343122158</v>
      </c>
      <c r="P9" s="51">
        <v>13663093.677843133</v>
      </c>
      <c r="Q9" s="51">
        <v>13172411.055575488</v>
      </c>
      <c r="R9" s="51">
        <v>12902113.980104335</v>
      </c>
      <c r="S9" s="51">
        <v>12608720.094553601</v>
      </c>
      <c r="T9" s="51">
        <v>12216947.902599037</v>
      </c>
      <c r="U9" s="51">
        <v>11911816.524497133</v>
      </c>
      <c r="V9" s="51">
        <v>11627763.70277774</v>
      </c>
      <c r="W9" s="51">
        <v>11168034.059908604</v>
      </c>
      <c r="X9" s="51">
        <v>10967538.753420506</v>
      </c>
      <c r="Y9" s="51">
        <v>10763740.293745255</v>
      </c>
      <c r="Z9" s="51">
        <v>10594428.21544346</v>
      </c>
      <c r="AA9" s="51">
        <v>10456686.571023583</v>
      </c>
      <c r="AB9" s="51">
        <f>SUM(C9:AA9)</f>
        <v>341497248.15966874</v>
      </c>
      <c r="AD9" s="149">
        <v>2026</v>
      </c>
      <c r="AE9" s="86">
        <v>43.440695131060821</v>
      </c>
      <c r="AF9" s="86">
        <v>8.0597436895769423</v>
      </c>
      <c r="AG9" s="86">
        <v>8.20379243</v>
      </c>
      <c r="AH9" s="86">
        <f t="shared" si="0"/>
        <v>59.704231250637761</v>
      </c>
      <c r="AI9" s="55"/>
      <c r="AJ9" s="55"/>
      <c r="AK9" s="55"/>
    </row>
    <row r="10" spans="1:37" x14ac:dyDescent="0.25">
      <c r="A10" s="43" t="s">
        <v>1311</v>
      </c>
      <c r="B10" s="43" t="s">
        <v>229</v>
      </c>
      <c r="C10" s="51">
        <v>5837293.4647622816</v>
      </c>
      <c r="D10" s="51">
        <v>6544370.8175158463</v>
      </c>
      <c r="E10" s="51">
        <v>6733482.2160648266</v>
      </c>
      <c r="F10" s="51">
        <v>7169210.6765246298</v>
      </c>
      <c r="G10" s="51">
        <v>7441955.9931302322</v>
      </c>
      <c r="H10" s="51">
        <v>8059743.6895769415</v>
      </c>
      <c r="I10" s="51">
        <v>8274661.0608664295</v>
      </c>
      <c r="J10" s="51">
        <v>8756234.4616195075</v>
      </c>
      <c r="K10" s="51">
        <v>8512328.4159303159</v>
      </c>
      <c r="L10" s="51">
        <v>8635852.8430932704</v>
      </c>
      <c r="M10" s="51">
        <v>8683726.345537262</v>
      </c>
      <c r="N10" s="51">
        <v>8704855.1977150925</v>
      </c>
      <c r="O10" s="51">
        <v>8580201.883194821</v>
      </c>
      <c r="P10" s="51">
        <v>8613777.6709512305</v>
      </c>
      <c r="Q10" s="51">
        <v>8513580.3356801942</v>
      </c>
      <c r="R10" s="51">
        <v>8489108.982701363</v>
      </c>
      <c r="S10" s="51">
        <v>8423276.8793063033</v>
      </c>
      <c r="T10" s="51">
        <v>8262711.7519898806</v>
      </c>
      <c r="U10" s="51">
        <v>8115483.759057017</v>
      </c>
      <c r="V10" s="51">
        <v>7950622.4954188392</v>
      </c>
      <c r="W10" s="51">
        <v>7668588.8031796953</v>
      </c>
      <c r="X10" s="51">
        <v>7507808.147472295</v>
      </c>
      <c r="Y10" s="51">
        <v>7336026.060211896</v>
      </c>
      <c r="Z10" s="51">
        <v>7176557.0445197159</v>
      </c>
      <c r="AA10" s="51">
        <v>7030803.9728237167</v>
      </c>
      <c r="AB10" s="51">
        <f>SUM(C10:AA10)</f>
        <v>197022262.96884358</v>
      </c>
      <c r="AD10" s="149">
        <v>2027</v>
      </c>
      <c r="AE10" s="86">
        <v>42.974866583988131</v>
      </c>
      <c r="AF10" s="86">
        <v>8.2746610608664302</v>
      </c>
      <c r="AG10" s="86">
        <v>8.4800641300000006</v>
      </c>
      <c r="AH10" s="86">
        <f t="shared" si="0"/>
        <v>59.729591774854562</v>
      </c>
      <c r="AI10" s="55"/>
      <c r="AJ10" s="55"/>
      <c r="AK10" s="55"/>
    </row>
    <row r="11" spans="1:37" x14ac:dyDescent="0.25">
      <c r="A11" s="43" t="s">
        <v>1311</v>
      </c>
      <c r="B11" s="43" t="s">
        <v>230</v>
      </c>
      <c r="C11" s="51">
        <v>1759809.7151455623</v>
      </c>
      <c r="D11" s="51">
        <v>1979319.1359815677</v>
      </c>
      <c r="E11" s="51">
        <v>1998763.4746898017</v>
      </c>
      <c r="F11" s="51">
        <v>2131916.7543758973</v>
      </c>
      <c r="G11" s="51">
        <v>2240233.9659761712</v>
      </c>
      <c r="H11" s="51">
        <v>2510433.1589440797</v>
      </c>
      <c r="I11" s="51">
        <v>2626352.9301985446</v>
      </c>
      <c r="J11" s="51">
        <v>2856250.9363199552</v>
      </c>
      <c r="K11" s="51">
        <v>2837359.5397043661</v>
      </c>
      <c r="L11" s="51">
        <v>2961259.7422905681</v>
      </c>
      <c r="M11" s="51">
        <v>3043896.3189540789</v>
      </c>
      <c r="N11" s="51">
        <v>3222049.5505888956</v>
      </c>
      <c r="O11" s="51">
        <v>3286550.6215106631</v>
      </c>
      <c r="P11" s="51">
        <v>3414471.0750922868</v>
      </c>
      <c r="Q11" s="51">
        <v>3494907.9956785645</v>
      </c>
      <c r="R11" s="51">
        <v>3598195.8054576362</v>
      </c>
      <c r="S11" s="51">
        <v>3682132.0103267422</v>
      </c>
      <c r="T11" s="51">
        <v>3721857.7892672461</v>
      </c>
      <c r="U11" s="51">
        <v>3755770.1699870373</v>
      </c>
      <c r="V11" s="51">
        <v>3771048.2202341827</v>
      </c>
      <c r="W11" s="51">
        <v>3729768.2199711953</v>
      </c>
      <c r="X11" s="51">
        <v>3719192.5611188724</v>
      </c>
      <c r="Y11" s="51">
        <v>3692283.1065118052</v>
      </c>
      <c r="Z11" s="51">
        <v>3657612.1252989946</v>
      </c>
      <c r="AA11" s="51">
        <v>3617083.0220845947</v>
      </c>
      <c r="AB11" s="51">
        <f>SUM(C11:AA11)</f>
        <v>77308517.945709318</v>
      </c>
      <c r="AD11" s="149">
        <v>2028</v>
      </c>
      <c r="AE11" s="86">
        <v>46.239543427770023</v>
      </c>
      <c r="AF11" s="86">
        <v>8.756234461619508</v>
      </c>
      <c r="AG11" s="86">
        <v>8.98146281</v>
      </c>
      <c r="AH11" s="86">
        <f t="shared" si="0"/>
        <v>63.977240699389526</v>
      </c>
      <c r="AI11" s="55"/>
      <c r="AJ11" s="55"/>
      <c r="AK11" s="55"/>
    </row>
    <row r="12" spans="1:37" x14ac:dyDescent="0.25">
      <c r="A12" s="43"/>
      <c r="B12" s="43"/>
      <c r="C12" s="51"/>
      <c r="D12" s="51"/>
      <c r="E12" s="51"/>
      <c r="F12" s="51"/>
      <c r="G12" s="51"/>
      <c r="H12" s="51"/>
      <c r="I12" s="51"/>
      <c r="J12" s="51"/>
      <c r="K12" s="51"/>
      <c r="L12" s="51"/>
      <c r="M12" s="51"/>
      <c r="N12" s="51"/>
      <c r="O12" s="51"/>
      <c r="P12" s="51"/>
      <c r="Q12" s="51"/>
      <c r="R12" s="51"/>
      <c r="S12" s="51"/>
      <c r="T12" s="51"/>
      <c r="U12" s="51"/>
      <c r="V12" s="51"/>
      <c r="W12" s="51"/>
      <c r="X12" s="51"/>
      <c r="Y12" s="51"/>
      <c r="Z12" s="51"/>
      <c r="AA12" s="51"/>
      <c r="AB12" s="51"/>
      <c r="AD12" s="149">
        <v>2029</v>
      </c>
      <c r="AE12" s="86">
        <v>42.475606025175267</v>
      </c>
      <c r="AF12" s="86">
        <v>8.5123284159303161</v>
      </c>
      <c r="AG12" s="86">
        <v>8.7093511100000001</v>
      </c>
      <c r="AH12" s="86">
        <f t="shared" si="0"/>
        <v>59.69728555110558</v>
      </c>
      <c r="AI12" s="55"/>
      <c r="AJ12" s="55"/>
      <c r="AK12" s="55"/>
    </row>
    <row r="13" spans="1:37" x14ac:dyDescent="0.25">
      <c r="A13" s="43" t="s">
        <v>1310</v>
      </c>
      <c r="B13" s="43" t="s">
        <v>180</v>
      </c>
      <c r="C13" s="51">
        <v>5989592.79</v>
      </c>
      <c r="D13" s="51">
        <v>6725366.0899999999</v>
      </c>
      <c r="E13" s="51">
        <v>6909300.04</v>
      </c>
      <c r="F13" s="51">
        <v>7355852.0199999996</v>
      </c>
      <c r="G13" s="51">
        <v>7502250.5800000001</v>
      </c>
      <c r="H13" s="51">
        <v>8203792.4299999997</v>
      </c>
      <c r="I13" s="51">
        <v>8480064.1300000008</v>
      </c>
      <c r="J13" s="51">
        <v>8981462.8100000005</v>
      </c>
      <c r="K13" s="51">
        <v>8709351.1099999994</v>
      </c>
      <c r="L13" s="51">
        <v>8835652.0399999991</v>
      </c>
      <c r="M13" s="51">
        <v>8762798.3100000005</v>
      </c>
      <c r="N13" s="51">
        <v>8878026.3699999992</v>
      </c>
      <c r="O13" s="51">
        <v>8769771.9000000004</v>
      </c>
      <c r="P13" s="51">
        <v>8740587.5199999996</v>
      </c>
      <c r="Q13" s="51">
        <v>8606860.7799999993</v>
      </c>
      <c r="R13" s="51">
        <v>8590066.7799999993</v>
      </c>
      <c r="S13" s="51">
        <v>8597931.3499999996</v>
      </c>
      <c r="T13" s="51">
        <v>8470808.7100000009</v>
      </c>
      <c r="U13" s="51">
        <v>8325307.8200000003</v>
      </c>
      <c r="V13" s="51">
        <v>8161095.8499999996</v>
      </c>
      <c r="W13" s="51">
        <v>7872419.5199999996</v>
      </c>
      <c r="X13" s="51">
        <v>7711265.4199999999</v>
      </c>
      <c r="Y13" s="51">
        <v>7538816.9699999997</v>
      </c>
      <c r="Z13" s="51">
        <v>7378553.3200000003</v>
      </c>
      <c r="AA13" s="51">
        <v>7231986.0800000001</v>
      </c>
      <c r="AB13" s="51">
        <f>SUM(C13:AA13)</f>
        <v>201328980.74000001</v>
      </c>
      <c r="AD13" s="149">
        <v>2030</v>
      </c>
      <c r="AE13" s="86">
        <v>43.99262898308357</v>
      </c>
      <c r="AF13" s="86">
        <v>8.6358528430932697</v>
      </c>
      <c r="AG13" s="86">
        <v>8.8356520399999994</v>
      </c>
      <c r="AH13" s="86">
        <f t="shared" si="0"/>
        <v>61.464133866176837</v>
      </c>
      <c r="AI13" s="55"/>
      <c r="AJ13" s="55"/>
      <c r="AK13" s="55"/>
    </row>
    <row r="14" spans="1:37" x14ac:dyDescent="0.25">
      <c r="A14" s="43" t="s">
        <v>1310</v>
      </c>
      <c r="B14" s="43" t="s">
        <v>228</v>
      </c>
      <c r="C14" s="51">
        <v>5989592.79</v>
      </c>
      <c r="D14" s="51">
        <v>6725366.0899999999</v>
      </c>
      <c r="E14" s="51">
        <v>6909300.04</v>
      </c>
      <c r="F14" s="51">
        <v>7355852.0199999996</v>
      </c>
      <c r="G14" s="51">
        <v>7502250.5800000001</v>
      </c>
      <c r="H14" s="51">
        <v>8203792.4299999997</v>
      </c>
      <c r="I14" s="51">
        <v>8480064.1300000008</v>
      </c>
      <c r="J14" s="51">
        <v>8981462.8100000005</v>
      </c>
      <c r="K14" s="51">
        <v>8709351.1099999994</v>
      </c>
      <c r="L14" s="51">
        <v>8835652.0399999991</v>
      </c>
      <c r="M14" s="51">
        <v>8762798.3100000005</v>
      </c>
      <c r="N14" s="51">
        <v>8878026.3699999992</v>
      </c>
      <c r="O14" s="51">
        <v>8769771.9000000004</v>
      </c>
      <c r="P14" s="51">
        <v>8740587.5199999996</v>
      </c>
      <c r="Q14" s="51">
        <v>8606860.7799999993</v>
      </c>
      <c r="R14" s="51">
        <v>8590066.7799999993</v>
      </c>
      <c r="S14" s="51">
        <v>8597931.3499999996</v>
      </c>
      <c r="T14" s="51">
        <v>8470808.7100000009</v>
      </c>
      <c r="U14" s="51">
        <v>8325307.8200000003</v>
      </c>
      <c r="V14" s="51">
        <v>8161095.8499999996</v>
      </c>
      <c r="W14" s="51">
        <v>7872419.5199999996</v>
      </c>
      <c r="X14" s="51">
        <v>7711265.4199999999</v>
      </c>
      <c r="Y14" s="51">
        <v>7538816.9699999997</v>
      </c>
      <c r="Z14" s="51">
        <v>7378553.3200000003</v>
      </c>
      <c r="AA14" s="51">
        <v>7231986.0800000001</v>
      </c>
      <c r="AB14" s="51">
        <f>SUM(C14:AA14)</f>
        <v>201328980.74000001</v>
      </c>
      <c r="AD14" s="149">
        <v>2031</v>
      </c>
      <c r="AE14" s="86">
        <v>37.133351629547342</v>
      </c>
      <c r="AF14" s="86">
        <v>8.6837263455372629</v>
      </c>
      <c r="AG14" s="86">
        <v>8.7627983100000009</v>
      </c>
      <c r="AH14" s="86">
        <f t="shared" si="0"/>
        <v>54.579876285084602</v>
      </c>
      <c r="AI14" s="55"/>
      <c r="AJ14" s="55"/>
      <c r="AK14" s="55"/>
    </row>
    <row r="15" spans="1:37" x14ac:dyDescent="0.25">
      <c r="A15" s="43" t="s">
        <v>1310</v>
      </c>
      <c r="B15" s="43" t="s">
        <v>229</v>
      </c>
      <c r="C15" s="51">
        <v>5989592.79</v>
      </c>
      <c r="D15" s="51">
        <v>6725366.0899999999</v>
      </c>
      <c r="E15" s="51">
        <v>6909300.04</v>
      </c>
      <c r="F15" s="51">
        <v>7355852.0199999996</v>
      </c>
      <c r="G15" s="51">
        <v>7502250.5800000001</v>
      </c>
      <c r="H15" s="51">
        <v>8203792.4299999997</v>
      </c>
      <c r="I15" s="51">
        <v>8480064.1300000008</v>
      </c>
      <c r="J15" s="51">
        <v>8981462.8100000005</v>
      </c>
      <c r="K15" s="51">
        <v>8709351.1099999994</v>
      </c>
      <c r="L15" s="51">
        <v>8835652.0399999991</v>
      </c>
      <c r="M15" s="51">
        <v>8762798.3100000005</v>
      </c>
      <c r="N15" s="51">
        <v>8878026.3699999992</v>
      </c>
      <c r="O15" s="51">
        <v>8769771.9000000004</v>
      </c>
      <c r="P15" s="51">
        <v>8740587.5199999996</v>
      </c>
      <c r="Q15" s="51">
        <v>8606860.7799999993</v>
      </c>
      <c r="R15" s="51">
        <v>8590066.7799999993</v>
      </c>
      <c r="S15" s="51">
        <v>8597931.3499999996</v>
      </c>
      <c r="T15" s="51">
        <v>8470808.7100000009</v>
      </c>
      <c r="U15" s="51">
        <v>8325307.8200000003</v>
      </c>
      <c r="V15" s="51">
        <v>8161095.8499999996</v>
      </c>
      <c r="W15" s="51">
        <v>7872419.5199999996</v>
      </c>
      <c r="X15" s="51">
        <v>7711265.4199999999</v>
      </c>
      <c r="Y15" s="51">
        <v>7538816.9699999997</v>
      </c>
      <c r="Z15" s="51">
        <v>7378553.3200000003</v>
      </c>
      <c r="AA15" s="51">
        <v>7231986.0800000001</v>
      </c>
      <c r="AB15" s="51">
        <f>SUM(C15:AA15)</f>
        <v>201328980.74000001</v>
      </c>
      <c r="AD15" s="149">
        <v>2032</v>
      </c>
      <c r="AE15" s="86">
        <v>37.229048665337494</v>
      </c>
      <c r="AF15" s="86">
        <v>8.7048551977150925</v>
      </c>
      <c r="AG15" s="86">
        <v>8.8780263699999988</v>
      </c>
      <c r="AH15" s="86">
        <f t="shared" si="0"/>
        <v>54.811930233052585</v>
      </c>
      <c r="AI15" s="55"/>
      <c r="AJ15" s="55"/>
      <c r="AK15" s="55"/>
    </row>
    <row r="16" spans="1:37" x14ac:dyDescent="0.25">
      <c r="A16" s="43" t="s">
        <v>1310</v>
      </c>
      <c r="B16" s="43" t="s">
        <v>230</v>
      </c>
      <c r="C16" s="51">
        <v>5989592.79</v>
      </c>
      <c r="D16" s="51">
        <v>6725366.0899999999</v>
      </c>
      <c r="E16" s="51">
        <v>6909300.04</v>
      </c>
      <c r="F16" s="51">
        <v>7355852.0199999996</v>
      </c>
      <c r="G16" s="51">
        <v>7502250.5800000001</v>
      </c>
      <c r="H16" s="51">
        <v>8203792.4299999997</v>
      </c>
      <c r="I16" s="51">
        <v>8480064.1300000008</v>
      </c>
      <c r="J16" s="51">
        <v>8981462.8100000005</v>
      </c>
      <c r="K16" s="51">
        <v>8709351.1099999994</v>
      </c>
      <c r="L16" s="51">
        <v>8835652.0399999991</v>
      </c>
      <c r="M16" s="51">
        <v>8762798.3100000005</v>
      </c>
      <c r="N16" s="51">
        <v>8878026.3699999992</v>
      </c>
      <c r="O16" s="51">
        <v>8769771.9000000004</v>
      </c>
      <c r="P16" s="51">
        <v>8740587.5199999996</v>
      </c>
      <c r="Q16" s="51">
        <v>8606860.7799999993</v>
      </c>
      <c r="R16" s="51">
        <v>8590066.7799999993</v>
      </c>
      <c r="S16" s="51">
        <v>8597931.3499999996</v>
      </c>
      <c r="T16" s="51">
        <v>8470808.7100000009</v>
      </c>
      <c r="U16" s="51">
        <v>8325307.8200000003</v>
      </c>
      <c r="V16" s="51">
        <v>8161095.8499999996</v>
      </c>
      <c r="W16" s="51">
        <v>7872419.5199999996</v>
      </c>
      <c r="X16" s="51">
        <v>7711265.4199999999</v>
      </c>
      <c r="Y16" s="51">
        <v>7538816.9699999997</v>
      </c>
      <c r="Z16" s="51">
        <v>7378553.3200000003</v>
      </c>
      <c r="AA16" s="51">
        <v>7231986.0800000001</v>
      </c>
      <c r="AB16" s="51">
        <f>SUM(C16:AA16)</f>
        <v>201328980.74000001</v>
      </c>
      <c r="AD16" s="149">
        <v>2033</v>
      </c>
      <c r="AE16" s="86">
        <v>36.039410775634892</v>
      </c>
      <c r="AF16" s="86">
        <v>8.580201883194821</v>
      </c>
      <c r="AG16" s="86">
        <v>8.7697719000000003</v>
      </c>
      <c r="AH16" s="86">
        <f t="shared" si="0"/>
        <v>53.389384558829711</v>
      </c>
      <c r="AI16" s="55"/>
      <c r="AJ16" s="55"/>
      <c r="AK16" s="55"/>
    </row>
    <row r="17" spans="1:37" x14ac:dyDescent="0.25">
      <c r="A17" s="43"/>
      <c r="B17" s="43"/>
      <c r="C17" s="51"/>
      <c r="D17" s="51"/>
      <c r="E17" s="51"/>
      <c r="F17" s="51"/>
      <c r="G17" s="51"/>
      <c r="H17" s="51"/>
      <c r="I17" s="51"/>
      <c r="J17" s="51"/>
      <c r="K17" s="51"/>
      <c r="L17" s="51"/>
      <c r="M17" s="51"/>
      <c r="N17" s="51"/>
      <c r="O17" s="51"/>
      <c r="P17" s="51"/>
      <c r="Q17" s="51"/>
      <c r="R17" s="51"/>
      <c r="S17" s="51"/>
      <c r="T17" s="51"/>
      <c r="U17" s="51"/>
      <c r="V17" s="51"/>
      <c r="W17" s="51"/>
      <c r="X17" s="51"/>
      <c r="Y17" s="51"/>
      <c r="Z17" s="51"/>
      <c r="AA17" s="51"/>
      <c r="AB17" s="51"/>
      <c r="AD17" s="149">
        <v>2034</v>
      </c>
      <c r="AE17" s="86">
        <v>37.212710620057393</v>
      </c>
      <c r="AF17" s="86">
        <v>8.6137776709512313</v>
      </c>
      <c r="AG17" s="86">
        <v>8.7405875200000001</v>
      </c>
      <c r="AH17" s="86">
        <f t="shared" si="0"/>
        <v>54.567075811008621</v>
      </c>
      <c r="AI17" s="55"/>
      <c r="AJ17" s="55"/>
      <c r="AK17" s="55"/>
    </row>
    <row r="18" spans="1:37" x14ac:dyDescent="0.25">
      <c r="A18" s="84" t="s">
        <v>148</v>
      </c>
      <c r="B18" s="43" t="s">
        <v>180</v>
      </c>
      <c r="C18" s="51">
        <f t="shared" ref="C18:L21" si="1">SUMIF($B$3:$B$17, $B18, C$3:C$17)</f>
        <v>170191264.61552021</v>
      </c>
      <c r="D18" s="51">
        <f t="shared" si="1"/>
        <v>185174874.11780486</v>
      </c>
      <c r="E18" s="51">
        <f t="shared" si="1"/>
        <v>187191978.24156976</v>
      </c>
      <c r="F18" s="51">
        <f t="shared" si="1"/>
        <v>189747798.18969145</v>
      </c>
      <c r="G18" s="51">
        <f t="shared" si="1"/>
        <v>185347253.60912803</v>
      </c>
      <c r="H18" s="51">
        <f t="shared" si="1"/>
        <v>189351084.94992274</v>
      </c>
      <c r="I18" s="51">
        <f t="shared" si="1"/>
        <v>182418184.13517833</v>
      </c>
      <c r="J18" s="51">
        <f t="shared" si="1"/>
        <v>183338454.95930752</v>
      </c>
      <c r="K18" s="51">
        <f t="shared" si="1"/>
        <v>163228543.31923592</v>
      </c>
      <c r="L18" s="51">
        <f t="shared" si="1"/>
        <v>157408008.36537835</v>
      </c>
      <c r="M18" s="51">
        <f t="shared" ref="M18:AA21" si="2">SUMIF($B$3:$B$17, $B18, M$3:M$17)</f>
        <v>149728212.16066504</v>
      </c>
      <c r="N18" s="51">
        <f t="shared" si="2"/>
        <v>147145385.09460118</v>
      </c>
      <c r="O18" s="51">
        <f t="shared" si="2"/>
        <v>140942437.09155899</v>
      </c>
      <c r="P18" s="51">
        <f t="shared" si="2"/>
        <v>140377870.84056926</v>
      </c>
      <c r="Q18" s="51">
        <f t="shared" si="2"/>
        <v>137900415.26366577</v>
      </c>
      <c r="R18" s="51">
        <f t="shared" si="2"/>
        <v>139482738.46901581</v>
      </c>
      <c r="S18" s="51">
        <f t="shared" si="2"/>
        <v>141025125.49993157</v>
      </c>
      <c r="T18" s="51">
        <f t="shared" si="2"/>
        <v>140549106.10975206</v>
      </c>
      <c r="U18" s="51">
        <f t="shared" si="2"/>
        <v>141282409.91580635</v>
      </c>
      <c r="V18" s="51">
        <f t="shared" si="2"/>
        <v>142263123.27474192</v>
      </c>
      <c r="W18" s="51">
        <f t="shared" si="2"/>
        <v>139089914.99087894</v>
      </c>
      <c r="X18" s="51">
        <f t="shared" si="2"/>
        <v>140364768.60168257</v>
      </c>
      <c r="Y18" s="51">
        <f t="shared" si="2"/>
        <v>140826151.16974089</v>
      </c>
      <c r="Z18" s="51">
        <f t="shared" si="2"/>
        <v>141412518.69929293</v>
      </c>
      <c r="AA18" s="51">
        <f t="shared" si="2"/>
        <v>142113337.2990104</v>
      </c>
      <c r="AB18" s="51">
        <f>SUM(C18:AA18)</f>
        <v>3917900958.9836502</v>
      </c>
      <c r="AD18" s="149">
        <v>2035</v>
      </c>
      <c r="AE18" s="86">
        <v>37.026241880730701</v>
      </c>
      <c r="AF18" s="86">
        <v>8.513580335680194</v>
      </c>
      <c r="AG18" s="86">
        <v>8.6068607799999999</v>
      </c>
      <c r="AH18" s="86">
        <f t="shared" si="0"/>
        <v>54.146682996410895</v>
      </c>
      <c r="AI18" s="55"/>
      <c r="AJ18" s="55"/>
      <c r="AK18" s="55"/>
    </row>
    <row r="19" spans="1:37" x14ac:dyDescent="0.25">
      <c r="A19" s="84" t="s">
        <v>148</v>
      </c>
      <c r="B19" s="43" t="s">
        <v>228</v>
      </c>
      <c r="C19" s="51">
        <f t="shared" si="1"/>
        <v>96033191.8694987</v>
      </c>
      <c r="D19" s="51">
        <f t="shared" si="1"/>
        <v>105878481.93531111</v>
      </c>
      <c r="E19" s="51">
        <f t="shared" si="1"/>
        <v>109607626.65661083</v>
      </c>
      <c r="F19" s="51">
        <f t="shared" si="1"/>
        <v>115269380.31234659</v>
      </c>
      <c r="G19" s="51">
        <f t="shared" si="1"/>
        <v>116721137.93045898</v>
      </c>
      <c r="H19" s="51">
        <f t="shared" si="1"/>
        <v>122388495.46356854</v>
      </c>
      <c r="I19" s="51">
        <f t="shared" si="1"/>
        <v>121871075.45030198</v>
      </c>
      <c r="J19" s="51">
        <f t="shared" si="1"/>
        <v>126769558.28184028</v>
      </c>
      <c r="K19" s="51">
        <f t="shared" si="1"/>
        <v>118004864.43741003</v>
      </c>
      <c r="L19" s="51">
        <f t="shared" si="1"/>
        <v>117151121.94870761</v>
      </c>
      <c r="M19" s="51">
        <f t="shared" si="2"/>
        <v>108211418.0342657</v>
      </c>
      <c r="N19" s="51">
        <f t="shared" si="2"/>
        <v>105859369.19678737</v>
      </c>
      <c r="O19" s="51">
        <f t="shared" si="2"/>
        <v>101169078.60163337</v>
      </c>
      <c r="P19" s="51">
        <f t="shared" si="2"/>
        <v>99794375.324918494</v>
      </c>
      <c r="Q19" s="51">
        <f t="shared" si="2"/>
        <v>97410982.479614928</v>
      </c>
      <c r="R19" s="51">
        <f t="shared" si="2"/>
        <v>97177384.621228218</v>
      </c>
      <c r="S19" s="51">
        <f t="shared" si="2"/>
        <v>96482607.52586925</v>
      </c>
      <c r="T19" s="51">
        <f t="shared" si="2"/>
        <v>94395609.702607691</v>
      </c>
      <c r="U19" s="51">
        <f t="shared" si="2"/>
        <v>93086789.888302535</v>
      </c>
      <c r="V19" s="51">
        <f t="shared" si="2"/>
        <v>92005546.575952902</v>
      </c>
      <c r="W19" s="51">
        <f t="shared" si="2"/>
        <v>88427895.921173289</v>
      </c>
      <c r="X19" s="51">
        <f t="shared" si="2"/>
        <v>87599116.455437347</v>
      </c>
      <c r="Y19" s="51">
        <f t="shared" si="2"/>
        <v>86500667.921644375</v>
      </c>
      <c r="Z19" s="51">
        <f t="shared" si="2"/>
        <v>85591962.14177224</v>
      </c>
      <c r="AA19" s="51">
        <f t="shared" si="2"/>
        <v>84859279.225151658</v>
      </c>
      <c r="AB19" s="51">
        <f>SUM(C19:AA19)</f>
        <v>2568267017.9024138</v>
      </c>
      <c r="AD19" s="149">
        <v>2036</v>
      </c>
      <c r="AE19" s="86">
        <v>37.847687055477955</v>
      </c>
      <c r="AF19" s="86">
        <v>8.4891089827013637</v>
      </c>
      <c r="AG19" s="86">
        <v>8.590066779999999</v>
      </c>
      <c r="AH19" s="86">
        <f t="shared" si="0"/>
        <v>54.926862818179316</v>
      </c>
      <c r="AI19" s="55"/>
      <c r="AJ19" s="55"/>
      <c r="AK19" s="55"/>
    </row>
    <row r="20" spans="1:37" x14ac:dyDescent="0.25">
      <c r="A20" s="84" t="s">
        <v>148</v>
      </c>
      <c r="B20" s="43" t="s">
        <v>229</v>
      </c>
      <c r="C20" s="51">
        <f t="shared" si="1"/>
        <v>44566404.74916283</v>
      </c>
      <c r="D20" s="51">
        <f t="shared" si="1"/>
        <v>49568863.929383367</v>
      </c>
      <c r="E20" s="51">
        <f t="shared" si="1"/>
        <v>50569726.253993317</v>
      </c>
      <c r="F20" s="51">
        <f t="shared" si="1"/>
        <v>53605075.475020885</v>
      </c>
      <c r="G20" s="51">
        <f t="shared" si="1"/>
        <v>54436723.84322343</v>
      </c>
      <c r="H20" s="51">
        <f t="shared" si="1"/>
        <v>59704231.250637762</v>
      </c>
      <c r="I20" s="51">
        <f t="shared" si="1"/>
        <v>59729591.774854563</v>
      </c>
      <c r="J20" s="51">
        <f t="shared" si="1"/>
        <v>63977240.699389532</v>
      </c>
      <c r="K20" s="51">
        <f t="shared" si="1"/>
        <v>59697285.551105581</v>
      </c>
      <c r="L20" s="51">
        <f t="shared" si="1"/>
        <v>61464133.866176836</v>
      </c>
      <c r="M20" s="51">
        <f t="shared" si="2"/>
        <v>54579876.285084605</v>
      </c>
      <c r="N20" s="51">
        <f t="shared" si="2"/>
        <v>54811930.233052589</v>
      </c>
      <c r="O20" s="51">
        <f t="shared" si="2"/>
        <v>53389384.55882971</v>
      </c>
      <c r="P20" s="51">
        <f t="shared" si="2"/>
        <v>54567075.811008632</v>
      </c>
      <c r="Q20" s="51">
        <f t="shared" si="2"/>
        <v>54146682.996410899</v>
      </c>
      <c r="R20" s="51">
        <f t="shared" si="2"/>
        <v>54926862.818179317</v>
      </c>
      <c r="S20" s="51">
        <f t="shared" si="2"/>
        <v>55378214.239657722</v>
      </c>
      <c r="T20" s="51">
        <f t="shared" si="2"/>
        <v>54650944.964432515</v>
      </c>
      <c r="U20" s="51">
        <f t="shared" si="2"/>
        <v>54235259.705126338</v>
      </c>
      <c r="V20" s="51">
        <f t="shared" si="2"/>
        <v>53797273.859164327</v>
      </c>
      <c r="W20" s="51">
        <f t="shared" si="2"/>
        <v>51638070.585905105</v>
      </c>
      <c r="X20" s="51">
        <f t="shared" si="2"/>
        <v>50982113.674955234</v>
      </c>
      <c r="Y20" s="51">
        <f t="shared" si="2"/>
        <v>50158780.954381078</v>
      </c>
      <c r="Z20" s="51">
        <f t="shared" si="2"/>
        <v>49391672.973641947</v>
      </c>
      <c r="AA20" s="51">
        <f t="shared" si="2"/>
        <v>48676220.939631522</v>
      </c>
      <c r="AB20" s="51">
        <f>SUM(C20:AA20)</f>
        <v>1352649641.9924092</v>
      </c>
      <c r="AD20" s="149">
        <v>2037</v>
      </c>
      <c r="AE20" s="86">
        <v>38.357006010351419</v>
      </c>
      <c r="AF20" s="86">
        <v>8.4232768793063038</v>
      </c>
      <c r="AG20" s="86">
        <v>8.5979313499999996</v>
      </c>
      <c r="AH20" s="86">
        <f t="shared" si="0"/>
        <v>55.378214239657723</v>
      </c>
      <c r="AI20" s="55"/>
      <c r="AJ20" s="55"/>
      <c r="AK20" s="55"/>
    </row>
    <row r="21" spans="1:37" x14ac:dyDescent="0.25">
      <c r="A21" s="84" t="s">
        <v>148</v>
      </c>
      <c r="B21" s="43" t="s">
        <v>230</v>
      </c>
      <c r="C21" s="51">
        <f t="shared" si="1"/>
        <v>18563198.091931954</v>
      </c>
      <c r="D21" s="51">
        <f t="shared" si="1"/>
        <v>20681655.837317497</v>
      </c>
      <c r="E21" s="51">
        <f t="shared" si="1"/>
        <v>20704867.924027719</v>
      </c>
      <c r="F21" s="51">
        <f t="shared" si="1"/>
        <v>21716712.838715643</v>
      </c>
      <c r="G21" s="51">
        <f t="shared" si="1"/>
        <v>22200371.567498136</v>
      </c>
      <c r="H21" s="51">
        <f t="shared" si="1"/>
        <v>25123688.280085579</v>
      </c>
      <c r="I21" s="51">
        <f t="shared" si="1"/>
        <v>25725988.337422363</v>
      </c>
      <c r="J21" s="51">
        <f t="shared" si="1"/>
        <v>28127153.859229982</v>
      </c>
      <c r="K21" s="51">
        <f t="shared" si="1"/>
        <v>26210672.808731515</v>
      </c>
      <c r="L21" s="51">
        <f t="shared" si="1"/>
        <v>27232427.304788183</v>
      </c>
      <c r="M21" s="51">
        <f t="shared" si="2"/>
        <v>25406870.075297445</v>
      </c>
      <c r="N21" s="51">
        <f t="shared" si="2"/>
        <v>26367552.759391569</v>
      </c>
      <c r="O21" s="51">
        <f t="shared" si="2"/>
        <v>26107821.532414168</v>
      </c>
      <c r="P21" s="51">
        <f t="shared" si="2"/>
        <v>27250577.835214898</v>
      </c>
      <c r="Q21" s="51">
        <f t="shared" si="2"/>
        <v>27558420.293249168</v>
      </c>
      <c r="R21" s="51">
        <f t="shared" si="2"/>
        <v>28362207.276960187</v>
      </c>
      <c r="S21" s="51">
        <f t="shared" si="2"/>
        <v>29035252.212503932</v>
      </c>
      <c r="T21" s="51">
        <f t="shared" si="2"/>
        <v>29105093.960001685</v>
      </c>
      <c r="U21" s="51">
        <f t="shared" si="2"/>
        <v>29268933.769567166</v>
      </c>
      <c r="V21" s="51">
        <f t="shared" si="2"/>
        <v>29375317.624540046</v>
      </c>
      <c r="W21" s="51">
        <f t="shared" si="2"/>
        <v>28639873.764034368</v>
      </c>
      <c r="X21" s="51">
        <f t="shared" si="2"/>
        <v>28562594.604045458</v>
      </c>
      <c r="Y21" s="51">
        <f t="shared" si="2"/>
        <v>28386048.074217763</v>
      </c>
      <c r="Z21" s="51">
        <f t="shared" si="2"/>
        <v>28196604.490403261</v>
      </c>
      <c r="AA21" s="51">
        <f t="shared" si="2"/>
        <v>28002850.329334229</v>
      </c>
      <c r="AB21" s="51">
        <f>SUM(C21:AA21)</f>
        <v>655912755.45092404</v>
      </c>
      <c r="AD21" s="149">
        <v>2038</v>
      </c>
      <c r="AE21" s="86">
        <v>37.917424502442636</v>
      </c>
      <c r="AF21" s="86">
        <v>8.2627117519898814</v>
      </c>
      <c r="AG21" s="86">
        <v>8.47080871</v>
      </c>
      <c r="AH21" s="86">
        <f t="shared" si="0"/>
        <v>54.650944964432519</v>
      </c>
      <c r="AI21" s="55"/>
      <c r="AJ21" s="55"/>
      <c r="AK21" s="55"/>
    </row>
    <row r="22" spans="1:37" ht="15.75" thickBot="1" x14ac:dyDescent="0.3">
      <c r="A22" s="66"/>
      <c r="B22" s="116"/>
      <c r="C22" s="52"/>
      <c r="D22" s="52"/>
      <c r="E22" s="52"/>
      <c r="F22" s="52"/>
      <c r="G22" s="52"/>
      <c r="H22" s="52"/>
      <c r="I22" s="52"/>
      <c r="J22" s="52"/>
      <c r="K22" s="52"/>
      <c r="L22" s="52"/>
      <c r="M22" s="52"/>
      <c r="N22" s="52"/>
      <c r="O22" s="52"/>
      <c r="P22" s="52"/>
      <c r="Q22" s="52"/>
      <c r="R22" s="52"/>
      <c r="S22" s="52"/>
      <c r="T22" s="52"/>
      <c r="U22" s="52"/>
      <c r="V22" s="52"/>
      <c r="W22" s="52"/>
      <c r="X22" s="52"/>
      <c r="Y22" s="52"/>
      <c r="Z22" s="52"/>
      <c r="AA22" s="52"/>
      <c r="AB22" s="52"/>
      <c r="AD22" s="149">
        <v>2039</v>
      </c>
      <c r="AE22" s="86">
        <v>37.794468126069319</v>
      </c>
      <c r="AF22" s="86">
        <v>8.1154837590570175</v>
      </c>
      <c r="AG22" s="86">
        <v>8.3253078200000008</v>
      </c>
      <c r="AH22" s="86">
        <f t="shared" si="0"/>
        <v>54.235259705126332</v>
      </c>
      <c r="AI22" s="55"/>
      <c r="AJ22" s="55"/>
      <c r="AK22" s="55"/>
    </row>
    <row r="23" spans="1:37" x14ac:dyDescent="0.25">
      <c r="A23" s="42" t="s">
        <v>152</v>
      </c>
      <c r="AD23" s="149">
        <v>2040</v>
      </c>
      <c r="AE23" s="86">
        <v>37.685555513745484</v>
      </c>
      <c r="AF23" s="86">
        <v>7.9506224954188394</v>
      </c>
      <c r="AG23" s="86">
        <v>8.1610958499999988</v>
      </c>
      <c r="AH23" s="86">
        <f t="shared" si="0"/>
        <v>53.797273859164321</v>
      </c>
      <c r="AI23" s="55"/>
      <c r="AJ23" s="55"/>
      <c r="AK23" s="55"/>
    </row>
    <row r="24" spans="1:37" x14ac:dyDescent="0.25">
      <c r="AD24" s="149">
        <v>2041</v>
      </c>
      <c r="AE24" s="86">
        <v>36.097062262725416</v>
      </c>
      <c r="AF24" s="86">
        <v>7.6685888031796949</v>
      </c>
      <c r="AG24" s="86">
        <v>7.8724195199999993</v>
      </c>
      <c r="AH24" s="86">
        <f t="shared" si="0"/>
        <v>51.638070585905112</v>
      </c>
      <c r="AI24" s="55"/>
      <c r="AJ24" s="55"/>
      <c r="AK24" s="55"/>
    </row>
    <row r="25" spans="1:37" x14ac:dyDescent="0.25">
      <c r="A25" s="1" t="s">
        <v>1449</v>
      </c>
      <c r="J25" s="55"/>
      <c r="AD25" s="149">
        <v>2042</v>
      </c>
      <c r="AE25" s="86">
        <v>35.763040107482936</v>
      </c>
      <c r="AF25" s="86">
        <v>7.5078081474722946</v>
      </c>
      <c r="AG25" s="86">
        <v>7.7112654200000001</v>
      </c>
      <c r="AH25" s="86">
        <f t="shared" si="0"/>
        <v>50.982113674955229</v>
      </c>
      <c r="AI25" s="55"/>
      <c r="AJ25" s="55"/>
      <c r="AK25" s="55"/>
    </row>
    <row r="26" spans="1:37" x14ac:dyDescent="0.25">
      <c r="I26" s="55"/>
      <c r="AD26" s="149">
        <v>2043</v>
      </c>
      <c r="AE26" s="86">
        <v>35.28393792416918</v>
      </c>
      <c r="AF26" s="86">
        <v>7.3360260602118963</v>
      </c>
      <c r="AG26" s="86">
        <v>7.5388169700000001</v>
      </c>
      <c r="AH26" s="86">
        <f t="shared" si="0"/>
        <v>50.158780954381072</v>
      </c>
      <c r="AI26" s="55"/>
      <c r="AJ26" s="55"/>
      <c r="AK26" s="55"/>
    </row>
    <row r="27" spans="1:37" x14ac:dyDescent="0.25">
      <c r="I27" s="55"/>
      <c r="AD27" s="149">
        <v>2044</v>
      </c>
      <c r="AE27" s="86">
        <v>34.836562609122232</v>
      </c>
      <c r="AF27" s="86">
        <v>7.1765570445197158</v>
      </c>
      <c r="AG27" s="86">
        <v>7.37855332</v>
      </c>
      <c r="AH27" s="86">
        <f t="shared" si="0"/>
        <v>49.391672973641953</v>
      </c>
      <c r="AI27" s="55"/>
      <c r="AJ27" s="55"/>
      <c r="AK27" s="55"/>
    </row>
    <row r="28" spans="1:37" x14ac:dyDescent="0.25">
      <c r="I28" s="55"/>
      <c r="J28" s="55"/>
      <c r="AD28" s="149">
        <v>2045</v>
      </c>
      <c r="AE28" s="86">
        <v>34.413430886807809</v>
      </c>
      <c r="AF28" s="86">
        <v>7.0308039728237164</v>
      </c>
      <c r="AG28" s="86">
        <v>7.2319860800000004</v>
      </c>
      <c r="AH28" s="86">
        <f t="shared" si="0"/>
        <v>48.676220939631527</v>
      </c>
      <c r="AI28" s="55"/>
      <c r="AJ28" s="55"/>
      <c r="AK28" s="55"/>
    </row>
    <row r="29" spans="1:37" ht="15.75" thickBot="1" x14ac:dyDescent="0.3">
      <c r="AD29" s="150" t="s">
        <v>149</v>
      </c>
      <c r="AE29" s="150">
        <f>SUM(AE4:AE28)</f>
        <v>954.29839828356603</v>
      </c>
      <c r="AF29" s="150">
        <f>SUM(AF4:AF28)</f>
        <v>197.02226296884362</v>
      </c>
      <c r="AG29" s="150">
        <f>SUM(AG4:AG28)</f>
        <v>201.32898074000005</v>
      </c>
      <c r="AH29" s="150">
        <f>SUM(AH4:AH28)</f>
        <v>1352.6496419924097</v>
      </c>
      <c r="AI29" s="55"/>
    </row>
    <row r="44" spans="1:8" x14ac:dyDescent="0.25">
      <c r="A44" s="46" t="s">
        <v>1471</v>
      </c>
      <c r="B44" s="9"/>
      <c r="C44" s="9"/>
      <c r="D44" s="9"/>
      <c r="E44" s="9"/>
      <c r="F44" s="9"/>
      <c r="G44" s="9"/>
      <c r="H44" s="9"/>
    </row>
    <row r="45" spans="1:8" ht="15.75" thickBot="1" x14ac:dyDescent="0.3">
      <c r="A45" s="15" t="s">
        <v>143</v>
      </c>
      <c r="B45" s="15" t="s">
        <v>143</v>
      </c>
      <c r="C45" s="53">
        <v>2021</v>
      </c>
      <c r="D45" s="53">
        <v>2025</v>
      </c>
      <c r="E45" s="53">
        <v>2030</v>
      </c>
      <c r="F45" s="53">
        <v>2035</v>
      </c>
      <c r="G45" s="53">
        <v>2040</v>
      </c>
      <c r="H45" s="73">
        <v>2045</v>
      </c>
    </row>
    <row r="46" spans="1:8" ht="15.75" thickTop="1" x14ac:dyDescent="0.25">
      <c r="A46" s="165" t="str">
        <f>B3</f>
        <v>Max Achievable</v>
      </c>
      <c r="B46" s="43" t="s">
        <v>151</v>
      </c>
      <c r="C46" s="86">
        <f>C3/1000000</f>
        <v>140.13316506302226</v>
      </c>
      <c r="D46" s="86">
        <f>G3/1000000</f>
        <v>152.63117581397873</v>
      </c>
      <c r="E46" s="86">
        <f>L3/1000000</f>
        <v>128.6508558160314</v>
      </c>
      <c r="F46" s="86">
        <f>Q3/1000000</f>
        <v>113.13258845660513</v>
      </c>
      <c r="G46" s="86">
        <f>V3/1000000</f>
        <v>118.39981639805035</v>
      </c>
      <c r="H46" s="86">
        <f>AA3/1000000</f>
        <v>119.66854711656559</v>
      </c>
    </row>
    <row r="47" spans="1:8" x14ac:dyDescent="0.25">
      <c r="A47" s="166"/>
      <c r="B47" s="43" t="s">
        <v>250</v>
      </c>
      <c r="C47" s="86">
        <f>C8/1000000</f>
        <v>24.068506762497968</v>
      </c>
      <c r="D47" s="86">
        <f>G8/1000000</f>
        <v>25.213827215149273</v>
      </c>
      <c r="E47" s="86">
        <f>(L8+L13)/1000000</f>
        <v>28.757152549346962</v>
      </c>
      <c r="F47" s="86">
        <f>(Q8+Q13)/1000000</f>
        <v>24.767826807060636</v>
      </c>
      <c r="G47" s="86">
        <f>(V8+V13)/1000000</f>
        <v>23.863306876691556</v>
      </c>
      <c r="H47" s="86">
        <f>(AA8+AA13)/1000000</f>
        <v>22.444790182444795</v>
      </c>
    </row>
    <row r="48" spans="1:8" x14ac:dyDescent="0.25">
      <c r="A48" s="168" t="str">
        <f>B4</f>
        <v>Mid</v>
      </c>
      <c r="B48" s="43" t="s">
        <v>151</v>
      </c>
      <c r="C48" s="86">
        <f>C4/1000000</f>
        <v>77.088644007913558</v>
      </c>
      <c r="D48" s="86">
        <f>G4/1000000</f>
        <v>93.393576911945402</v>
      </c>
      <c r="E48" s="86">
        <f>L4/1000000</f>
        <v>92.568335622186822</v>
      </c>
      <c r="F48" s="86">
        <f>Q4/1000000</f>
        <v>75.631710644039444</v>
      </c>
      <c r="G48" s="86">
        <f>V4/1000000</f>
        <v>72.216687023175169</v>
      </c>
      <c r="H48" s="86">
        <f>AA4/1000000</f>
        <v>67.170606574128072</v>
      </c>
    </row>
    <row r="49" spans="1:8" x14ac:dyDescent="0.25">
      <c r="A49" s="169"/>
      <c r="B49" s="43" t="s">
        <v>250</v>
      </c>
      <c r="C49" s="86">
        <f>C9/1000000</f>
        <v>12.954955071585131</v>
      </c>
      <c r="D49" s="86">
        <f>G9/1000000</f>
        <v>15.825310438513579</v>
      </c>
      <c r="E49" s="86">
        <f>(L9+L14)/1000000</f>
        <v>24.582786326520779</v>
      </c>
      <c r="F49" s="86">
        <f>(Q9+Q14)/1000000</f>
        <v>21.779271835575486</v>
      </c>
      <c r="G49" s="86">
        <f>(V9+V14)/1000000</f>
        <v>19.788859552777737</v>
      </c>
      <c r="H49" s="86">
        <f>(AA9+AA14)/1000000</f>
        <v>17.68867265102358</v>
      </c>
    </row>
    <row r="50" spans="1:8" x14ac:dyDescent="0.25">
      <c r="A50" s="168" t="str">
        <f>B5</f>
        <v>Base</v>
      </c>
      <c r="B50" s="43" t="s">
        <v>151</v>
      </c>
      <c r="C50" s="86">
        <f>C5/1000000</f>
        <v>32.739518494400556</v>
      </c>
      <c r="D50" s="86">
        <f>G5/1000000</f>
        <v>39.492517270093202</v>
      </c>
      <c r="E50" s="86">
        <f>L5/1000000</f>
        <v>43.99262898308357</v>
      </c>
      <c r="F50" s="86">
        <f>Q5/1000000</f>
        <v>37.026241880730701</v>
      </c>
      <c r="G50" s="86">
        <f>V5/1000000</f>
        <v>37.685555513745484</v>
      </c>
      <c r="H50" s="86">
        <f>AA5/1000000</f>
        <v>34.413430886807809</v>
      </c>
    </row>
    <row r="51" spans="1:8" x14ac:dyDescent="0.25">
      <c r="A51" s="169"/>
      <c r="B51" s="43" t="s">
        <v>250</v>
      </c>
      <c r="C51" s="86">
        <f>C10/1000000</f>
        <v>5.8372934647622818</v>
      </c>
      <c r="D51" s="86">
        <f>G10/1000000</f>
        <v>7.4419559931302324</v>
      </c>
      <c r="E51" s="86">
        <f>(L10+L15)/1000000</f>
        <v>17.471504883093267</v>
      </c>
      <c r="F51" s="86">
        <f>Q10/1000000</f>
        <v>8.513580335680194</v>
      </c>
      <c r="G51" s="86">
        <f>V10/1000000</f>
        <v>7.9506224954188394</v>
      </c>
      <c r="H51" s="86">
        <f>AA10/1000000</f>
        <v>7.0308039728237164</v>
      </c>
    </row>
    <row r="52" spans="1:8" x14ac:dyDescent="0.25">
      <c r="A52" s="166" t="str">
        <f>B6</f>
        <v>Low</v>
      </c>
      <c r="B52" s="43" t="s">
        <v>151</v>
      </c>
      <c r="C52" s="86">
        <f>C6/1000000</f>
        <v>10.813795586786391</v>
      </c>
      <c r="D52" s="86">
        <f>G6/1000000</f>
        <v>12.457887021521966</v>
      </c>
      <c r="E52" s="86">
        <f>L6/1000000</f>
        <v>15.435515522497617</v>
      </c>
      <c r="F52" s="86">
        <f>Q6/1000000</f>
        <v>15.456651517570606</v>
      </c>
      <c r="G52" s="86">
        <f>V6/1000000</f>
        <v>17.443173554305861</v>
      </c>
      <c r="H52" s="86">
        <f>AA6/1000000</f>
        <v>17.153781227249638</v>
      </c>
    </row>
    <row r="53" spans="1:8" ht="15.75" thickBot="1" x14ac:dyDescent="0.3">
      <c r="A53" s="167"/>
      <c r="B53" s="77" t="s">
        <v>250</v>
      </c>
      <c r="C53" s="78">
        <f>C11/1000000</f>
        <v>1.7598097151455623</v>
      </c>
      <c r="D53" s="78">
        <f>G11/1000000</f>
        <v>2.2402339659761714</v>
      </c>
      <c r="E53" s="78">
        <f>(L11+L16)/1000000</f>
        <v>11.796911782290566</v>
      </c>
      <c r="F53" s="78">
        <f>(Q11+Q16)/1000000</f>
        <v>12.101768775678563</v>
      </c>
      <c r="G53" s="78">
        <f>(V11+V16)/1000000</f>
        <v>11.932144070234184</v>
      </c>
      <c r="H53" s="78">
        <f>(AA11+AA16)/1000000</f>
        <v>10.849069102084595</v>
      </c>
    </row>
    <row r="54" spans="1:8" x14ac:dyDescent="0.25">
      <c r="A54" s="60" t="s">
        <v>152</v>
      </c>
      <c r="B54" s="76"/>
      <c r="C54" s="76"/>
      <c r="D54" s="76"/>
      <c r="E54" s="76"/>
      <c r="F54" s="60"/>
      <c r="G54" s="76"/>
      <c r="H54" s="76"/>
    </row>
  </sheetData>
  <mergeCells count="4">
    <mergeCell ref="A46:A47"/>
    <mergeCell ref="A52:A53"/>
    <mergeCell ref="A50:A51"/>
    <mergeCell ref="A48:A49"/>
  </mergeCells>
  <pageMargins left="0.7" right="0.7" top="0.75" bottom="0.75" header="0.3" footer="0.3"/>
  <pageSetup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7"/>
  </sheetPr>
  <dimension ref="A1:Y124"/>
  <sheetViews>
    <sheetView showGridLines="0" workbookViewId="0"/>
  </sheetViews>
  <sheetFormatPr defaultColWidth="8.85546875" defaultRowHeight="12.75" x14ac:dyDescent="0.2"/>
  <cols>
    <col min="1" max="1" width="12.7109375" style="1" customWidth="1"/>
    <col min="2" max="5" width="14.7109375" style="1" customWidth="1"/>
    <col min="6" max="6" width="8.85546875" style="1" customWidth="1"/>
    <col min="7" max="16" width="8.85546875" style="1"/>
    <col min="17" max="17" width="12.7109375" style="1" customWidth="1"/>
    <col min="18" max="23" width="14.7109375" style="1" customWidth="1"/>
    <col min="24" max="24" width="8.85546875" style="1" customWidth="1"/>
    <col min="25" max="16384" width="8.85546875" style="1"/>
  </cols>
  <sheetData>
    <row r="1" spans="1:25" x14ac:dyDescent="0.2">
      <c r="A1" s="9" t="str">
        <f>Mappings!D65 &amp; " (" &amp; Mappings!E65 &amp; ")"</f>
        <v>Electric Demand Technical Potential by Sector as a Percent of Total Load (%)</v>
      </c>
      <c r="B1" s="13"/>
      <c r="C1" s="13"/>
      <c r="D1" s="13"/>
      <c r="Q1" s="9" t="s">
        <v>1496</v>
      </c>
      <c r="R1" s="14"/>
      <c r="S1" s="14"/>
      <c r="T1" s="14"/>
      <c r="U1" s="14"/>
      <c r="V1" s="14"/>
      <c r="W1" s="14"/>
      <c r="X1" s="93"/>
    </row>
    <row r="2" spans="1:25" ht="13.5" thickBot="1" x14ac:dyDescent="0.25">
      <c r="A2" s="15"/>
      <c r="B2" s="16" t="s">
        <v>3</v>
      </c>
      <c r="C2" s="16" t="s">
        <v>0</v>
      </c>
      <c r="D2" s="16" t="s">
        <v>227</v>
      </c>
      <c r="F2" s="1" t="s">
        <v>1410</v>
      </c>
      <c r="Q2" s="15"/>
      <c r="R2" s="16" t="s">
        <v>1</v>
      </c>
      <c r="S2" s="16" t="s">
        <v>2</v>
      </c>
      <c r="T2" s="16" t="s">
        <v>229</v>
      </c>
      <c r="U2" s="16" t="s">
        <v>180</v>
      </c>
      <c r="V2" s="16" t="s">
        <v>228</v>
      </c>
      <c r="W2" s="16" t="s">
        <v>230</v>
      </c>
      <c r="X2" s="89"/>
      <c r="Y2" s="1" t="s">
        <v>1405</v>
      </c>
    </row>
    <row r="3" spans="1:25" ht="13.5" hidden="1" thickTop="1" x14ac:dyDescent="0.2">
      <c r="A3" s="74">
        <v>2019</v>
      </c>
      <c r="B3" s="18"/>
      <c r="C3" s="18"/>
      <c r="D3" s="18"/>
      <c r="Q3" s="74">
        <v>2019</v>
      </c>
      <c r="R3" s="18"/>
      <c r="S3" s="18"/>
      <c r="T3" s="18"/>
      <c r="U3" s="18"/>
      <c r="V3" s="18"/>
      <c r="W3" s="18"/>
      <c r="X3" s="96"/>
    </row>
    <row r="4" spans="1:25" hidden="1" x14ac:dyDescent="0.2">
      <c r="A4" s="19">
        <v>2020</v>
      </c>
      <c r="B4" s="20"/>
      <c r="C4" s="20"/>
      <c r="D4" s="20"/>
      <c r="Q4" s="19">
        <v>2020</v>
      </c>
      <c r="R4" s="20"/>
      <c r="S4" s="20"/>
      <c r="T4" s="20"/>
      <c r="U4" s="20"/>
      <c r="V4" s="20"/>
      <c r="W4" s="20"/>
      <c r="X4" s="96"/>
    </row>
    <row r="5" spans="1:25" ht="13.5" thickTop="1" x14ac:dyDescent="0.2">
      <c r="A5" s="74">
        <v>2021</v>
      </c>
      <c r="B5" s="20">
        <v>0.97200856264298685</v>
      </c>
      <c r="C5" s="20">
        <v>1.0104384081771272</v>
      </c>
      <c r="D5" s="20">
        <v>0.90107982213935345</v>
      </c>
      <c r="Q5" s="74">
        <v>2021</v>
      </c>
      <c r="R5" s="20">
        <v>0.97200856264298685</v>
      </c>
      <c r="S5" s="20">
        <v>0.92005762354810805</v>
      </c>
      <c r="T5" s="20">
        <v>1.0210903837001272E-2</v>
      </c>
      <c r="U5" s="20">
        <v>2.2063162812584216E-2</v>
      </c>
      <c r="V5" s="20">
        <v>1.4073742719704213E-2</v>
      </c>
      <c r="W5" s="20">
        <v>6.2201216359493022E-3</v>
      </c>
      <c r="X5" s="96"/>
      <c r="Y5" s="1" t="s">
        <v>1406</v>
      </c>
    </row>
    <row r="6" spans="1:25" x14ac:dyDescent="0.2">
      <c r="A6" s="19">
        <v>2022</v>
      </c>
      <c r="B6" s="20">
        <v>0.973821848666933</v>
      </c>
      <c r="C6" s="20">
        <v>1.0137218064173175</v>
      </c>
      <c r="D6" s="20">
        <v>0.90035989755986678</v>
      </c>
      <c r="Q6" s="19">
        <v>2022</v>
      </c>
      <c r="R6" s="20">
        <v>0.973821848666933</v>
      </c>
      <c r="S6" s="20">
        <v>0.92272422745111071</v>
      </c>
      <c r="T6" s="20">
        <v>2.1394405385199669E-2</v>
      </c>
      <c r="U6" s="20">
        <v>4.5425772227542814E-2</v>
      </c>
      <c r="V6" s="20">
        <v>2.9360052406307589E-2</v>
      </c>
      <c r="W6" s="20">
        <v>1.3028657396816669E-2</v>
      </c>
      <c r="X6" s="96"/>
      <c r="Y6" s="1" t="s">
        <v>1431</v>
      </c>
    </row>
    <row r="7" spans="1:25" x14ac:dyDescent="0.2">
      <c r="A7" s="74">
        <v>2023</v>
      </c>
      <c r="B7" s="20">
        <v>0.97698850097848633</v>
      </c>
      <c r="C7" s="20">
        <v>1.0153928642710506</v>
      </c>
      <c r="D7" s="20">
        <v>0.90594992964338783</v>
      </c>
      <c r="Q7" s="74">
        <v>2023</v>
      </c>
      <c r="R7" s="20">
        <v>0.97698850097848633</v>
      </c>
      <c r="S7" s="20">
        <v>0.92935728473612356</v>
      </c>
      <c r="T7" s="20">
        <v>3.2593030021777832E-2</v>
      </c>
      <c r="U7" s="20">
        <v>6.8134287968274393E-2</v>
      </c>
      <c r="V7" s="20">
        <v>4.4630849442202608E-2</v>
      </c>
      <c r="W7" s="20">
        <v>1.9714250063786746E-2</v>
      </c>
      <c r="X7" s="96"/>
    </row>
    <row r="8" spans="1:25" x14ac:dyDescent="0.2">
      <c r="A8" s="19">
        <v>2024</v>
      </c>
      <c r="B8" s="20">
        <v>0.96524298243474194</v>
      </c>
      <c r="C8" s="20">
        <v>0.99257637280091526</v>
      </c>
      <c r="D8" s="20">
        <v>0.91411090062317069</v>
      </c>
      <c r="Q8" s="19">
        <v>2024</v>
      </c>
      <c r="R8" s="20">
        <v>0.96524298243474194</v>
      </c>
      <c r="S8" s="20">
        <v>0.91883380617384858</v>
      </c>
      <c r="T8" s="20">
        <v>4.3439082001680153E-2</v>
      </c>
      <c r="U8" s="20">
        <v>8.9297673061986341E-2</v>
      </c>
      <c r="V8" s="20">
        <v>5.9322877355380783E-2</v>
      </c>
      <c r="W8" s="20">
        <v>2.6055271967626699E-2</v>
      </c>
      <c r="X8" s="96"/>
    </row>
    <row r="9" spans="1:25" x14ac:dyDescent="0.2">
      <c r="A9" s="74">
        <v>2025</v>
      </c>
      <c r="B9" s="20">
        <v>0.96797599104970189</v>
      </c>
      <c r="C9" s="20">
        <v>0.99498770059506059</v>
      </c>
      <c r="D9" s="20">
        <v>0.91722693316477755</v>
      </c>
      <c r="Q9" s="74">
        <v>2025</v>
      </c>
      <c r="R9" s="20">
        <v>0.96797599104970189</v>
      </c>
      <c r="S9" s="20">
        <v>0.92199045636011534</v>
      </c>
      <c r="T9" s="20">
        <v>5.3853849067299009E-2</v>
      </c>
      <c r="U9" s="20">
        <v>0.10915118361617066</v>
      </c>
      <c r="V9" s="20">
        <v>7.3456010582843151E-2</v>
      </c>
      <c r="W9" s="20">
        <v>3.2168110553492182E-2</v>
      </c>
      <c r="X9" s="96"/>
    </row>
    <row r="10" spans="1:25" x14ac:dyDescent="0.2">
      <c r="A10" s="19">
        <v>2026</v>
      </c>
      <c r="B10" s="20">
        <v>0.97447351091439627</v>
      </c>
      <c r="C10" s="20">
        <v>1.0007064015566685</v>
      </c>
      <c r="D10" s="20">
        <v>0.92506352185244434</v>
      </c>
      <c r="Q10" s="19">
        <v>2026</v>
      </c>
      <c r="R10" s="20">
        <v>0.97447351091439627</v>
      </c>
      <c r="S10" s="20">
        <v>0.92828995271344361</v>
      </c>
      <c r="T10" s="20">
        <v>6.4965103045671435E-2</v>
      </c>
      <c r="U10" s="20">
        <v>0.12800761510084974</v>
      </c>
      <c r="V10" s="20">
        <v>8.7980705065520484E-2</v>
      </c>
      <c r="W10" s="20">
        <v>3.8934096276166008E-2</v>
      </c>
      <c r="X10" s="96"/>
    </row>
    <row r="11" spans="1:25" x14ac:dyDescent="0.2">
      <c r="A11" s="74">
        <v>2027</v>
      </c>
      <c r="B11" s="20">
        <v>0.98011087565315946</v>
      </c>
      <c r="C11" s="20">
        <v>1.00484415823901</v>
      </c>
      <c r="D11" s="20">
        <v>0.93324917887983294</v>
      </c>
      <c r="Q11" s="74">
        <v>2027</v>
      </c>
      <c r="R11" s="20">
        <v>0.98011087565315946</v>
      </c>
      <c r="S11" s="20">
        <v>0.93379256043391734</v>
      </c>
      <c r="T11" s="20">
        <v>7.6198775160104468E-2</v>
      </c>
      <c r="U11" s="20">
        <v>0.14511235101085024</v>
      </c>
      <c r="V11" s="20">
        <v>0.1021859153253819</v>
      </c>
      <c r="W11" s="20">
        <v>4.5877421105463112E-2</v>
      </c>
      <c r="X11" s="96"/>
    </row>
    <row r="12" spans="1:25" x14ac:dyDescent="0.2">
      <c r="A12" s="19">
        <v>2028</v>
      </c>
      <c r="B12" s="20">
        <v>0.9875585877181654</v>
      </c>
      <c r="C12" s="20">
        <v>1.00904836114954</v>
      </c>
      <c r="D12" s="20">
        <v>0.94650402873690609</v>
      </c>
      <c r="Q12" s="19">
        <v>2028</v>
      </c>
      <c r="R12" s="20">
        <v>0.9875585877181654</v>
      </c>
      <c r="S12" s="20">
        <v>0.94072391167958658</v>
      </c>
      <c r="T12" s="20">
        <v>8.8112411490056081E-2</v>
      </c>
      <c r="U12" s="20">
        <v>0.16169043608676681</v>
      </c>
      <c r="V12" s="20">
        <v>0.11671518188094483</v>
      </c>
      <c r="W12" s="20">
        <v>5.3442013204645866E-2</v>
      </c>
      <c r="X12" s="96"/>
    </row>
    <row r="13" spans="1:25" x14ac:dyDescent="0.2">
      <c r="A13" s="74">
        <v>2029</v>
      </c>
      <c r="B13" s="20">
        <v>0.99354632604334892</v>
      </c>
      <c r="C13" s="20">
        <v>1.016904884392581</v>
      </c>
      <c r="D13" s="20">
        <v>0.94872278913394259</v>
      </c>
      <c r="Q13" s="74">
        <v>2029</v>
      </c>
      <c r="R13" s="20">
        <v>0.99354632604334892</v>
      </c>
      <c r="S13" s="20">
        <v>0.94649406289509974</v>
      </c>
      <c r="T13" s="20">
        <v>9.9256125195157557E-2</v>
      </c>
      <c r="U13" s="20">
        <v>0.17563279510416882</v>
      </c>
      <c r="V13" s="20">
        <v>0.12975430557336318</v>
      </c>
      <c r="W13" s="20">
        <v>6.0662740273386924E-2</v>
      </c>
      <c r="X13" s="96"/>
    </row>
    <row r="14" spans="1:25" x14ac:dyDescent="0.2">
      <c r="A14" s="19">
        <v>2030</v>
      </c>
      <c r="B14" s="20">
        <v>0.9705876498164564</v>
      </c>
      <c r="C14" s="20">
        <v>0.99352722390728776</v>
      </c>
      <c r="D14" s="20">
        <v>0.92621573325714424</v>
      </c>
      <c r="Q14" s="19">
        <v>2030</v>
      </c>
      <c r="R14" s="20">
        <v>0.9705876498164564</v>
      </c>
      <c r="S14" s="20">
        <v>0.92454682754945305</v>
      </c>
      <c r="T14" s="20">
        <v>0.10716657983583959</v>
      </c>
      <c r="U14" s="20">
        <v>0.18295812354864377</v>
      </c>
      <c r="V14" s="20">
        <v>0.13814344223872094</v>
      </c>
      <c r="W14" s="20">
        <v>6.6169626658228467E-2</v>
      </c>
      <c r="X14" s="96"/>
    </row>
    <row r="15" spans="1:25" x14ac:dyDescent="0.2">
      <c r="A15" s="74">
        <v>2031</v>
      </c>
      <c r="B15" s="20">
        <v>0.96463835354450678</v>
      </c>
      <c r="C15" s="20">
        <v>0.98785626791388148</v>
      </c>
      <c r="D15" s="20">
        <v>0.91932442034750561</v>
      </c>
      <c r="Q15" s="74">
        <v>2031</v>
      </c>
      <c r="R15" s="20">
        <v>0.96463835354450678</v>
      </c>
      <c r="S15" s="20">
        <v>0.91961202111361773</v>
      </c>
      <c r="T15" s="20">
        <v>0.11621575818822842</v>
      </c>
      <c r="U15" s="20">
        <v>0.19168331205210004</v>
      </c>
      <c r="V15" s="20">
        <v>0.14768090590866711</v>
      </c>
      <c r="W15" s="20">
        <v>7.259491068725521E-2</v>
      </c>
      <c r="X15" s="96"/>
    </row>
    <row r="16" spans="1:25" x14ac:dyDescent="0.2">
      <c r="A16" s="19">
        <v>2032</v>
      </c>
      <c r="B16" s="20">
        <v>0.95837453727022792</v>
      </c>
      <c r="C16" s="20">
        <v>0.9817397211628317</v>
      </c>
      <c r="D16" s="20">
        <v>0.91235860441352123</v>
      </c>
      <c r="Q16" s="19">
        <v>2032</v>
      </c>
      <c r="R16" s="20">
        <v>0.95837453727022792</v>
      </c>
      <c r="S16" s="20">
        <v>0.91362875586593861</v>
      </c>
      <c r="T16" s="20">
        <v>0.12484763607409699</v>
      </c>
      <c r="U16" s="20">
        <v>0.19918725775906859</v>
      </c>
      <c r="V16" s="20">
        <v>0.1563412526678811</v>
      </c>
      <c r="W16" s="20">
        <v>7.9123549816809871E-2</v>
      </c>
      <c r="X16" s="96"/>
    </row>
    <row r="17" spans="1:24" x14ac:dyDescent="0.2">
      <c r="A17" s="74">
        <v>2033</v>
      </c>
      <c r="B17" s="20">
        <v>0.95177424927897669</v>
      </c>
      <c r="C17" s="20">
        <v>0.97533540691094978</v>
      </c>
      <c r="D17" s="20">
        <v>0.9048934734229418</v>
      </c>
      <c r="Q17" s="74">
        <v>2033</v>
      </c>
      <c r="R17" s="20">
        <v>0.95177424927897669</v>
      </c>
      <c r="S17" s="20">
        <v>0.90742098718621966</v>
      </c>
      <c r="T17" s="20">
        <v>0.13272892878128778</v>
      </c>
      <c r="U17" s="20">
        <v>0.2052660790853546</v>
      </c>
      <c r="V17" s="20">
        <v>0.16381112997772299</v>
      </c>
      <c r="W17" s="20">
        <v>8.5419449037108255E-2</v>
      </c>
      <c r="X17" s="96"/>
    </row>
    <row r="18" spans="1:24" x14ac:dyDescent="0.2">
      <c r="A18" s="19">
        <v>2034</v>
      </c>
      <c r="B18" s="20">
        <v>0.94212137746338032</v>
      </c>
      <c r="C18" s="20">
        <v>0.9674744068548069</v>
      </c>
      <c r="D18" s="20">
        <v>0.89105735445615264</v>
      </c>
      <c r="Q18" s="19">
        <v>2034</v>
      </c>
      <c r="R18" s="20">
        <v>0.94212137746338032</v>
      </c>
      <c r="S18" s="20">
        <v>0.90095728365508232</v>
      </c>
      <c r="T18" s="20">
        <v>0.13996284433011849</v>
      </c>
      <c r="U18" s="20">
        <v>0.21029807023359812</v>
      </c>
      <c r="V18" s="20">
        <v>0.1702910557420669</v>
      </c>
      <c r="W18" s="20">
        <v>9.1553293035050373E-2</v>
      </c>
      <c r="X18" s="96"/>
    </row>
    <row r="19" spans="1:24" x14ac:dyDescent="0.2">
      <c r="A19" s="74">
        <v>2035</v>
      </c>
      <c r="B19" s="20">
        <v>0.93508055622432473</v>
      </c>
      <c r="C19" s="20">
        <v>0.96166409682722187</v>
      </c>
      <c r="D19" s="20">
        <v>0.88081590696495471</v>
      </c>
      <c r="Q19" s="74">
        <v>2035</v>
      </c>
      <c r="R19" s="20">
        <v>0.93508055622432473</v>
      </c>
      <c r="S19" s="20">
        <v>0.89463748108962338</v>
      </c>
      <c r="T19" s="20">
        <v>0.14720997428155991</v>
      </c>
      <c r="U19" s="20">
        <v>0.21530863297738853</v>
      </c>
      <c r="V19" s="20">
        <v>0.17664802160145393</v>
      </c>
      <c r="W19" s="20">
        <v>9.7957946411580052E-2</v>
      </c>
      <c r="X19" s="96"/>
    </row>
    <row r="20" spans="1:24" x14ac:dyDescent="0.2">
      <c r="A20" s="19">
        <v>2036</v>
      </c>
      <c r="B20" s="20">
        <v>0.92784523123770579</v>
      </c>
      <c r="C20" s="20">
        <v>0.95493031145518215</v>
      </c>
      <c r="D20" s="20">
        <v>0.8717966470504005</v>
      </c>
      <c r="Q20" s="19">
        <v>2036</v>
      </c>
      <c r="R20" s="20">
        <v>0.92784523123770579</v>
      </c>
      <c r="S20" s="20">
        <v>0.88757491199606053</v>
      </c>
      <c r="T20" s="20">
        <v>0.15394472968193473</v>
      </c>
      <c r="U20" s="20">
        <v>0.21981761446049347</v>
      </c>
      <c r="V20" s="20">
        <v>0.18233386994831544</v>
      </c>
      <c r="W20" s="20">
        <v>0.10425443935586926</v>
      </c>
      <c r="X20" s="96"/>
    </row>
    <row r="21" spans="1:24" x14ac:dyDescent="0.2">
      <c r="A21" s="19">
        <v>2037</v>
      </c>
      <c r="B21" s="20">
        <v>0.92496948771386045</v>
      </c>
      <c r="C21" s="20">
        <v>0.95076505397005184</v>
      </c>
      <c r="D21" s="20">
        <v>0.8711518480811935</v>
      </c>
      <c r="Q21" s="19">
        <v>2037</v>
      </c>
      <c r="R21" s="20">
        <v>0.92496948771386045</v>
      </c>
      <c r="S21" s="20">
        <v>0.88475554430064618</v>
      </c>
      <c r="T21" s="20">
        <v>0.16009837099919064</v>
      </c>
      <c r="U21" s="20">
        <v>0.22388347970772765</v>
      </c>
      <c r="V21" s="20">
        <v>0.18739235307071167</v>
      </c>
      <c r="W21" s="20">
        <v>0.11035766631531811</v>
      </c>
      <c r="X21" s="96"/>
    </row>
    <row r="22" spans="1:24" x14ac:dyDescent="0.2">
      <c r="A22" s="19">
        <v>2038</v>
      </c>
      <c r="B22" s="20">
        <v>0.92190289843370909</v>
      </c>
      <c r="C22" s="20">
        <v>0.94642742907242239</v>
      </c>
      <c r="D22" s="20">
        <v>0.8703062549093008</v>
      </c>
      <c r="Q22" s="19">
        <v>2038</v>
      </c>
      <c r="R22" s="20">
        <v>0.92190289843370909</v>
      </c>
      <c r="S22" s="20">
        <v>0.88175313493562346</v>
      </c>
      <c r="T22" s="20">
        <v>0.16584532519440226</v>
      </c>
      <c r="U22" s="20">
        <v>0.22763920746662611</v>
      </c>
      <c r="V22" s="20">
        <v>0.19195016579917443</v>
      </c>
      <c r="W22" s="20">
        <v>0.11633602657810212</v>
      </c>
      <c r="X22" s="96"/>
    </row>
    <row r="23" spans="1:24" x14ac:dyDescent="0.2">
      <c r="A23" s="19">
        <v>2039</v>
      </c>
      <c r="B23" s="20">
        <v>0.91878414423901578</v>
      </c>
      <c r="C23" s="20">
        <v>0.94186660816337631</v>
      </c>
      <c r="D23" s="20">
        <v>0.86982506930167303</v>
      </c>
      <c r="Q23" s="19">
        <v>2039</v>
      </c>
      <c r="R23" s="20">
        <v>0.91878414423901578</v>
      </c>
      <c r="S23" s="20">
        <v>0.87870311839643311</v>
      </c>
      <c r="T23" s="20">
        <v>0.17073429150165734</v>
      </c>
      <c r="U23" s="20">
        <v>0.22981027492170719</v>
      </c>
      <c r="V23" s="20">
        <v>0.195431672298333</v>
      </c>
      <c r="W23" s="20">
        <v>0.12190373070203581</v>
      </c>
      <c r="X23" s="96"/>
    </row>
    <row r="24" spans="1:24" x14ac:dyDescent="0.2">
      <c r="A24" s="19">
        <v>2040</v>
      </c>
      <c r="B24" s="20">
        <v>0.91598188590824747</v>
      </c>
      <c r="C24" s="20">
        <v>0.93767617769483358</v>
      </c>
      <c r="D24" s="20">
        <v>0.86963311892251305</v>
      </c>
      <c r="Q24" s="19">
        <v>2040</v>
      </c>
      <c r="R24" s="20">
        <v>0.91598188590824747</v>
      </c>
      <c r="S24" s="20">
        <v>0.87595550966334323</v>
      </c>
      <c r="T24" s="20">
        <v>0.17528131315560194</v>
      </c>
      <c r="U24" s="20">
        <v>0.23273596092634</v>
      </c>
      <c r="V24" s="20">
        <v>0.19887496511061165</v>
      </c>
      <c r="W24" s="20">
        <v>0.12724645683841615</v>
      </c>
      <c r="X24" s="96"/>
    </row>
    <row r="25" spans="1:24" x14ac:dyDescent="0.2">
      <c r="A25" s="19">
        <v>2041</v>
      </c>
      <c r="B25" s="20">
        <v>0.90960712888862139</v>
      </c>
      <c r="C25" s="20">
        <v>0.9335038404196776</v>
      </c>
      <c r="D25" s="20">
        <v>0.8581889216520292</v>
      </c>
      <c r="Q25" s="19">
        <v>2041</v>
      </c>
      <c r="R25" s="20">
        <v>0.90960712888862139</v>
      </c>
      <c r="S25" s="20">
        <v>0.86921041721693215</v>
      </c>
      <c r="T25" s="20">
        <v>0.17932145378090575</v>
      </c>
      <c r="U25" s="20">
        <v>0.23537843218173521</v>
      </c>
      <c r="V25" s="20">
        <v>0.20188997604199449</v>
      </c>
      <c r="W25" s="20">
        <v>0.13225028162521063</v>
      </c>
      <c r="X25" s="96"/>
    </row>
    <row r="26" spans="1:24" x14ac:dyDescent="0.2">
      <c r="A26" s="19">
        <v>2042</v>
      </c>
      <c r="B26" s="20">
        <v>0.90654793993508431</v>
      </c>
      <c r="C26" s="20">
        <v>0.92949023199290826</v>
      </c>
      <c r="D26" s="20">
        <v>0.85683773849297795</v>
      </c>
      <c r="Q26" s="19">
        <v>2042</v>
      </c>
      <c r="R26" s="20">
        <v>0.90654793993508431</v>
      </c>
      <c r="S26" s="20">
        <v>0.866229159737403</v>
      </c>
      <c r="T26" s="20">
        <v>0.18248611821498792</v>
      </c>
      <c r="U26" s="20">
        <v>0.23642299711020104</v>
      </c>
      <c r="V26" s="20">
        <v>0.20386792627992056</v>
      </c>
      <c r="W26" s="20">
        <v>0.13669770908053433</v>
      </c>
      <c r="X26" s="96"/>
    </row>
    <row r="27" spans="1:24" x14ac:dyDescent="0.2">
      <c r="A27" s="19">
        <v>2043</v>
      </c>
      <c r="B27" s="20">
        <v>0.90423238420325291</v>
      </c>
      <c r="C27" s="20">
        <v>0.92628864438858449</v>
      </c>
      <c r="D27" s="20">
        <v>0.85611369227110656</v>
      </c>
      <c r="Q27" s="19">
        <v>2043</v>
      </c>
      <c r="R27" s="20">
        <v>0.90423238420325291</v>
      </c>
      <c r="S27" s="20">
        <v>0.86395899565170164</v>
      </c>
      <c r="T27" s="20">
        <v>0.18557017555078539</v>
      </c>
      <c r="U27" s="20">
        <v>0.23770123592926601</v>
      </c>
      <c r="V27" s="20">
        <v>0.20585573501147025</v>
      </c>
      <c r="W27" s="20">
        <v>0.14106091868709578</v>
      </c>
      <c r="X27" s="96"/>
    </row>
    <row r="28" spans="1:24" x14ac:dyDescent="0.2">
      <c r="A28" s="19">
        <v>2044</v>
      </c>
      <c r="B28" s="20">
        <v>0.90157790850104025</v>
      </c>
      <c r="C28" s="20">
        <v>0.92278840827138808</v>
      </c>
      <c r="D28" s="20">
        <v>0.85499262033258572</v>
      </c>
      <c r="Q28" s="19">
        <v>2044</v>
      </c>
      <c r="R28" s="20">
        <v>0.90157790850104025</v>
      </c>
      <c r="S28" s="20">
        <v>0.8613655077277661</v>
      </c>
      <c r="T28" s="20">
        <v>0.18801559497275824</v>
      </c>
      <c r="U28" s="20">
        <v>0.2384692240511414</v>
      </c>
      <c r="V28" s="20">
        <v>0.20722532289946688</v>
      </c>
      <c r="W28" s="20">
        <v>0.14490169454690974</v>
      </c>
      <c r="X28" s="96"/>
    </row>
    <row r="29" spans="1:24" ht="13.5" thickBot="1" x14ac:dyDescent="0.25">
      <c r="A29" s="57">
        <v>2045</v>
      </c>
      <c r="B29" s="21">
        <v>0.89872792474215346</v>
      </c>
      <c r="C29" s="21">
        <v>0.9191363953889452</v>
      </c>
      <c r="D29" s="21">
        <v>0.85360819706351521</v>
      </c>
      <c r="Q29" s="57">
        <v>2045</v>
      </c>
      <c r="R29" s="21">
        <v>0.89872792474215346</v>
      </c>
      <c r="S29" s="21">
        <v>0.85858576793654506</v>
      </c>
      <c r="T29" s="21">
        <v>0.19018721527224572</v>
      </c>
      <c r="U29" s="21">
        <v>0.23943616381758961</v>
      </c>
      <c r="V29" s="21">
        <v>0.20854218145385239</v>
      </c>
      <c r="W29" s="21">
        <v>0.14839893509994825</v>
      </c>
      <c r="X29" s="96"/>
    </row>
    <row r="30" spans="1:24" x14ac:dyDescent="0.2">
      <c r="A30" s="42" t="s">
        <v>128</v>
      </c>
      <c r="B30" s="2"/>
      <c r="C30" s="2"/>
      <c r="D30" s="2"/>
      <c r="Q30" s="42" t="str">
        <f>A30</f>
        <v>Potential as % of Load</v>
      </c>
      <c r="R30" s="2"/>
      <c r="S30" s="2"/>
      <c r="T30" s="83"/>
      <c r="U30" s="83"/>
      <c r="V30" s="83"/>
      <c r="W30" s="83"/>
      <c r="X30" s="90"/>
    </row>
    <row r="31" spans="1:24" x14ac:dyDescent="0.2">
      <c r="S31" s="19" t="s">
        <v>1082</v>
      </c>
      <c r="T31" s="20">
        <f>(T29-T4)/25</f>
        <v>7.6074886108898291E-3</v>
      </c>
      <c r="U31" s="20">
        <f>(U29-U4)/25</f>
        <v>9.5774465527035842E-3</v>
      </c>
      <c r="V31" s="20">
        <f>(V29-V4)/25</f>
        <v>8.3416872581540957E-3</v>
      </c>
      <c r="W31" s="20">
        <f>(W29-W4)/25</f>
        <v>5.9359574039979301E-3</v>
      </c>
      <c r="X31" s="95"/>
    </row>
    <row r="32" spans="1:24" x14ac:dyDescent="0.2">
      <c r="A32" s="9" t="str">
        <f>Mappings!D66 &amp; " (" &amp; Mappings!E66 &amp; ")"</f>
        <v>Electric Demand Economic Potential by Sector as a Percent of Total Load (%)</v>
      </c>
      <c r="B32" s="14"/>
      <c r="C32" s="14"/>
      <c r="D32" s="14"/>
      <c r="X32" s="95"/>
    </row>
    <row r="33" spans="1:6" ht="13.5" thickBot="1" x14ac:dyDescent="0.25">
      <c r="A33" s="22"/>
      <c r="B33" s="16" t="s">
        <v>3</v>
      </c>
      <c r="C33" s="16" t="s">
        <v>0</v>
      </c>
      <c r="D33" s="16" t="s">
        <v>227</v>
      </c>
      <c r="F33" s="1" t="s">
        <v>1420</v>
      </c>
    </row>
    <row r="34" spans="1:6" ht="13.5" hidden="1" thickTop="1" x14ac:dyDescent="0.2">
      <c r="A34" s="74">
        <v>2019</v>
      </c>
      <c r="B34" s="23"/>
      <c r="C34" s="23"/>
      <c r="D34" s="23"/>
    </row>
    <row r="35" spans="1:6" ht="13.5" hidden="1" thickTop="1" x14ac:dyDescent="0.2">
      <c r="A35" s="19">
        <v>2020</v>
      </c>
      <c r="B35" s="24"/>
      <c r="C35" s="24"/>
      <c r="D35" s="24"/>
    </row>
    <row r="36" spans="1:6" ht="13.5" thickTop="1" x14ac:dyDescent="0.2">
      <c r="A36" s="74">
        <v>2021</v>
      </c>
      <c r="B36" s="20">
        <v>0.92005762354810805</v>
      </c>
      <c r="C36" s="20">
        <v>0.95989290741472399</v>
      </c>
      <c r="D36" s="20">
        <v>0.84653491032893324</v>
      </c>
    </row>
    <row r="37" spans="1:6" x14ac:dyDescent="0.2">
      <c r="A37" s="19">
        <v>2022</v>
      </c>
      <c r="B37" s="20">
        <v>0.92272422745111071</v>
      </c>
      <c r="C37" s="20">
        <v>0.96344368727885654</v>
      </c>
      <c r="D37" s="20">
        <v>0.8477534471388638</v>
      </c>
    </row>
    <row r="38" spans="1:6" x14ac:dyDescent="0.2">
      <c r="A38" s="74">
        <v>2023</v>
      </c>
      <c r="B38" s="20">
        <v>0.92935728473612356</v>
      </c>
      <c r="C38" s="20">
        <v>0.96546065696066141</v>
      </c>
      <c r="D38" s="20">
        <v>0.86257497764064239</v>
      </c>
    </row>
    <row r="39" spans="1:6" x14ac:dyDescent="0.2">
      <c r="A39" s="19">
        <v>2024</v>
      </c>
      <c r="B39" s="20">
        <v>0.91883380617384858</v>
      </c>
      <c r="C39" s="20">
        <v>0.94220527420894584</v>
      </c>
      <c r="D39" s="20">
        <v>0.87511322121831248</v>
      </c>
    </row>
    <row r="40" spans="1:6" x14ac:dyDescent="0.2">
      <c r="A40" s="74">
        <v>2025</v>
      </c>
      <c r="B40" s="20">
        <v>0.92199045636011534</v>
      </c>
      <c r="C40" s="20">
        <v>0.94490670291267964</v>
      </c>
      <c r="D40" s="20">
        <v>0.87893587216771574</v>
      </c>
    </row>
    <row r="41" spans="1:6" x14ac:dyDescent="0.2">
      <c r="A41" s="19">
        <v>2026</v>
      </c>
      <c r="B41" s="20">
        <v>0.92828995271344361</v>
      </c>
      <c r="C41" s="20">
        <v>0.95074924825707174</v>
      </c>
      <c r="D41" s="20">
        <v>0.88598757886213853</v>
      </c>
    </row>
    <row r="42" spans="1:6" x14ac:dyDescent="0.2">
      <c r="A42" s="74">
        <v>2027</v>
      </c>
      <c r="B42" s="20">
        <v>0.93379256043391734</v>
      </c>
      <c r="C42" s="20">
        <v>0.95509068092476712</v>
      </c>
      <c r="D42" s="20">
        <v>0.89343940226254892</v>
      </c>
    </row>
    <row r="43" spans="1:6" x14ac:dyDescent="0.2">
      <c r="A43" s="19">
        <v>2028</v>
      </c>
      <c r="B43" s="20">
        <v>0.94072391167958658</v>
      </c>
      <c r="C43" s="20">
        <v>0.95912068533714478</v>
      </c>
      <c r="D43" s="20">
        <v>0.90557829082876673</v>
      </c>
    </row>
    <row r="44" spans="1:6" x14ac:dyDescent="0.2">
      <c r="A44" s="74">
        <v>2029</v>
      </c>
      <c r="B44" s="20">
        <v>0.94649406289509974</v>
      </c>
      <c r="C44" s="20">
        <v>0.96662239970040797</v>
      </c>
      <c r="D44" s="20">
        <v>0.90786910863942127</v>
      </c>
    </row>
    <row r="45" spans="1:6" x14ac:dyDescent="0.2">
      <c r="A45" s="19">
        <v>2030</v>
      </c>
      <c r="B45" s="20">
        <v>0.92454682754945305</v>
      </c>
      <c r="C45" s="20">
        <v>0.94440359399298668</v>
      </c>
      <c r="D45" s="20">
        <v>0.88613797216785395</v>
      </c>
    </row>
    <row r="46" spans="1:6" x14ac:dyDescent="0.2">
      <c r="A46" s="74">
        <v>2031</v>
      </c>
      <c r="B46" s="20">
        <v>0.91961202111361773</v>
      </c>
      <c r="C46" s="20">
        <v>0.93901589500303506</v>
      </c>
      <c r="D46" s="20">
        <v>0.88174187346814792</v>
      </c>
    </row>
    <row r="47" spans="1:6" x14ac:dyDescent="0.2">
      <c r="A47" s="19">
        <v>2032</v>
      </c>
      <c r="B47" s="20">
        <v>0.91362875586593861</v>
      </c>
      <c r="C47" s="20">
        <v>0.93320457287067748</v>
      </c>
      <c r="D47" s="20">
        <v>0.8750756896865457</v>
      </c>
    </row>
    <row r="48" spans="1:6" x14ac:dyDescent="0.2">
      <c r="A48" s="74">
        <v>2033</v>
      </c>
      <c r="B48" s="20">
        <v>0.90742098718621966</v>
      </c>
      <c r="C48" s="20">
        <v>0.92711964599575725</v>
      </c>
      <c r="D48" s="20">
        <v>0.86822561220764727</v>
      </c>
    </row>
    <row r="49" spans="1:6" x14ac:dyDescent="0.2">
      <c r="A49" s="19">
        <v>2034</v>
      </c>
      <c r="B49" s="20">
        <v>0.90095728365508232</v>
      </c>
      <c r="C49" s="20">
        <v>0.92394522310613991</v>
      </c>
      <c r="D49" s="20">
        <v>0.85465683368145851</v>
      </c>
    </row>
    <row r="50" spans="1:6" x14ac:dyDescent="0.2">
      <c r="A50" s="74">
        <v>2035</v>
      </c>
      <c r="B50" s="20">
        <v>0.89463748108962338</v>
      </c>
      <c r="C50" s="20">
        <v>0.91838111286216584</v>
      </c>
      <c r="D50" s="20">
        <v>0.84616990223971522</v>
      </c>
    </row>
    <row r="51" spans="1:6" x14ac:dyDescent="0.2">
      <c r="A51" s="19">
        <v>2036</v>
      </c>
      <c r="B51" s="20">
        <v>0.88757491199606053</v>
      </c>
      <c r="C51" s="20">
        <v>0.9119353887434416</v>
      </c>
      <c r="D51" s="20">
        <v>0.83716449338716559</v>
      </c>
    </row>
    <row r="52" spans="1:6" x14ac:dyDescent="0.2">
      <c r="A52" s="19">
        <v>2037</v>
      </c>
      <c r="B52" s="20">
        <v>0.88475554430064618</v>
      </c>
      <c r="C52" s="20">
        <v>0.90794281059210913</v>
      </c>
      <c r="D52" s="20">
        <v>0.83637963624934963</v>
      </c>
    </row>
    <row r="53" spans="1:6" x14ac:dyDescent="0.2">
      <c r="A53" s="19">
        <v>2038</v>
      </c>
      <c r="B53" s="20">
        <v>0.88175313493562346</v>
      </c>
      <c r="C53" s="20">
        <v>0.90378586195680843</v>
      </c>
      <c r="D53" s="20">
        <v>0.83539894456477226</v>
      </c>
    </row>
    <row r="54" spans="1:6" x14ac:dyDescent="0.2">
      <c r="A54" s="19">
        <v>2039</v>
      </c>
      <c r="B54" s="20">
        <v>0.87870311839643311</v>
      </c>
      <c r="C54" s="20">
        <v>0.89941600037595426</v>
      </c>
      <c r="D54" s="20">
        <v>0.83477004676565825</v>
      </c>
    </row>
    <row r="55" spans="1:6" x14ac:dyDescent="0.2">
      <c r="A55" s="19">
        <v>2040</v>
      </c>
      <c r="B55" s="20">
        <v>0.87595550966334323</v>
      </c>
      <c r="C55" s="20">
        <v>0.89540007002961131</v>
      </c>
      <c r="D55" s="20">
        <v>0.83441318109037566</v>
      </c>
    </row>
    <row r="56" spans="1:6" x14ac:dyDescent="0.2">
      <c r="A56" s="19">
        <v>2041</v>
      </c>
      <c r="B56" s="20">
        <v>0.86921041721693215</v>
      </c>
      <c r="C56" s="20">
        <v>0.89140180470735986</v>
      </c>
      <c r="D56" s="20">
        <v>0.82146153095835917</v>
      </c>
    </row>
    <row r="57" spans="1:6" x14ac:dyDescent="0.2">
      <c r="A57" s="19">
        <v>2042</v>
      </c>
      <c r="B57" s="20">
        <v>0.866229159737403</v>
      </c>
      <c r="C57" s="20">
        <v>0.88755522246156926</v>
      </c>
      <c r="D57" s="20">
        <v>0.82002092250838676</v>
      </c>
    </row>
    <row r="58" spans="1:6" x14ac:dyDescent="0.2">
      <c r="A58" s="19">
        <v>2043</v>
      </c>
      <c r="B58" s="20">
        <v>0.86395899565170164</v>
      </c>
      <c r="C58" s="20">
        <v>0.88448426244680078</v>
      </c>
      <c r="D58" s="20">
        <v>0.81918037128657384</v>
      </c>
    </row>
    <row r="59" spans="1:6" x14ac:dyDescent="0.2">
      <c r="A59" s="19">
        <v>2044</v>
      </c>
      <c r="B59" s="20">
        <v>0.8613655077277661</v>
      </c>
      <c r="C59" s="20">
        <v>0.88112835310127535</v>
      </c>
      <c r="D59" s="20">
        <v>0.8179597484707114</v>
      </c>
    </row>
    <row r="60" spans="1:6" ht="13.5" thickBot="1" x14ac:dyDescent="0.25">
      <c r="A60" s="57">
        <v>2045</v>
      </c>
      <c r="B60" s="21">
        <v>0.85858576793654506</v>
      </c>
      <c r="C60" s="21">
        <v>0.87762774943908139</v>
      </c>
      <c r="D60" s="21">
        <v>0.8164871200404975</v>
      </c>
    </row>
    <row r="61" spans="1:6" x14ac:dyDescent="0.2">
      <c r="A61" s="42" t="str">
        <f>A30</f>
        <v>Potential as % of Load</v>
      </c>
      <c r="B61" s="2"/>
      <c r="C61" s="2"/>
      <c r="D61" s="2"/>
      <c r="E61" s="2"/>
    </row>
    <row r="63" spans="1:6" x14ac:dyDescent="0.2">
      <c r="A63" s="9" t="s">
        <v>284</v>
      </c>
      <c r="B63" s="14"/>
      <c r="C63" s="14"/>
      <c r="D63" s="14"/>
      <c r="E63" s="14"/>
      <c r="F63" s="93"/>
    </row>
    <row r="64" spans="1:6" ht="13.5" thickBot="1" x14ac:dyDescent="0.25">
      <c r="A64" s="22"/>
      <c r="B64" s="16" t="s">
        <v>180</v>
      </c>
      <c r="C64" s="16" t="s">
        <v>228</v>
      </c>
      <c r="D64" s="16" t="s">
        <v>229</v>
      </c>
      <c r="E64" s="16" t="s">
        <v>230</v>
      </c>
      <c r="F64" s="89"/>
    </row>
    <row r="65" spans="1:7" ht="13.5" hidden="1" thickTop="1" x14ac:dyDescent="0.2">
      <c r="A65" s="74">
        <v>2019</v>
      </c>
      <c r="B65" s="23"/>
      <c r="C65" s="23"/>
      <c r="D65" s="23"/>
      <c r="E65" s="23"/>
      <c r="F65" s="94"/>
    </row>
    <row r="66" spans="1:7" ht="13.5" hidden="1" thickTop="1" x14ac:dyDescent="0.2">
      <c r="A66" s="19">
        <v>2020</v>
      </c>
      <c r="B66" s="24"/>
      <c r="C66" s="24"/>
      <c r="D66" s="24"/>
      <c r="E66" s="24"/>
      <c r="F66" s="94"/>
    </row>
    <row r="67" spans="1:7" ht="13.5" thickTop="1" x14ac:dyDescent="0.2">
      <c r="A67" s="74">
        <v>2021</v>
      </c>
      <c r="B67" s="24">
        <v>2.3797952832592627E-2</v>
      </c>
      <c r="C67" s="24">
        <v>1.3774924327719327E-2</v>
      </c>
      <c r="D67" s="24">
        <v>9.4562360724692977E-3</v>
      </c>
      <c r="E67" s="24">
        <v>5.0594642110022648E-3</v>
      </c>
      <c r="F67" s="94"/>
      <c r="G67" s="1" t="s">
        <v>284</v>
      </c>
    </row>
    <row r="68" spans="1:7" x14ac:dyDescent="0.2">
      <c r="A68" s="19">
        <v>2022</v>
      </c>
      <c r="B68" s="24">
        <v>4.8491389281916999E-2</v>
      </c>
      <c r="C68" s="24">
        <v>2.8570006089390785E-2</v>
      </c>
      <c r="D68" s="24">
        <v>1.9724804582088862E-2</v>
      </c>
      <c r="E68" s="24">
        <v>1.0553283844104457E-2</v>
      </c>
      <c r="F68" s="94"/>
    </row>
    <row r="69" spans="1:7" x14ac:dyDescent="0.2">
      <c r="A69" s="74">
        <v>2023</v>
      </c>
      <c r="B69" s="24">
        <v>7.2998774427503674E-2</v>
      </c>
      <c r="C69" s="24">
        <v>4.399045296381851E-2</v>
      </c>
      <c r="D69" s="24">
        <v>3.0624926158195762E-2</v>
      </c>
      <c r="E69" s="24">
        <v>1.6418745607779648E-2</v>
      </c>
      <c r="F69" s="94"/>
    </row>
    <row r="70" spans="1:7" x14ac:dyDescent="0.2">
      <c r="A70" s="19">
        <v>2024</v>
      </c>
      <c r="B70" s="24">
        <v>9.4823486222179496E-2</v>
      </c>
      <c r="C70" s="24">
        <v>5.8316835431768334E-2</v>
      </c>
      <c r="D70" s="24">
        <v>4.0844203635315879E-2</v>
      </c>
      <c r="E70" s="24">
        <v>2.1706062245737536E-2</v>
      </c>
      <c r="F70" s="94"/>
    </row>
    <row r="71" spans="1:7" x14ac:dyDescent="0.2">
      <c r="A71" s="74">
        <v>2025</v>
      </c>
      <c r="B71" s="24">
        <v>0.11555322646258485</v>
      </c>
      <c r="C71" s="24">
        <v>7.2370111780914431E-2</v>
      </c>
      <c r="D71" s="24">
        <v>5.08874914064779E-2</v>
      </c>
      <c r="E71" s="24">
        <v>2.7059676824874736E-2</v>
      </c>
      <c r="F71" s="94"/>
    </row>
    <row r="72" spans="1:7" x14ac:dyDescent="0.2">
      <c r="A72" s="19">
        <v>2026</v>
      </c>
      <c r="B72" s="24">
        <v>0.13360110682163839</v>
      </c>
      <c r="C72" s="24">
        <v>8.606032948701485E-2</v>
      </c>
      <c r="D72" s="24">
        <v>6.1205796549725307E-2</v>
      </c>
      <c r="E72" s="24">
        <v>3.2854326882098876E-2</v>
      </c>
      <c r="F72" s="94"/>
    </row>
    <row r="73" spans="1:7" x14ac:dyDescent="0.2">
      <c r="A73" s="74">
        <v>2027</v>
      </c>
      <c r="B73" s="24">
        <v>0.14918954746242741</v>
      </c>
      <c r="C73" s="24">
        <v>9.9434414065828591E-2</v>
      </c>
      <c r="D73" s="24">
        <v>7.1811393298374757E-2</v>
      </c>
      <c r="E73" s="24">
        <v>3.9028192697170408E-2</v>
      </c>
      <c r="F73" s="94"/>
    </row>
    <row r="74" spans="1:7" x14ac:dyDescent="0.2">
      <c r="A74" s="19">
        <v>2028</v>
      </c>
      <c r="B74" s="24">
        <v>0.16250966684290996</v>
      </c>
      <c r="C74" s="24">
        <v>0.11218220006995411</v>
      </c>
      <c r="D74" s="24">
        <v>8.2544094107639229E-2</v>
      </c>
      <c r="E74" s="24">
        <v>4.5552746711245894E-2</v>
      </c>
      <c r="F74" s="94"/>
    </row>
    <row r="75" spans="1:7" x14ac:dyDescent="0.2">
      <c r="A75" s="74">
        <v>2029</v>
      </c>
      <c r="B75" s="24">
        <v>0.17422837785404932</v>
      </c>
      <c r="C75" s="24">
        <v>0.12444440122395146</v>
      </c>
      <c r="D75" s="24">
        <v>9.3485899732140346E-2</v>
      </c>
      <c r="E75" s="24">
        <v>5.2552651183313079E-2</v>
      </c>
      <c r="F75" s="94"/>
    </row>
    <row r="76" spans="1:7" x14ac:dyDescent="0.2">
      <c r="A76" s="19">
        <v>2030</v>
      </c>
      <c r="B76" s="24">
        <v>0.17855674884517153</v>
      </c>
      <c r="C76" s="24">
        <v>0.13173138587638863</v>
      </c>
      <c r="D76" s="24">
        <v>0.10114678370544726</v>
      </c>
      <c r="E76" s="24">
        <v>5.8077566636894166E-2</v>
      </c>
      <c r="F76" s="94"/>
    </row>
    <row r="77" spans="1:7" x14ac:dyDescent="0.2">
      <c r="A77" s="74">
        <v>2031</v>
      </c>
      <c r="B77" s="24">
        <v>0.18414929655573151</v>
      </c>
      <c r="C77" s="24">
        <v>0.14006248074410504</v>
      </c>
      <c r="D77" s="24">
        <v>0.1099705331865668</v>
      </c>
      <c r="E77" s="24">
        <v>6.4618992991980664E-2</v>
      </c>
      <c r="F77" s="94"/>
    </row>
    <row r="78" spans="1:7" x14ac:dyDescent="0.2">
      <c r="A78" s="19">
        <v>2032</v>
      </c>
      <c r="B78" s="24">
        <v>0.18815337469131987</v>
      </c>
      <c r="C78" s="24">
        <v>0.14719991803006349</v>
      </c>
      <c r="D78" s="24">
        <v>0.11821404152270956</v>
      </c>
      <c r="E78" s="24">
        <v>7.1310817108947031E-2</v>
      </c>
      <c r="F78" s="94"/>
    </row>
    <row r="79" spans="1:7" x14ac:dyDescent="0.2">
      <c r="A79" s="74">
        <v>2033</v>
      </c>
      <c r="B79" s="24">
        <v>0.19086312162597843</v>
      </c>
      <c r="C79" s="24">
        <v>0.15318778946787937</v>
      </c>
      <c r="D79" s="24">
        <v>0.12581566672122368</v>
      </c>
      <c r="E79" s="24">
        <v>7.7984609878477495E-2</v>
      </c>
      <c r="F79" s="94"/>
    </row>
    <row r="80" spans="1:7" x14ac:dyDescent="0.2">
      <c r="A80" s="19">
        <v>2034</v>
      </c>
      <c r="B80" s="24">
        <v>0.19219447012090671</v>
      </c>
      <c r="C80" s="24">
        <v>0.15781941902187346</v>
      </c>
      <c r="D80" s="24">
        <v>0.13251363110509268</v>
      </c>
      <c r="E80" s="24">
        <v>8.4444337118706969E-2</v>
      </c>
      <c r="F80" s="94"/>
    </row>
    <row r="81" spans="1:6" x14ac:dyDescent="0.2">
      <c r="A81" s="74">
        <v>2035</v>
      </c>
      <c r="B81" s="24">
        <v>0.1931049178542113</v>
      </c>
      <c r="C81" s="24">
        <v>0.16190217946335581</v>
      </c>
      <c r="D81" s="24">
        <v>0.13889677885917429</v>
      </c>
      <c r="E81" s="24">
        <v>9.1045976480843949E-2</v>
      </c>
      <c r="F81" s="94"/>
    </row>
    <row r="82" spans="1:6" x14ac:dyDescent="0.2">
      <c r="A82" s="19">
        <v>2036</v>
      </c>
      <c r="B82" s="24">
        <v>0.19332676374033758</v>
      </c>
      <c r="C82" s="24">
        <v>0.16499385160597896</v>
      </c>
      <c r="D82" s="24">
        <v>0.14447715054023277</v>
      </c>
      <c r="E82" s="24">
        <v>9.7410932489123567E-2</v>
      </c>
      <c r="F82" s="94"/>
    </row>
    <row r="83" spans="1:6" x14ac:dyDescent="0.2">
      <c r="A83" s="19">
        <v>2037</v>
      </c>
      <c r="B83" s="24">
        <v>0.19360644059064927</v>
      </c>
      <c r="C83" s="24">
        <v>0.16769270558180918</v>
      </c>
      <c r="D83" s="24">
        <v>0.14961562935045306</v>
      </c>
      <c r="E83" s="24">
        <v>0.10374277297945944</v>
      </c>
      <c r="F83" s="94"/>
    </row>
    <row r="84" spans="1:6" x14ac:dyDescent="0.2">
      <c r="A84" s="19">
        <v>2038</v>
      </c>
      <c r="B84" s="61">
        <v>0.19349523481453229</v>
      </c>
      <c r="C84" s="61">
        <v>0.16968771089163373</v>
      </c>
      <c r="D84" s="61">
        <v>0.15412503653747497</v>
      </c>
      <c r="E84" s="61">
        <v>0.10980355739513517</v>
      </c>
      <c r="F84" s="94"/>
    </row>
    <row r="85" spans="1:6" x14ac:dyDescent="0.2">
      <c r="A85" s="19">
        <v>2039</v>
      </c>
      <c r="B85" s="61">
        <v>0.19132819712825944</v>
      </c>
      <c r="C85" s="61">
        <v>0.17029518075295905</v>
      </c>
      <c r="D85" s="61">
        <v>0.15749649493008863</v>
      </c>
      <c r="E85" s="61">
        <v>0.11530733632407818</v>
      </c>
      <c r="F85" s="94"/>
    </row>
    <row r="86" spans="1:6" x14ac:dyDescent="0.2">
      <c r="A86" s="19">
        <v>2040</v>
      </c>
      <c r="B86" s="61">
        <v>0.19080700154934555</v>
      </c>
      <c r="C86" s="61">
        <v>0.17120353032926175</v>
      </c>
      <c r="D86" s="61">
        <v>0.16061204174992913</v>
      </c>
      <c r="E86" s="61">
        <v>0.12061199774676865</v>
      </c>
      <c r="F86" s="94"/>
    </row>
    <row r="87" spans="1:6" x14ac:dyDescent="0.2">
      <c r="A87" s="19">
        <v>2041</v>
      </c>
      <c r="B87" s="61">
        <v>0.19018016955988809</v>
      </c>
      <c r="C87" s="61">
        <v>0.17172370665081102</v>
      </c>
      <c r="D87" s="61">
        <v>0.16315922769111374</v>
      </c>
      <c r="E87" s="61">
        <v>0.12552686266850518</v>
      </c>
      <c r="F87" s="94"/>
    </row>
    <row r="88" spans="1:6" x14ac:dyDescent="0.2">
      <c r="A88" s="19">
        <v>2042</v>
      </c>
      <c r="B88" s="61">
        <v>0.18753303303608396</v>
      </c>
      <c r="C88" s="61">
        <v>0.17096606614258275</v>
      </c>
      <c r="D88" s="61">
        <v>0.16458440131534668</v>
      </c>
      <c r="E88" s="61">
        <v>0.12969730233531943</v>
      </c>
      <c r="F88" s="94"/>
    </row>
    <row r="89" spans="1:6" x14ac:dyDescent="0.2">
      <c r="A89" s="19">
        <v>2043</v>
      </c>
      <c r="B89" s="61">
        <v>0.18530055518641395</v>
      </c>
      <c r="C89" s="61">
        <v>0.17027421383988697</v>
      </c>
      <c r="D89" s="61">
        <v>0.16589682990692051</v>
      </c>
      <c r="E89" s="61">
        <v>0.13371014602565959</v>
      </c>
      <c r="F89" s="94"/>
    </row>
    <row r="90" spans="1:6" x14ac:dyDescent="0.2">
      <c r="A90" s="19">
        <v>2044</v>
      </c>
      <c r="B90" s="61">
        <v>0.18254121212384622</v>
      </c>
      <c r="C90" s="61">
        <v>0.16884233356944608</v>
      </c>
      <c r="D90" s="61">
        <v>0.1663903724347649</v>
      </c>
      <c r="E90" s="61">
        <v>0.13702575190308239</v>
      </c>
      <c r="F90" s="94"/>
    </row>
    <row r="91" spans="1:6" ht="13.5" thickBot="1" x14ac:dyDescent="0.25">
      <c r="A91" s="57">
        <v>2045</v>
      </c>
      <c r="B91" s="25">
        <v>0.18029219714303249</v>
      </c>
      <c r="C91" s="25">
        <v>0.16751456635965009</v>
      </c>
      <c r="D91" s="25">
        <v>0.16661493109724104</v>
      </c>
      <c r="E91" s="25">
        <v>0.13990781226791352</v>
      </c>
      <c r="F91" s="94"/>
    </row>
    <row r="92" spans="1:6" x14ac:dyDescent="0.2">
      <c r="A92" s="42" t="str">
        <f>A61</f>
        <v>Potential as % of Load</v>
      </c>
      <c r="B92" s="2"/>
      <c r="C92" s="2"/>
      <c r="D92" s="2"/>
      <c r="E92" s="2"/>
      <c r="F92" s="95"/>
    </row>
    <row r="93" spans="1:6" x14ac:dyDescent="0.2">
      <c r="F93" s="95"/>
    </row>
    <row r="94" spans="1:6" x14ac:dyDescent="0.2">
      <c r="A94" s="9" t="s">
        <v>285</v>
      </c>
      <c r="B94" s="14"/>
      <c r="C94" s="14"/>
      <c r="D94" s="14"/>
      <c r="E94" s="14"/>
      <c r="F94" s="93"/>
    </row>
    <row r="95" spans="1:6" ht="13.5" thickBot="1" x14ac:dyDescent="0.25">
      <c r="A95" s="22"/>
      <c r="B95" s="16" t="s">
        <v>180</v>
      </c>
      <c r="C95" s="16" t="s">
        <v>228</v>
      </c>
      <c r="D95" s="16" t="s">
        <v>229</v>
      </c>
      <c r="E95" s="16" t="s">
        <v>230</v>
      </c>
      <c r="F95" s="89" t="s">
        <v>231</v>
      </c>
    </row>
    <row r="96" spans="1:6" ht="13.5" hidden="1" thickTop="1" x14ac:dyDescent="0.2">
      <c r="A96" s="74">
        <v>2019</v>
      </c>
      <c r="B96" s="23"/>
      <c r="C96" s="23"/>
      <c r="D96" s="23"/>
      <c r="E96" s="23"/>
      <c r="F96" s="94">
        <v>6.945455825022314E-3</v>
      </c>
    </row>
    <row r="97" spans="1:7" ht="13.5" hidden="1" thickTop="1" x14ac:dyDescent="0.2">
      <c r="A97" s="19">
        <v>2020</v>
      </c>
      <c r="B97" s="24"/>
      <c r="C97" s="24"/>
      <c r="D97" s="24"/>
      <c r="E97" s="24"/>
      <c r="F97" s="94">
        <v>1.3735272817166556E-2</v>
      </c>
    </row>
    <row r="98" spans="1:7" ht="13.5" thickTop="1" x14ac:dyDescent="0.2">
      <c r="A98" s="74">
        <v>2021</v>
      </c>
      <c r="B98" s="24">
        <v>1.8861316189283141E-2</v>
      </c>
      <c r="C98" s="24">
        <v>1.4625262297475605E-2</v>
      </c>
      <c r="D98" s="24">
        <v>1.1603770066177042E-2</v>
      </c>
      <c r="E98" s="24">
        <v>8.3623100357061667E-3</v>
      </c>
      <c r="F98" s="94"/>
      <c r="G98" s="1" t="s">
        <v>285</v>
      </c>
    </row>
    <row r="99" spans="1:7" x14ac:dyDescent="0.2">
      <c r="A99" s="19">
        <v>2022</v>
      </c>
      <c r="B99" s="24">
        <v>3.9781500332060578E-2</v>
      </c>
      <c r="C99" s="24">
        <v>3.0814649031916781E-2</v>
      </c>
      <c r="D99" s="24">
        <v>2.4468396925084474E-2</v>
      </c>
      <c r="E99" s="24">
        <v>1.7586200340563657E-2</v>
      </c>
      <c r="F99" s="94"/>
    </row>
    <row r="100" spans="1:7" x14ac:dyDescent="0.2">
      <c r="A100" s="74">
        <v>2023</v>
      </c>
      <c r="B100" s="24">
        <v>5.9136191431428772E-2</v>
      </c>
      <c r="C100" s="24">
        <v>4.5815424501184102E-2</v>
      </c>
      <c r="D100" s="24">
        <v>3.6233535285278194E-2</v>
      </c>
      <c r="E100" s="24">
        <v>2.5810118041072676E-2</v>
      </c>
      <c r="F100" s="94"/>
    </row>
    <row r="101" spans="1:7" x14ac:dyDescent="0.2">
      <c r="A101" s="19">
        <v>2024</v>
      </c>
      <c r="B101" s="24">
        <v>7.8960633755946974E-2</v>
      </c>
      <c r="C101" s="24">
        <v>6.1204861889860018E-2</v>
      </c>
      <c r="D101" s="24">
        <v>4.8293274296984129E-2</v>
      </c>
      <c r="E101" s="24">
        <v>3.4191260380923967E-2</v>
      </c>
      <c r="F101" s="94"/>
    </row>
    <row r="102" spans="1:7" x14ac:dyDescent="0.2">
      <c r="A102" s="74">
        <v>2025</v>
      </c>
      <c r="B102" s="24">
        <v>9.7123153977807172E-2</v>
      </c>
      <c r="C102" s="24">
        <v>7.5496175462585857E-2</v>
      </c>
      <c r="D102" s="24">
        <v>5.9426982318402911E-2</v>
      </c>
      <c r="E102" s="24">
        <v>4.1765733338513279E-2</v>
      </c>
      <c r="F102" s="94"/>
    </row>
    <row r="103" spans="1:7" x14ac:dyDescent="0.2">
      <c r="A103" s="19">
        <v>2026</v>
      </c>
      <c r="B103" s="24">
        <v>0.11747220104713006</v>
      </c>
      <c r="C103" s="24">
        <v>9.1597757323417781E-2</v>
      </c>
      <c r="D103" s="24">
        <v>7.2045805488196266E-2</v>
      </c>
      <c r="E103" s="24">
        <v>5.0385420621489013E-2</v>
      </c>
      <c r="F103" s="94"/>
    </row>
    <row r="104" spans="1:7" x14ac:dyDescent="0.2">
      <c r="A104" s="74">
        <v>2027</v>
      </c>
      <c r="B104" s="24">
        <v>0.1373873616918668</v>
      </c>
      <c r="C104" s="24">
        <v>0.10739913428445277</v>
      </c>
      <c r="D104" s="24">
        <v>8.4511467085226957E-2</v>
      </c>
      <c r="E104" s="24">
        <v>5.8854528518786656E-2</v>
      </c>
      <c r="F104" s="94"/>
    </row>
    <row r="105" spans="1:7" x14ac:dyDescent="0.2">
      <c r="A105" s="19">
        <v>2028</v>
      </c>
      <c r="B105" s="24">
        <v>0.16012535874871361</v>
      </c>
      <c r="C105" s="24">
        <v>0.12537509491886428</v>
      </c>
      <c r="D105" s="24">
        <v>9.8750253491174902E-2</v>
      </c>
      <c r="E105" s="24">
        <v>6.8513849936962898E-2</v>
      </c>
      <c r="F105" s="94"/>
    </row>
    <row r="106" spans="1:7" x14ac:dyDescent="0.2">
      <c r="A106" s="74">
        <v>2029</v>
      </c>
      <c r="B106" s="24">
        <v>0.17832777942236858</v>
      </c>
      <c r="C106" s="24">
        <v>0.13994366272601011</v>
      </c>
      <c r="D106" s="24">
        <v>0.11032880828416536</v>
      </c>
      <c r="E106" s="24">
        <v>7.6225467742800451E-2</v>
      </c>
      <c r="F106" s="94"/>
    </row>
    <row r="107" spans="1:7" x14ac:dyDescent="0.2">
      <c r="A107" s="19">
        <v>2030</v>
      </c>
      <c r="B107" s="24">
        <v>0.19147168314288224</v>
      </c>
      <c r="C107" s="24">
        <v>0.15054625445992662</v>
      </c>
      <c r="D107" s="24">
        <v>0.11881064482781349</v>
      </c>
      <c r="E107" s="24">
        <v>8.1822062515924082E-2</v>
      </c>
      <c r="F107" s="94"/>
    </row>
    <row r="108" spans="1:7" x14ac:dyDescent="0.2">
      <c r="A108" s="74">
        <v>2031</v>
      </c>
      <c r="B108" s="24">
        <v>0.20638729749525123</v>
      </c>
      <c r="C108" s="24">
        <v>0.16254963199151798</v>
      </c>
      <c r="D108" s="24">
        <v>0.12840443732724782</v>
      </c>
      <c r="E108" s="24">
        <v>8.8161347701304058E-2</v>
      </c>
      <c r="F108" s="94"/>
    </row>
    <row r="109" spans="1:7" x14ac:dyDescent="0.2">
      <c r="A109" s="19">
        <v>2032</v>
      </c>
      <c r="B109" s="24">
        <v>0.22091764193785524</v>
      </c>
      <c r="C109" s="24">
        <v>0.17434440825390052</v>
      </c>
      <c r="D109" s="24">
        <v>0.1379119904090905</v>
      </c>
      <c r="E109" s="24">
        <v>9.4510126073383507E-2</v>
      </c>
      <c r="F109" s="94"/>
    </row>
    <row r="110" spans="1:7" x14ac:dyDescent="0.2">
      <c r="A110" s="74">
        <v>2033</v>
      </c>
      <c r="B110" s="24">
        <v>0.23392434074057705</v>
      </c>
      <c r="C110" s="24">
        <v>0.18494890483002824</v>
      </c>
      <c r="D110" s="24">
        <v>0.14648458094975714</v>
      </c>
      <c r="E110" s="24">
        <v>0.1002129084063733</v>
      </c>
      <c r="F110" s="94"/>
    </row>
    <row r="111" spans="1:7" x14ac:dyDescent="0.2">
      <c r="A111" s="19">
        <v>2034</v>
      </c>
      <c r="B111" s="24">
        <v>0.24676087861817514</v>
      </c>
      <c r="C111" s="24">
        <v>0.19541041858369684</v>
      </c>
      <c r="D111" s="24">
        <v>0.15496644763273207</v>
      </c>
      <c r="E111" s="24">
        <v>0.10587157756290601</v>
      </c>
      <c r="F111" s="94"/>
    </row>
    <row r="112" spans="1:7" x14ac:dyDescent="0.2">
      <c r="A112" s="19">
        <v>2035</v>
      </c>
      <c r="B112" s="24">
        <v>0.26063279921289995</v>
      </c>
      <c r="C112" s="24">
        <v>0.20674852490200848</v>
      </c>
      <c r="D112" s="24">
        <v>0.16417959622015108</v>
      </c>
      <c r="E112" s="24">
        <v>0.11206726426301133</v>
      </c>
      <c r="F112" s="94"/>
    </row>
    <row r="113" spans="1:6" x14ac:dyDescent="0.2">
      <c r="A113" s="19">
        <v>2036</v>
      </c>
      <c r="B113" s="24">
        <v>0.27463652822630685</v>
      </c>
      <c r="C113" s="24">
        <v>0.2182164839212567</v>
      </c>
      <c r="D113" s="24">
        <v>0.17353649024948367</v>
      </c>
      <c r="E113" s="24">
        <v>0.11841606884625187</v>
      </c>
      <c r="F113" s="94"/>
    </row>
    <row r="114" spans="1:6" x14ac:dyDescent="0.2">
      <c r="A114" s="19">
        <v>2037</v>
      </c>
      <c r="B114" s="24">
        <v>0.28705087693266701</v>
      </c>
      <c r="C114" s="24">
        <v>0.22849199472691534</v>
      </c>
      <c r="D114" s="24">
        <v>0.18196865703250067</v>
      </c>
      <c r="E114" s="24">
        <v>0.12415840797076921</v>
      </c>
      <c r="F114" s="94"/>
    </row>
    <row r="115" spans="1:6" x14ac:dyDescent="0.2">
      <c r="A115" s="19">
        <v>2038</v>
      </c>
      <c r="B115" s="61">
        <v>0.29947399245762824</v>
      </c>
      <c r="C115" s="61">
        <v>0.23878767583206154</v>
      </c>
      <c r="D115" s="61">
        <v>0.19050339367054436</v>
      </c>
      <c r="E115" s="61">
        <v>0.13007955091840764</v>
      </c>
      <c r="F115" s="94"/>
    </row>
    <row r="116" spans="1:6" x14ac:dyDescent="0.2">
      <c r="A116" s="19">
        <v>2039</v>
      </c>
      <c r="B116" s="61">
        <v>0.31143271075039314</v>
      </c>
      <c r="C116" s="61">
        <v>0.24874744384094782</v>
      </c>
      <c r="D116" s="61">
        <v>0.19881232842512198</v>
      </c>
      <c r="E116" s="61">
        <v>0.13589501723561337</v>
      </c>
      <c r="F116" s="94"/>
    </row>
    <row r="117" spans="1:6" x14ac:dyDescent="0.2">
      <c r="A117" s="19">
        <v>2040</v>
      </c>
      <c r="B117" s="61">
        <v>0.32231508096565958</v>
      </c>
      <c r="C117" s="61">
        <v>0.25799359850313991</v>
      </c>
      <c r="D117" s="61">
        <v>0.20662147622340082</v>
      </c>
      <c r="E117" s="61">
        <v>0.14142064613853822</v>
      </c>
      <c r="F117" s="94"/>
    </row>
    <row r="118" spans="1:6" x14ac:dyDescent="0.2">
      <c r="A118" s="19">
        <v>2041</v>
      </c>
      <c r="B118" s="61">
        <v>0.33263087761565097</v>
      </c>
      <c r="C118" s="61">
        <v>0.26679829989630166</v>
      </c>
      <c r="D118" s="61">
        <v>0.21409748099325146</v>
      </c>
      <c r="E118" s="61">
        <v>0.14671696457466304</v>
      </c>
      <c r="F118" s="94"/>
    </row>
    <row r="119" spans="1:6" x14ac:dyDescent="0.2">
      <c r="A119" s="19">
        <v>2042</v>
      </c>
      <c r="B119" s="61">
        <v>0.3423553057259357</v>
      </c>
      <c r="C119" s="61">
        <v>0.27515801757179376</v>
      </c>
      <c r="D119" s="61">
        <v>0.22127465560252643</v>
      </c>
      <c r="E119" s="61">
        <v>0.15186583738280834</v>
      </c>
      <c r="F119" s="94"/>
    </row>
    <row r="120" spans="1:6" x14ac:dyDescent="0.2">
      <c r="A120" s="19">
        <v>2043</v>
      </c>
      <c r="B120" s="61">
        <v>0.35202035406230836</v>
      </c>
      <c r="C120" s="61">
        <v>0.28348159911291021</v>
      </c>
      <c r="D120" s="61">
        <v>0.22849021958170115</v>
      </c>
      <c r="E120" s="61">
        <v>0.15709761585092974</v>
      </c>
      <c r="F120" s="94"/>
    </row>
    <row r="121" spans="1:6" x14ac:dyDescent="0.2">
      <c r="A121" s="19">
        <v>2044</v>
      </c>
      <c r="B121" s="61">
        <v>0.36130567677651076</v>
      </c>
      <c r="C121" s="61">
        <v>0.29152709032907975</v>
      </c>
      <c r="D121" s="61">
        <v>0.23551175180767323</v>
      </c>
      <c r="E121" s="61">
        <v>0.16219987524201254</v>
      </c>
      <c r="F121" s="94"/>
    </row>
    <row r="122" spans="1:6" ht="13.5" thickBot="1" x14ac:dyDescent="0.25">
      <c r="A122" s="57">
        <v>2045</v>
      </c>
      <c r="B122" s="25">
        <v>0.37019361822831198</v>
      </c>
      <c r="C122" s="25">
        <v>0.29924740147705747</v>
      </c>
      <c r="D122" s="25">
        <v>0.24230160743552445</v>
      </c>
      <c r="E122" s="25">
        <v>0.16717139269845507</v>
      </c>
      <c r="F122" s="94"/>
    </row>
    <row r="123" spans="1:6" x14ac:dyDescent="0.2">
      <c r="A123" s="42" t="str">
        <f>A92</f>
        <v>Potential as % of Load</v>
      </c>
      <c r="B123" s="2"/>
      <c r="C123" s="2"/>
      <c r="D123" s="2"/>
      <c r="E123" s="2"/>
      <c r="F123" s="95"/>
    </row>
    <row r="124" spans="1:6" x14ac:dyDescent="0.2">
      <c r="F124" s="95"/>
    </row>
  </sheetData>
  <pageMargins left="0.7" right="0.7" top="0.75" bottom="0.75" header="0.3" footer="0.3"/>
  <pageSetup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7"/>
  </sheetPr>
  <dimension ref="A1:AJ131"/>
  <sheetViews>
    <sheetView showGridLines="0" workbookViewId="0"/>
  </sheetViews>
  <sheetFormatPr defaultColWidth="8.85546875" defaultRowHeight="12.75" x14ac:dyDescent="0.2"/>
  <cols>
    <col min="1" max="1" width="9.7109375" style="1" customWidth="1"/>
    <col min="2" max="2" width="65.140625" style="1" bestFit="1" customWidth="1"/>
    <col min="3" max="3" width="14.7109375" style="1" customWidth="1"/>
    <col min="4" max="16" width="12.7109375" style="1" customWidth="1"/>
    <col min="17" max="17" width="9.7109375" style="1" customWidth="1"/>
    <col min="18" max="18" width="69.28515625" style="1" bestFit="1" customWidth="1"/>
    <col min="19" max="19" width="14.7109375" style="1" customWidth="1"/>
    <col min="20" max="31" width="12.7109375" style="1" customWidth="1"/>
    <col min="32" max="32" width="9.7109375" style="1" customWidth="1"/>
    <col min="33" max="33" width="68" style="1" bestFit="1" customWidth="1"/>
    <col min="34" max="34" width="14.7109375" style="1" customWidth="1"/>
    <col min="35" max="16384" width="8.85546875" style="1"/>
  </cols>
  <sheetData>
    <row r="1" spans="1:36" x14ac:dyDescent="0.2">
      <c r="A1" s="9" t="str">
        <f>Mappings!D68 &amp; " (" &amp; Mappings!E68 &amp; ")"</f>
        <v>Top Measures Ranked by Electric Demand Technical Potential in 2021 (MW)</v>
      </c>
      <c r="B1" s="13"/>
      <c r="C1" s="13"/>
      <c r="Q1" s="9" t="str">
        <f>Mappings!D71 &amp; " (" &amp; Mappings!E71 &amp; ")"</f>
        <v>Top Residential Measures Ranked by Electric Demand Technical Potential in 2021 (MW)</v>
      </c>
      <c r="R1" s="14"/>
      <c r="S1" s="14"/>
      <c r="AF1" s="9" t="str">
        <f>Mappings!D74 &amp; " (" &amp; Mappings!E74 &amp; ")"</f>
        <v>Top BNI Measures Ranked by Electric Demand Technical Potential in 2021 (MW)</v>
      </c>
      <c r="AG1" s="9"/>
      <c r="AH1" s="9"/>
    </row>
    <row r="2" spans="1:36" ht="26.25" thickBot="1" x14ac:dyDescent="0.25">
      <c r="A2" s="32" t="str">
        <f>Mappings!K6</f>
        <v>Rank</v>
      </c>
      <c r="B2" s="16" t="str">
        <f>Mappings!L6</f>
        <v>Measure</v>
      </c>
      <c r="C2" s="73" t="str">
        <f>Mappings!M6</f>
        <v>Technical Potential</v>
      </c>
      <c r="E2" s="1" t="s">
        <v>1522</v>
      </c>
      <c r="Q2" s="32" t="str">
        <f>Mappings!K8</f>
        <v>Rank</v>
      </c>
      <c r="R2" s="16" t="str">
        <f>Mappings!L8</f>
        <v>Measure</v>
      </c>
      <c r="S2" s="73" t="str">
        <f>Mappings!M8</f>
        <v>Technical Potential</v>
      </c>
      <c r="U2" s="1" t="s">
        <v>1415</v>
      </c>
      <c r="AF2" s="32" t="str">
        <f>Mappings!K10</f>
        <v>Rank</v>
      </c>
      <c r="AG2" s="16" t="str">
        <f>Mappings!L10</f>
        <v>Measure</v>
      </c>
      <c r="AH2" s="73" t="str">
        <f>Mappings!M10</f>
        <v>Technical Potential</v>
      </c>
      <c r="AJ2" s="1" t="s">
        <v>1416</v>
      </c>
    </row>
    <row r="3" spans="1:36" ht="13.5" thickTop="1" x14ac:dyDescent="0.2">
      <c r="A3" s="26">
        <v>1</v>
      </c>
      <c r="B3" s="26" t="s">
        <v>1187</v>
      </c>
      <c r="C3" s="103">
        <v>669.41635290914871</v>
      </c>
      <c r="Q3" s="26">
        <v>1</v>
      </c>
      <c r="R3" s="26" t="s">
        <v>1187</v>
      </c>
      <c r="S3" s="103">
        <v>669.41635290914871</v>
      </c>
      <c r="AF3" s="26">
        <v>1</v>
      </c>
      <c r="AG3" s="26" t="s">
        <v>1186</v>
      </c>
      <c r="AH3" s="103">
        <v>217.91275339932122</v>
      </c>
    </row>
    <row r="4" spans="1:36" x14ac:dyDescent="0.2">
      <c r="A4" s="28">
        <v>2</v>
      </c>
      <c r="B4" s="28" t="s">
        <v>1189</v>
      </c>
      <c r="C4" s="104">
        <v>267.60231650177553</v>
      </c>
      <c r="Q4" s="28">
        <v>2</v>
      </c>
      <c r="R4" s="28" t="s">
        <v>1189</v>
      </c>
      <c r="S4" s="104">
        <v>267.60231650177553</v>
      </c>
      <c r="AF4" s="28">
        <v>2</v>
      </c>
      <c r="AG4" s="28" t="s">
        <v>1188</v>
      </c>
      <c r="AH4" s="104">
        <v>55.753555616822027</v>
      </c>
    </row>
    <row r="5" spans="1:36" x14ac:dyDescent="0.2">
      <c r="A5" s="28">
        <v>3</v>
      </c>
      <c r="B5" s="28" t="s">
        <v>1186</v>
      </c>
      <c r="C5" s="104">
        <v>217.91275339932122</v>
      </c>
      <c r="Q5" s="28">
        <v>3</v>
      </c>
      <c r="R5" s="28" t="s">
        <v>1195</v>
      </c>
      <c r="S5" s="104">
        <v>79.581507619078977</v>
      </c>
      <c r="AF5" s="28">
        <v>3</v>
      </c>
      <c r="AG5" s="28" t="s">
        <v>1196</v>
      </c>
      <c r="AH5" s="104">
        <v>52.855579422326969</v>
      </c>
    </row>
    <row r="6" spans="1:36" x14ac:dyDescent="0.2">
      <c r="A6" s="28">
        <v>4</v>
      </c>
      <c r="B6" s="28" t="s">
        <v>1195</v>
      </c>
      <c r="C6" s="104">
        <v>79.581507619078977</v>
      </c>
      <c r="Q6" s="28">
        <v>4</v>
      </c>
      <c r="R6" s="28" t="s">
        <v>1296</v>
      </c>
      <c r="S6" s="104">
        <v>79.375428387523868</v>
      </c>
      <c r="AF6" s="28">
        <v>4</v>
      </c>
      <c r="AG6" s="28" t="s">
        <v>1191</v>
      </c>
      <c r="AH6" s="104">
        <v>39.535815951569056</v>
      </c>
    </row>
    <row r="7" spans="1:36" x14ac:dyDescent="0.2">
      <c r="A7" s="28">
        <v>5</v>
      </c>
      <c r="B7" s="28" t="s">
        <v>1296</v>
      </c>
      <c r="C7" s="104">
        <v>79.375428387523868</v>
      </c>
      <c r="Q7" s="28">
        <v>5</v>
      </c>
      <c r="R7" s="28" t="s">
        <v>1194</v>
      </c>
      <c r="S7" s="104">
        <v>57.752452758266799</v>
      </c>
      <c r="AF7" s="28">
        <v>5</v>
      </c>
      <c r="AG7" s="28" t="s">
        <v>1198</v>
      </c>
      <c r="AH7" s="104">
        <v>39.243828667826371</v>
      </c>
    </row>
    <row r="8" spans="1:36" x14ac:dyDescent="0.2">
      <c r="A8" s="28">
        <v>6</v>
      </c>
      <c r="B8" s="28" t="s">
        <v>1188</v>
      </c>
      <c r="C8" s="104">
        <v>75.012937413052555</v>
      </c>
      <c r="Q8" s="28">
        <v>6</v>
      </c>
      <c r="R8" s="28" t="s">
        <v>1193</v>
      </c>
      <c r="S8" s="104">
        <v>37.391916090015862</v>
      </c>
      <c r="AF8" s="28">
        <v>6</v>
      </c>
      <c r="AG8" s="28" t="s">
        <v>1197</v>
      </c>
      <c r="AH8" s="104">
        <v>38.560240436373533</v>
      </c>
    </row>
    <row r="9" spans="1:36" x14ac:dyDescent="0.2">
      <c r="A9" s="28">
        <v>7</v>
      </c>
      <c r="B9" s="28" t="s">
        <v>1194</v>
      </c>
      <c r="C9" s="104">
        <v>57.752452758266799</v>
      </c>
      <c r="Q9" s="28">
        <v>7</v>
      </c>
      <c r="R9" s="28" t="s">
        <v>1240</v>
      </c>
      <c r="S9" s="104">
        <v>29.405135048442354</v>
      </c>
      <c r="AF9" s="28">
        <v>7</v>
      </c>
      <c r="AG9" s="28" t="s">
        <v>1213</v>
      </c>
      <c r="AH9" s="104">
        <v>16.49547416732511</v>
      </c>
    </row>
    <row r="10" spans="1:36" x14ac:dyDescent="0.2">
      <c r="A10" s="28">
        <v>8</v>
      </c>
      <c r="B10" s="28" t="s">
        <v>1196</v>
      </c>
      <c r="C10" s="104">
        <v>52.855579422326969</v>
      </c>
      <c r="Q10" s="28">
        <v>8</v>
      </c>
      <c r="R10" s="28" t="s">
        <v>1206</v>
      </c>
      <c r="S10" s="104">
        <v>23.299675930302932</v>
      </c>
      <c r="AF10" s="28">
        <v>8</v>
      </c>
      <c r="AG10" s="28" t="s">
        <v>1210</v>
      </c>
      <c r="AH10" s="104">
        <v>14.962871381694299</v>
      </c>
    </row>
    <row r="11" spans="1:36" x14ac:dyDescent="0.2">
      <c r="A11" s="28">
        <v>9</v>
      </c>
      <c r="B11" s="28" t="s">
        <v>1191</v>
      </c>
      <c r="C11" s="104">
        <v>39.535815951569056</v>
      </c>
      <c r="Q11" s="28">
        <v>9</v>
      </c>
      <c r="R11" s="28" t="s">
        <v>1211</v>
      </c>
      <c r="S11" s="104">
        <v>23.06065077363851</v>
      </c>
      <c r="AF11" s="28">
        <v>9</v>
      </c>
      <c r="AG11" s="28" t="s">
        <v>1202</v>
      </c>
      <c r="AH11" s="104">
        <v>14.922063036119177</v>
      </c>
    </row>
    <row r="12" spans="1:36" x14ac:dyDescent="0.2">
      <c r="A12" s="28">
        <v>10</v>
      </c>
      <c r="B12" s="28" t="s">
        <v>1198</v>
      </c>
      <c r="C12" s="104">
        <v>39.243828667826371</v>
      </c>
      <c r="Q12" s="28">
        <v>10</v>
      </c>
      <c r="R12" s="28" t="s">
        <v>1199</v>
      </c>
      <c r="S12" s="104">
        <v>21.342735407896807</v>
      </c>
      <c r="AF12" s="28">
        <v>10</v>
      </c>
      <c r="AG12" s="28" t="s">
        <v>1201</v>
      </c>
      <c r="AH12" s="104">
        <v>14.830957833489705</v>
      </c>
    </row>
    <row r="13" spans="1:36" x14ac:dyDescent="0.2">
      <c r="A13" s="28">
        <v>11</v>
      </c>
      <c r="B13" s="28" t="s">
        <v>1197</v>
      </c>
      <c r="C13" s="104">
        <v>38.560240436373533</v>
      </c>
      <c r="Q13" s="28">
        <v>11</v>
      </c>
      <c r="R13" s="28" t="s">
        <v>1207</v>
      </c>
      <c r="S13" s="104">
        <v>20.893122271261674</v>
      </c>
      <c r="AF13" s="28">
        <v>11</v>
      </c>
      <c r="AG13" s="28" t="s">
        <v>1297</v>
      </c>
      <c r="AH13" s="104">
        <v>13.985522923006346</v>
      </c>
    </row>
    <row r="14" spans="1:36" x14ac:dyDescent="0.2">
      <c r="A14" s="28">
        <v>12</v>
      </c>
      <c r="B14" s="28" t="s">
        <v>1193</v>
      </c>
      <c r="C14" s="104">
        <v>37.391916090015862</v>
      </c>
      <c r="Q14" s="28">
        <v>12</v>
      </c>
      <c r="R14" s="28" t="s">
        <v>1200</v>
      </c>
      <c r="S14" s="104">
        <v>20.177539315803369</v>
      </c>
      <c r="AF14" s="28">
        <v>12</v>
      </c>
      <c r="AG14" s="28" t="s">
        <v>1205</v>
      </c>
      <c r="AH14" s="104">
        <v>12.959269463128464</v>
      </c>
    </row>
    <row r="15" spans="1:36" x14ac:dyDescent="0.2">
      <c r="A15" s="28">
        <v>13</v>
      </c>
      <c r="B15" s="28" t="s">
        <v>1240</v>
      </c>
      <c r="C15" s="104">
        <v>29.405135048442354</v>
      </c>
      <c r="Q15" s="28">
        <v>13</v>
      </c>
      <c r="R15" s="28" t="s">
        <v>1188</v>
      </c>
      <c r="S15" s="104">
        <v>19.259381796230524</v>
      </c>
      <c r="AF15" s="28">
        <v>13</v>
      </c>
      <c r="AG15" s="28" t="s">
        <v>1221</v>
      </c>
      <c r="AH15" s="104">
        <v>12.641047406930802</v>
      </c>
    </row>
    <row r="16" spans="1:36" x14ac:dyDescent="0.2">
      <c r="A16" s="28">
        <v>14</v>
      </c>
      <c r="B16" s="28" t="s">
        <v>1206</v>
      </c>
      <c r="C16" s="104">
        <v>23.299675930302932</v>
      </c>
      <c r="Q16" s="28">
        <v>14</v>
      </c>
      <c r="R16" s="28" t="s">
        <v>1219</v>
      </c>
      <c r="S16" s="104">
        <v>14.160174282340298</v>
      </c>
      <c r="AF16" s="28">
        <v>14</v>
      </c>
      <c r="AG16" s="28" t="s">
        <v>1192</v>
      </c>
      <c r="AH16" s="104">
        <v>12.54781305264358</v>
      </c>
    </row>
    <row r="17" spans="1:34" x14ac:dyDescent="0.2">
      <c r="A17" s="28">
        <v>15</v>
      </c>
      <c r="B17" s="28" t="s">
        <v>1211</v>
      </c>
      <c r="C17" s="104">
        <v>23.06065077363851</v>
      </c>
      <c r="Q17" s="28">
        <v>15</v>
      </c>
      <c r="R17" s="28" t="s">
        <v>1204</v>
      </c>
      <c r="S17" s="104">
        <v>12.089749617244648</v>
      </c>
      <c r="AF17" s="28">
        <v>15</v>
      </c>
      <c r="AG17" s="28" t="s">
        <v>1222</v>
      </c>
      <c r="AH17" s="104">
        <v>11.852592970982215</v>
      </c>
    </row>
    <row r="18" spans="1:34" x14ac:dyDescent="0.2">
      <c r="A18" s="28">
        <v>16</v>
      </c>
      <c r="B18" s="28" t="s">
        <v>1199</v>
      </c>
      <c r="C18" s="104">
        <v>21.342735407896807</v>
      </c>
      <c r="Q18" s="28">
        <v>16</v>
      </c>
      <c r="R18" s="28" t="s">
        <v>1231</v>
      </c>
      <c r="S18" s="104">
        <v>8.6548100701066275</v>
      </c>
      <c r="AF18" s="28">
        <v>16</v>
      </c>
      <c r="AG18" s="28" t="s">
        <v>1212</v>
      </c>
      <c r="AH18" s="104">
        <v>11.525904075372072</v>
      </c>
    </row>
    <row r="19" spans="1:34" x14ac:dyDescent="0.2">
      <c r="A19" s="28">
        <v>17</v>
      </c>
      <c r="B19" s="28" t="s">
        <v>1207</v>
      </c>
      <c r="C19" s="104">
        <v>20.893122271261674</v>
      </c>
      <c r="Q19" s="28">
        <v>17</v>
      </c>
      <c r="R19" s="28" t="s">
        <v>1217</v>
      </c>
      <c r="S19" s="104">
        <v>8.2327013641246065</v>
      </c>
      <c r="AF19" s="28">
        <v>17</v>
      </c>
      <c r="AG19" s="28" t="s">
        <v>1208</v>
      </c>
      <c r="AH19" s="104">
        <v>10.810727829947307</v>
      </c>
    </row>
    <row r="20" spans="1:34" x14ac:dyDescent="0.2">
      <c r="A20" s="28">
        <v>18</v>
      </c>
      <c r="B20" s="28" t="s">
        <v>1200</v>
      </c>
      <c r="C20" s="104">
        <v>20.177539315803369</v>
      </c>
      <c r="Q20" s="28">
        <v>18</v>
      </c>
      <c r="R20" s="28" t="s">
        <v>1214</v>
      </c>
      <c r="S20" s="104">
        <v>7.1841066375246108</v>
      </c>
      <c r="AF20" s="28">
        <v>18</v>
      </c>
      <c r="AG20" s="28" t="s">
        <v>1273</v>
      </c>
      <c r="AH20" s="104">
        <v>8.5067873234289539</v>
      </c>
    </row>
    <row r="21" spans="1:34" x14ac:dyDescent="0.2">
      <c r="A21" s="28">
        <v>19</v>
      </c>
      <c r="B21" s="28" t="s">
        <v>1213</v>
      </c>
      <c r="C21" s="104">
        <v>16.49547416732511</v>
      </c>
      <c r="Q21" s="28">
        <v>19</v>
      </c>
      <c r="R21" s="28" t="s">
        <v>1218</v>
      </c>
      <c r="S21" s="104">
        <v>7.0370915308468067</v>
      </c>
      <c r="AF21" s="28">
        <v>19</v>
      </c>
      <c r="AG21" s="28" t="s">
        <v>1209</v>
      </c>
      <c r="AH21" s="104">
        <v>8.340277571159632</v>
      </c>
    </row>
    <row r="22" spans="1:34" x14ac:dyDescent="0.2">
      <c r="A22" s="28">
        <v>20</v>
      </c>
      <c r="B22" s="28" t="s">
        <v>1210</v>
      </c>
      <c r="C22" s="104">
        <v>14.962871381694299</v>
      </c>
      <c r="Q22" s="28">
        <v>20</v>
      </c>
      <c r="R22" s="28" t="s">
        <v>1228</v>
      </c>
      <c r="S22" s="104">
        <v>6.485366643751747</v>
      </c>
      <c r="AF22" s="28">
        <v>20</v>
      </c>
      <c r="AG22" s="28" t="s">
        <v>1220</v>
      </c>
      <c r="AH22" s="104">
        <v>8.3298537035742299</v>
      </c>
    </row>
    <row r="23" spans="1:34" x14ac:dyDescent="0.2">
      <c r="A23" s="28">
        <v>21</v>
      </c>
      <c r="B23" s="28" t="s">
        <v>1202</v>
      </c>
      <c r="C23" s="104">
        <v>14.922063036119177</v>
      </c>
      <c r="Q23" s="28">
        <v>21</v>
      </c>
      <c r="R23" s="28" t="s">
        <v>1247</v>
      </c>
      <c r="S23" s="104">
        <v>5.9962263642168843</v>
      </c>
      <c r="AF23" s="28">
        <v>21</v>
      </c>
      <c r="AG23" s="28" t="s">
        <v>1215</v>
      </c>
      <c r="AH23" s="104">
        <v>6.8835162305346289</v>
      </c>
    </row>
    <row r="24" spans="1:34" x14ac:dyDescent="0.2">
      <c r="A24" s="28">
        <v>22</v>
      </c>
      <c r="B24" s="28" t="s">
        <v>1201</v>
      </c>
      <c r="C24" s="104">
        <v>14.830957833489705</v>
      </c>
      <c r="Q24" s="28">
        <v>22</v>
      </c>
      <c r="R24" s="28" t="s">
        <v>1229</v>
      </c>
      <c r="S24" s="104">
        <v>5.8667783217417941</v>
      </c>
      <c r="AF24" s="28">
        <v>22</v>
      </c>
      <c r="AG24" s="28" t="s">
        <v>1277</v>
      </c>
      <c r="AH24" s="104">
        <v>5.6090656913714021</v>
      </c>
    </row>
    <row r="25" spans="1:34" x14ac:dyDescent="0.2">
      <c r="A25" s="28">
        <v>23</v>
      </c>
      <c r="B25" s="28" t="s">
        <v>1219</v>
      </c>
      <c r="C25" s="104">
        <v>14.160174282340298</v>
      </c>
      <c r="Q25" s="28">
        <v>23</v>
      </c>
      <c r="R25" s="28" t="s">
        <v>1251</v>
      </c>
      <c r="S25" s="104">
        <v>5.3244496704499928</v>
      </c>
      <c r="AF25" s="28">
        <v>23</v>
      </c>
      <c r="AG25" s="28" t="s">
        <v>1225</v>
      </c>
      <c r="AH25" s="104">
        <v>4.6314825567119566</v>
      </c>
    </row>
    <row r="26" spans="1:34" x14ac:dyDescent="0.2">
      <c r="A26" s="28">
        <v>24</v>
      </c>
      <c r="B26" s="28" t="s">
        <v>1297</v>
      </c>
      <c r="C26" s="104">
        <v>13.985522923006346</v>
      </c>
      <c r="Q26" s="28">
        <v>24</v>
      </c>
      <c r="R26" s="28" t="s">
        <v>1248</v>
      </c>
      <c r="S26" s="104">
        <v>4.779285800981758</v>
      </c>
      <c r="AF26" s="28">
        <v>24</v>
      </c>
      <c r="AG26" s="28" t="s">
        <v>1224</v>
      </c>
      <c r="AH26" s="104">
        <v>4.4192583170484578</v>
      </c>
    </row>
    <row r="27" spans="1:34" x14ac:dyDescent="0.2">
      <c r="A27" s="28">
        <v>25</v>
      </c>
      <c r="B27" s="28" t="s">
        <v>1205</v>
      </c>
      <c r="C27" s="104">
        <v>12.959269463128464</v>
      </c>
      <c r="Q27" s="28">
        <v>25</v>
      </c>
      <c r="R27" s="28" t="s">
        <v>1249</v>
      </c>
      <c r="S27" s="104">
        <v>4.5835602534388471</v>
      </c>
      <c r="AF27" s="28">
        <v>25</v>
      </c>
      <c r="AG27" s="28" t="s">
        <v>1230</v>
      </c>
      <c r="AH27" s="104">
        <v>4.376219259760826</v>
      </c>
    </row>
    <row r="28" spans="1:34" x14ac:dyDescent="0.2">
      <c r="A28" s="28">
        <v>26</v>
      </c>
      <c r="B28" s="28" t="s">
        <v>1221</v>
      </c>
      <c r="C28" s="104">
        <v>12.641047406930802</v>
      </c>
      <c r="Q28" s="28">
        <v>26</v>
      </c>
      <c r="R28" s="28" t="s">
        <v>1234</v>
      </c>
      <c r="S28" s="104">
        <v>4.5783894008754045</v>
      </c>
      <c r="AF28" s="28">
        <v>26</v>
      </c>
      <c r="AG28" s="28" t="s">
        <v>1243</v>
      </c>
      <c r="AH28" s="104">
        <v>4.311747691931652</v>
      </c>
    </row>
    <row r="29" spans="1:34" x14ac:dyDescent="0.2">
      <c r="A29" s="28">
        <v>27</v>
      </c>
      <c r="B29" s="28" t="s">
        <v>1192</v>
      </c>
      <c r="C29" s="104">
        <v>12.54781305264358</v>
      </c>
      <c r="Q29" s="28">
        <v>27</v>
      </c>
      <c r="R29" s="28" t="s">
        <v>1252</v>
      </c>
      <c r="S29" s="104">
        <v>4.1265243137949614</v>
      </c>
      <c r="AF29" s="28">
        <v>27</v>
      </c>
      <c r="AG29" s="28" t="s">
        <v>1275</v>
      </c>
      <c r="AH29" s="104">
        <v>4.1563920844967388</v>
      </c>
    </row>
    <row r="30" spans="1:34" x14ac:dyDescent="0.2">
      <c r="A30" s="28">
        <v>28</v>
      </c>
      <c r="B30" s="28" t="s">
        <v>1204</v>
      </c>
      <c r="C30" s="104">
        <v>12.089749617244648</v>
      </c>
      <c r="Q30" s="28">
        <v>28</v>
      </c>
      <c r="R30" s="28" t="s">
        <v>1235</v>
      </c>
      <c r="S30" s="104">
        <v>3.7070239010663011</v>
      </c>
      <c r="AF30" s="28">
        <v>28</v>
      </c>
      <c r="AG30" s="28" t="s">
        <v>1244</v>
      </c>
      <c r="AH30" s="104">
        <v>3.7168014604810558</v>
      </c>
    </row>
    <row r="31" spans="1:34" x14ac:dyDescent="0.2">
      <c r="A31" s="28">
        <v>29</v>
      </c>
      <c r="B31" s="28" t="s">
        <v>1222</v>
      </c>
      <c r="C31" s="104">
        <v>11.852592970982215</v>
      </c>
      <c r="Q31" s="28">
        <v>29</v>
      </c>
      <c r="R31" s="28" t="s">
        <v>1246</v>
      </c>
      <c r="S31" s="104">
        <v>3.0993767495815288</v>
      </c>
      <c r="AF31" s="28">
        <v>29</v>
      </c>
      <c r="AG31" s="28" t="s">
        <v>1274</v>
      </c>
      <c r="AH31" s="104">
        <v>3.3321066342478138</v>
      </c>
    </row>
    <row r="32" spans="1:34" x14ac:dyDescent="0.2">
      <c r="A32" s="28">
        <v>30</v>
      </c>
      <c r="B32" s="28" t="s">
        <v>1212</v>
      </c>
      <c r="C32" s="104">
        <v>11.525904075372072</v>
      </c>
      <c r="Q32" s="28">
        <v>30</v>
      </c>
      <c r="R32" s="28" t="s">
        <v>1250</v>
      </c>
      <c r="S32" s="104">
        <v>3.0217629251434355</v>
      </c>
      <c r="AF32" s="28">
        <v>30</v>
      </c>
      <c r="AG32" s="28" t="s">
        <v>1233</v>
      </c>
      <c r="AH32" s="104">
        <v>3.0616826388996889</v>
      </c>
    </row>
    <row r="33" spans="1:36" x14ac:dyDescent="0.2">
      <c r="A33" s="28">
        <v>31</v>
      </c>
      <c r="B33" s="28" t="s">
        <v>1208</v>
      </c>
      <c r="C33" s="104">
        <v>10.810727829947307</v>
      </c>
      <c r="Q33" s="28">
        <v>31</v>
      </c>
      <c r="R33" s="28" t="s">
        <v>1255</v>
      </c>
      <c r="S33" s="104">
        <v>2.5076455147316254</v>
      </c>
      <c r="AF33" s="28">
        <v>31</v>
      </c>
      <c r="AG33" s="28" t="s">
        <v>1302</v>
      </c>
      <c r="AH33" s="104">
        <v>2.9002730678879312</v>
      </c>
    </row>
    <row r="34" spans="1:36" x14ac:dyDescent="0.2">
      <c r="A34" s="28">
        <v>32</v>
      </c>
      <c r="B34" s="28" t="s">
        <v>1231</v>
      </c>
      <c r="C34" s="104">
        <v>8.6548100701066275</v>
      </c>
      <c r="Q34" s="28">
        <v>32</v>
      </c>
      <c r="R34" s="28" t="s">
        <v>1253</v>
      </c>
      <c r="S34" s="104">
        <v>1.8103833536542187</v>
      </c>
      <c r="AF34" s="28">
        <v>32</v>
      </c>
      <c r="AG34" s="28" t="s">
        <v>1283</v>
      </c>
      <c r="AH34" s="104">
        <v>2.7174402711790697</v>
      </c>
    </row>
    <row r="35" spans="1:36" x14ac:dyDescent="0.2">
      <c r="A35" s="28">
        <v>33</v>
      </c>
      <c r="B35" s="28" t="s">
        <v>1273</v>
      </c>
      <c r="C35" s="104">
        <v>8.5067873234289539</v>
      </c>
      <c r="Q35" s="28">
        <v>33</v>
      </c>
      <c r="R35" s="28" t="s">
        <v>1254</v>
      </c>
      <c r="S35" s="104">
        <v>1.407972483844504</v>
      </c>
      <c r="AF35" s="28">
        <v>33</v>
      </c>
      <c r="AG35" s="28" t="s">
        <v>1288</v>
      </c>
      <c r="AH35" s="104">
        <v>2.6054952379112342</v>
      </c>
    </row>
    <row r="36" spans="1:36" x14ac:dyDescent="0.2">
      <c r="A36" s="28">
        <v>34</v>
      </c>
      <c r="B36" s="28" t="s">
        <v>1209</v>
      </c>
      <c r="C36" s="104">
        <v>8.340277571159632</v>
      </c>
      <c r="Q36" s="28">
        <v>34</v>
      </c>
      <c r="R36" s="28" t="s">
        <v>1256</v>
      </c>
      <c r="S36" s="104">
        <v>1.2003431664258615</v>
      </c>
      <c r="AF36" s="28">
        <v>34</v>
      </c>
      <c r="AG36" s="28" t="s">
        <v>1278</v>
      </c>
      <c r="AH36" s="104">
        <v>2.5895541938610687</v>
      </c>
    </row>
    <row r="37" spans="1:36" x14ac:dyDescent="0.2">
      <c r="A37" s="28">
        <v>35</v>
      </c>
      <c r="B37" s="28" t="s">
        <v>1220</v>
      </c>
      <c r="C37" s="104">
        <v>8.3298537035742299</v>
      </c>
      <c r="Q37" s="28">
        <v>35</v>
      </c>
      <c r="R37" s="28" t="s">
        <v>1258</v>
      </c>
      <c r="S37" s="104">
        <v>1.0669393277534911</v>
      </c>
      <c r="AF37" s="28">
        <v>35</v>
      </c>
      <c r="AG37" s="28" t="s">
        <v>1303</v>
      </c>
      <c r="AH37" s="104">
        <v>2.5863471133562914</v>
      </c>
    </row>
    <row r="38" spans="1:36" x14ac:dyDescent="0.2">
      <c r="A38" s="28">
        <v>36</v>
      </c>
      <c r="B38" s="28" t="s">
        <v>1217</v>
      </c>
      <c r="C38" s="104">
        <v>8.2327013641246065</v>
      </c>
      <c r="Q38" s="28">
        <v>36</v>
      </c>
      <c r="R38" s="28" t="s">
        <v>1260</v>
      </c>
      <c r="S38" s="104">
        <v>0.88436496386292873</v>
      </c>
      <c r="AF38" s="28">
        <v>36</v>
      </c>
      <c r="AG38" s="28" t="s">
        <v>1280</v>
      </c>
      <c r="AH38" s="104">
        <v>2.3583990819760712</v>
      </c>
    </row>
    <row r="39" spans="1:36" x14ac:dyDescent="0.2">
      <c r="A39" s="28">
        <v>37</v>
      </c>
      <c r="B39" s="28" t="s">
        <v>1214</v>
      </c>
      <c r="C39" s="104">
        <v>7.1841066375246108</v>
      </c>
      <c r="Q39" s="28">
        <v>37</v>
      </c>
      <c r="R39" s="28" t="s">
        <v>1261</v>
      </c>
      <c r="S39" s="104">
        <v>0.87319087573078003</v>
      </c>
      <c r="AF39" s="28">
        <v>37</v>
      </c>
      <c r="AG39" s="28" t="s">
        <v>1282</v>
      </c>
      <c r="AH39" s="104">
        <v>2.3443741349289047</v>
      </c>
    </row>
    <row r="40" spans="1:36" x14ac:dyDescent="0.2">
      <c r="A40" s="28">
        <v>38</v>
      </c>
      <c r="B40" s="28" t="s">
        <v>1218</v>
      </c>
      <c r="C40" s="104">
        <v>7.0370915308468067</v>
      </c>
      <c r="Q40" s="28">
        <v>38</v>
      </c>
      <c r="R40" s="28" t="s">
        <v>1259</v>
      </c>
      <c r="S40" s="104">
        <v>0.74361816673933079</v>
      </c>
      <c r="AF40" s="28">
        <v>38</v>
      </c>
      <c r="AG40" s="28" t="s">
        <v>1304</v>
      </c>
      <c r="AH40" s="104">
        <v>2.216375297597756</v>
      </c>
    </row>
    <row r="41" spans="1:36" x14ac:dyDescent="0.2">
      <c r="A41" s="28">
        <v>39</v>
      </c>
      <c r="B41" s="28" t="s">
        <v>1215</v>
      </c>
      <c r="C41" s="104">
        <v>6.8835162305346289</v>
      </c>
      <c r="Q41" s="28">
        <v>39</v>
      </c>
      <c r="R41" s="28" t="s">
        <v>1257</v>
      </c>
      <c r="S41" s="104">
        <v>0.67352096099252423</v>
      </c>
      <c r="AF41" s="28">
        <v>39</v>
      </c>
      <c r="AG41" s="28" t="s">
        <v>1245</v>
      </c>
      <c r="AH41" s="104">
        <v>2.1289569655649379</v>
      </c>
    </row>
    <row r="42" spans="1:36" ht="13.5" thickBot="1" x14ac:dyDescent="0.25">
      <c r="A42" s="30">
        <v>40</v>
      </c>
      <c r="B42" s="30" t="s">
        <v>1228</v>
      </c>
      <c r="C42" s="105">
        <v>6.485366643751747</v>
      </c>
      <c r="Q42" s="30">
        <v>40</v>
      </c>
      <c r="R42" s="30" t="s">
        <v>1298</v>
      </c>
      <c r="S42" s="105">
        <v>0.5989334275139091</v>
      </c>
      <c r="AF42" s="30">
        <v>40</v>
      </c>
      <c r="AG42" s="30" t="s">
        <v>1285</v>
      </c>
      <c r="AH42" s="105">
        <v>2.1096435699721963</v>
      </c>
    </row>
    <row r="43" spans="1:36" x14ac:dyDescent="0.2">
      <c r="A43" s="42"/>
      <c r="B43" s="2"/>
      <c r="C43" s="2"/>
      <c r="Q43" s="42"/>
      <c r="AF43" s="2" t="s">
        <v>286</v>
      </c>
    </row>
    <row r="45" spans="1:36" x14ac:dyDescent="0.2">
      <c r="A45" s="9" t="str">
        <f>Mappings!D69 &amp; " (" &amp; Mappings!E69 &amp; ")"</f>
        <v>Top Measures Ranked by Electric Demand Economic Potential in 2021 (MW)</v>
      </c>
      <c r="B45" s="9"/>
      <c r="C45" s="9"/>
      <c r="Q45" s="9" t="str">
        <f>Mappings!D72 &amp; " (" &amp; Mappings!E72 &amp; ")"</f>
        <v>Top Residential Measures Ranked by Electric Demand Economic Potential in 2021 (MW)</v>
      </c>
      <c r="R45" s="9"/>
      <c r="S45" s="9"/>
      <c r="AF45" s="9" t="str">
        <f>Mappings!D75 &amp; " (" &amp; Mappings!E75 &amp; ")"</f>
        <v>Top BNI Measures Ranked by Electric Demand Economic Potential in 2021 (MW)</v>
      </c>
      <c r="AG45" s="9"/>
      <c r="AH45" s="9"/>
    </row>
    <row r="46" spans="1:36" ht="26.25" thickBot="1" x14ac:dyDescent="0.25">
      <c r="A46" s="32" t="str">
        <f>Mappings!K50</f>
        <v>Rank</v>
      </c>
      <c r="B46" s="16" t="str">
        <f>Mappings!L50</f>
        <v>Measure</v>
      </c>
      <c r="C46" s="73" t="str">
        <f>Mappings!M51</f>
        <v>Economic Potential</v>
      </c>
      <c r="E46" s="1" t="s">
        <v>1523</v>
      </c>
      <c r="Q46" s="32" t="str">
        <f>Mappings!K9</f>
        <v>Rank</v>
      </c>
      <c r="R46" s="16" t="str">
        <f>Mappings!L9</f>
        <v>Measure</v>
      </c>
      <c r="S46" s="73" t="str">
        <f>Mappings!M9</f>
        <v>Economic Potential</v>
      </c>
      <c r="U46" s="1" t="s">
        <v>1425</v>
      </c>
      <c r="AF46" s="32" t="str">
        <f>Mappings!K54</f>
        <v>Rank</v>
      </c>
      <c r="AG46" s="16" t="str">
        <f>Mappings!L54</f>
        <v>Measure</v>
      </c>
      <c r="AH46" s="73" t="str">
        <f>Mappings!M55</f>
        <v>Economic Potential</v>
      </c>
      <c r="AJ46" s="1" t="s">
        <v>1426</v>
      </c>
    </row>
    <row r="47" spans="1:36" ht="13.5" thickTop="1" x14ac:dyDescent="0.2">
      <c r="A47" s="26">
        <v>1</v>
      </c>
      <c r="B47" s="26" t="s">
        <v>1187</v>
      </c>
      <c r="C47" s="103">
        <v>669.41635290914871</v>
      </c>
      <c r="D47" s="97"/>
      <c r="E47" s="56"/>
      <c r="Q47" s="26">
        <v>1</v>
      </c>
      <c r="R47" s="26" t="s">
        <v>1187</v>
      </c>
      <c r="S47" s="103">
        <v>669.41635290914871</v>
      </c>
      <c r="AF47" s="26">
        <v>1</v>
      </c>
      <c r="AG47" s="26" t="s">
        <v>1186</v>
      </c>
      <c r="AH47" s="103">
        <v>217.91275339932122</v>
      </c>
    </row>
    <row r="48" spans="1:36" x14ac:dyDescent="0.2">
      <c r="A48" s="28">
        <v>2</v>
      </c>
      <c r="B48" s="28" t="s">
        <v>1189</v>
      </c>
      <c r="C48" s="104">
        <v>267.60231650177553</v>
      </c>
      <c r="D48" s="98"/>
      <c r="E48" s="56"/>
      <c r="Q48" s="28">
        <v>2</v>
      </c>
      <c r="R48" s="28" t="s">
        <v>1189</v>
      </c>
      <c r="S48" s="104">
        <v>267.60231650177553</v>
      </c>
      <c r="AF48" s="28">
        <v>2</v>
      </c>
      <c r="AG48" s="28" t="s">
        <v>1188</v>
      </c>
      <c r="AH48" s="104">
        <v>55.753555616822027</v>
      </c>
    </row>
    <row r="49" spans="1:34" x14ac:dyDescent="0.2">
      <c r="A49" s="28">
        <v>3</v>
      </c>
      <c r="B49" s="28" t="s">
        <v>1186</v>
      </c>
      <c r="C49" s="104">
        <v>217.91275339932122</v>
      </c>
      <c r="D49" s="98"/>
      <c r="E49" s="56"/>
      <c r="Q49" s="28">
        <v>3</v>
      </c>
      <c r="R49" s="28" t="s">
        <v>1195</v>
      </c>
      <c r="S49" s="104">
        <v>79.581507619078977</v>
      </c>
      <c r="AF49" s="28">
        <v>3</v>
      </c>
      <c r="AG49" s="28" t="s">
        <v>1196</v>
      </c>
      <c r="AH49" s="104">
        <v>52.855579422326969</v>
      </c>
    </row>
    <row r="50" spans="1:34" x14ac:dyDescent="0.2">
      <c r="A50" s="28">
        <v>4</v>
      </c>
      <c r="B50" s="28" t="s">
        <v>1195</v>
      </c>
      <c r="C50" s="104">
        <v>79.581507619078977</v>
      </c>
      <c r="D50" s="98"/>
      <c r="E50" s="56"/>
      <c r="Q50" s="28">
        <v>4</v>
      </c>
      <c r="R50" s="28" t="s">
        <v>1296</v>
      </c>
      <c r="S50" s="104">
        <v>79.375428387523868</v>
      </c>
      <c r="AF50" s="28">
        <v>4</v>
      </c>
      <c r="AG50" s="28" t="s">
        <v>1191</v>
      </c>
      <c r="AH50" s="104">
        <v>39.535815951569056</v>
      </c>
    </row>
    <row r="51" spans="1:34" x14ac:dyDescent="0.2">
      <c r="A51" s="28">
        <v>5</v>
      </c>
      <c r="B51" s="28" t="s">
        <v>1296</v>
      </c>
      <c r="C51" s="104">
        <v>79.375428387523868</v>
      </c>
      <c r="D51" s="98"/>
      <c r="E51" s="56"/>
      <c r="Q51" s="28">
        <v>5</v>
      </c>
      <c r="R51" s="28" t="s">
        <v>1194</v>
      </c>
      <c r="S51" s="104">
        <v>57.752452758266799</v>
      </c>
      <c r="AF51" s="28">
        <v>5</v>
      </c>
      <c r="AG51" s="28" t="s">
        <v>1198</v>
      </c>
      <c r="AH51" s="104">
        <v>39.243828667826371</v>
      </c>
    </row>
    <row r="52" spans="1:34" x14ac:dyDescent="0.2">
      <c r="A52" s="28">
        <v>6</v>
      </c>
      <c r="B52" s="28" t="s">
        <v>1188</v>
      </c>
      <c r="C52" s="104">
        <v>75.012937413052555</v>
      </c>
      <c r="D52" s="98"/>
      <c r="E52" s="56"/>
      <c r="Q52" s="28">
        <v>6</v>
      </c>
      <c r="R52" s="28" t="s">
        <v>1226</v>
      </c>
      <c r="S52" s="104">
        <v>39.802624242873556</v>
      </c>
      <c r="AF52" s="28">
        <v>6</v>
      </c>
      <c r="AG52" s="28" t="s">
        <v>1197</v>
      </c>
      <c r="AH52" s="104">
        <v>38.560240436373533</v>
      </c>
    </row>
    <row r="53" spans="1:34" x14ac:dyDescent="0.2">
      <c r="A53" s="28">
        <v>7</v>
      </c>
      <c r="B53" s="28" t="s">
        <v>1194</v>
      </c>
      <c r="C53" s="104">
        <v>57.752452758266799</v>
      </c>
      <c r="D53" s="98"/>
      <c r="E53" s="56"/>
      <c r="Q53" s="28">
        <v>7</v>
      </c>
      <c r="R53" s="28" t="s">
        <v>1240</v>
      </c>
      <c r="S53" s="104">
        <v>29.405135048442354</v>
      </c>
      <c r="AF53" s="28">
        <v>7</v>
      </c>
      <c r="AG53" s="28" t="s">
        <v>1213</v>
      </c>
      <c r="AH53" s="104">
        <v>16.49547416732511</v>
      </c>
    </row>
    <row r="54" spans="1:34" x14ac:dyDescent="0.2">
      <c r="A54" s="28">
        <v>8</v>
      </c>
      <c r="B54" s="28" t="s">
        <v>1196</v>
      </c>
      <c r="C54" s="104">
        <v>52.855579422326969</v>
      </c>
      <c r="D54" s="98"/>
      <c r="E54" s="56"/>
      <c r="Q54" s="28">
        <v>8</v>
      </c>
      <c r="R54" s="28" t="s">
        <v>1206</v>
      </c>
      <c r="S54" s="104">
        <v>23.299675930302932</v>
      </c>
      <c r="AF54" s="28">
        <v>8</v>
      </c>
      <c r="AG54" s="28" t="s">
        <v>1210</v>
      </c>
      <c r="AH54" s="104">
        <v>14.962871381694299</v>
      </c>
    </row>
    <row r="55" spans="1:34" x14ac:dyDescent="0.2">
      <c r="A55" s="28">
        <v>9</v>
      </c>
      <c r="B55" s="28" t="s">
        <v>1226</v>
      </c>
      <c r="C55" s="104">
        <v>39.802624242873556</v>
      </c>
      <c r="D55" s="98"/>
      <c r="E55" s="56"/>
      <c r="Q55" s="28">
        <v>9</v>
      </c>
      <c r="R55" s="28" t="s">
        <v>1199</v>
      </c>
      <c r="S55" s="104">
        <v>21.342735407896807</v>
      </c>
      <c r="AF55" s="28">
        <v>9</v>
      </c>
      <c r="AG55" s="28" t="s">
        <v>1201</v>
      </c>
      <c r="AH55" s="104">
        <v>14.830957833489705</v>
      </c>
    </row>
    <row r="56" spans="1:34" x14ac:dyDescent="0.2">
      <c r="A56" s="28">
        <v>10</v>
      </c>
      <c r="B56" s="28" t="s">
        <v>1191</v>
      </c>
      <c r="C56" s="104">
        <v>39.535815951569056</v>
      </c>
      <c r="D56" s="98"/>
      <c r="E56" s="56"/>
      <c r="Q56" s="28">
        <v>10</v>
      </c>
      <c r="R56" s="28" t="s">
        <v>1207</v>
      </c>
      <c r="S56" s="104">
        <v>20.893122271261674</v>
      </c>
      <c r="AF56" s="28">
        <v>10</v>
      </c>
      <c r="AG56" s="28" t="s">
        <v>1297</v>
      </c>
      <c r="AH56" s="104">
        <v>13.985522923006346</v>
      </c>
    </row>
    <row r="57" spans="1:34" x14ac:dyDescent="0.2">
      <c r="A57" s="28">
        <v>11</v>
      </c>
      <c r="B57" s="28" t="s">
        <v>1198</v>
      </c>
      <c r="C57" s="104">
        <v>39.243828667826371</v>
      </c>
      <c r="D57" s="98"/>
      <c r="E57" s="56"/>
      <c r="Q57" s="28">
        <v>11</v>
      </c>
      <c r="R57" s="28" t="s">
        <v>1188</v>
      </c>
      <c r="S57" s="104">
        <v>19.259381796230524</v>
      </c>
      <c r="AF57" s="28">
        <v>11</v>
      </c>
      <c r="AG57" s="28" t="s">
        <v>1205</v>
      </c>
      <c r="AH57" s="104">
        <v>12.959269463128464</v>
      </c>
    </row>
    <row r="58" spans="1:34" x14ac:dyDescent="0.2">
      <c r="A58" s="28">
        <v>12</v>
      </c>
      <c r="B58" s="28" t="s">
        <v>1197</v>
      </c>
      <c r="C58" s="104">
        <v>38.560240436373533</v>
      </c>
      <c r="D58" s="98"/>
      <c r="E58" s="56"/>
      <c r="Q58" s="28">
        <v>12</v>
      </c>
      <c r="R58" s="28" t="s">
        <v>1219</v>
      </c>
      <c r="S58" s="104">
        <v>14.160174282340298</v>
      </c>
      <c r="AF58" s="28">
        <v>12</v>
      </c>
      <c r="AG58" s="28" t="s">
        <v>1221</v>
      </c>
      <c r="AH58" s="104">
        <v>12.641047406930802</v>
      </c>
    </row>
    <row r="59" spans="1:34" x14ac:dyDescent="0.2">
      <c r="A59" s="28">
        <v>13</v>
      </c>
      <c r="B59" s="28" t="s">
        <v>1240</v>
      </c>
      <c r="C59" s="104">
        <v>29.405135048442354</v>
      </c>
      <c r="D59" s="98"/>
      <c r="E59" s="56"/>
      <c r="Q59" s="28">
        <v>13</v>
      </c>
      <c r="R59" s="28" t="s">
        <v>1227</v>
      </c>
      <c r="S59" s="104">
        <v>13.113367983234788</v>
      </c>
      <c r="AF59" s="28">
        <v>13</v>
      </c>
      <c r="AG59" s="28" t="s">
        <v>1192</v>
      </c>
      <c r="AH59" s="104">
        <v>12.54781305264358</v>
      </c>
    </row>
    <row r="60" spans="1:34" x14ac:dyDescent="0.2">
      <c r="A60" s="28">
        <v>14</v>
      </c>
      <c r="B60" s="28" t="s">
        <v>1206</v>
      </c>
      <c r="C60" s="104">
        <v>23.299675930302932</v>
      </c>
      <c r="D60" s="98"/>
      <c r="E60" s="56"/>
      <c r="Q60" s="28">
        <v>14</v>
      </c>
      <c r="R60" s="28" t="s">
        <v>1231</v>
      </c>
      <c r="S60" s="104">
        <v>8.6548100701066275</v>
      </c>
      <c r="AF60" s="28">
        <v>14</v>
      </c>
      <c r="AG60" s="28" t="s">
        <v>1222</v>
      </c>
      <c r="AH60" s="104">
        <v>11.852592970982215</v>
      </c>
    </row>
    <row r="61" spans="1:34" x14ac:dyDescent="0.2">
      <c r="A61" s="28">
        <v>15</v>
      </c>
      <c r="B61" s="28" t="s">
        <v>1199</v>
      </c>
      <c r="C61" s="104">
        <v>21.342735407896807</v>
      </c>
      <c r="D61" s="98"/>
      <c r="E61" s="56"/>
      <c r="Q61" s="28">
        <v>15</v>
      </c>
      <c r="R61" s="28" t="s">
        <v>1217</v>
      </c>
      <c r="S61" s="104">
        <v>8.2327013641246065</v>
      </c>
      <c r="AF61" s="28">
        <v>15</v>
      </c>
      <c r="AG61" s="28" t="s">
        <v>1212</v>
      </c>
      <c r="AH61" s="104">
        <v>11.525904075372072</v>
      </c>
    </row>
    <row r="62" spans="1:34" x14ac:dyDescent="0.2">
      <c r="A62" s="28">
        <v>16</v>
      </c>
      <c r="B62" s="28" t="s">
        <v>1207</v>
      </c>
      <c r="C62" s="104">
        <v>20.893122271261674</v>
      </c>
      <c r="D62" s="98"/>
      <c r="E62" s="56"/>
      <c r="Q62" s="28">
        <v>16</v>
      </c>
      <c r="R62" s="28" t="s">
        <v>1228</v>
      </c>
      <c r="S62" s="104">
        <v>6.485366643751747</v>
      </c>
      <c r="AF62" s="28">
        <v>16</v>
      </c>
      <c r="AG62" s="28" t="s">
        <v>1273</v>
      </c>
      <c r="AH62" s="104">
        <v>8.5067873234289539</v>
      </c>
    </row>
    <row r="63" spans="1:34" x14ac:dyDescent="0.2">
      <c r="A63" s="28">
        <v>17</v>
      </c>
      <c r="B63" s="28" t="s">
        <v>1213</v>
      </c>
      <c r="C63" s="104">
        <v>16.49547416732511</v>
      </c>
      <c r="D63" s="98"/>
      <c r="E63" s="56"/>
      <c r="Q63" s="28">
        <v>17</v>
      </c>
      <c r="R63" s="28" t="s">
        <v>1229</v>
      </c>
      <c r="S63" s="104">
        <v>5.8667783217417941</v>
      </c>
      <c r="AF63" s="28">
        <v>17</v>
      </c>
      <c r="AG63" s="28" t="s">
        <v>1220</v>
      </c>
      <c r="AH63" s="104">
        <v>8.3298537035742299</v>
      </c>
    </row>
    <row r="64" spans="1:34" x14ac:dyDescent="0.2">
      <c r="A64" s="28">
        <v>18</v>
      </c>
      <c r="B64" s="28" t="s">
        <v>1210</v>
      </c>
      <c r="C64" s="104">
        <v>14.962871381694299</v>
      </c>
      <c r="D64" s="98"/>
      <c r="E64" s="56"/>
      <c r="Q64" s="28">
        <v>18</v>
      </c>
      <c r="R64" s="28" t="s">
        <v>1251</v>
      </c>
      <c r="S64" s="104">
        <v>5.3244496704499928</v>
      </c>
      <c r="AF64" s="28">
        <v>18</v>
      </c>
      <c r="AG64" s="28" t="s">
        <v>1215</v>
      </c>
      <c r="AH64" s="104">
        <v>6.8835162305346289</v>
      </c>
    </row>
    <row r="65" spans="1:34" x14ac:dyDescent="0.2">
      <c r="A65" s="28">
        <v>19</v>
      </c>
      <c r="B65" s="28" t="s">
        <v>1201</v>
      </c>
      <c r="C65" s="104">
        <v>14.830957833489705</v>
      </c>
      <c r="D65" s="98"/>
      <c r="E65" s="56"/>
      <c r="Q65" s="28">
        <v>19</v>
      </c>
      <c r="R65" s="28" t="s">
        <v>1249</v>
      </c>
      <c r="S65" s="104">
        <v>4.5835602534388471</v>
      </c>
      <c r="AF65" s="28">
        <v>19</v>
      </c>
      <c r="AG65" s="28" t="s">
        <v>1277</v>
      </c>
      <c r="AH65" s="104">
        <v>5.6090656913714021</v>
      </c>
    </row>
    <row r="66" spans="1:34" x14ac:dyDescent="0.2">
      <c r="A66" s="28">
        <v>20</v>
      </c>
      <c r="B66" s="28" t="s">
        <v>1219</v>
      </c>
      <c r="C66" s="104">
        <v>14.160174282340298</v>
      </c>
      <c r="D66" s="98"/>
      <c r="E66" s="56"/>
      <c r="Q66" s="28">
        <v>20</v>
      </c>
      <c r="R66" s="28" t="s">
        <v>1234</v>
      </c>
      <c r="S66" s="104">
        <v>4.5783894008754045</v>
      </c>
      <c r="AF66" s="28">
        <v>20</v>
      </c>
      <c r="AG66" s="28" t="s">
        <v>1225</v>
      </c>
      <c r="AH66" s="104">
        <v>4.6314825567119566</v>
      </c>
    </row>
    <row r="67" spans="1:34" x14ac:dyDescent="0.2">
      <c r="A67" s="28">
        <v>21</v>
      </c>
      <c r="B67" s="28" t="s">
        <v>1297</v>
      </c>
      <c r="C67" s="104">
        <v>13.985522923006346</v>
      </c>
      <c r="D67" s="98"/>
      <c r="E67" s="56"/>
      <c r="Q67" s="28">
        <v>21</v>
      </c>
      <c r="R67" s="28" t="s">
        <v>1235</v>
      </c>
      <c r="S67" s="104">
        <v>3.7070239010663011</v>
      </c>
      <c r="AF67" s="28">
        <v>21</v>
      </c>
      <c r="AG67" s="28" t="s">
        <v>1224</v>
      </c>
      <c r="AH67" s="104">
        <v>4.4192583170484578</v>
      </c>
    </row>
    <row r="68" spans="1:34" x14ac:dyDescent="0.2">
      <c r="A68" s="28">
        <v>22</v>
      </c>
      <c r="B68" s="28" t="s">
        <v>1227</v>
      </c>
      <c r="C68" s="104">
        <v>13.113367983234788</v>
      </c>
      <c r="D68" s="98"/>
      <c r="E68" s="56"/>
      <c r="Q68" s="28">
        <v>22</v>
      </c>
      <c r="R68" s="28" t="s">
        <v>1246</v>
      </c>
      <c r="S68" s="104">
        <v>3.0993767495815288</v>
      </c>
      <c r="AF68" s="28">
        <v>22</v>
      </c>
      <c r="AG68" s="28" t="s">
        <v>1230</v>
      </c>
      <c r="AH68" s="104">
        <v>4.376219259760826</v>
      </c>
    </row>
    <row r="69" spans="1:34" x14ac:dyDescent="0.2">
      <c r="A69" s="28">
        <v>23</v>
      </c>
      <c r="B69" s="28" t="s">
        <v>1205</v>
      </c>
      <c r="C69" s="104">
        <v>12.959269463128464</v>
      </c>
      <c r="D69" s="98"/>
      <c r="E69" s="56"/>
      <c r="Q69" s="28">
        <v>23</v>
      </c>
      <c r="R69" s="28" t="s">
        <v>1255</v>
      </c>
      <c r="S69" s="104">
        <v>2.5076455147316254</v>
      </c>
      <c r="AF69" s="28">
        <v>23</v>
      </c>
      <c r="AG69" s="28" t="s">
        <v>1243</v>
      </c>
      <c r="AH69" s="104">
        <v>4.311747691931652</v>
      </c>
    </row>
    <row r="70" spans="1:34" x14ac:dyDescent="0.2">
      <c r="A70" s="28">
        <v>24</v>
      </c>
      <c r="B70" s="28" t="s">
        <v>1221</v>
      </c>
      <c r="C70" s="104">
        <v>12.641047406930802</v>
      </c>
      <c r="D70" s="98"/>
      <c r="E70" s="56"/>
      <c r="Q70" s="28">
        <v>24</v>
      </c>
      <c r="R70" s="28" t="s">
        <v>1253</v>
      </c>
      <c r="S70" s="104">
        <v>1.8103833536542187</v>
      </c>
      <c r="AF70" s="28">
        <v>24</v>
      </c>
      <c r="AG70" s="28" t="s">
        <v>1275</v>
      </c>
      <c r="AH70" s="104">
        <v>4.1563920844967388</v>
      </c>
    </row>
    <row r="71" spans="1:34" x14ac:dyDescent="0.2">
      <c r="A71" s="28">
        <v>25</v>
      </c>
      <c r="B71" s="28" t="s">
        <v>1192</v>
      </c>
      <c r="C71" s="104">
        <v>12.54781305264358</v>
      </c>
      <c r="D71" s="98"/>
      <c r="E71" s="56"/>
      <c r="Q71" s="28">
        <v>25</v>
      </c>
      <c r="R71" s="28" t="s">
        <v>1254</v>
      </c>
      <c r="S71" s="104">
        <v>1.407972483844504</v>
      </c>
      <c r="AF71" s="28">
        <v>25</v>
      </c>
      <c r="AG71" s="28" t="s">
        <v>1244</v>
      </c>
      <c r="AH71" s="104">
        <v>3.7168014604810558</v>
      </c>
    </row>
    <row r="72" spans="1:34" x14ac:dyDescent="0.2">
      <c r="A72" s="28">
        <v>26</v>
      </c>
      <c r="B72" s="28" t="s">
        <v>1222</v>
      </c>
      <c r="C72" s="104">
        <v>11.852592970982215</v>
      </c>
      <c r="D72" s="98"/>
      <c r="E72" s="56"/>
      <c r="Q72" s="28">
        <v>26</v>
      </c>
      <c r="R72" s="28" t="s">
        <v>1256</v>
      </c>
      <c r="S72" s="104">
        <v>1.2003431664258615</v>
      </c>
      <c r="AF72" s="28">
        <v>26</v>
      </c>
      <c r="AG72" s="28" t="s">
        <v>1274</v>
      </c>
      <c r="AH72" s="104">
        <v>3.3321066342478138</v>
      </c>
    </row>
    <row r="73" spans="1:34" x14ac:dyDescent="0.2">
      <c r="A73" s="28">
        <v>27</v>
      </c>
      <c r="B73" s="28" t="s">
        <v>1212</v>
      </c>
      <c r="C73" s="104">
        <v>11.525904075372072</v>
      </c>
      <c r="D73" s="98"/>
      <c r="E73" s="56"/>
      <c r="Q73" s="28">
        <v>27</v>
      </c>
      <c r="R73" s="28" t="s">
        <v>1258</v>
      </c>
      <c r="S73" s="104">
        <v>1.0669393277534911</v>
      </c>
      <c r="AF73" s="28">
        <v>27</v>
      </c>
      <c r="AG73" s="28" t="s">
        <v>1233</v>
      </c>
      <c r="AH73" s="104">
        <v>3.0616826388996889</v>
      </c>
    </row>
    <row r="74" spans="1:34" x14ac:dyDescent="0.2">
      <c r="A74" s="28">
        <v>28</v>
      </c>
      <c r="B74" s="28" t="s">
        <v>1231</v>
      </c>
      <c r="C74" s="104">
        <v>8.6548100701066275</v>
      </c>
      <c r="D74" s="98"/>
      <c r="E74" s="56"/>
      <c r="Q74" s="28">
        <v>28</v>
      </c>
      <c r="R74" s="28" t="s">
        <v>1260</v>
      </c>
      <c r="S74" s="104">
        <v>0.88436496386292873</v>
      </c>
      <c r="AF74" s="28">
        <v>28</v>
      </c>
      <c r="AG74" s="28" t="s">
        <v>1302</v>
      </c>
      <c r="AH74" s="104">
        <v>2.9002730678879312</v>
      </c>
    </row>
    <row r="75" spans="1:34" x14ac:dyDescent="0.2">
      <c r="A75" s="28">
        <v>29</v>
      </c>
      <c r="B75" s="28" t="s">
        <v>1273</v>
      </c>
      <c r="C75" s="104">
        <v>8.5067873234289539</v>
      </c>
      <c r="D75" s="98"/>
      <c r="E75" s="56"/>
      <c r="Q75" s="28">
        <v>29</v>
      </c>
      <c r="R75" s="28" t="s">
        <v>1261</v>
      </c>
      <c r="S75" s="104">
        <v>0.87319087573078003</v>
      </c>
      <c r="AF75" s="28">
        <v>29</v>
      </c>
      <c r="AG75" s="28" t="s">
        <v>1283</v>
      </c>
      <c r="AH75" s="104">
        <v>2.7174402711790697</v>
      </c>
    </row>
    <row r="76" spans="1:34" x14ac:dyDescent="0.2">
      <c r="A76" s="28">
        <v>30</v>
      </c>
      <c r="B76" s="28" t="s">
        <v>1220</v>
      </c>
      <c r="C76" s="104">
        <v>8.3298537035742299</v>
      </c>
      <c r="D76" s="98"/>
      <c r="E76" s="56"/>
      <c r="Q76" s="28">
        <v>30</v>
      </c>
      <c r="R76" s="28" t="s">
        <v>1259</v>
      </c>
      <c r="S76" s="104">
        <v>0.74361816673933079</v>
      </c>
      <c r="AF76" s="28">
        <v>30</v>
      </c>
      <c r="AG76" s="28" t="s">
        <v>1288</v>
      </c>
      <c r="AH76" s="104">
        <v>2.6054952379112342</v>
      </c>
    </row>
    <row r="77" spans="1:34" x14ac:dyDescent="0.2">
      <c r="A77" s="28">
        <v>31</v>
      </c>
      <c r="B77" s="28" t="s">
        <v>1217</v>
      </c>
      <c r="C77" s="104">
        <v>8.2327013641246065</v>
      </c>
      <c r="D77" s="98"/>
      <c r="E77" s="56"/>
      <c r="Q77" s="28">
        <v>31</v>
      </c>
      <c r="R77" s="28" t="s">
        <v>1263</v>
      </c>
      <c r="S77" s="104">
        <v>0.25688568833125258</v>
      </c>
      <c r="AF77" s="28">
        <v>31</v>
      </c>
      <c r="AG77" s="28" t="s">
        <v>1278</v>
      </c>
      <c r="AH77" s="104">
        <v>2.5895541938610687</v>
      </c>
    </row>
    <row r="78" spans="1:34" x14ac:dyDescent="0.2">
      <c r="A78" s="28">
        <v>32</v>
      </c>
      <c r="B78" s="28" t="s">
        <v>1215</v>
      </c>
      <c r="C78" s="104">
        <v>6.8835162305346289</v>
      </c>
      <c r="D78" s="98"/>
      <c r="E78" s="56"/>
      <c r="Q78" s="28">
        <v>32</v>
      </c>
      <c r="R78" s="28" t="s">
        <v>1265</v>
      </c>
      <c r="S78" s="104">
        <v>0.14915211092141781</v>
      </c>
      <c r="AF78" s="28">
        <v>32</v>
      </c>
      <c r="AG78" s="28" t="s">
        <v>1282</v>
      </c>
      <c r="AH78" s="104">
        <v>2.3443741349289047</v>
      </c>
    </row>
    <row r="79" spans="1:34" x14ac:dyDescent="0.2">
      <c r="A79" s="28">
        <v>33</v>
      </c>
      <c r="B79" s="28" t="s">
        <v>1228</v>
      </c>
      <c r="C79" s="104">
        <v>6.485366643751747</v>
      </c>
      <c r="D79" s="98"/>
      <c r="E79" s="56"/>
      <c r="Q79" s="28">
        <v>33</v>
      </c>
      <c r="R79" s="28" t="s">
        <v>1264</v>
      </c>
      <c r="S79" s="104">
        <v>0</v>
      </c>
      <c r="AF79" s="28">
        <v>33</v>
      </c>
      <c r="AG79" s="28" t="s">
        <v>1304</v>
      </c>
      <c r="AH79" s="104">
        <v>2.216375297597756</v>
      </c>
    </row>
    <row r="80" spans="1:34" x14ac:dyDescent="0.2">
      <c r="A80" s="28">
        <v>34</v>
      </c>
      <c r="B80" s="28" t="s">
        <v>1229</v>
      </c>
      <c r="C80" s="104">
        <v>5.8667783217417941</v>
      </c>
      <c r="D80" s="98"/>
      <c r="E80" s="56"/>
      <c r="Q80" s="28">
        <v>34</v>
      </c>
      <c r="R80" s="28" t="s">
        <v>1266</v>
      </c>
      <c r="S80" s="104">
        <v>0</v>
      </c>
      <c r="AF80" s="28">
        <v>34</v>
      </c>
      <c r="AG80" s="28" t="s">
        <v>1245</v>
      </c>
      <c r="AH80" s="104">
        <v>2.1289569655649379</v>
      </c>
    </row>
    <row r="81" spans="1:36" x14ac:dyDescent="0.2">
      <c r="A81" s="28">
        <v>35</v>
      </c>
      <c r="B81" s="28" t="s">
        <v>1277</v>
      </c>
      <c r="C81" s="104">
        <v>5.6090656913714021</v>
      </c>
      <c r="D81" s="98"/>
      <c r="E81" s="56"/>
      <c r="Q81" s="28">
        <v>35</v>
      </c>
      <c r="R81" s="28" t="s">
        <v>1204</v>
      </c>
      <c r="S81" s="104">
        <v>0</v>
      </c>
      <c r="AF81" s="28">
        <v>35</v>
      </c>
      <c r="AG81" s="28" t="s">
        <v>1285</v>
      </c>
      <c r="AH81" s="104">
        <v>2.1096435699721963</v>
      </c>
    </row>
    <row r="82" spans="1:36" x14ac:dyDescent="0.2">
      <c r="A82" s="28">
        <v>36</v>
      </c>
      <c r="B82" s="28" t="s">
        <v>1251</v>
      </c>
      <c r="C82" s="104">
        <v>5.3244496704499928</v>
      </c>
      <c r="D82" s="98"/>
      <c r="E82" s="56"/>
      <c r="Q82" s="28">
        <v>36</v>
      </c>
      <c r="R82" s="28" t="s">
        <v>1267</v>
      </c>
      <c r="S82" s="104">
        <v>0</v>
      </c>
      <c r="AF82" s="28">
        <v>36</v>
      </c>
      <c r="AG82" s="28" t="s">
        <v>1286</v>
      </c>
      <c r="AH82" s="104">
        <v>2.0658710490557413</v>
      </c>
    </row>
    <row r="83" spans="1:36" x14ac:dyDescent="0.2">
      <c r="A83" s="28">
        <v>37</v>
      </c>
      <c r="B83" s="28" t="s">
        <v>1225</v>
      </c>
      <c r="C83" s="104">
        <v>4.6314825567119566</v>
      </c>
      <c r="D83" s="98"/>
      <c r="E83" s="56"/>
      <c r="Q83" s="28">
        <v>37</v>
      </c>
      <c r="R83" s="28" t="s">
        <v>1218</v>
      </c>
      <c r="S83" s="104">
        <v>0</v>
      </c>
      <c r="AF83" s="28">
        <v>37</v>
      </c>
      <c r="AG83" s="28" t="s">
        <v>1276</v>
      </c>
      <c r="AH83" s="104">
        <v>1.8478035559597175</v>
      </c>
    </row>
    <row r="84" spans="1:36" x14ac:dyDescent="0.2">
      <c r="A84" s="28">
        <v>38</v>
      </c>
      <c r="B84" s="28" t="s">
        <v>1249</v>
      </c>
      <c r="C84" s="104">
        <v>4.5835602534388471</v>
      </c>
      <c r="D84" s="98"/>
      <c r="E84" s="56"/>
      <c r="Q84" s="28">
        <v>38</v>
      </c>
      <c r="R84" s="28" t="s">
        <v>1299</v>
      </c>
      <c r="S84" s="104">
        <v>0</v>
      </c>
      <c r="AF84" s="28">
        <v>38</v>
      </c>
      <c r="AG84" s="28" t="s">
        <v>1305</v>
      </c>
      <c r="AH84" s="104">
        <v>1.7058610096161539</v>
      </c>
    </row>
    <row r="85" spans="1:36" x14ac:dyDescent="0.2">
      <c r="A85" s="28">
        <v>39</v>
      </c>
      <c r="B85" s="28" t="s">
        <v>1234</v>
      </c>
      <c r="C85" s="104">
        <v>4.5783894008754045</v>
      </c>
      <c r="D85" s="98"/>
      <c r="E85" s="56"/>
      <c r="Q85" s="28">
        <v>39</v>
      </c>
      <c r="R85" s="28" t="s">
        <v>1216</v>
      </c>
      <c r="S85" s="104">
        <v>0</v>
      </c>
      <c r="AF85" s="28">
        <v>39</v>
      </c>
      <c r="AG85" s="28" t="s">
        <v>1284</v>
      </c>
      <c r="AH85" s="104">
        <v>1.3934027603601775</v>
      </c>
    </row>
    <row r="86" spans="1:36" ht="13.5" thickBot="1" x14ac:dyDescent="0.25">
      <c r="A86" s="30">
        <v>40</v>
      </c>
      <c r="B86" s="30" t="s">
        <v>1224</v>
      </c>
      <c r="C86" s="105">
        <v>4.4192583170484578</v>
      </c>
      <c r="D86" s="99"/>
      <c r="E86" s="56"/>
      <c r="Q86" s="30">
        <v>40</v>
      </c>
      <c r="R86" s="30" t="s">
        <v>1252</v>
      </c>
      <c r="S86" s="105">
        <v>0</v>
      </c>
      <c r="AF86" s="30">
        <v>40</v>
      </c>
      <c r="AG86" s="30" t="s">
        <v>1306</v>
      </c>
      <c r="AH86" s="105">
        <v>1.351332417160938</v>
      </c>
    </row>
    <row r="87" spans="1:36" x14ac:dyDescent="0.2">
      <c r="A87" s="42" t="s">
        <v>286</v>
      </c>
      <c r="D87" s="92"/>
      <c r="Q87" s="42" t="s">
        <v>286</v>
      </c>
      <c r="AF87" s="2" t="s">
        <v>286</v>
      </c>
    </row>
    <row r="89" spans="1:36" x14ac:dyDescent="0.2">
      <c r="A89" s="9" t="str">
        <f>Mappings!D70 &amp; " (" &amp; Mappings!E70 &amp; ")"</f>
        <v>Top Measures Ranked by Electric Demand Achievable Potential in 2021 (MW)</v>
      </c>
      <c r="B89" s="9"/>
      <c r="C89" s="9"/>
      <c r="Q89" s="9" t="str">
        <f>Mappings!D73 &amp; " (" &amp; Mappings!E73 &amp; ")"</f>
        <v>Top Residential Measures Ranked by Electric Demand Achievable Potential in 2021 (MW)</v>
      </c>
      <c r="R89" s="9"/>
      <c r="S89" s="9"/>
      <c r="AF89" s="9" t="str">
        <f>Mappings!D76 &amp; " (" &amp; Mappings!E76 &amp; ")"</f>
        <v>Top BNI Measures Ranked by Electric Demand Achievable Potential in 2021 (MW)</v>
      </c>
      <c r="AG89" s="9"/>
      <c r="AH89" s="9"/>
    </row>
    <row r="90" spans="1:36" ht="39" thickBot="1" x14ac:dyDescent="0.25">
      <c r="A90" s="32" t="str">
        <f>Mappings!K51</f>
        <v>Rank</v>
      </c>
      <c r="B90" s="16" t="str">
        <f>Mappings!L51</f>
        <v>Measure</v>
      </c>
      <c r="C90" s="73" t="str">
        <f>Mappings!M70</f>
        <v>Achievable Potential (Base)</v>
      </c>
      <c r="E90" s="1" t="s">
        <v>1524</v>
      </c>
      <c r="Q90" s="32" t="str">
        <f>Mappings!K10</f>
        <v>Rank</v>
      </c>
      <c r="R90" s="16" t="str">
        <f>Mappings!L10</f>
        <v>Measure</v>
      </c>
      <c r="S90" s="73" t="str">
        <f>Mappings!M71</f>
        <v>Achievable Potential (Base)</v>
      </c>
      <c r="U90" s="1" t="s">
        <v>1441</v>
      </c>
      <c r="AF90" s="32" t="str">
        <f>Mappings!K11</f>
        <v>Rank</v>
      </c>
      <c r="AG90" s="16" t="str">
        <f>Mappings!L11</f>
        <v>Measure</v>
      </c>
      <c r="AH90" s="73" t="str">
        <f>Mappings!M72</f>
        <v>Achievable Potential (Base)</v>
      </c>
      <c r="AJ90" s="1" t="s">
        <v>1442</v>
      </c>
    </row>
    <row r="91" spans="1:36" ht="13.5" thickTop="1" x14ac:dyDescent="0.2">
      <c r="A91" s="26">
        <v>1</v>
      </c>
      <c r="B91" s="26" t="s">
        <v>1206</v>
      </c>
      <c r="C91" s="103">
        <v>4.1920826872536425</v>
      </c>
      <c r="Q91" s="26">
        <v>1</v>
      </c>
      <c r="R91" s="26" t="s">
        <v>1206</v>
      </c>
      <c r="S91" s="103">
        <v>4.1920826872536425</v>
      </c>
      <c r="AF91" s="26">
        <v>1</v>
      </c>
      <c r="AG91" s="26" t="s">
        <v>1188</v>
      </c>
      <c r="AH91" s="103">
        <v>1.061241150946409</v>
      </c>
    </row>
    <row r="92" spans="1:36" x14ac:dyDescent="0.2">
      <c r="A92" s="28">
        <v>2</v>
      </c>
      <c r="B92" s="28" t="s">
        <v>1226</v>
      </c>
      <c r="C92" s="104">
        <v>2.0972768661057448</v>
      </c>
      <c r="Q92" s="28">
        <v>2</v>
      </c>
      <c r="R92" s="28" t="s">
        <v>1226</v>
      </c>
      <c r="S92" s="104">
        <v>2.0972768661057448</v>
      </c>
      <c r="AF92" s="28">
        <v>2</v>
      </c>
      <c r="AG92" s="28" t="s">
        <v>1186</v>
      </c>
      <c r="AH92" s="104">
        <v>0.79924638892985456</v>
      </c>
    </row>
    <row r="93" spans="1:36" x14ac:dyDescent="0.2">
      <c r="A93" s="28">
        <v>3</v>
      </c>
      <c r="B93" s="28" t="s">
        <v>1240</v>
      </c>
      <c r="C93" s="104">
        <v>1.6528924289714428</v>
      </c>
      <c r="Q93" s="28">
        <v>3</v>
      </c>
      <c r="R93" s="28" t="s">
        <v>1240</v>
      </c>
      <c r="S93" s="104">
        <v>1.6528924289714428</v>
      </c>
      <c r="AF93" s="28">
        <v>3</v>
      </c>
      <c r="AG93" s="28" t="s">
        <v>1215</v>
      </c>
      <c r="AH93" s="104">
        <v>0.7859530006447073</v>
      </c>
    </row>
    <row r="94" spans="1:36" x14ac:dyDescent="0.2">
      <c r="A94" s="28">
        <v>4</v>
      </c>
      <c r="B94" s="28" t="s">
        <v>1188</v>
      </c>
      <c r="C94" s="104">
        <v>1.2977920367944786</v>
      </c>
      <c r="Q94" s="28">
        <v>4</v>
      </c>
      <c r="R94" s="28" t="s">
        <v>1195</v>
      </c>
      <c r="S94" s="104">
        <v>1.1366173992034292</v>
      </c>
      <c r="AF94" s="28">
        <v>4</v>
      </c>
      <c r="AG94" s="28" t="s">
        <v>1236</v>
      </c>
      <c r="AH94" s="104">
        <v>0.56967037591485259</v>
      </c>
    </row>
    <row r="95" spans="1:36" x14ac:dyDescent="0.2">
      <c r="A95" s="28">
        <v>5</v>
      </c>
      <c r="B95" s="28" t="s">
        <v>1195</v>
      </c>
      <c r="C95" s="104">
        <v>1.1366173992034292</v>
      </c>
      <c r="Q95" s="28">
        <v>5</v>
      </c>
      <c r="R95" s="28" t="s">
        <v>1241</v>
      </c>
      <c r="S95" s="104">
        <v>0.59181021889654195</v>
      </c>
      <c r="AF95" s="28">
        <v>5</v>
      </c>
      <c r="AG95" s="28" t="s">
        <v>1210</v>
      </c>
      <c r="AH95" s="104">
        <v>0.5220281305313661</v>
      </c>
    </row>
    <row r="96" spans="1:36" x14ac:dyDescent="0.2">
      <c r="A96" s="28">
        <v>6</v>
      </c>
      <c r="B96" s="28" t="s">
        <v>1186</v>
      </c>
      <c r="C96" s="104">
        <v>0.79924638892985456</v>
      </c>
      <c r="Q96" s="28">
        <v>6</v>
      </c>
      <c r="R96" s="28" t="s">
        <v>1199</v>
      </c>
      <c r="S96" s="104">
        <v>0.53008839616414505</v>
      </c>
      <c r="AF96" s="28">
        <v>6</v>
      </c>
      <c r="AG96" s="28" t="s">
        <v>1191</v>
      </c>
      <c r="AH96" s="104">
        <v>0.47644584435105974</v>
      </c>
    </row>
    <row r="97" spans="1:34" x14ac:dyDescent="0.2">
      <c r="A97" s="28">
        <v>7</v>
      </c>
      <c r="B97" s="28" t="s">
        <v>1215</v>
      </c>
      <c r="C97" s="104">
        <v>0.7859530006447073</v>
      </c>
      <c r="Q97" s="28">
        <v>7</v>
      </c>
      <c r="R97" s="28" t="s">
        <v>1217</v>
      </c>
      <c r="S97" s="104">
        <v>0.44496967140252947</v>
      </c>
      <c r="AF97" s="28">
        <v>7</v>
      </c>
      <c r="AG97" s="28" t="s">
        <v>1212</v>
      </c>
      <c r="AH97" s="104">
        <v>0.45770332871318153</v>
      </c>
    </row>
    <row r="98" spans="1:34" x14ac:dyDescent="0.2">
      <c r="A98" s="28">
        <v>8</v>
      </c>
      <c r="B98" s="28" t="s">
        <v>1241</v>
      </c>
      <c r="C98" s="104">
        <v>0.59181021889654195</v>
      </c>
      <c r="Q98" s="28">
        <v>8</v>
      </c>
      <c r="R98" s="28" t="s">
        <v>1242</v>
      </c>
      <c r="S98" s="104">
        <v>0.38788913319461293</v>
      </c>
      <c r="AF98" s="28">
        <v>8</v>
      </c>
      <c r="AG98" s="28" t="s">
        <v>1238</v>
      </c>
      <c r="AH98" s="104">
        <v>0.45037739139328459</v>
      </c>
    </row>
    <row r="99" spans="1:34" x14ac:dyDescent="0.2">
      <c r="A99" s="28">
        <v>9</v>
      </c>
      <c r="B99" s="28" t="s">
        <v>1236</v>
      </c>
      <c r="C99" s="104">
        <v>0.56967037591485259</v>
      </c>
      <c r="Q99" s="28">
        <v>9</v>
      </c>
      <c r="R99" s="28" t="s">
        <v>1219</v>
      </c>
      <c r="S99" s="104">
        <v>0.38525488175652006</v>
      </c>
      <c r="AF99" s="28">
        <v>9</v>
      </c>
      <c r="AG99" s="28" t="s">
        <v>1237</v>
      </c>
      <c r="AH99" s="104">
        <v>0.43870846559419718</v>
      </c>
    </row>
    <row r="100" spans="1:34" x14ac:dyDescent="0.2">
      <c r="A100" s="28">
        <v>10</v>
      </c>
      <c r="B100" s="28" t="s">
        <v>1199</v>
      </c>
      <c r="C100" s="104">
        <v>0.53008839616414505</v>
      </c>
      <c r="Q100" s="28">
        <v>10</v>
      </c>
      <c r="R100" s="28" t="s">
        <v>1188</v>
      </c>
      <c r="S100" s="104">
        <v>0.23655088584806963</v>
      </c>
      <c r="AF100" s="28">
        <v>10</v>
      </c>
      <c r="AG100" s="28" t="s">
        <v>1201</v>
      </c>
      <c r="AH100" s="104">
        <v>0.40200258473322487</v>
      </c>
    </row>
    <row r="101" spans="1:34" x14ac:dyDescent="0.2">
      <c r="A101" s="28">
        <v>11</v>
      </c>
      <c r="B101" s="28" t="s">
        <v>1210</v>
      </c>
      <c r="C101" s="104">
        <v>0.5220281305313661</v>
      </c>
      <c r="Q101" s="28">
        <v>11</v>
      </c>
      <c r="R101" s="28" t="s">
        <v>1229</v>
      </c>
      <c r="S101" s="104">
        <v>0.20838189730364165</v>
      </c>
      <c r="AF101" s="28">
        <v>11</v>
      </c>
      <c r="AG101" s="28" t="s">
        <v>1205</v>
      </c>
      <c r="AH101" s="104">
        <v>0.37864071243969999</v>
      </c>
    </row>
    <row r="102" spans="1:34" x14ac:dyDescent="0.2">
      <c r="A102" s="28">
        <v>12</v>
      </c>
      <c r="B102" s="28" t="s">
        <v>1191</v>
      </c>
      <c r="C102" s="104">
        <v>0.47644584435105974</v>
      </c>
      <c r="Q102" s="28">
        <v>12</v>
      </c>
      <c r="R102" s="28" t="s">
        <v>1231</v>
      </c>
      <c r="S102" s="104">
        <v>0.19746044338071048</v>
      </c>
      <c r="AF102" s="28">
        <v>12</v>
      </c>
      <c r="AG102" s="28" t="s">
        <v>1297</v>
      </c>
      <c r="AH102" s="104">
        <v>0.23325026464691923</v>
      </c>
    </row>
    <row r="103" spans="1:34" x14ac:dyDescent="0.2">
      <c r="A103" s="28">
        <v>13</v>
      </c>
      <c r="B103" s="28" t="s">
        <v>1212</v>
      </c>
      <c r="C103" s="104">
        <v>0.45770332871318153</v>
      </c>
      <c r="Q103" s="28">
        <v>13</v>
      </c>
      <c r="R103" s="28" t="s">
        <v>1207</v>
      </c>
      <c r="S103" s="104">
        <v>0.17399133896215613</v>
      </c>
      <c r="AF103" s="28">
        <v>13</v>
      </c>
      <c r="AG103" s="28" t="s">
        <v>1225</v>
      </c>
      <c r="AH103" s="104">
        <v>0.21002857856318219</v>
      </c>
    </row>
    <row r="104" spans="1:34" x14ac:dyDescent="0.2">
      <c r="A104" s="28">
        <v>14</v>
      </c>
      <c r="B104" s="28" t="s">
        <v>1238</v>
      </c>
      <c r="C104" s="104">
        <v>0.45037739139328459</v>
      </c>
      <c r="Q104" s="28">
        <v>14</v>
      </c>
      <c r="R104" s="28" t="s">
        <v>1234</v>
      </c>
      <c r="S104" s="104">
        <v>0.16944293122745197</v>
      </c>
      <c r="AF104" s="28">
        <v>14</v>
      </c>
      <c r="AG104" s="28" t="s">
        <v>1220</v>
      </c>
      <c r="AH104" s="104">
        <v>0.19891162139224594</v>
      </c>
    </row>
    <row r="105" spans="1:34" x14ac:dyDescent="0.2">
      <c r="A105" s="28">
        <v>15</v>
      </c>
      <c r="B105" s="28" t="s">
        <v>1217</v>
      </c>
      <c r="C105" s="104">
        <v>0.44496967140252947</v>
      </c>
      <c r="Q105" s="28">
        <v>15</v>
      </c>
      <c r="R105" s="28" t="s">
        <v>1251</v>
      </c>
      <c r="S105" s="104">
        <v>0.15193682426101129</v>
      </c>
      <c r="AF105" s="28">
        <v>15</v>
      </c>
      <c r="AG105" s="28" t="s">
        <v>1243</v>
      </c>
      <c r="AH105" s="104">
        <v>0.17520505431610345</v>
      </c>
    </row>
    <row r="106" spans="1:34" x14ac:dyDescent="0.2">
      <c r="A106" s="28">
        <v>16</v>
      </c>
      <c r="B106" s="28" t="s">
        <v>1237</v>
      </c>
      <c r="C106" s="104">
        <v>0.43870846559419718</v>
      </c>
      <c r="Q106" s="28">
        <v>16</v>
      </c>
      <c r="R106" s="28" t="s">
        <v>1235</v>
      </c>
      <c r="S106" s="104">
        <v>0.14049230251872208</v>
      </c>
      <c r="AF106" s="28">
        <v>16</v>
      </c>
      <c r="AG106" s="28" t="s">
        <v>1292</v>
      </c>
      <c r="AH106" s="104">
        <v>0.16831284522913384</v>
      </c>
    </row>
    <row r="107" spans="1:34" x14ac:dyDescent="0.2">
      <c r="A107" s="28">
        <v>17</v>
      </c>
      <c r="B107" s="28" t="s">
        <v>1201</v>
      </c>
      <c r="C107" s="104">
        <v>0.40200258473322487</v>
      </c>
      <c r="Q107" s="28">
        <v>17</v>
      </c>
      <c r="R107" s="28" t="s">
        <v>1270</v>
      </c>
      <c r="S107" s="104">
        <v>9.7060108306363926E-2</v>
      </c>
      <c r="AF107" s="28">
        <v>17</v>
      </c>
      <c r="AG107" s="28" t="s">
        <v>1213</v>
      </c>
      <c r="AH107" s="104">
        <v>0.15003006883217099</v>
      </c>
    </row>
    <row r="108" spans="1:34" x14ac:dyDescent="0.2">
      <c r="A108" s="28">
        <v>18</v>
      </c>
      <c r="B108" s="28" t="s">
        <v>1242</v>
      </c>
      <c r="C108" s="104">
        <v>0.38788913319461293</v>
      </c>
      <c r="Q108" s="28">
        <v>18</v>
      </c>
      <c r="R108" s="28" t="s">
        <v>1214</v>
      </c>
      <c r="S108" s="104">
        <v>7.6480549680143367E-2</v>
      </c>
      <c r="AF108" s="28">
        <v>18</v>
      </c>
      <c r="AG108" s="28" t="s">
        <v>1244</v>
      </c>
      <c r="AH108" s="104">
        <v>0.14474999749494363</v>
      </c>
    </row>
    <row r="109" spans="1:34" x14ac:dyDescent="0.2">
      <c r="A109" s="28">
        <v>19</v>
      </c>
      <c r="B109" s="28" t="s">
        <v>1219</v>
      </c>
      <c r="C109" s="104">
        <v>0.38525488175652006</v>
      </c>
      <c r="Q109" s="28">
        <v>19</v>
      </c>
      <c r="R109" s="28" t="s">
        <v>1246</v>
      </c>
      <c r="S109" s="104">
        <v>7.5795099261179416E-2</v>
      </c>
      <c r="AF109" s="28">
        <v>19</v>
      </c>
      <c r="AG109" s="28" t="s">
        <v>1245</v>
      </c>
      <c r="AH109" s="104">
        <v>0.12366373177516217</v>
      </c>
    </row>
    <row r="110" spans="1:34" x14ac:dyDescent="0.2">
      <c r="A110" s="28">
        <v>20</v>
      </c>
      <c r="B110" s="28" t="s">
        <v>1205</v>
      </c>
      <c r="C110" s="104">
        <v>0.37864071243969999</v>
      </c>
      <c r="Q110" s="28">
        <v>20</v>
      </c>
      <c r="R110" s="28" t="s">
        <v>1255</v>
      </c>
      <c r="S110" s="104">
        <v>7.5252720483768271E-2</v>
      </c>
      <c r="AF110" s="28">
        <v>20</v>
      </c>
      <c r="AG110" s="28" t="s">
        <v>1273</v>
      </c>
      <c r="AH110" s="104">
        <v>0.12135876810677206</v>
      </c>
    </row>
    <row r="111" spans="1:34" x14ac:dyDescent="0.2">
      <c r="A111" s="28">
        <v>21</v>
      </c>
      <c r="B111" s="28" t="s">
        <v>1297</v>
      </c>
      <c r="C111" s="104">
        <v>0.23325026464691923</v>
      </c>
      <c r="Q111" s="28">
        <v>21</v>
      </c>
      <c r="R111" s="28" t="s">
        <v>1268</v>
      </c>
      <c r="S111" s="104">
        <v>6.7522741824632915E-2</v>
      </c>
      <c r="AF111" s="28">
        <v>21</v>
      </c>
      <c r="AG111" s="28" t="s">
        <v>1197</v>
      </c>
      <c r="AH111" s="104">
        <v>0.11769272228137484</v>
      </c>
    </row>
    <row r="112" spans="1:34" x14ac:dyDescent="0.2">
      <c r="A112" s="28">
        <v>22</v>
      </c>
      <c r="B112" s="28" t="s">
        <v>1225</v>
      </c>
      <c r="C112" s="104">
        <v>0.21002857856318219</v>
      </c>
      <c r="Q112" s="28">
        <v>22</v>
      </c>
      <c r="R112" s="28" t="s">
        <v>1253</v>
      </c>
      <c r="S112" s="104">
        <v>6.1339717895466342E-2</v>
      </c>
      <c r="AF112" s="28">
        <v>22</v>
      </c>
      <c r="AG112" s="28" t="s">
        <v>1221</v>
      </c>
      <c r="AH112" s="104">
        <v>9.1782293406799886E-2</v>
      </c>
    </row>
    <row r="113" spans="1:34" x14ac:dyDescent="0.2">
      <c r="A113" s="28">
        <v>23</v>
      </c>
      <c r="B113" s="28" t="s">
        <v>1229</v>
      </c>
      <c r="C113" s="104">
        <v>0.20838189730364165</v>
      </c>
      <c r="Q113" s="28">
        <v>23</v>
      </c>
      <c r="R113" s="28" t="s">
        <v>1228</v>
      </c>
      <c r="S113" s="104">
        <v>5.8776907712524223E-2</v>
      </c>
      <c r="AF113" s="28">
        <v>23</v>
      </c>
      <c r="AG113" s="28" t="s">
        <v>1222</v>
      </c>
      <c r="AH113" s="104">
        <v>7.3120643198072918E-2</v>
      </c>
    </row>
    <row r="114" spans="1:34" x14ac:dyDescent="0.2">
      <c r="A114" s="28">
        <v>24</v>
      </c>
      <c r="B114" s="28" t="s">
        <v>1220</v>
      </c>
      <c r="C114" s="104">
        <v>0.19891162139224594</v>
      </c>
      <c r="Q114" s="28">
        <v>24</v>
      </c>
      <c r="R114" s="28" t="s">
        <v>1249</v>
      </c>
      <c r="S114" s="104">
        <v>5.8636320426907286E-2</v>
      </c>
      <c r="AF114" s="28">
        <v>24</v>
      </c>
      <c r="AG114" s="28" t="s">
        <v>1294</v>
      </c>
      <c r="AH114" s="104">
        <v>7.2127834486282877E-2</v>
      </c>
    </row>
    <row r="115" spans="1:34" x14ac:dyDescent="0.2">
      <c r="A115" s="28">
        <v>25</v>
      </c>
      <c r="B115" s="28" t="s">
        <v>1231</v>
      </c>
      <c r="C115" s="104">
        <v>0.19746044338071048</v>
      </c>
      <c r="Q115" s="28">
        <v>25</v>
      </c>
      <c r="R115" s="28" t="s">
        <v>1227</v>
      </c>
      <c r="S115" s="104">
        <v>5.6227686517592065E-2</v>
      </c>
      <c r="AF115" s="28">
        <v>25</v>
      </c>
      <c r="AG115" s="28" t="s">
        <v>1288</v>
      </c>
      <c r="AH115" s="104">
        <v>6.96628868478682E-2</v>
      </c>
    </row>
    <row r="116" spans="1:34" x14ac:dyDescent="0.2">
      <c r="A116" s="28">
        <v>26</v>
      </c>
      <c r="B116" s="28" t="s">
        <v>1243</v>
      </c>
      <c r="C116" s="104">
        <v>0.17520505431610345</v>
      </c>
      <c r="Q116" s="28">
        <v>26</v>
      </c>
      <c r="R116" s="28" t="s">
        <v>1269</v>
      </c>
      <c r="S116" s="104">
        <v>4.8573101007128305E-2</v>
      </c>
      <c r="AF116" s="28">
        <v>26</v>
      </c>
      <c r="AG116" s="28" t="s">
        <v>1277</v>
      </c>
      <c r="AH116" s="104">
        <v>6.5611098053191652E-2</v>
      </c>
    </row>
    <row r="117" spans="1:34" x14ac:dyDescent="0.2">
      <c r="A117" s="28">
        <v>27</v>
      </c>
      <c r="B117" s="28" t="s">
        <v>1207</v>
      </c>
      <c r="C117" s="104">
        <v>0.17399133896215613</v>
      </c>
      <c r="Q117" s="28">
        <v>27</v>
      </c>
      <c r="R117" s="28" t="s">
        <v>1259</v>
      </c>
      <c r="S117" s="104">
        <v>4.4989268130962913E-2</v>
      </c>
      <c r="AF117" s="28">
        <v>27</v>
      </c>
      <c r="AG117" s="28" t="s">
        <v>1192</v>
      </c>
      <c r="AH117" s="104">
        <v>6.3986065794058883E-2</v>
      </c>
    </row>
    <row r="118" spans="1:34" x14ac:dyDescent="0.2">
      <c r="A118" s="28">
        <v>28</v>
      </c>
      <c r="B118" s="28" t="s">
        <v>1234</v>
      </c>
      <c r="C118" s="104">
        <v>0.16944293122745197</v>
      </c>
      <c r="Q118" s="28">
        <v>28</v>
      </c>
      <c r="R118" s="28" t="s">
        <v>1256</v>
      </c>
      <c r="S118" s="104">
        <v>4.3959417973286959E-2</v>
      </c>
      <c r="AF118" s="28">
        <v>28</v>
      </c>
      <c r="AG118" s="28" t="s">
        <v>1230</v>
      </c>
      <c r="AH118" s="104">
        <v>5.5844121684932434E-2</v>
      </c>
    </row>
    <row r="119" spans="1:34" x14ac:dyDescent="0.2">
      <c r="A119" s="28">
        <v>29</v>
      </c>
      <c r="B119" s="28" t="s">
        <v>1292</v>
      </c>
      <c r="C119" s="104">
        <v>0.16831284522913384</v>
      </c>
      <c r="Q119" s="28">
        <v>29</v>
      </c>
      <c r="R119" s="28" t="s">
        <v>1266</v>
      </c>
      <c r="S119" s="104">
        <v>3.996700335694945E-2</v>
      </c>
      <c r="AF119" s="28">
        <v>29</v>
      </c>
      <c r="AG119" s="28" t="s">
        <v>1289</v>
      </c>
      <c r="AH119" s="104">
        <v>5.2744786399101885E-2</v>
      </c>
    </row>
    <row r="120" spans="1:34" x14ac:dyDescent="0.2">
      <c r="A120" s="28">
        <v>30</v>
      </c>
      <c r="B120" s="28" t="s">
        <v>1251</v>
      </c>
      <c r="C120" s="104">
        <v>0.15193682426101129</v>
      </c>
      <c r="Q120" s="28">
        <v>30</v>
      </c>
      <c r="R120" s="28" t="s">
        <v>1258</v>
      </c>
      <c r="S120" s="104">
        <v>3.7737924009422552E-2</v>
      </c>
      <c r="AF120" s="28">
        <v>30</v>
      </c>
      <c r="AG120" s="28" t="s">
        <v>1302</v>
      </c>
      <c r="AH120" s="104">
        <v>4.8128642666973094E-2</v>
      </c>
    </row>
    <row r="121" spans="1:34" x14ac:dyDescent="0.2">
      <c r="A121" s="28">
        <v>31</v>
      </c>
      <c r="B121" s="28" t="s">
        <v>1213</v>
      </c>
      <c r="C121" s="104">
        <v>0.15003006883217099</v>
      </c>
      <c r="Q121" s="28">
        <v>31</v>
      </c>
      <c r="R121" s="28" t="s">
        <v>1239</v>
      </c>
      <c r="S121" s="104">
        <v>3.7655240812611082E-2</v>
      </c>
      <c r="AF121" s="28">
        <v>31</v>
      </c>
      <c r="AG121" s="28" t="s">
        <v>1291</v>
      </c>
      <c r="AH121" s="104">
        <v>4.7970209746607019E-2</v>
      </c>
    </row>
    <row r="122" spans="1:34" x14ac:dyDescent="0.2">
      <c r="A122" s="28">
        <v>32</v>
      </c>
      <c r="B122" s="28" t="s">
        <v>1244</v>
      </c>
      <c r="C122" s="104">
        <v>0.14474999749494363</v>
      </c>
      <c r="Q122" s="28">
        <v>32</v>
      </c>
      <c r="R122" s="28" t="s">
        <v>1261</v>
      </c>
      <c r="S122" s="104">
        <v>3.1839711883469499E-2</v>
      </c>
      <c r="AF122" s="28">
        <v>32</v>
      </c>
      <c r="AG122" s="28" t="s">
        <v>1202</v>
      </c>
      <c r="AH122" s="104">
        <v>4.7164061514010057E-2</v>
      </c>
    </row>
    <row r="123" spans="1:34" x14ac:dyDescent="0.2">
      <c r="A123" s="28">
        <v>33</v>
      </c>
      <c r="B123" s="28" t="s">
        <v>1235</v>
      </c>
      <c r="C123" s="104">
        <v>0.14049230251872208</v>
      </c>
      <c r="Q123" s="28">
        <v>33</v>
      </c>
      <c r="R123" s="28" t="s">
        <v>1271</v>
      </c>
      <c r="S123" s="104">
        <v>2.872098727777499E-2</v>
      </c>
      <c r="AF123" s="28">
        <v>33</v>
      </c>
      <c r="AG123" s="28" t="s">
        <v>1224</v>
      </c>
      <c r="AH123" s="104">
        <v>4.5796578625533074E-2</v>
      </c>
    </row>
    <row r="124" spans="1:34" x14ac:dyDescent="0.2">
      <c r="A124" s="28">
        <v>34</v>
      </c>
      <c r="B124" s="28" t="s">
        <v>1245</v>
      </c>
      <c r="C124" s="104">
        <v>0.12366373177516217</v>
      </c>
      <c r="Q124" s="28">
        <v>34</v>
      </c>
      <c r="R124" s="28" t="s">
        <v>1272</v>
      </c>
      <c r="S124" s="104">
        <v>2.2550799121957454E-2</v>
      </c>
      <c r="AF124" s="28">
        <v>34</v>
      </c>
      <c r="AG124" s="28" t="s">
        <v>1233</v>
      </c>
      <c r="AH124" s="104">
        <v>4.2701406213305503E-2</v>
      </c>
    </row>
    <row r="125" spans="1:34" x14ac:dyDescent="0.2">
      <c r="A125" s="28">
        <v>35</v>
      </c>
      <c r="B125" s="28" t="s">
        <v>1273</v>
      </c>
      <c r="C125" s="104">
        <v>0.12135876810677206</v>
      </c>
      <c r="Q125" s="28">
        <v>35</v>
      </c>
      <c r="R125" s="28" t="s">
        <v>1254</v>
      </c>
      <c r="S125" s="104">
        <v>1.8960127628372379E-2</v>
      </c>
      <c r="AF125" s="28">
        <v>35</v>
      </c>
      <c r="AG125" s="28" t="s">
        <v>1284</v>
      </c>
      <c r="AH125" s="104">
        <v>3.6075630028011563E-2</v>
      </c>
    </row>
    <row r="126" spans="1:34" x14ac:dyDescent="0.2">
      <c r="A126" s="28">
        <v>36</v>
      </c>
      <c r="B126" s="28" t="s">
        <v>1197</v>
      </c>
      <c r="C126" s="104">
        <v>0.11769272228137484</v>
      </c>
      <c r="Q126" s="28">
        <v>36</v>
      </c>
      <c r="R126" s="28" t="s">
        <v>1300</v>
      </c>
      <c r="S126" s="104">
        <v>1.7254950749528486E-2</v>
      </c>
      <c r="AF126" s="28">
        <v>36</v>
      </c>
      <c r="AG126" s="28" t="s">
        <v>1275</v>
      </c>
      <c r="AH126" s="104">
        <v>3.1018201505638297E-2</v>
      </c>
    </row>
    <row r="127" spans="1:34" x14ac:dyDescent="0.2">
      <c r="A127" s="28">
        <v>37</v>
      </c>
      <c r="B127" s="28" t="s">
        <v>1270</v>
      </c>
      <c r="C127" s="104">
        <v>9.7060108306363926E-2</v>
      </c>
      <c r="Q127" s="28">
        <v>37</v>
      </c>
      <c r="R127" s="28" t="s">
        <v>1301</v>
      </c>
      <c r="S127" s="104">
        <v>1.5655673955766052E-2</v>
      </c>
      <c r="AF127" s="28">
        <v>37</v>
      </c>
      <c r="AG127" s="28" t="s">
        <v>1305</v>
      </c>
      <c r="AH127" s="104">
        <v>2.6124867236840623E-2</v>
      </c>
    </row>
    <row r="128" spans="1:34" x14ac:dyDescent="0.2">
      <c r="A128" s="28">
        <v>38</v>
      </c>
      <c r="B128" s="28" t="s">
        <v>1221</v>
      </c>
      <c r="C128" s="104">
        <v>9.1782293406799886E-2</v>
      </c>
      <c r="Q128" s="28">
        <v>38</v>
      </c>
      <c r="R128" s="28" t="s">
        <v>1187</v>
      </c>
      <c r="S128" s="104">
        <v>1.3685237119821107E-2</v>
      </c>
      <c r="AF128" s="28">
        <v>38</v>
      </c>
      <c r="AG128" s="28" t="s">
        <v>1280</v>
      </c>
      <c r="AH128" s="104">
        <v>2.4006191856241893E-2</v>
      </c>
    </row>
    <row r="129" spans="1:34" x14ac:dyDescent="0.2">
      <c r="A129" s="28">
        <v>39</v>
      </c>
      <c r="B129" s="28" t="s">
        <v>1214</v>
      </c>
      <c r="C129" s="104">
        <v>7.6480549680143367E-2</v>
      </c>
      <c r="Q129" s="28">
        <v>39</v>
      </c>
      <c r="R129" s="28" t="s">
        <v>1260</v>
      </c>
      <c r="S129" s="104">
        <v>1.1909091106040298E-2</v>
      </c>
      <c r="AF129" s="28">
        <v>39</v>
      </c>
      <c r="AG129" s="28" t="s">
        <v>1282</v>
      </c>
      <c r="AH129" s="104">
        <v>2.2939917051862071E-2</v>
      </c>
    </row>
    <row r="130" spans="1:34" ht="13.5" thickBot="1" x14ac:dyDescent="0.25">
      <c r="A130" s="30">
        <v>40</v>
      </c>
      <c r="B130" s="30" t="s">
        <v>1246</v>
      </c>
      <c r="C130" s="105">
        <v>7.5795099261179416E-2</v>
      </c>
      <c r="Q130" s="30">
        <v>40</v>
      </c>
      <c r="R130" s="30" t="s">
        <v>1263</v>
      </c>
      <c r="S130" s="105">
        <v>8.0805297208345409E-3</v>
      </c>
      <c r="AF130" s="30">
        <v>40</v>
      </c>
      <c r="AG130" s="30" t="s">
        <v>1283</v>
      </c>
      <c r="AH130" s="105">
        <v>2.0279633922258976E-2</v>
      </c>
    </row>
    <row r="131" spans="1:34" x14ac:dyDescent="0.2">
      <c r="A131" s="42" t="s">
        <v>286</v>
      </c>
      <c r="Q131" s="42" t="s">
        <v>286</v>
      </c>
      <c r="AF131" s="42" t="s">
        <v>286</v>
      </c>
    </row>
  </sheetData>
  <pageMargins left="0.7" right="0.7" top="0.75" bottom="0.75" header="0.3" footer="0.3"/>
  <pageSetup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99E5A8-7B9E-4792-BDB8-53C440EACD5D}">
  <sheetPr>
    <tabColor theme="7"/>
  </sheetPr>
  <dimension ref="A1:E131"/>
  <sheetViews>
    <sheetView showGridLines="0" workbookViewId="0"/>
  </sheetViews>
  <sheetFormatPr defaultColWidth="8.85546875" defaultRowHeight="12.75" x14ac:dyDescent="0.2"/>
  <cols>
    <col min="1" max="1" width="9.7109375" style="1" customWidth="1"/>
    <col min="2" max="2" width="69.28515625" style="1" bestFit="1" customWidth="1"/>
    <col min="3" max="3" width="14.7109375" style="1" customWidth="1"/>
    <col min="4" max="15" width="12.7109375" style="1" customWidth="1"/>
    <col min="16" max="16384" width="8.85546875" style="1"/>
  </cols>
  <sheetData>
    <row r="1" spans="1:5" x14ac:dyDescent="0.2">
      <c r="A1" s="9" t="s">
        <v>1508</v>
      </c>
      <c r="B1" s="14"/>
      <c r="C1" s="14"/>
    </row>
    <row r="2" spans="1:5" ht="26.25" thickBot="1" x14ac:dyDescent="0.25">
      <c r="A2" s="32" t="s">
        <v>85</v>
      </c>
      <c r="B2" s="16" t="s">
        <v>4</v>
      </c>
      <c r="C2" s="73" t="s">
        <v>86</v>
      </c>
      <c r="E2" s="1" t="s">
        <v>1508</v>
      </c>
    </row>
    <row r="3" spans="1:5" ht="13.5" thickTop="1" x14ac:dyDescent="0.2">
      <c r="A3" s="26">
        <v>1</v>
      </c>
      <c r="B3" s="26" t="s">
        <v>1189</v>
      </c>
      <c r="C3" s="103">
        <v>36.168883366811869</v>
      </c>
    </row>
    <row r="4" spans="1:5" x14ac:dyDescent="0.2">
      <c r="A4" s="28">
        <v>2</v>
      </c>
      <c r="B4" s="28" t="s">
        <v>1206</v>
      </c>
      <c r="C4" s="104">
        <v>23.299675930302932</v>
      </c>
    </row>
    <row r="5" spans="1:5" x14ac:dyDescent="0.2">
      <c r="A5" s="28">
        <v>3</v>
      </c>
      <c r="B5" s="28" t="s">
        <v>1188</v>
      </c>
      <c r="C5" s="104">
        <v>19.259381796230524</v>
      </c>
    </row>
    <row r="6" spans="1:5" x14ac:dyDescent="0.2">
      <c r="A6" s="28">
        <v>4</v>
      </c>
      <c r="B6" s="28" t="s">
        <v>1195</v>
      </c>
      <c r="C6" s="104">
        <v>10.7561634910828</v>
      </c>
    </row>
    <row r="7" spans="1:5" x14ac:dyDescent="0.2">
      <c r="A7" s="28">
        <v>5</v>
      </c>
      <c r="B7" s="28" t="s">
        <v>1296</v>
      </c>
      <c r="C7" s="104">
        <v>10.727723923205552</v>
      </c>
    </row>
    <row r="8" spans="1:5" x14ac:dyDescent="0.2">
      <c r="A8" s="28">
        <v>6</v>
      </c>
      <c r="B8" s="28" t="s">
        <v>1194</v>
      </c>
      <c r="C8" s="104">
        <v>7.805768482378606</v>
      </c>
    </row>
    <row r="9" spans="1:5" x14ac:dyDescent="0.2">
      <c r="A9" s="28">
        <v>7</v>
      </c>
      <c r="B9" s="28" t="s">
        <v>1251</v>
      </c>
      <c r="C9" s="104">
        <v>4.4892231685196844</v>
      </c>
    </row>
    <row r="10" spans="1:5" x14ac:dyDescent="0.2">
      <c r="A10" s="28">
        <v>8</v>
      </c>
      <c r="B10" s="28" t="s">
        <v>1240</v>
      </c>
      <c r="C10" s="104">
        <v>3.9743710507764742</v>
      </c>
    </row>
    <row r="11" spans="1:5" x14ac:dyDescent="0.2">
      <c r="A11" s="28">
        <v>9</v>
      </c>
      <c r="B11" s="28" t="s">
        <v>1193</v>
      </c>
      <c r="C11" s="104">
        <v>3.3220364903898769</v>
      </c>
    </row>
    <row r="12" spans="1:5" x14ac:dyDescent="0.2">
      <c r="A12" s="28">
        <v>10</v>
      </c>
      <c r="B12" s="28" t="s">
        <v>1211</v>
      </c>
      <c r="C12" s="104">
        <v>3.1166861082155077</v>
      </c>
    </row>
    <row r="13" spans="1:5" x14ac:dyDescent="0.2">
      <c r="A13" s="28">
        <v>11</v>
      </c>
      <c r="B13" s="28" t="s">
        <v>1207</v>
      </c>
      <c r="C13" s="104">
        <v>2.8238952202885472</v>
      </c>
    </row>
    <row r="14" spans="1:5" x14ac:dyDescent="0.2">
      <c r="A14" s="28">
        <v>12</v>
      </c>
      <c r="B14" s="28" t="s">
        <v>1199</v>
      </c>
      <c r="C14" s="104">
        <v>1.1817223787649809</v>
      </c>
    </row>
    <row r="15" spans="1:5" x14ac:dyDescent="0.2">
      <c r="A15" s="28">
        <v>13</v>
      </c>
      <c r="B15" s="28" t="s">
        <v>1231</v>
      </c>
      <c r="C15" s="104">
        <v>1.1697761955013795</v>
      </c>
    </row>
    <row r="16" spans="1:5" x14ac:dyDescent="0.2">
      <c r="A16" s="28">
        <v>14</v>
      </c>
      <c r="B16" s="28" t="s">
        <v>1217</v>
      </c>
      <c r="C16" s="104">
        <v>1.1127243563874758</v>
      </c>
    </row>
    <row r="17" spans="1:3" x14ac:dyDescent="0.2">
      <c r="A17" s="28">
        <v>15</v>
      </c>
      <c r="B17" s="28" t="s">
        <v>1228</v>
      </c>
      <c r="C17" s="104">
        <v>0.8765083137710088</v>
      </c>
    </row>
    <row r="18" spans="1:3" x14ac:dyDescent="0.2">
      <c r="A18" s="28">
        <v>16</v>
      </c>
      <c r="B18" s="28" t="s">
        <v>1247</v>
      </c>
      <c r="C18" s="104">
        <v>0.81044444922405567</v>
      </c>
    </row>
    <row r="19" spans="1:3" x14ac:dyDescent="0.2">
      <c r="A19" s="28">
        <v>17</v>
      </c>
      <c r="B19" s="28" t="s">
        <v>1218</v>
      </c>
      <c r="C19" s="104">
        <v>0.78452260782166172</v>
      </c>
    </row>
    <row r="20" spans="1:3" x14ac:dyDescent="0.2">
      <c r="A20" s="28">
        <v>18</v>
      </c>
      <c r="B20" s="28" t="s">
        <v>1214</v>
      </c>
      <c r="C20" s="104">
        <v>0.78274586441439276</v>
      </c>
    </row>
    <row r="21" spans="1:3" x14ac:dyDescent="0.2">
      <c r="A21" s="28">
        <v>19</v>
      </c>
      <c r="B21" s="28" t="s">
        <v>1200</v>
      </c>
      <c r="C21" s="104">
        <v>0.7115940976281</v>
      </c>
    </row>
    <row r="22" spans="1:3" x14ac:dyDescent="0.2">
      <c r="A22" s="28">
        <v>20</v>
      </c>
      <c r="B22" s="28" t="s">
        <v>1248</v>
      </c>
      <c r="C22" s="104">
        <v>0.64596388010178984</v>
      </c>
    </row>
    <row r="23" spans="1:3" x14ac:dyDescent="0.2">
      <c r="A23" s="28">
        <v>21</v>
      </c>
      <c r="B23" s="28" t="s">
        <v>1249</v>
      </c>
      <c r="C23" s="104">
        <v>0.61950979490225866</v>
      </c>
    </row>
    <row r="24" spans="1:3" x14ac:dyDescent="0.2">
      <c r="A24" s="28">
        <v>22</v>
      </c>
      <c r="B24" s="28" t="s">
        <v>1256</v>
      </c>
      <c r="C24" s="104">
        <v>0.5738563079351211</v>
      </c>
    </row>
    <row r="25" spans="1:3" x14ac:dyDescent="0.2">
      <c r="A25" s="28">
        <v>23</v>
      </c>
      <c r="B25" s="28" t="s">
        <v>1258</v>
      </c>
      <c r="C25" s="104">
        <v>0.55624023564950398</v>
      </c>
    </row>
    <row r="26" spans="1:3" x14ac:dyDescent="0.2">
      <c r="A26" s="28">
        <v>24</v>
      </c>
      <c r="B26" s="28" t="s">
        <v>1204</v>
      </c>
      <c r="C26" s="104">
        <v>0.42807368136390889</v>
      </c>
    </row>
    <row r="27" spans="1:3" x14ac:dyDescent="0.2">
      <c r="A27" s="28">
        <v>25</v>
      </c>
      <c r="B27" s="28" t="s">
        <v>1246</v>
      </c>
      <c r="C27" s="104">
        <v>0.41890891540424696</v>
      </c>
    </row>
    <row r="28" spans="1:3" x14ac:dyDescent="0.2">
      <c r="A28" s="28">
        <v>26</v>
      </c>
      <c r="B28" s="28" t="s">
        <v>1250</v>
      </c>
      <c r="C28" s="104">
        <v>0.40839639012945833</v>
      </c>
    </row>
    <row r="29" spans="1:3" x14ac:dyDescent="0.2">
      <c r="A29" s="28">
        <v>27</v>
      </c>
      <c r="B29" s="28" t="s">
        <v>1255</v>
      </c>
      <c r="C29" s="104">
        <v>0.33893106503133635</v>
      </c>
    </row>
    <row r="30" spans="1:3" x14ac:dyDescent="0.2">
      <c r="A30" s="28">
        <v>28</v>
      </c>
      <c r="B30" s="28" t="s">
        <v>1234</v>
      </c>
      <c r="C30" s="104">
        <v>0.23736321685295697</v>
      </c>
    </row>
    <row r="31" spans="1:3" x14ac:dyDescent="0.2">
      <c r="A31" s="28">
        <v>29</v>
      </c>
      <c r="B31" s="28" t="s">
        <v>1229</v>
      </c>
      <c r="C31" s="104">
        <v>0.1981853020498357</v>
      </c>
    </row>
    <row r="32" spans="1:3" x14ac:dyDescent="0.2">
      <c r="A32" s="28">
        <v>30</v>
      </c>
      <c r="B32" s="28" t="s">
        <v>1254</v>
      </c>
      <c r="C32" s="104">
        <v>0.19030026799274516</v>
      </c>
    </row>
    <row r="33" spans="1:5" x14ac:dyDescent="0.2">
      <c r="A33" s="28">
        <v>31</v>
      </c>
      <c r="B33" s="28" t="s">
        <v>1260</v>
      </c>
      <c r="C33" s="104">
        <v>0.11952995641433015</v>
      </c>
    </row>
    <row r="34" spans="1:5" x14ac:dyDescent="0.2">
      <c r="A34" s="28">
        <v>32</v>
      </c>
      <c r="B34" s="28" t="s">
        <v>1259</v>
      </c>
      <c r="C34" s="104">
        <v>0.11717774294092853</v>
      </c>
    </row>
    <row r="35" spans="1:5" x14ac:dyDescent="0.2">
      <c r="A35" s="28">
        <v>33</v>
      </c>
      <c r="B35" s="28" t="s">
        <v>1263</v>
      </c>
      <c r="C35" s="104">
        <v>0.11262141415820116</v>
      </c>
    </row>
    <row r="36" spans="1:5" x14ac:dyDescent="0.2">
      <c r="A36" s="28">
        <v>34</v>
      </c>
      <c r="B36" s="28" t="s">
        <v>1235</v>
      </c>
      <c r="C36" s="104">
        <v>0.10288520270611065</v>
      </c>
    </row>
    <row r="37" spans="1:5" x14ac:dyDescent="0.2">
      <c r="A37" s="28">
        <v>35</v>
      </c>
      <c r="B37" s="28" t="s">
        <v>1301</v>
      </c>
      <c r="C37" s="104">
        <v>9.3341805415645684E-2</v>
      </c>
    </row>
    <row r="38" spans="1:5" x14ac:dyDescent="0.2">
      <c r="A38" s="28">
        <v>36</v>
      </c>
      <c r="B38" s="28" t="s">
        <v>1257</v>
      </c>
      <c r="C38" s="104">
        <v>9.1032474612677799E-2</v>
      </c>
    </row>
    <row r="39" spans="1:5" x14ac:dyDescent="0.2">
      <c r="A39" s="28">
        <v>37</v>
      </c>
      <c r="B39" s="28" t="s">
        <v>1265</v>
      </c>
      <c r="C39" s="104">
        <v>8.1501062356993587E-2</v>
      </c>
    </row>
    <row r="40" spans="1:5" x14ac:dyDescent="0.2">
      <c r="A40" s="28">
        <v>38</v>
      </c>
      <c r="B40" s="28" t="s">
        <v>1298</v>
      </c>
      <c r="C40" s="104">
        <v>8.0951292079310969E-2</v>
      </c>
    </row>
    <row r="41" spans="1:5" x14ac:dyDescent="0.2">
      <c r="A41" s="28">
        <v>39</v>
      </c>
      <c r="B41" s="28" t="s">
        <v>1253</v>
      </c>
      <c r="C41" s="104">
        <v>7.907174817995849E-2</v>
      </c>
    </row>
    <row r="42" spans="1:5" ht="13.5" thickBot="1" x14ac:dyDescent="0.25">
      <c r="A42" s="30">
        <v>40</v>
      </c>
      <c r="B42" s="30" t="s">
        <v>1261</v>
      </c>
      <c r="C42" s="105">
        <v>3.622269440313803E-2</v>
      </c>
    </row>
    <row r="43" spans="1:5" x14ac:dyDescent="0.2">
      <c r="A43" s="42"/>
    </row>
    <row r="45" spans="1:5" x14ac:dyDescent="0.2">
      <c r="A45" s="9" t="s">
        <v>1509</v>
      </c>
      <c r="B45" s="9"/>
      <c r="C45" s="9"/>
    </row>
    <row r="46" spans="1:5" ht="26.25" thickBot="1" x14ac:dyDescent="0.25">
      <c r="A46" s="32" t="s">
        <v>85</v>
      </c>
      <c r="B46" s="16" t="s">
        <v>4</v>
      </c>
      <c r="C46" s="73" t="s">
        <v>87</v>
      </c>
      <c r="E46" s="1" t="s">
        <v>1509</v>
      </c>
    </row>
    <row r="47" spans="1:5" ht="13.5" thickTop="1" x14ac:dyDescent="0.2">
      <c r="A47" s="26">
        <v>1</v>
      </c>
      <c r="B47" s="26" t="s">
        <v>1189</v>
      </c>
      <c r="C47" s="103">
        <v>36.168883366811869</v>
      </c>
    </row>
    <row r="48" spans="1:5" x14ac:dyDescent="0.2">
      <c r="A48" s="28">
        <v>2</v>
      </c>
      <c r="B48" s="28" t="s">
        <v>1206</v>
      </c>
      <c r="C48" s="104">
        <v>23.299675930302932</v>
      </c>
    </row>
    <row r="49" spans="1:3" x14ac:dyDescent="0.2">
      <c r="A49" s="28">
        <v>3</v>
      </c>
      <c r="B49" s="28" t="s">
        <v>1188</v>
      </c>
      <c r="C49" s="104">
        <v>19.259381796230524</v>
      </c>
    </row>
    <row r="50" spans="1:3" x14ac:dyDescent="0.2">
      <c r="A50" s="28">
        <v>4</v>
      </c>
      <c r="B50" s="28" t="s">
        <v>1195</v>
      </c>
      <c r="C50" s="104">
        <v>10.7561634910828</v>
      </c>
    </row>
    <row r="51" spans="1:3" x14ac:dyDescent="0.2">
      <c r="A51" s="28">
        <v>5</v>
      </c>
      <c r="B51" s="28" t="s">
        <v>1296</v>
      </c>
      <c r="C51" s="104">
        <v>10.727723923205552</v>
      </c>
    </row>
    <row r="52" spans="1:3" x14ac:dyDescent="0.2">
      <c r="A52" s="28">
        <v>6</v>
      </c>
      <c r="B52" s="28" t="s">
        <v>1194</v>
      </c>
      <c r="C52" s="104">
        <v>7.805768482378606</v>
      </c>
    </row>
    <row r="53" spans="1:3" x14ac:dyDescent="0.2">
      <c r="A53" s="28">
        <v>7</v>
      </c>
      <c r="B53" s="28" t="s">
        <v>1251</v>
      </c>
      <c r="C53" s="104">
        <v>4.4892231685196844</v>
      </c>
    </row>
    <row r="54" spans="1:3" x14ac:dyDescent="0.2">
      <c r="A54" s="28">
        <v>8</v>
      </c>
      <c r="B54" s="28" t="s">
        <v>1240</v>
      </c>
      <c r="C54" s="104">
        <v>3.9743710507764742</v>
      </c>
    </row>
    <row r="55" spans="1:3" x14ac:dyDescent="0.2">
      <c r="A55" s="28">
        <v>9</v>
      </c>
      <c r="B55" s="28" t="s">
        <v>1226</v>
      </c>
      <c r="C55" s="104">
        <v>3.4468151557316884</v>
      </c>
    </row>
    <row r="56" spans="1:3" x14ac:dyDescent="0.2">
      <c r="A56" s="28">
        <v>10</v>
      </c>
      <c r="B56" s="28" t="s">
        <v>1207</v>
      </c>
      <c r="C56" s="104">
        <v>2.8238952202885472</v>
      </c>
    </row>
    <row r="57" spans="1:3" x14ac:dyDescent="0.2">
      <c r="A57" s="28">
        <v>11</v>
      </c>
      <c r="B57" s="28" t="s">
        <v>1199</v>
      </c>
      <c r="C57" s="104">
        <v>1.1817223787649809</v>
      </c>
    </row>
    <row r="58" spans="1:3" x14ac:dyDescent="0.2">
      <c r="A58" s="28">
        <v>12</v>
      </c>
      <c r="B58" s="28" t="s">
        <v>1231</v>
      </c>
      <c r="C58" s="104">
        <v>1.1697761955013795</v>
      </c>
    </row>
    <row r="59" spans="1:3" x14ac:dyDescent="0.2">
      <c r="A59" s="28">
        <v>13</v>
      </c>
      <c r="B59" s="28" t="s">
        <v>1217</v>
      </c>
      <c r="C59" s="104">
        <v>1.1127243563874758</v>
      </c>
    </row>
    <row r="60" spans="1:3" x14ac:dyDescent="0.2">
      <c r="A60" s="28">
        <v>14</v>
      </c>
      <c r="B60" s="28" t="s">
        <v>1228</v>
      </c>
      <c r="C60" s="104">
        <v>0.8765083137710088</v>
      </c>
    </row>
    <row r="61" spans="1:3" x14ac:dyDescent="0.2">
      <c r="A61" s="28">
        <v>15</v>
      </c>
      <c r="B61" s="28" t="s">
        <v>1249</v>
      </c>
      <c r="C61" s="104">
        <v>0.61950979490225866</v>
      </c>
    </row>
    <row r="62" spans="1:3" x14ac:dyDescent="0.2">
      <c r="A62" s="28">
        <v>16</v>
      </c>
      <c r="B62" s="28" t="s">
        <v>1256</v>
      </c>
      <c r="C62" s="104">
        <v>0.5738563079351211</v>
      </c>
    </row>
    <row r="63" spans="1:3" x14ac:dyDescent="0.2">
      <c r="A63" s="28">
        <v>17</v>
      </c>
      <c r="B63" s="28" t="s">
        <v>1258</v>
      </c>
      <c r="C63" s="104">
        <v>0.55624023564950398</v>
      </c>
    </row>
    <row r="64" spans="1:3" x14ac:dyDescent="0.2">
      <c r="A64" s="28">
        <v>18</v>
      </c>
      <c r="B64" s="28" t="s">
        <v>1227</v>
      </c>
      <c r="C64" s="104">
        <v>0.46246448146363806</v>
      </c>
    </row>
    <row r="65" spans="1:3" x14ac:dyDescent="0.2">
      <c r="A65" s="28">
        <v>19</v>
      </c>
      <c r="B65" s="28" t="s">
        <v>1246</v>
      </c>
      <c r="C65" s="104">
        <v>0.41890891540424696</v>
      </c>
    </row>
    <row r="66" spans="1:3" x14ac:dyDescent="0.2">
      <c r="A66" s="28">
        <v>20</v>
      </c>
      <c r="B66" s="28" t="s">
        <v>1255</v>
      </c>
      <c r="C66" s="104">
        <v>0.33893106503133635</v>
      </c>
    </row>
    <row r="67" spans="1:3" x14ac:dyDescent="0.2">
      <c r="A67" s="28">
        <v>21</v>
      </c>
      <c r="B67" s="28" t="s">
        <v>1234</v>
      </c>
      <c r="C67" s="104">
        <v>0.23736321685295697</v>
      </c>
    </row>
    <row r="68" spans="1:3" x14ac:dyDescent="0.2">
      <c r="A68" s="28">
        <v>22</v>
      </c>
      <c r="B68" s="28" t="s">
        <v>1229</v>
      </c>
      <c r="C68" s="104">
        <v>0.1981853020498357</v>
      </c>
    </row>
    <row r="69" spans="1:3" x14ac:dyDescent="0.2">
      <c r="A69" s="28">
        <v>23</v>
      </c>
      <c r="B69" s="28" t="s">
        <v>1254</v>
      </c>
      <c r="C69" s="104">
        <v>0.19030026799274516</v>
      </c>
    </row>
    <row r="70" spans="1:3" x14ac:dyDescent="0.2">
      <c r="A70" s="28">
        <v>24</v>
      </c>
      <c r="B70" s="28" t="s">
        <v>1260</v>
      </c>
      <c r="C70" s="104">
        <v>0.11952995641433015</v>
      </c>
    </row>
    <row r="71" spans="1:3" x14ac:dyDescent="0.2">
      <c r="A71" s="28">
        <v>25</v>
      </c>
      <c r="B71" s="28" t="s">
        <v>1259</v>
      </c>
      <c r="C71" s="104">
        <v>0.11717774294092853</v>
      </c>
    </row>
    <row r="72" spans="1:3" x14ac:dyDescent="0.2">
      <c r="A72" s="28">
        <v>26</v>
      </c>
      <c r="B72" s="28" t="s">
        <v>1263</v>
      </c>
      <c r="C72" s="104">
        <v>0.11262141415820116</v>
      </c>
    </row>
    <row r="73" spans="1:3" x14ac:dyDescent="0.2">
      <c r="A73" s="28">
        <v>27</v>
      </c>
      <c r="B73" s="28" t="s">
        <v>1235</v>
      </c>
      <c r="C73" s="104">
        <v>0.10288520270611065</v>
      </c>
    </row>
    <row r="74" spans="1:3" x14ac:dyDescent="0.2">
      <c r="A74" s="28">
        <v>28</v>
      </c>
      <c r="B74" s="28" t="s">
        <v>1265</v>
      </c>
      <c r="C74" s="104">
        <v>8.1501062356993587E-2</v>
      </c>
    </row>
    <row r="75" spans="1:3" x14ac:dyDescent="0.2">
      <c r="A75" s="28">
        <v>29</v>
      </c>
      <c r="B75" s="28" t="s">
        <v>1253</v>
      </c>
      <c r="C75" s="104">
        <v>7.907174817995849E-2</v>
      </c>
    </row>
    <row r="76" spans="1:3" x14ac:dyDescent="0.2">
      <c r="A76" s="28">
        <v>30</v>
      </c>
      <c r="B76" s="28" t="s">
        <v>1261</v>
      </c>
      <c r="C76" s="104">
        <v>3.622269440313803E-2</v>
      </c>
    </row>
    <row r="77" spans="1:3" x14ac:dyDescent="0.2">
      <c r="A77" s="28">
        <v>31</v>
      </c>
      <c r="B77" s="28" t="s">
        <v>1264</v>
      </c>
      <c r="C77" s="104">
        <v>0</v>
      </c>
    </row>
    <row r="78" spans="1:3" x14ac:dyDescent="0.2">
      <c r="A78" s="28">
        <v>32</v>
      </c>
      <c r="B78" s="28" t="s">
        <v>1204</v>
      </c>
      <c r="C78" s="104">
        <v>0</v>
      </c>
    </row>
    <row r="79" spans="1:3" x14ac:dyDescent="0.2">
      <c r="A79" s="28">
        <v>33</v>
      </c>
      <c r="B79" s="28" t="s">
        <v>1218</v>
      </c>
      <c r="C79" s="104">
        <v>0</v>
      </c>
    </row>
    <row r="80" spans="1:3" x14ac:dyDescent="0.2">
      <c r="A80" s="28">
        <v>34</v>
      </c>
      <c r="B80" s="28" t="s">
        <v>1216</v>
      </c>
      <c r="C80" s="104">
        <v>0</v>
      </c>
    </row>
    <row r="81" spans="1:5" x14ac:dyDescent="0.2">
      <c r="A81" s="28">
        <v>35</v>
      </c>
      <c r="B81" s="28" t="s">
        <v>1247</v>
      </c>
      <c r="C81" s="104">
        <v>0</v>
      </c>
    </row>
    <row r="82" spans="1:5" x14ac:dyDescent="0.2">
      <c r="A82" s="28">
        <v>36</v>
      </c>
      <c r="B82" s="28" t="s">
        <v>1250</v>
      </c>
      <c r="C82" s="104">
        <v>0</v>
      </c>
    </row>
    <row r="83" spans="1:5" x14ac:dyDescent="0.2">
      <c r="A83" s="28">
        <v>37</v>
      </c>
      <c r="B83" s="28" t="s">
        <v>1232</v>
      </c>
      <c r="C83" s="104">
        <v>0</v>
      </c>
    </row>
    <row r="84" spans="1:5" x14ac:dyDescent="0.2">
      <c r="A84" s="28">
        <v>38</v>
      </c>
      <c r="B84" s="28" t="s">
        <v>1298</v>
      </c>
      <c r="C84" s="104">
        <v>0</v>
      </c>
    </row>
    <row r="85" spans="1:5" x14ac:dyDescent="0.2">
      <c r="A85" s="28">
        <v>39</v>
      </c>
      <c r="B85" s="28" t="s">
        <v>1214</v>
      </c>
      <c r="C85" s="104">
        <v>0</v>
      </c>
    </row>
    <row r="86" spans="1:5" ht="13.5" thickBot="1" x14ac:dyDescent="0.25">
      <c r="A86" s="30">
        <v>40</v>
      </c>
      <c r="B86" s="30" t="s">
        <v>1301</v>
      </c>
      <c r="C86" s="105">
        <v>0</v>
      </c>
    </row>
    <row r="87" spans="1:5" x14ac:dyDescent="0.2">
      <c r="A87" s="42" t="s">
        <v>286</v>
      </c>
    </row>
    <row r="89" spans="1:5" x14ac:dyDescent="0.2">
      <c r="A89" s="9" t="s">
        <v>1510</v>
      </c>
      <c r="B89" s="9"/>
      <c r="C89" s="9"/>
    </row>
    <row r="90" spans="1:5" ht="39" thickBot="1" x14ac:dyDescent="0.25">
      <c r="A90" s="32" t="s">
        <v>85</v>
      </c>
      <c r="B90" s="16" t="s">
        <v>4</v>
      </c>
      <c r="C90" s="73" t="s">
        <v>1089</v>
      </c>
      <c r="E90" s="1" t="s">
        <v>1510</v>
      </c>
    </row>
    <row r="91" spans="1:5" ht="13.5" thickTop="1" x14ac:dyDescent="0.2">
      <c r="A91" s="26">
        <v>1</v>
      </c>
      <c r="B91" s="26" t="s">
        <v>1206</v>
      </c>
      <c r="C91" s="103">
        <v>0.48177362965676818</v>
      </c>
    </row>
    <row r="92" spans="1:5" x14ac:dyDescent="0.2">
      <c r="A92" s="28">
        <v>2</v>
      </c>
      <c r="B92" s="28" t="s">
        <v>1188</v>
      </c>
      <c r="C92" s="104">
        <v>0.23655088584806963</v>
      </c>
    </row>
    <row r="93" spans="1:5" x14ac:dyDescent="0.2">
      <c r="A93" s="28">
        <v>3</v>
      </c>
      <c r="B93" s="28" t="s">
        <v>1240</v>
      </c>
      <c r="C93" s="104">
        <v>0.22340342286915274</v>
      </c>
    </row>
    <row r="94" spans="1:5" x14ac:dyDescent="0.2">
      <c r="A94" s="28">
        <v>4</v>
      </c>
      <c r="B94" s="28" t="s">
        <v>1226</v>
      </c>
      <c r="C94" s="104">
        <v>0.17864620249269261</v>
      </c>
    </row>
    <row r="95" spans="1:5" x14ac:dyDescent="0.2">
      <c r="A95" s="28">
        <v>5</v>
      </c>
      <c r="B95" s="28" t="s">
        <v>1195</v>
      </c>
      <c r="C95" s="104">
        <v>0.15362416393466785</v>
      </c>
    </row>
    <row r="96" spans="1:5" x14ac:dyDescent="0.2">
      <c r="A96" s="28">
        <v>6</v>
      </c>
      <c r="B96" s="28" t="s">
        <v>1251</v>
      </c>
      <c r="C96" s="104">
        <v>0.12810306300936264</v>
      </c>
    </row>
    <row r="97" spans="1:3" x14ac:dyDescent="0.2">
      <c r="A97" s="28">
        <v>7</v>
      </c>
      <c r="B97" s="28" t="s">
        <v>1217</v>
      </c>
      <c r="C97" s="104">
        <v>6.0141692176632691E-2</v>
      </c>
    </row>
    <row r="98" spans="1:3" x14ac:dyDescent="0.2">
      <c r="A98" s="28">
        <v>8</v>
      </c>
      <c r="B98" s="28" t="s">
        <v>1199</v>
      </c>
      <c r="C98" s="104">
        <v>2.9330763670893704E-2</v>
      </c>
    </row>
    <row r="99" spans="1:3" x14ac:dyDescent="0.2">
      <c r="A99" s="28">
        <v>9</v>
      </c>
      <c r="B99" s="28" t="s">
        <v>1231</v>
      </c>
      <c r="C99" s="104">
        <v>2.6688572521968389E-2</v>
      </c>
    </row>
    <row r="100" spans="1:3" x14ac:dyDescent="0.2">
      <c r="A100" s="28">
        <v>10</v>
      </c>
      <c r="B100" s="28" t="s">
        <v>1207</v>
      </c>
      <c r="C100" s="104">
        <v>2.3516509600035346E-2</v>
      </c>
    </row>
    <row r="101" spans="1:3" x14ac:dyDescent="0.2">
      <c r="A101" s="28">
        <v>11</v>
      </c>
      <c r="B101" s="28" t="s">
        <v>1256</v>
      </c>
      <c r="C101" s="104">
        <v>2.1015981098339801E-2</v>
      </c>
    </row>
    <row r="102" spans="1:3" x14ac:dyDescent="0.2">
      <c r="A102" s="28">
        <v>12</v>
      </c>
      <c r="B102" s="28" t="s">
        <v>1258</v>
      </c>
      <c r="C102" s="104">
        <v>1.9674363103779208E-2</v>
      </c>
    </row>
    <row r="103" spans="1:3" x14ac:dyDescent="0.2">
      <c r="A103" s="28">
        <v>13</v>
      </c>
      <c r="B103" s="28" t="s">
        <v>1246</v>
      </c>
      <c r="C103" s="104">
        <v>1.0244396023091249E-2</v>
      </c>
    </row>
    <row r="104" spans="1:3" x14ac:dyDescent="0.2">
      <c r="A104" s="28">
        <v>14</v>
      </c>
      <c r="B104" s="28" t="s">
        <v>1255</v>
      </c>
      <c r="C104" s="104">
        <v>1.0171088596945771E-2</v>
      </c>
    </row>
    <row r="105" spans="1:3" x14ac:dyDescent="0.2">
      <c r="A105" s="28">
        <v>15</v>
      </c>
      <c r="B105" s="28" t="s">
        <v>1234</v>
      </c>
      <c r="C105" s="104">
        <v>8.7846436175682639E-3</v>
      </c>
    </row>
    <row r="106" spans="1:3" x14ac:dyDescent="0.2">
      <c r="A106" s="28">
        <v>16</v>
      </c>
      <c r="B106" s="28" t="s">
        <v>1301</v>
      </c>
      <c r="C106" s="104">
        <v>8.590741973673573E-3</v>
      </c>
    </row>
    <row r="107" spans="1:3" x14ac:dyDescent="0.2">
      <c r="A107" s="28">
        <v>17</v>
      </c>
      <c r="B107" s="28" t="s">
        <v>1228</v>
      </c>
      <c r="C107" s="104">
        <v>7.9437988780062582E-3</v>
      </c>
    </row>
    <row r="108" spans="1:3" x14ac:dyDescent="0.2">
      <c r="A108" s="28">
        <v>18</v>
      </c>
      <c r="B108" s="28" t="s">
        <v>1249</v>
      </c>
      <c r="C108" s="104">
        <v>7.9252312276715774E-3</v>
      </c>
    </row>
    <row r="109" spans="1:3" x14ac:dyDescent="0.2">
      <c r="A109" s="28">
        <v>19</v>
      </c>
      <c r="B109" s="28" t="s">
        <v>1259</v>
      </c>
      <c r="C109" s="104">
        <v>7.0893116009609885E-3</v>
      </c>
    </row>
    <row r="110" spans="1:3" x14ac:dyDescent="0.2">
      <c r="A110" s="28">
        <v>20</v>
      </c>
      <c r="B110" s="28" t="s">
        <v>1229</v>
      </c>
      <c r="C110" s="104">
        <v>7.0393369229227983E-3</v>
      </c>
    </row>
    <row r="111" spans="1:3" x14ac:dyDescent="0.2">
      <c r="A111" s="28">
        <v>21</v>
      </c>
      <c r="B111" s="28" t="s">
        <v>1269</v>
      </c>
      <c r="C111" s="104">
        <v>6.5650958067902179E-3</v>
      </c>
    </row>
    <row r="112" spans="1:3" x14ac:dyDescent="0.2">
      <c r="A112" s="28">
        <v>22</v>
      </c>
      <c r="B112" s="28" t="s">
        <v>1214</v>
      </c>
      <c r="C112" s="104">
        <v>5.8222770924344237E-3</v>
      </c>
    </row>
    <row r="113" spans="1:3" x14ac:dyDescent="0.2">
      <c r="A113" s="28">
        <v>23</v>
      </c>
      <c r="B113" s="28" t="s">
        <v>1235</v>
      </c>
      <c r="C113" s="104">
        <v>3.8991318449851488E-3</v>
      </c>
    </row>
    <row r="114" spans="1:3" x14ac:dyDescent="0.2">
      <c r="A114" s="28">
        <v>24</v>
      </c>
      <c r="B114" s="28" t="s">
        <v>1271</v>
      </c>
      <c r="C114" s="104">
        <v>3.881902312897922E-3</v>
      </c>
    </row>
    <row r="115" spans="1:3" x14ac:dyDescent="0.2">
      <c r="A115" s="28">
        <v>25</v>
      </c>
      <c r="B115" s="28" t="s">
        <v>1263</v>
      </c>
      <c r="C115" s="104">
        <v>3.5425900532624001E-3</v>
      </c>
    </row>
    <row r="116" spans="1:3" x14ac:dyDescent="0.2">
      <c r="A116" s="28">
        <v>26</v>
      </c>
      <c r="B116" s="28" t="s">
        <v>1272</v>
      </c>
      <c r="C116" s="104">
        <v>3.0479453377622472E-3</v>
      </c>
    </row>
    <row r="117" spans="1:3" x14ac:dyDescent="0.2">
      <c r="A117" s="28">
        <v>27</v>
      </c>
      <c r="B117" s="28" t="s">
        <v>1265</v>
      </c>
      <c r="C117" s="104">
        <v>2.9718248504046795E-3</v>
      </c>
    </row>
    <row r="118" spans="1:3" x14ac:dyDescent="0.2">
      <c r="A118" s="28">
        <v>28</v>
      </c>
      <c r="B118" s="28" t="s">
        <v>1253</v>
      </c>
      <c r="C118" s="104">
        <v>2.6791224726353713E-3</v>
      </c>
    </row>
    <row r="119" spans="1:3" x14ac:dyDescent="0.2">
      <c r="A119" s="28">
        <v>29</v>
      </c>
      <c r="B119" s="28" t="s">
        <v>1254</v>
      </c>
      <c r="C119" s="104">
        <v>2.5626334394006486E-3</v>
      </c>
    </row>
    <row r="120" spans="1:3" x14ac:dyDescent="0.2">
      <c r="A120" s="28">
        <v>30</v>
      </c>
      <c r="B120" s="28" t="s">
        <v>1227</v>
      </c>
      <c r="C120" s="104">
        <v>2.0365462885713211E-3</v>
      </c>
    </row>
    <row r="121" spans="1:3" x14ac:dyDescent="0.2">
      <c r="A121" s="28">
        <v>31</v>
      </c>
      <c r="B121" s="28" t="s">
        <v>1260</v>
      </c>
      <c r="C121" s="104">
        <v>1.6096218179216754E-3</v>
      </c>
    </row>
    <row r="122" spans="1:3" x14ac:dyDescent="0.2">
      <c r="A122" s="28">
        <v>32</v>
      </c>
      <c r="B122" s="28" t="s">
        <v>1261</v>
      </c>
      <c r="C122" s="104">
        <v>1.3208110454356904E-3</v>
      </c>
    </row>
    <row r="123" spans="1:3" x14ac:dyDescent="0.2">
      <c r="A123" s="28">
        <v>33</v>
      </c>
      <c r="B123" s="28" t="s">
        <v>1194</v>
      </c>
      <c r="C123" s="104">
        <v>7.5372733935800441E-4</v>
      </c>
    </row>
    <row r="124" spans="1:3" x14ac:dyDescent="0.2">
      <c r="A124" s="28">
        <v>34</v>
      </c>
      <c r="B124" s="28" t="s">
        <v>1193</v>
      </c>
      <c r="C124" s="104">
        <v>8.971889640018481E-10</v>
      </c>
    </row>
    <row r="125" spans="1:3" x14ac:dyDescent="0.2">
      <c r="A125" s="28">
        <v>35</v>
      </c>
      <c r="B125" s="28" t="s">
        <v>1367</v>
      </c>
      <c r="C125" s="104">
        <v>8.0970114573938887E-10</v>
      </c>
    </row>
    <row r="126" spans="1:3" x14ac:dyDescent="0.2">
      <c r="A126" s="28">
        <v>36</v>
      </c>
      <c r="B126" s="28" t="s">
        <v>1296</v>
      </c>
      <c r="C126" s="104">
        <v>9.435238318465099E-12</v>
      </c>
    </row>
    <row r="127" spans="1:3" x14ac:dyDescent="0.2">
      <c r="A127" s="28">
        <v>37</v>
      </c>
      <c r="B127" s="28" t="s">
        <v>1380</v>
      </c>
      <c r="C127" s="104">
        <v>3.150257592924233E-12</v>
      </c>
    </row>
    <row r="128" spans="1:3" x14ac:dyDescent="0.2">
      <c r="A128" s="28">
        <v>38</v>
      </c>
      <c r="B128" s="28" t="s">
        <v>1358</v>
      </c>
      <c r="C128" s="104">
        <v>2.0405203738366255E-12</v>
      </c>
    </row>
    <row r="129" spans="1:3" x14ac:dyDescent="0.2">
      <c r="A129" s="28">
        <v>39</v>
      </c>
      <c r="B129" s="28" t="s">
        <v>1189</v>
      </c>
      <c r="C129" s="104">
        <v>2.8336117973380007E-15</v>
      </c>
    </row>
    <row r="130" spans="1:3" ht="13.5" thickBot="1" x14ac:dyDescent="0.25">
      <c r="A130" s="30">
        <v>40</v>
      </c>
      <c r="B130" s="30" t="s">
        <v>1264</v>
      </c>
      <c r="C130" s="105">
        <v>0</v>
      </c>
    </row>
    <row r="131" spans="1:3" x14ac:dyDescent="0.2">
      <c r="A131" s="42" t="s">
        <v>286</v>
      </c>
    </row>
  </sheetData>
  <pageMargins left="0.7" right="0.7" top="0.75" bottom="0.75" header="0.3" footer="0.3"/>
  <pageSetup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9" tint="0.79998168889431442"/>
  </sheetPr>
  <dimension ref="A1:R30"/>
  <sheetViews>
    <sheetView showGridLines="0" workbookViewId="0"/>
  </sheetViews>
  <sheetFormatPr defaultRowHeight="15" x14ac:dyDescent="0.25"/>
  <cols>
    <col min="1" max="1" width="12.7109375" customWidth="1"/>
    <col min="2" max="3" width="14.7109375" customWidth="1"/>
    <col min="13" max="13" width="22.140625" customWidth="1"/>
    <col min="14" max="14" width="12.7109375" customWidth="1"/>
    <col min="15" max="16" width="14.7109375" customWidth="1"/>
  </cols>
  <sheetData>
    <row r="1" spans="1:18" x14ac:dyDescent="0.25">
      <c r="A1" s="9" t="s">
        <v>1308</v>
      </c>
      <c r="B1" s="9"/>
      <c r="C1" s="9"/>
      <c r="N1" s="9" t="s">
        <v>1309</v>
      </c>
      <c r="O1" s="9"/>
      <c r="P1" s="9"/>
    </row>
    <row r="2" spans="1:18" ht="15.75" thickBot="1" x14ac:dyDescent="0.3">
      <c r="A2" s="33"/>
      <c r="B2" s="16" t="s">
        <v>0</v>
      </c>
      <c r="C2" s="16" t="s">
        <v>227</v>
      </c>
      <c r="E2" s="121" t="s">
        <v>1444</v>
      </c>
      <c r="N2" s="33"/>
      <c r="O2" s="16" t="s">
        <v>0</v>
      </c>
      <c r="P2" s="16" t="s">
        <v>227</v>
      </c>
      <c r="R2" t="s">
        <v>1445</v>
      </c>
    </row>
    <row r="3" spans="1:18" ht="15.75" hidden="1" thickTop="1" x14ac:dyDescent="0.25">
      <c r="A3" s="74">
        <v>2019</v>
      </c>
      <c r="B3" s="34"/>
      <c r="C3" s="34"/>
      <c r="N3" s="74">
        <v>2019</v>
      </c>
      <c r="O3" s="34"/>
      <c r="P3" s="34"/>
    </row>
    <row r="4" spans="1:18" hidden="1" x14ac:dyDescent="0.25">
      <c r="A4" s="19">
        <v>2020</v>
      </c>
      <c r="B4" s="35"/>
      <c r="C4" s="35"/>
      <c r="N4" s="19">
        <v>2020</v>
      </c>
      <c r="O4" s="35"/>
      <c r="P4" s="35"/>
    </row>
    <row r="5" spans="1:18" ht="15.75" thickTop="1" x14ac:dyDescent="0.25">
      <c r="A5" s="19">
        <v>2021</v>
      </c>
      <c r="B5" s="35">
        <v>3583.6078772713677</v>
      </c>
      <c r="C5" s="35">
        <v>4456.8731332571015</v>
      </c>
      <c r="D5" s="122"/>
      <c r="E5" s="122"/>
      <c r="N5" s="19">
        <v>2021</v>
      </c>
      <c r="O5" s="35">
        <v>1401.4121776206166</v>
      </c>
      <c r="P5" s="35">
        <v>704.48540301891978</v>
      </c>
      <c r="Q5" s="134"/>
      <c r="R5" s="122"/>
    </row>
    <row r="6" spans="1:18" x14ac:dyDescent="0.25">
      <c r="A6" s="19">
        <v>2022</v>
      </c>
      <c r="B6" s="35">
        <v>3604.1964548733558</v>
      </c>
      <c r="C6" s="35">
        <v>4473.2517140895898</v>
      </c>
      <c r="N6" s="19">
        <v>2022</v>
      </c>
      <c r="O6" s="35">
        <v>1408.0709978144678</v>
      </c>
      <c r="P6" s="35">
        <v>705.97890445096687</v>
      </c>
    </row>
    <row r="7" spans="1:18" x14ac:dyDescent="0.25">
      <c r="A7" s="19">
        <v>2023</v>
      </c>
      <c r="B7" s="35">
        <v>3624.8839078716683</v>
      </c>
      <c r="C7" s="35">
        <v>4487.0400732873231</v>
      </c>
      <c r="N7" s="19">
        <v>2023</v>
      </c>
      <c r="O7" s="35">
        <v>1414.7679910258262</v>
      </c>
      <c r="P7" s="35">
        <v>708.2835473689122</v>
      </c>
    </row>
    <row r="8" spans="1:18" x14ac:dyDescent="0.25">
      <c r="A8" s="19">
        <v>2024</v>
      </c>
      <c r="B8" s="35">
        <v>3384.3225389207782</v>
      </c>
      <c r="C8" s="35">
        <v>4502.0930156134527</v>
      </c>
      <c r="N8" s="19">
        <v>2024</v>
      </c>
      <c r="O8" s="35">
        <v>1391.996516467264</v>
      </c>
      <c r="P8" s="35">
        <v>710.76882920791343</v>
      </c>
    </row>
    <row r="9" spans="1:18" x14ac:dyDescent="0.25">
      <c r="A9" s="19">
        <v>2025</v>
      </c>
      <c r="B9" s="35">
        <v>3403.2765369463918</v>
      </c>
      <c r="C9" s="35">
        <v>4502.1007156460219</v>
      </c>
      <c r="N9" s="19">
        <v>2025</v>
      </c>
      <c r="O9" s="35">
        <v>1398.2599787893971</v>
      </c>
      <c r="P9" s="35">
        <v>710.85460639080884</v>
      </c>
    </row>
    <row r="10" spans="1:18" x14ac:dyDescent="0.25">
      <c r="A10" s="19">
        <v>2026</v>
      </c>
      <c r="B10" s="35">
        <v>3422.3213210578524</v>
      </c>
      <c r="C10" s="35">
        <v>4517.1766162978447</v>
      </c>
      <c r="N10" s="19">
        <v>2026</v>
      </c>
      <c r="O10" s="35">
        <v>1404.5606780079625</v>
      </c>
      <c r="P10" s="35">
        <v>713.31176289743814</v>
      </c>
    </row>
    <row r="11" spans="1:18" x14ac:dyDescent="0.25">
      <c r="A11" s="19">
        <v>2027</v>
      </c>
      <c r="B11" s="35">
        <v>3441.4403209767911</v>
      </c>
      <c r="C11" s="35">
        <v>4526.0756885939109</v>
      </c>
      <c r="N11" s="19">
        <v>2027</v>
      </c>
      <c r="O11" s="35">
        <v>1410.8931452228499</v>
      </c>
      <c r="P11" s="35">
        <v>714.80373694810464</v>
      </c>
    </row>
    <row r="12" spans="1:18" x14ac:dyDescent="0.25">
      <c r="A12" s="74">
        <v>2028</v>
      </c>
      <c r="B12" s="35">
        <v>3466.7424709568218</v>
      </c>
      <c r="C12" s="35">
        <v>4548.7676507813485</v>
      </c>
      <c r="N12" s="74">
        <v>2028</v>
      </c>
      <c r="O12" s="35">
        <v>1417.8413233594147</v>
      </c>
      <c r="P12" s="35">
        <v>718.4729578780159</v>
      </c>
    </row>
    <row r="13" spans="1:18" x14ac:dyDescent="0.25">
      <c r="A13" s="19">
        <v>2029</v>
      </c>
      <c r="B13" s="35">
        <v>3489.8169272309442</v>
      </c>
      <c r="C13" s="35">
        <v>4521.9980285326283</v>
      </c>
      <c r="N13" s="19">
        <v>2029</v>
      </c>
      <c r="O13" s="35">
        <v>1424.2485984065638</v>
      </c>
      <c r="P13" s="35">
        <v>714.32314910601872</v>
      </c>
    </row>
    <row r="14" spans="1:18" x14ac:dyDescent="0.25">
      <c r="A14" s="19">
        <v>2030</v>
      </c>
      <c r="B14" s="35">
        <v>3509.931026838914</v>
      </c>
      <c r="C14" s="35">
        <v>4497.8462918325786</v>
      </c>
      <c r="N14" s="19">
        <v>2030</v>
      </c>
      <c r="O14" s="35">
        <v>1429.7761183664797</v>
      </c>
      <c r="P14" s="35">
        <v>710.58659463996537</v>
      </c>
    </row>
    <row r="15" spans="1:18" x14ac:dyDescent="0.25">
      <c r="A15" s="19">
        <v>2031</v>
      </c>
      <c r="B15" s="35">
        <v>3530.1435135827969</v>
      </c>
      <c r="C15" s="35">
        <v>4465.5622428660499</v>
      </c>
      <c r="N15" s="19">
        <v>2031</v>
      </c>
      <c r="O15" s="35">
        <v>1435.3430656271514</v>
      </c>
      <c r="P15" s="35">
        <v>705.54882243205702</v>
      </c>
    </row>
    <row r="16" spans="1:18" x14ac:dyDescent="0.25">
      <c r="A16" s="19">
        <v>2032</v>
      </c>
      <c r="B16" s="35">
        <v>3550.4393572544259</v>
      </c>
      <c r="C16" s="35">
        <v>4434.6172881139109</v>
      </c>
      <c r="N16" s="19">
        <v>2032</v>
      </c>
      <c r="O16" s="35">
        <v>1440.944342475985</v>
      </c>
      <c r="P16" s="35">
        <v>700.72239018090397</v>
      </c>
    </row>
    <row r="17" spans="1:16" x14ac:dyDescent="0.25">
      <c r="A17" s="19">
        <v>2033</v>
      </c>
      <c r="B17" s="35">
        <v>3570.8261255899906</v>
      </c>
      <c r="C17" s="35">
        <v>4398.8998552637349</v>
      </c>
      <c r="N17" s="19">
        <v>2033</v>
      </c>
      <c r="O17" s="35">
        <v>1446.5824686974809</v>
      </c>
      <c r="P17" s="35">
        <v>695.26645900216727</v>
      </c>
    </row>
    <row r="18" spans="1:16" x14ac:dyDescent="0.25">
      <c r="A18" s="19">
        <v>2034</v>
      </c>
      <c r="B18" s="35">
        <v>3591.2963204543221</v>
      </c>
      <c r="C18" s="35">
        <v>4328.4383399141752</v>
      </c>
      <c r="N18" s="19">
        <v>2034</v>
      </c>
      <c r="O18" s="35">
        <v>1452.2548858055902</v>
      </c>
      <c r="P18" s="35">
        <v>684.23534640107323</v>
      </c>
    </row>
    <row r="19" spans="1:16" x14ac:dyDescent="0.25">
      <c r="A19" s="19">
        <v>2035</v>
      </c>
      <c r="B19" s="35">
        <v>3617.6444300283638</v>
      </c>
      <c r="C19" s="35">
        <v>4258.9424780270401</v>
      </c>
      <c r="N19" s="19">
        <v>2035</v>
      </c>
      <c r="O19" s="35">
        <v>1457.0510773251603</v>
      </c>
      <c r="P19" s="35">
        <v>673.35746719707276</v>
      </c>
    </row>
    <row r="20" spans="1:16" x14ac:dyDescent="0.25">
      <c r="A20" s="19">
        <v>2036</v>
      </c>
      <c r="B20" s="35">
        <v>3635.2983843070683</v>
      </c>
      <c r="C20" s="35">
        <v>4198.5844141415055</v>
      </c>
      <c r="N20" s="19">
        <v>2036</v>
      </c>
      <c r="O20" s="35">
        <v>1461.8813379245523</v>
      </c>
      <c r="P20" s="35">
        <v>663.94549449630404</v>
      </c>
    </row>
    <row r="21" spans="1:16" x14ac:dyDescent="0.25">
      <c r="A21" s="74">
        <v>2037</v>
      </c>
      <c r="B21" s="35">
        <v>3653.0492879733283</v>
      </c>
      <c r="C21" s="35">
        <v>4191.391981802688</v>
      </c>
      <c r="N21" s="74">
        <v>2037</v>
      </c>
      <c r="O21" s="35">
        <v>1466.7503328187654</v>
      </c>
      <c r="P21" s="35">
        <v>662.88864076446384</v>
      </c>
    </row>
    <row r="22" spans="1:16" x14ac:dyDescent="0.25">
      <c r="A22" s="19">
        <v>2038</v>
      </c>
      <c r="B22" s="35">
        <v>3670.8763994603601</v>
      </c>
      <c r="C22" s="35">
        <v>4183.1880198838044</v>
      </c>
      <c r="N22" s="19">
        <v>2038</v>
      </c>
      <c r="O22" s="35">
        <v>1471.6509907446139</v>
      </c>
      <c r="P22" s="35">
        <v>661.67364188232659</v>
      </c>
    </row>
    <row r="23" spans="1:16" x14ac:dyDescent="0.25">
      <c r="A23" s="19">
        <v>2039</v>
      </c>
      <c r="B23" s="35">
        <v>3688.8073720692546</v>
      </c>
      <c r="C23" s="35">
        <v>4177.8307285533119</v>
      </c>
      <c r="N23" s="19">
        <v>2039</v>
      </c>
      <c r="O23" s="35">
        <v>1476.5926716044246</v>
      </c>
      <c r="P23" s="35">
        <v>660.76624241227603</v>
      </c>
    </row>
    <row r="24" spans="1:16" x14ac:dyDescent="0.25">
      <c r="A24" s="19">
        <v>2040</v>
      </c>
      <c r="B24" s="35">
        <v>3706.8145508100361</v>
      </c>
      <c r="C24" s="35">
        <v>4177.1016234815088</v>
      </c>
      <c r="N24" s="19">
        <v>2040</v>
      </c>
      <c r="O24" s="35">
        <v>1481.5659571763208</v>
      </c>
      <c r="P24" s="35">
        <v>660.72911573561498</v>
      </c>
    </row>
    <row r="25" spans="1:16" x14ac:dyDescent="0.25">
      <c r="A25" s="19">
        <v>2041</v>
      </c>
      <c r="B25" s="35">
        <v>3724.4877410879776</v>
      </c>
      <c r="C25" s="35">
        <v>4121.6157032541123</v>
      </c>
      <c r="N25" s="19">
        <v>2041</v>
      </c>
      <c r="O25" s="35">
        <v>1486.4315496653935</v>
      </c>
      <c r="P25" s="35">
        <v>652.09350437012517</v>
      </c>
    </row>
    <row r="26" spans="1:16" x14ac:dyDescent="0.25">
      <c r="A26" s="19">
        <v>2042</v>
      </c>
      <c r="B26" s="35">
        <v>3742.5050563351779</v>
      </c>
      <c r="C26" s="35">
        <v>4115.9113338264269</v>
      </c>
      <c r="N26" s="19">
        <v>2042</v>
      </c>
      <c r="O26" s="35">
        <v>1491.4196532098931</v>
      </c>
      <c r="P26" s="35">
        <v>651.26447312804476</v>
      </c>
    </row>
    <row r="27" spans="1:16" x14ac:dyDescent="0.25">
      <c r="A27" s="74">
        <v>2043</v>
      </c>
      <c r="B27" s="35">
        <v>3760.5223604411972</v>
      </c>
      <c r="C27" s="35">
        <v>4110.1942691724935</v>
      </c>
      <c r="N27" s="74">
        <v>2043</v>
      </c>
      <c r="O27" s="35">
        <v>1496.4133992554687</v>
      </c>
      <c r="P27" s="35">
        <v>650.43350800096573</v>
      </c>
    </row>
    <row r="28" spans="1:16" x14ac:dyDescent="0.25">
      <c r="A28" s="19">
        <v>2044</v>
      </c>
      <c r="B28" s="35">
        <v>3778.5399800571877</v>
      </c>
      <c r="C28" s="35">
        <v>4104.4644762108701</v>
      </c>
      <c r="N28" s="19">
        <v>2044</v>
      </c>
      <c r="O28" s="35">
        <v>1501.4128690557111</v>
      </c>
      <c r="P28" s="35">
        <v>649.60060403527382</v>
      </c>
    </row>
    <row r="29" spans="1:16" ht="15.75" thickBot="1" x14ac:dyDescent="0.3">
      <c r="A29" s="72">
        <v>2045</v>
      </c>
      <c r="B29" s="37">
        <v>3796.5576517128075</v>
      </c>
      <c r="C29" s="37">
        <v>4098.7219220255283</v>
      </c>
      <c r="N29" s="72">
        <v>2045</v>
      </c>
      <c r="O29" s="37">
        <v>1506.4179473465272</v>
      </c>
      <c r="P29" s="37">
        <v>648.76575630212392</v>
      </c>
    </row>
    <row r="30" spans="1:16" x14ac:dyDescent="0.25">
      <c r="A30" s="75" t="s">
        <v>93</v>
      </c>
      <c r="B30" s="2"/>
      <c r="C30" s="2"/>
      <c r="N30" s="42" t="s">
        <v>97</v>
      </c>
      <c r="O30" s="2"/>
      <c r="P30" s="2"/>
    </row>
  </sheetData>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R401"/>
  <sheetViews>
    <sheetView workbookViewId="0"/>
  </sheetViews>
  <sheetFormatPr defaultRowHeight="15" x14ac:dyDescent="0.25"/>
  <sheetData>
    <row r="1" spans="1:18" x14ac:dyDescent="0.25">
      <c r="A1" t="s">
        <v>143</v>
      </c>
      <c r="B1" t="s">
        <v>287</v>
      </c>
      <c r="C1" t="s">
        <v>288</v>
      </c>
      <c r="D1" t="s">
        <v>289</v>
      </c>
      <c r="E1" t="s">
        <v>290</v>
      </c>
      <c r="F1" t="s">
        <v>291</v>
      </c>
      <c r="G1" t="s">
        <v>292</v>
      </c>
      <c r="H1" t="s">
        <v>5</v>
      </c>
      <c r="I1" t="s">
        <v>293</v>
      </c>
      <c r="J1" t="s">
        <v>294</v>
      </c>
      <c r="K1" t="s">
        <v>295</v>
      </c>
      <c r="L1" t="s">
        <v>296</v>
      </c>
      <c r="M1" t="s">
        <v>297</v>
      </c>
      <c r="N1" t="s">
        <v>298</v>
      </c>
      <c r="O1" t="s">
        <v>299</v>
      </c>
      <c r="P1" t="s">
        <v>300</v>
      </c>
      <c r="Q1" t="s">
        <v>301</v>
      </c>
      <c r="R1" t="s">
        <v>302</v>
      </c>
    </row>
    <row r="2" spans="1:18" x14ac:dyDescent="0.25">
      <c r="A2">
        <v>1</v>
      </c>
      <c r="B2" t="b">
        <v>1</v>
      </c>
      <c r="C2" t="s">
        <v>303</v>
      </c>
      <c r="D2" t="s">
        <v>304</v>
      </c>
      <c r="E2" t="s">
        <v>305</v>
      </c>
      <c r="F2" t="s">
        <v>306</v>
      </c>
      <c r="G2" t="s">
        <v>307</v>
      </c>
      <c r="H2" t="s">
        <v>308</v>
      </c>
      <c r="I2" t="s">
        <v>309</v>
      </c>
      <c r="J2" t="s">
        <v>310</v>
      </c>
      <c r="K2" t="s">
        <v>310</v>
      </c>
      <c r="L2" t="s">
        <v>311</v>
      </c>
      <c r="M2" t="s">
        <v>311</v>
      </c>
      <c r="N2" t="s">
        <v>310</v>
      </c>
      <c r="O2" t="s">
        <v>310</v>
      </c>
      <c r="P2" t="s">
        <v>310</v>
      </c>
      <c r="Q2" t="s">
        <v>304</v>
      </c>
      <c r="R2" t="b">
        <v>0</v>
      </c>
    </row>
    <row r="3" spans="1:18" x14ac:dyDescent="0.25">
      <c r="A3">
        <v>2</v>
      </c>
      <c r="B3" t="b">
        <v>1</v>
      </c>
      <c r="C3" t="s">
        <v>312</v>
      </c>
      <c r="D3" t="s">
        <v>313</v>
      </c>
      <c r="E3" t="s">
        <v>305</v>
      </c>
      <c r="F3" t="s">
        <v>306</v>
      </c>
      <c r="G3" t="s">
        <v>307</v>
      </c>
      <c r="H3" t="s">
        <v>308</v>
      </c>
      <c r="I3" t="s">
        <v>314</v>
      </c>
      <c r="J3" t="s">
        <v>310</v>
      </c>
      <c r="K3" t="s">
        <v>310</v>
      </c>
      <c r="L3" t="s">
        <v>311</v>
      </c>
      <c r="M3" t="s">
        <v>311</v>
      </c>
      <c r="N3" t="s">
        <v>310</v>
      </c>
      <c r="O3" t="s">
        <v>310</v>
      </c>
      <c r="P3" t="s">
        <v>310</v>
      </c>
      <c r="Q3" t="s">
        <v>313</v>
      </c>
      <c r="R3" t="b">
        <v>0</v>
      </c>
    </row>
    <row r="4" spans="1:18" x14ac:dyDescent="0.25">
      <c r="A4">
        <v>3</v>
      </c>
      <c r="B4" t="b">
        <v>1</v>
      </c>
      <c r="C4" t="s">
        <v>315</v>
      </c>
      <c r="D4" t="s">
        <v>316</v>
      </c>
      <c r="E4" t="s">
        <v>305</v>
      </c>
      <c r="F4" t="s">
        <v>1312</v>
      </c>
      <c r="G4" t="s">
        <v>307</v>
      </c>
      <c r="H4" t="s">
        <v>308</v>
      </c>
      <c r="I4" t="s">
        <v>317</v>
      </c>
      <c r="J4" t="s">
        <v>310</v>
      </c>
      <c r="K4" t="s">
        <v>310</v>
      </c>
      <c r="L4" t="s">
        <v>311</v>
      </c>
      <c r="M4" t="s">
        <v>311</v>
      </c>
      <c r="N4" t="s">
        <v>310</v>
      </c>
      <c r="O4" t="s">
        <v>310</v>
      </c>
      <c r="P4" t="s">
        <v>310</v>
      </c>
      <c r="Q4" t="s">
        <v>316</v>
      </c>
      <c r="R4" t="b">
        <v>0</v>
      </c>
    </row>
    <row r="5" spans="1:18" x14ac:dyDescent="0.25">
      <c r="A5">
        <v>4</v>
      </c>
      <c r="B5" t="b">
        <v>1</v>
      </c>
      <c r="C5" t="s">
        <v>318</v>
      </c>
      <c r="D5" t="s">
        <v>319</v>
      </c>
      <c r="E5" t="s">
        <v>305</v>
      </c>
      <c r="F5" t="s">
        <v>306</v>
      </c>
      <c r="G5" t="s">
        <v>307</v>
      </c>
      <c r="H5" t="s">
        <v>320</v>
      </c>
      <c r="I5" t="s">
        <v>309</v>
      </c>
      <c r="J5" t="s">
        <v>310</v>
      </c>
      <c r="K5" t="s">
        <v>310</v>
      </c>
      <c r="L5" t="s">
        <v>311</v>
      </c>
      <c r="M5" t="s">
        <v>311</v>
      </c>
      <c r="N5" t="s">
        <v>310</v>
      </c>
      <c r="O5" t="s">
        <v>310</v>
      </c>
      <c r="P5" t="s">
        <v>310</v>
      </c>
      <c r="Q5" t="s">
        <v>319</v>
      </c>
      <c r="R5" t="b">
        <v>0</v>
      </c>
    </row>
    <row r="6" spans="1:18" x14ac:dyDescent="0.25">
      <c r="A6">
        <v>5</v>
      </c>
      <c r="B6" t="b">
        <v>1</v>
      </c>
      <c r="C6" t="s">
        <v>321</v>
      </c>
      <c r="D6" t="s">
        <v>322</v>
      </c>
      <c r="E6" t="s">
        <v>305</v>
      </c>
      <c r="F6" t="s">
        <v>306</v>
      </c>
      <c r="G6" t="s">
        <v>307</v>
      </c>
      <c r="H6" t="s">
        <v>320</v>
      </c>
      <c r="I6" t="s">
        <v>314</v>
      </c>
      <c r="J6" t="s">
        <v>310</v>
      </c>
      <c r="K6" t="s">
        <v>310</v>
      </c>
      <c r="L6" t="s">
        <v>311</v>
      </c>
      <c r="M6" t="s">
        <v>311</v>
      </c>
      <c r="N6" t="s">
        <v>310</v>
      </c>
      <c r="O6" t="s">
        <v>310</v>
      </c>
      <c r="P6" t="s">
        <v>310</v>
      </c>
      <c r="Q6" t="s">
        <v>322</v>
      </c>
      <c r="R6" t="b">
        <v>0</v>
      </c>
    </row>
    <row r="7" spans="1:18" x14ac:dyDescent="0.25">
      <c r="A7">
        <v>6</v>
      </c>
      <c r="B7" t="b">
        <v>1</v>
      </c>
      <c r="C7" t="s">
        <v>323</v>
      </c>
      <c r="D7" t="s">
        <v>324</v>
      </c>
      <c r="E7" t="s">
        <v>305</v>
      </c>
      <c r="F7" t="s">
        <v>1312</v>
      </c>
      <c r="G7" t="s">
        <v>307</v>
      </c>
      <c r="H7" t="s">
        <v>320</v>
      </c>
      <c r="I7" t="s">
        <v>317</v>
      </c>
      <c r="J7" t="s">
        <v>310</v>
      </c>
      <c r="K7" t="s">
        <v>310</v>
      </c>
      <c r="L7" t="s">
        <v>311</v>
      </c>
      <c r="M7" t="s">
        <v>311</v>
      </c>
      <c r="N7" t="s">
        <v>310</v>
      </c>
      <c r="O7" t="s">
        <v>310</v>
      </c>
      <c r="P7" t="s">
        <v>310</v>
      </c>
      <c r="Q7" t="s">
        <v>324</v>
      </c>
      <c r="R7" t="b">
        <v>0</v>
      </c>
    </row>
    <row r="8" spans="1:18" x14ac:dyDescent="0.25">
      <c r="A8">
        <v>7</v>
      </c>
      <c r="B8" t="b">
        <v>0</v>
      </c>
      <c r="C8" t="s">
        <v>325</v>
      </c>
      <c r="D8" t="s">
        <v>326</v>
      </c>
      <c r="E8" t="s">
        <v>305</v>
      </c>
      <c r="F8" t="s">
        <v>306</v>
      </c>
      <c r="G8" t="s">
        <v>307</v>
      </c>
      <c r="H8" t="s">
        <v>327</v>
      </c>
      <c r="I8" t="s">
        <v>309</v>
      </c>
      <c r="J8" t="s">
        <v>310</v>
      </c>
      <c r="K8" t="s">
        <v>310</v>
      </c>
      <c r="L8" t="s">
        <v>311</v>
      </c>
      <c r="M8" t="s">
        <v>311</v>
      </c>
      <c r="N8" t="s">
        <v>310</v>
      </c>
      <c r="O8" t="s">
        <v>310</v>
      </c>
      <c r="P8" t="s">
        <v>310</v>
      </c>
      <c r="Q8" t="s">
        <v>326</v>
      </c>
      <c r="R8" t="b">
        <v>0</v>
      </c>
    </row>
    <row r="9" spans="1:18" x14ac:dyDescent="0.25">
      <c r="A9">
        <v>8</v>
      </c>
      <c r="B9" t="b">
        <v>0</v>
      </c>
      <c r="C9" t="s">
        <v>328</v>
      </c>
      <c r="D9" t="s">
        <v>329</v>
      </c>
      <c r="E9" t="s">
        <v>305</v>
      </c>
      <c r="F9" t="s">
        <v>306</v>
      </c>
      <c r="G9" t="s">
        <v>307</v>
      </c>
      <c r="H9" t="s">
        <v>327</v>
      </c>
      <c r="I9" t="s">
        <v>330</v>
      </c>
      <c r="J9" t="s">
        <v>310</v>
      </c>
      <c r="K9" t="s">
        <v>310</v>
      </c>
      <c r="L9" t="s">
        <v>311</v>
      </c>
      <c r="M9" t="s">
        <v>311</v>
      </c>
      <c r="N9" t="s">
        <v>310</v>
      </c>
      <c r="O9" t="s">
        <v>310</v>
      </c>
      <c r="P9" t="s">
        <v>310</v>
      </c>
      <c r="Q9" t="s">
        <v>329</v>
      </c>
      <c r="R9" t="b">
        <v>0</v>
      </c>
    </row>
    <row r="10" spans="1:18" x14ac:dyDescent="0.25">
      <c r="A10">
        <v>9</v>
      </c>
      <c r="B10" t="b">
        <v>0</v>
      </c>
      <c r="C10" t="s">
        <v>331</v>
      </c>
      <c r="D10" t="s">
        <v>332</v>
      </c>
      <c r="E10" t="s">
        <v>305</v>
      </c>
      <c r="F10" t="s">
        <v>306</v>
      </c>
      <c r="G10" t="s">
        <v>307</v>
      </c>
      <c r="H10" t="s">
        <v>327</v>
      </c>
      <c r="I10" t="s">
        <v>333</v>
      </c>
      <c r="J10" t="s">
        <v>310</v>
      </c>
      <c r="K10" t="s">
        <v>310</v>
      </c>
      <c r="L10" t="s">
        <v>311</v>
      </c>
      <c r="M10" t="s">
        <v>311</v>
      </c>
      <c r="N10" t="s">
        <v>310</v>
      </c>
      <c r="O10" t="s">
        <v>310</v>
      </c>
      <c r="P10" t="s">
        <v>310</v>
      </c>
      <c r="Q10" t="s">
        <v>332</v>
      </c>
      <c r="R10" t="b">
        <v>0</v>
      </c>
    </row>
    <row r="11" spans="1:18" x14ac:dyDescent="0.25">
      <c r="A11">
        <v>10</v>
      </c>
      <c r="B11" t="b">
        <v>0</v>
      </c>
      <c r="C11" t="s">
        <v>334</v>
      </c>
      <c r="D11" t="s">
        <v>335</v>
      </c>
      <c r="E11" t="s">
        <v>305</v>
      </c>
      <c r="F11" t="s">
        <v>306</v>
      </c>
      <c r="G11" t="s">
        <v>307</v>
      </c>
      <c r="H11" t="s">
        <v>336</v>
      </c>
      <c r="I11" t="s">
        <v>309</v>
      </c>
      <c r="J11" t="s">
        <v>310</v>
      </c>
      <c r="K11" t="s">
        <v>310</v>
      </c>
      <c r="L11" t="s">
        <v>311</v>
      </c>
      <c r="M11" t="s">
        <v>311</v>
      </c>
      <c r="N11" t="s">
        <v>310</v>
      </c>
      <c r="O11" t="s">
        <v>310</v>
      </c>
      <c r="P11" t="s">
        <v>310</v>
      </c>
      <c r="Q11" t="s">
        <v>335</v>
      </c>
      <c r="R11" t="b">
        <v>0</v>
      </c>
    </row>
    <row r="12" spans="1:18" x14ac:dyDescent="0.25">
      <c r="A12">
        <v>11</v>
      </c>
      <c r="B12" t="b">
        <v>0</v>
      </c>
      <c r="C12" t="s">
        <v>337</v>
      </c>
      <c r="D12" t="s">
        <v>338</v>
      </c>
      <c r="E12" t="s">
        <v>305</v>
      </c>
      <c r="F12" t="s">
        <v>306</v>
      </c>
      <c r="G12" t="s">
        <v>307</v>
      </c>
      <c r="H12" t="s">
        <v>336</v>
      </c>
      <c r="I12" t="s">
        <v>330</v>
      </c>
      <c r="J12" t="s">
        <v>310</v>
      </c>
      <c r="K12" t="s">
        <v>310</v>
      </c>
      <c r="L12" t="s">
        <v>311</v>
      </c>
      <c r="M12" t="s">
        <v>311</v>
      </c>
      <c r="N12" t="s">
        <v>310</v>
      </c>
      <c r="O12" t="s">
        <v>310</v>
      </c>
      <c r="P12" t="s">
        <v>310</v>
      </c>
      <c r="Q12" t="s">
        <v>338</v>
      </c>
      <c r="R12" t="b">
        <v>0</v>
      </c>
    </row>
    <row r="13" spans="1:18" x14ac:dyDescent="0.25">
      <c r="A13">
        <v>12</v>
      </c>
      <c r="B13" t="b">
        <v>1</v>
      </c>
      <c r="C13" t="s">
        <v>339</v>
      </c>
      <c r="D13" t="s">
        <v>340</v>
      </c>
      <c r="E13" t="s">
        <v>305</v>
      </c>
      <c r="F13" t="s">
        <v>341</v>
      </c>
      <c r="G13" t="s">
        <v>307</v>
      </c>
      <c r="H13" t="s">
        <v>308</v>
      </c>
      <c r="I13" t="s">
        <v>342</v>
      </c>
      <c r="J13" t="s">
        <v>310</v>
      </c>
      <c r="K13" t="s">
        <v>310</v>
      </c>
      <c r="L13" t="s">
        <v>311</v>
      </c>
      <c r="M13" t="s">
        <v>310</v>
      </c>
      <c r="N13" t="s">
        <v>310</v>
      </c>
      <c r="O13" t="s">
        <v>310</v>
      </c>
      <c r="P13" t="s">
        <v>310</v>
      </c>
      <c r="Q13" t="s">
        <v>340</v>
      </c>
      <c r="R13" t="b">
        <v>0</v>
      </c>
    </row>
    <row r="14" spans="1:18" x14ac:dyDescent="0.25">
      <c r="A14">
        <v>13</v>
      </c>
      <c r="B14" t="b">
        <v>1</v>
      </c>
      <c r="C14" t="s">
        <v>343</v>
      </c>
      <c r="D14" t="s">
        <v>344</v>
      </c>
      <c r="E14" t="s">
        <v>305</v>
      </c>
      <c r="F14" t="s">
        <v>341</v>
      </c>
      <c r="G14" t="s">
        <v>307</v>
      </c>
      <c r="H14" t="s">
        <v>320</v>
      </c>
      <c r="I14" t="s">
        <v>342</v>
      </c>
      <c r="J14" t="s">
        <v>310</v>
      </c>
      <c r="K14" t="s">
        <v>310</v>
      </c>
      <c r="L14" t="s">
        <v>311</v>
      </c>
      <c r="M14" t="s">
        <v>310</v>
      </c>
      <c r="N14" t="s">
        <v>310</v>
      </c>
      <c r="O14" t="s">
        <v>310</v>
      </c>
      <c r="P14" t="s">
        <v>310</v>
      </c>
      <c r="Q14" t="s">
        <v>344</v>
      </c>
      <c r="R14" t="b">
        <v>0</v>
      </c>
    </row>
    <row r="15" spans="1:18" x14ac:dyDescent="0.25">
      <c r="A15">
        <v>14</v>
      </c>
      <c r="B15" t="b">
        <v>0</v>
      </c>
      <c r="C15" t="s">
        <v>345</v>
      </c>
      <c r="D15" t="s">
        <v>346</v>
      </c>
      <c r="E15" t="s">
        <v>305</v>
      </c>
      <c r="F15" t="s">
        <v>347</v>
      </c>
      <c r="G15" t="s">
        <v>307</v>
      </c>
      <c r="H15" t="s">
        <v>327</v>
      </c>
      <c r="I15" t="s">
        <v>348</v>
      </c>
      <c r="J15" t="s">
        <v>310</v>
      </c>
      <c r="K15" t="s">
        <v>310</v>
      </c>
      <c r="L15" t="s">
        <v>311</v>
      </c>
      <c r="M15" t="s">
        <v>310</v>
      </c>
      <c r="N15" t="s">
        <v>310</v>
      </c>
      <c r="O15" t="s">
        <v>310</v>
      </c>
      <c r="P15" t="s">
        <v>310</v>
      </c>
      <c r="Q15" t="s">
        <v>346</v>
      </c>
      <c r="R15" t="b">
        <v>0</v>
      </c>
    </row>
    <row r="16" spans="1:18" x14ac:dyDescent="0.25">
      <c r="A16">
        <v>15</v>
      </c>
      <c r="B16" t="b">
        <v>0</v>
      </c>
      <c r="C16" t="s">
        <v>349</v>
      </c>
      <c r="D16" t="s">
        <v>350</v>
      </c>
      <c r="E16" t="s">
        <v>305</v>
      </c>
      <c r="F16" t="s">
        <v>347</v>
      </c>
      <c r="G16" t="s">
        <v>307</v>
      </c>
      <c r="H16" t="s">
        <v>336</v>
      </c>
      <c r="I16" t="s">
        <v>348</v>
      </c>
      <c r="J16" t="s">
        <v>310</v>
      </c>
      <c r="K16" t="s">
        <v>310</v>
      </c>
      <c r="L16" t="s">
        <v>311</v>
      </c>
      <c r="M16" t="s">
        <v>310</v>
      </c>
      <c r="N16" t="s">
        <v>310</v>
      </c>
      <c r="O16" t="s">
        <v>310</v>
      </c>
      <c r="P16" t="s">
        <v>310</v>
      </c>
      <c r="Q16" t="s">
        <v>350</v>
      </c>
      <c r="R16" t="b">
        <v>0</v>
      </c>
    </row>
    <row r="17" spans="1:18" x14ac:dyDescent="0.25">
      <c r="A17">
        <v>16</v>
      </c>
      <c r="B17" t="b">
        <v>1</v>
      </c>
      <c r="C17" t="s">
        <v>351</v>
      </c>
      <c r="D17" t="s">
        <v>352</v>
      </c>
      <c r="E17" t="s">
        <v>353</v>
      </c>
      <c r="F17" t="s">
        <v>305</v>
      </c>
      <c r="G17" t="s">
        <v>307</v>
      </c>
      <c r="H17" t="s">
        <v>354</v>
      </c>
      <c r="I17" t="s">
        <v>309</v>
      </c>
      <c r="J17" t="s">
        <v>310</v>
      </c>
      <c r="K17" t="s">
        <v>310</v>
      </c>
      <c r="L17" t="s">
        <v>311</v>
      </c>
      <c r="M17" t="s">
        <v>311</v>
      </c>
      <c r="N17" t="s">
        <v>310</v>
      </c>
      <c r="O17" t="s">
        <v>310</v>
      </c>
      <c r="P17" t="s">
        <v>310</v>
      </c>
      <c r="Q17" t="s">
        <v>352</v>
      </c>
      <c r="R17" t="b">
        <v>0</v>
      </c>
    </row>
    <row r="18" spans="1:18" x14ac:dyDescent="0.25">
      <c r="A18">
        <v>17</v>
      </c>
      <c r="B18" t="b">
        <v>1</v>
      </c>
      <c r="C18" t="s">
        <v>355</v>
      </c>
      <c r="D18" t="s">
        <v>356</v>
      </c>
      <c r="E18" t="s">
        <v>353</v>
      </c>
      <c r="F18" t="s">
        <v>305</v>
      </c>
      <c r="G18" t="s">
        <v>307</v>
      </c>
      <c r="H18" t="s">
        <v>354</v>
      </c>
      <c r="I18" t="s">
        <v>357</v>
      </c>
      <c r="J18" t="s">
        <v>310</v>
      </c>
      <c r="K18" t="s">
        <v>310</v>
      </c>
      <c r="L18" t="s">
        <v>311</v>
      </c>
      <c r="M18" t="s">
        <v>311</v>
      </c>
      <c r="N18" t="s">
        <v>310</v>
      </c>
      <c r="O18" t="s">
        <v>310</v>
      </c>
      <c r="P18" t="s">
        <v>310</v>
      </c>
      <c r="Q18" t="s">
        <v>356</v>
      </c>
      <c r="R18" t="b">
        <v>0</v>
      </c>
    </row>
    <row r="19" spans="1:18" x14ac:dyDescent="0.25">
      <c r="A19">
        <v>18</v>
      </c>
      <c r="B19" t="b">
        <v>1</v>
      </c>
      <c r="C19" t="s">
        <v>358</v>
      </c>
      <c r="D19" t="s">
        <v>359</v>
      </c>
      <c r="E19" t="s">
        <v>353</v>
      </c>
      <c r="F19" t="s">
        <v>305</v>
      </c>
      <c r="G19" t="s">
        <v>307</v>
      </c>
      <c r="H19" t="s">
        <v>354</v>
      </c>
      <c r="I19" t="s">
        <v>360</v>
      </c>
      <c r="J19" t="s">
        <v>310</v>
      </c>
      <c r="K19" t="s">
        <v>310</v>
      </c>
      <c r="L19" t="s">
        <v>311</v>
      </c>
      <c r="M19" t="s">
        <v>311</v>
      </c>
      <c r="N19" t="s">
        <v>310</v>
      </c>
      <c r="O19" t="s">
        <v>310</v>
      </c>
      <c r="P19" t="s">
        <v>310</v>
      </c>
      <c r="Q19" t="s">
        <v>359</v>
      </c>
      <c r="R19" t="b">
        <v>0</v>
      </c>
    </row>
    <row r="20" spans="1:18" x14ac:dyDescent="0.25">
      <c r="A20">
        <v>19</v>
      </c>
      <c r="B20" t="b">
        <v>1</v>
      </c>
      <c r="C20" t="s">
        <v>361</v>
      </c>
      <c r="D20" t="s">
        <v>362</v>
      </c>
      <c r="E20" t="s">
        <v>353</v>
      </c>
      <c r="F20" t="s">
        <v>305</v>
      </c>
      <c r="G20" t="s">
        <v>307</v>
      </c>
      <c r="H20" t="s">
        <v>354</v>
      </c>
      <c r="I20" t="s">
        <v>363</v>
      </c>
      <c r="J20" t="s">
        <v>310</v>
      </c>
      <c r="K20" t="s">
        <v>310</v>
      </c>
      <c r="L20" t="s">
        <v>311</v>
      </c>
      <c r="M20" t="s">
        <v>311</v>
      </c>
      <c r="N20" t="s">
        <v>310</v>
      </c>
      <c r="O20" t="s">
        <v>310</v>
      </c>
      <c r="P20" t="s">
        <v>310</v>
      </c>
      <c r="Q20" t="s">
        <v>362</v>
      </c>
      <c r="R20" t="b">
        <v>0</v>
      </c>
    </row>
    <row r="21" spans="1:18" x14ac:dyDescent="0.25">
      <c r="A21">
        <v>20</v>
      </c>
      <c r="B21" t="b">
        <v>1</v>
      </c>
      <c r="C21" t="s">
        <v>364</v>
      </c>
      <c r="D21" t="s">
        <v>365</v>
      </c>
      <c r="E21" t="s">
        <v>353</v>
      </c>
      <c r="F21" t="s">
        <v>305</v>
      </c>
      <c r="G21" t="s">
        <v>307</v>
      </c>
      <c r="H21" t="s">
        <v>354</v>
      </c>
      <c r="I21" t="s">
        <v>366</v>
      </c>
      <c r="J21" t="s">
        <v>310</v>
      </c>
      <c r="K21" t="s">
        <v>310</v>
      </c>
      <c r="L21" t="s">
        <v>311</v>
      </c>
      <c r="M21" t="s">
        <v>311</v>
      </c>
      <c r="N21" t="s">
        <v>310</v>
      </c>
      <c r="O21" t="s">
        <v>310</v>
      </c>
      <c r="P21" t="s">
        <v>310</v>
      </c>
      <c r="Q21" t="s">
        <v>365</v>
      </c>
      <c r="R21" t="b">
        <v>0</v>
      </c>
    </row>
    <row r="22" spans="1:18" x14ac:dyDescent="0.25">
      <c r="A22">
        <v>21</v>
      </c>
      <c r="B22" t="b">
        <v>1</v>
      </c>
      <c r="C22" t="s">
        <v>367</v>
      </c>
      <c r="D22" t="s">
        <v>368</v>
      </c>
      <c r="E22" t="s">
        <v>353</v>
      </c>
      <c r="F22" t="s">
        <v>305</v>
      </c>
      <c r="G22" t="s">
        <v>307</v>
      </c>
      <c r="H22" t="s">
        <v>354</v>
      </c>
      <c r="I22" t="s">
        <v>369</v>
      </c>
      <c r="J22" t="s">
        <v>310</v>
      </c>
      <c r="K22" t="s">
        <v>310</v>
      </c>
      <c r="L22" t="s">
        <v>311</v>
      </c>
      <c r="M22" t="s">
        <v>311</v>
      </c>
      <c r="N22" t="s">
        <v>310</v>
      </c>
      <c r="O22" t="s">
        <v>310</v>
      </c>
      <c r="P22" t="s">
        <v>310</v>
      </c>
      <c r="Q22" t="s">
        <v>368</v>
      </c>
      <c r="R22" t="b">
        <v>0</v>
      </c>
    </row>
    <row r="23" spans="1:18" x14ac:dyDescent="0.25">
      <c r="A23">
        <v>22</v>
      </c>
      <c r="B23" t="b">
        <v>1</v>
      </c>
      <c r="C23" t="s">
        <v>370</v>
      </c>
      <c r="D23" t="s">
        <v>371</v>
      </c>
      <c r="E23" t="s">
        <v>353</v>
      </c>
      <c r="F23" t="s">
        <v>305</v>
      </c>
      <c r="G23" t="s">
        <v>307</v>
      </c>
      <c r="H23" t="s">
        <v>354</v>
      </c>
      <c r="I23" t="s">
        <v>372</v>
      </c>
      <c r="J23" t="s">
        <v>310</v>
      </c>
      <c r="K23" t="s">
        <v>310</v>
      </c>
      <c r="L23" t="s">
        <v>311</v>
      </c>
      <c r="M23" t="s">
        <v>311</v>
      </c>
      <c r="N23" t="s">
        <v>310</v>
      </c>
      <c r="O23" t="s">
        <v>310</v>
      </c>
      <c r="P23" t="s">
        <v>310</v>
      </c>
      <c r="Q23" t="s">
        <v>371</v>
      </c>
      <c r="R23" t="b">
        <v>0</v>
      </c>
    </row>
    <row r="24" spans="1:18" x14ac:dyDescent="0.25">
      <c r="A24">
        <v>23</v>
      </c>
      <c r="B24" t="b">
        <v>1</v>
      </c>
      <c r="C24" t="s">
        <v>373</v>
      </c>
      <c r="D24" t="s">
        <v>374</v>
      </c>
      <c r="E24" t="s">
        <v>353</v>
      </c>
      <c r="F24" t="s">
        <v>305</v>
      </c>
      <c r="G24" t="s">
        <v>307</v>
      </c>
      <c r="H24" t="s">
        <v>354</v>
      </c>
      <c r="I24" t="s">
        <v>375</v>
      </c>
      <c r="J24" t="s">
        <v>310</v>
      </c>
      <c r="K24" t="s">
        <v>310</v>
      </c>
      <c r="L24" t="s">
        <v>311</v>
      </c>
      <c r="M24" t="s">
        <v>311</v>
      </c>
      <c r="N24" t="s">
        <v>310</v>
      </c>
      <c r="O24" t="s">
        <v>310</v>
      </c>
      <c r="P24" t="s">
        <v>310</v>
      </c>
      <c r="Q24" t="s">
        <v>374</v>
      </c>
      <c r="R24" t="b">
        <v>0</v>
      </c>
    </row>
    <row r="25" spans="1:18" x14ac:dyDescent="0.25">
      <c r="A25">
        <v>24</v>
      </c>
      <c r="B25" t="b">
        <v>1</v>
      </c>
      <c r="C25" t="s">
        <v>376</v>
      </c>
      <c r="D25" t="s">
        <v>377</v>
      </c>
      <c r="E25" t="s">
        <v>353</v>
      </c>
      <c r="F25" t="s">
        <v>305</v>
      </c>
      <c r="G25" t="s">
        <v>307</v>
      </c>
      <c r="H25" t="s">
        <v>354</v>
      </c>
      <c r="I25" t="s">
        <v>378</v>
      </c>
      <c r="J25" t="s">
        <v>310</v>
      </c>
      <c r="K25" t="s">
        <v>310</v>
      </c>
      <c r="L25" t="s">
        <v>311</v>
      </c>
      <c r="M25" t="s">
        <v>311</v>
      </c>
      <c r="N25" t="s">
        <v>310</v>
      </c>
      <c r="O25" t="s">
        <v>310</v>
      </c>
      <c r="P25" t="s">
        <v>310</v>
      </c>
      <c r="Q25" t="s">
        <v>377</v>
      </c>
      <c r="R25" t="b">
        <v>0</v>
      </c>
    </row>
    <row r="26" spans="1:18" x14ac:dyDescent="0.25">
      <c r="A26">
        <v>25</v>
      </c>
      <c r="B26" t="b">
        <v>0</v>
      </c>
      <c r="C26" t="s">
        <v>379</v>
      </c>
      <c r="D26" t="s">
        <v>380</v>
      </c>
      <c r="E26" t="s">
        <v>353</v>
      </c>
      <c r="F26" t="s">
        <v>305</v>
      </c>
      <c r="G26" t="s">
        <v>307</v>
      </c>
      <c r="H26" t="s">
        <v>354</v>
      </c>
      <c r="I26" t="s">
        <v>381</v>
      </c>
      <c r="J26" t="s">
        <v>310</v>
      </c>
      <c r="K26" t="s">
        <v>310</v>
      </c>
      <c r="L26" t="s">
        <v>311</v>
      </c>
      <c r="M26" t="s">
        <v>311</v>
      </c>
      <c r="N26" t="s">
        <v>310</v>
      </c>
      <c r="O26" t="s">
        <v>310</v>
      </c>
      <c r="P26" t="s">
        <v>310</v>
      </c>
      <c r="Q26" t="s">
        <v>380</v>
      </c>
      <c r="R26" t="b">
        <v>0</v>
      </c>
    </row>
    <row r="27" spans="1:18" x14ac:dyDescent="0.25">
      <c r="A27">
        <v>26</v>
      </c>
      <c r="B27" t="b">
        <v>0</v>
      </c>
      <c r="C27" t="s">
        <v>382</v>
      </c>
      <c r="D27" t="s">
        <v>383</v>
      </c>
      <c r="E27" t="s">
        <v>353</v>
      </c>
      <c r="F27" t="s">
        <v>305</v>
      </c>
      <c r="G27" t="s">
        <v>307</v>
      </c>
      <c r="H27" t="s">
        <v>354</v>
      </c>
      <c r="I27" t="s">
        <v>384</v>
      </c>
      <c r="J27" t="s">
        <v>310</v>
      </c>
      <c r="K27" t="s">
        <v>310</v>
      </c>
      <c r="L27" t="s">
        <v>311</v>
      </c>
      <c r="M27" t="s">
        <v>311</v>
      </c>
      <c r="N27" t="s">
        <v>310</v>
      </c>
      <c r="O27" t="s">
        <v>310</v>
      </c>
      <c r="P27" t="s">
        <v>310</v>
      </c>
      <c r="Q27" t="s">
        <v>383</v>
      </c>
      <c r="R27" t="b">
        <v>0</v>
      </c>
    </row>
    <row r="28" spans="1:18" x14ac:dyDescent="0.25">
      <c r="A28">
        <v>27</v>
      </c>
      <c r="B28" t="b">
        <v>0</v>
      </c>
      <c r="C28" t="s">
        <v>385</v>
      </c>
      <c r="D28" t="s">
        <v>386</v>
      </c>
      <c r="E28" t="s">
        <v>353</v>
      </c>
      <c r="F28" t="s">
        <v>305</v>
      </c>
      <c r="G28" t="s">
        <v>307</v>
      </c>
      <c r="H28" t="s">
        <v>354</v>
      </c>
      <c r="I28" t="s">
        <v>387</v>
      </c>
      <c r="J28" t="s">
        <v>310</v>
      </c>
      <c r="K28" t="s">
        <v>310</v>
      </c>
      <c r="L28" t="s">
        <v>311</v>
      </c>
      <c r="M28" t="s">
        <v>311</v>
      </c>
      <c r="N28" t="s">
        <v>310</v>
      </c>
      <c r="O28" t="s">
        <v>310</v>
      </c>
      <c r="P28" t="s">
        <v>310</v>
      </c>
      <c r="Q28" t="s">
        <v>386</v>
      </c>
      <c r="R28" t="b">
        <v>0</v>
      </c>
    </row>
    <row r="29" spans="1:18" x14ac:dyDescent="0.25">
      <c r="A29">
        <v>28</v>
      </c>
      <c r="B29" t="b">
        <v>1</v>
      </c>
      <c r="C29" t="s">
        <v>388</v>
      </c>
      <c r="D29" t="s">
        <v>389</v>
      </c>
      <c r="E29" t="s">
        <v>353</v>
      </c>
      <c r="F29" t="s">
        <v>305</v>
      </c>
      <c r="G29" t="s">
        <v>307</v>
      </c>
      <c r="H29" t="s">
        <v>390</v>
      </c>
      <c r="I29" t="s">
        <v>309</v>
      </c>
      <c r="J29" t="s">
        <v>310</v>
      </c>
      <c r="K29" t="s">
        <v>310</v>
      </c>
      <c r="L29" t="s">
        <v>311</v>
      </c>
      <c r="M29" t="s">
        <v>311</v>
      </c>
      <c r="N29" t="s">
        <v>310</v>
      </c>
      <c r="O29" t="s">
        <v>310</v>
      </c>
      <c r="P29" t="s">
        <v>310</v>
      </c>
      <c r="Q29" t="s">
        <v>389</v>
      </c>
      <c r="R29" t="b">
        <v>0</v>
      </c>
    </row>
    <row r="30" spans="1:18" x14ac:dyDescent="0.25">
      <c r="A30">
        <v>29</v>
      </c>
      <c r="B30" t="b">
        <v>1</v>
      </c>
      <c r="C30" t="s">
        <v>391</v>
      </c>
      <c r="D30" t="s">
        <v>392</v>
      </c>
      <c r="E30" t="s">
        <v>353</v>
      </c>
      <c r="F30" t="s">
        <v>305</v>
      </c>
      <c r="G30" t="s">
        <v>307</v>
      </c>
      <c r="H30" t="s">
        <v>390</v>
      </c>
      <c r="I30" t="s">
        <v>357</v>
      </c>
      <c r="J30" t="s">
        <v>310</v>
      </c>
      <c r="K30" t="s">
        <v>310</v>
      </c>
      <c r="L30" t="s">
        <v>311</v>
      </c>
      <c r="M30" t="s">
        <v>311</v>
      </c>
      <c r="N30" t="s">
        <v>310</v>
      </c>
      <c r="O30" t="s">
        <v>310</v>
      </c>
      <c r="P30" t="s">
        <v>310</v>
      </c>
      <c r="Q30" t="s">
        <v>392</v>
      </c>
      <c r="R30" t="b">
        <v>0</v>
      </c>
    </row>
    <row r="31" spans="1:18" x14ac:dyDescent="0.25">
      <c r="A31">
        <v>30</v>
      </c>
      <c r="B31" t="b">
        <v>1</v>
      </c>
      <c r="C31" t="s">
        <v>393</v>
      </c>
      <c r="D31" t="s">
        <v>394</v>
      </c>
      <c r="E31" t="s">
        <v>353</v>
      </c>
      <c r="F31" t="s">
        <v>305</v>
      </c>
      <c r="G31" t="s">
        <v>307</v>
      </c>
      <c r="H31" t="s">
        <v>390</v>
      </c>
      <c r="I31" t="s">
        <v>360</v>
      </c>
      <c r="J31" t="s">
        <v>310</v>
      </c>
      <c r="K31" t="s">
        <v>310</v>
      </c>
      <c r="L31" t="s">
        <v>311</v>
      </c>
      <c r="M31" t="s">
        <v>311</v>
      </c>
      <c r="N31" t="s">
        <v>310</v>
      </c>
      <c r="O31" t="s">
        <v>310</v>
      </c>
      <c r="P31" t="s">
        <v>310</v>
      </c>
      <c r="Q31" t="s">
        <v>394</v>
      </c>
      <c r="R31" t="b">
        <v>0</v>
      </c>
    </row>
    <row r="32" spans="1:18" x14ac:dyDescent="0.25">
      <c r="A32">
        <v>31</v>
      </c>
      <c r="B32" t="b">
        <v>1</v>
      </c>
      <c r="C32" t="s">
        <v>395</v>
      </c>
      <c r="D32" t="s">
        <v>396</v>
      </c>
      <c r="E32" t="s">
        <v>353</v>
      </c>
      <c r="F32" t="s">
        <v>305</v>
      </c>
      <c r="G32" t="s">
        <v>307</v>
      </c>
      <c r="H32" t="s">
        <v>390</v>
      </c>
      <c r="I32" t="s">
        <v>363</v>
      </c>
      <c r="J32" t="s">
        <v>310</v>
      </c>
      <c r="K32" t="s">
        <v>310</v>
      </c>
      <c r="L32" t="s">
        <v>311</v>
      </c>
      <c r="M32" t="s">
        <v>311</v>
      </c>
      <c r="N32" t="s">
        <v>310</v>
      </c>
      <c r="O32" t="s">
        <v>310</v>
      </c>
      <c r="P32" t="s">
        <v>310</v>
      </c>
      <c r="Q32" t="s">
        <v>396</v>
      </c>
      <c r="R32" t="b">
        <v>0</v>
      </c>
    </row>
    <row r="33" spans="1:18" x14ac:dyDescent="0.25">
      <c r="A33">
        <v>32</v>
      </c>
      <c r="B33" t="b">
        <v>1</v>
      </c>
      <c r="C33" t="s">
        <v>397</v>
      </c>
      <c r="D33" t="s">
        <v>398</v>
      </c>
      <c r="E33" t="s">
        <v>353</v>
      </c>
      <c r="F33" t="s">
        <v>305</v>
      </c>
      <c r="G33" t="s">
        <v>307</v>
      </c>
      <c r="H33" t="s">
        <v>390</v>
      </c>
      <c r="I33" t="s">
        <v>366</v>
      </c>
      <c r="J33" t="s">
        <v>310</v>
      </c>
      <c r="K33" t="s">
        <v>310</v>
      </c>
      <c r="L33" t="s">
        <v>311</v>
      </c>
      <c r="M33" t="s">
        <v>311</v>
      </c>
      <c r="N33" t="s">
        <v>310</v>
      </c>
      <c r="O33" t="s">
        <v>310</v>
      </c>
      <c r="P33" t="s">
        <v>310</v>
      </c>
      <c r="Q33" t="s">
        <v>398</v>
      </c>
      <c r="R33" t="b">
        <v>0</v>
      </c>
    </row>
    <row r="34" spans="1:18" x14ac:dyDescent="0.25">
      <c r="A34">
        <v>33</v>
      </c>
      <c r="B34" t="b">
        <v>1</v>
      </c>
      <c r="C34" t="s">
        <v>399</v>
      </c>
      <c r="D34" t="s">
        <v>400</v>
      </c>
      <c r="E34" t="s">
        <v>353</v>
      </c>
      <c r="F34" t="s">
        <v>305</v>
      </c>
      <c r="G34" t="s">
        <v>307</v>
      </c>
      <c r="H34" t="s">
        <v>390</v>
      </c>
      <c r="I34" t="s">
        <v>369</v>
      </c>
      <c r="J34" t="s">
        <v>310</v>
      </c>
      <c r="K34" t="s">
        <v>310</v>
      </c>
      <c r="L34" t="s">
        <v>311</v>
      </c>
      <c r="M34" t="s">
        <v>311</v>
      </c>
      <c r="N34" t="s">
        <v>310</v>
      </c>
      <c r="O34" t="s">
        <v>310</v>
      </c>
      <c r="P34" t="s">
        <v>310</v>
      </c>
      <c r="Q34" t="s">
        <v>400</v>
      </c>
      <c r="R34" t="b">
        <v>0</v>
      </c>
    </row>
    <row r="35" spans="1:18" x14ac:dyDescent="0.25">
      <c r="A35">
        <v>34</v>
      </c>
      <c r="B35" t="b">
        <v>1</v>
      </c>
      <c r="C35" t="s">
        <v>401</v>
      </c>
      <c r="D35" t="s">
        <v>402</v>
      </c>
      <c r="E35" t="s">
        <v>353</v>
      </c>
      <c r="F35" t="s">
        <v>305</v>
      </c>
      <c r="G35" t="s">
        <v>307</v>
      </c>
      <c r="H35" t="s">
        <v>390</v>
      </c>
      <c r="I35" t="s">
        <v>372</v>
      </c>
      <c r="J35" t="s">
        <v>310</v>
      </c>
      <c r="K35" t="s">
        <v>310</v>
      </c>
      <c r="L35" t="s">
        <v>311</v>
      </c>
      <c r="M35" t="s">
        <v>311</v>
      </c>
      <c r="N35" t="s">
        <v>310</v>
      </c>
      <c r="O35" t="s">
        <v>310</v>
      </c>
      <c r="P35" t="s">
        <v>310</v>
      </c>
      <c r="Q35" t="s">
        <v>402</v>
      </c>
      <c r="R35" t="b">
        <v>0</v>
      </c>
    </row>
    <row r="36" spans="1:18" x14ac:dyDescent="0.25">
      <c r="A36">
        <v>35</v>
      </c>
      <c r="B36" t="b">
        <v>1</v>
      </c>
      <c r="C36" t="s">
        <v>403</v>
      </c>
      <c r="D36" t="s">
        <v>404</v>
      </c>
      <c r="E36" t="s">
        <v>353</v>
      </c>
      <c r="F36" t="s">
        <v>305</v>
      </c>
      <c r="G36" t="s">
        <v>307</v>
      </c>
      <c r="H36" t="s">
        <v>390</v>
      </c>
      <c r="I36" t="s">
        <v>375</v>
      </c>
      <c r="J36" t="s">
        <v>310</v>
      </c>
      <c r="K36" t="s">
        <v>310</v>
      </c>
      <c r="L36" t="s">
        <v>311</v>
      </c>
      <c r="M36" t="s">
        <v>311</v>
      </c>
      <c r="N36" t="s">
        <v>310</v>
      </c>
      <c r="O36" t="s">
        <v>310</v>
      </c>
      <c r="P36" t="s">
        <v>310</v>
      </c>
      <c r="Q36" t="s">
        <v>404</v>
      </c>
      <c r="R36" t="b">
        <v>0</v>
      </c>
    </row>
    <row r="37" spans="1:18" x14ac:dyDescent="0.25">
      <c r="A37">
        <v>36</v>
      </c>
      <c r="B37" t="b">
        <v>1</v>
      </c>
      <c r="C37" t="s">
        <v>405</v>
      </c>
      <c r="D37" t="s">
        <v>406</v>
      </c>
      <c r="E37" t="s">
        <v>353</v>
      </c>
      <c r="F37" t="s">
        <v>305</v>
      </c>
      <c r="G37" t="s">
        <v>307</v>
      </c>
      <c r="H37" t="s">
        <v>390</v>
      </c>
      <c r="I37" t="s">
        <v>378</v>
      </c>
      <c r="J37" t="s">
        <v>310</v>
      </c>
      <c r="K37" t="s">
        <v>310</v>
      </c>
      <c r="L37" t="s">
        <v>311</v>
      </c>
      <c r="M37" t="s">
        <v>311</v>
      </c>
      <c r="N37" t="s">
        <v>310</v>
      </c>
      <c r="O37" t="s">
        <v>310</v>
      </c>
      <c r="P37" t="s">
        <v>310</v>
      </c>
      <c r="Q37" t="s">
        <v>406</v>
      </c>
      <c r="R37" t="b">
        <v>0</v>
      </c>
    </row>
    <row r="38" spans="1:18" x14ac:dyDescent="0.25">
      <c r="A38">
        <v>37</v>
      </c>
      <c r="B38" t="b">
        <v>0</v>
      </c>
      <c r="C38" t="s">
        <v>407</v>
      </c>
      <c r="D38" t="s">
        <v>408</v>
      </c>
      <c r="E38" t="s">
        <v>353</v>
      </c>
      <c r="F38" t="s">
        <v>305</v>
      </c>
      <c r="G38" t="s">
        <v>307</v>
      </c>
      <c r="H38" t="s">
        <v>390</v>
      </c>
      <c r="I38" t="s">
        <v>381</v>
      </c>
      <c r="J38" t="s">
        <v>310</v>
      </c>
      <c r="K38" t="s">
        <v>310</v>
      </c>
      <c r="L38" t="s">
        <v>311</v>
      </c>
      <c r="M38" t="s">
        <v>311</v>
      </c>
      <c r="N38" t="s">
        <v>310</v>
      </c>
      <c r="O38" t="s">
        <v>310</v>
      </c>
      <c r="P38" t="s">
        <v>310</v>
      </c>
      <c r="Q38" t="s">
        <v>408</v>
      </c>
      <c r="R38" t="b">
        <v>0</v>
      </c>
    </row>
    <row r="39" spans="1:18" x14ac:dyDescent="0.25">
      <c r="A39">
        <v>38</v>
      </c>
      <c r="B39" t="b">
        <v>0</v>
      </c>
      <c r="C39" t="s">
        <v>409</v>
      </c>
      <c r="D39" t="s">
        <v>410</v>
      </c>
      <c r="E39" t="s">
        <v>353</v>
      </c>
      <c r="F39" t="s">
        <v>305</v>
      </c>
      <c r="G39" t="s">
        <v>307</v>
      </c>
      <c r="H39" t="s">
        <v>390</v>
      </c>
      <c r="I39" t="s">
        <v>384</v>
      </c>
      <c r="J39" t="s">
        <v>310</v>
      </c>
      <c r="K39" t="s">
        <v>310</v>
      </c>
      <c r="L39" t="s">
        <v>311</v>
      </c>
      <c r="M39" t="s">
        <v>311</v>
      </c>
      <c r="N39" t="s">
        <v>310</v>
      </c>
      <c r="O39" t="s">
        <v>310</v>
      </c>
      <c r="P39" t="s">
        <v>310</v>
      </c>
      <c r="Q39" t="s">
        <v>410</v>
      </c>
      <c r="R39" t="b">
        <v>0</v>
      </c>
    </row>
    <row r="40" spans="1:18" x14ac:dyDescent="0.25">
      <c r="A40">
        <v>39</v>
      </c>
      <c r="B40" t="b">
        <v>0</v>
      </c>
      <c r="C40" t="s">
        <v>411</v>
      </c>
      <c r="D40" t="s">
        <v>412</v>
      </c>
      <c r="E40" t="s">
        <v>353</v>
      </c>
      <c r="F40" t="s">
        <v>305</v>
      </c>
      <c r="G40" t="s">
        <v>307</v>
      </c>
      <c r="H40" t="s">
        <v>390</v>
      </c>
      <c r="I40" t="s">
        <v>387</v>
      </c>
      <c r="J40" t="s">
        <v>310</v>
      </c>
      <c r="K40" t="s">
        <v>310</v>
      </c>
      <c r="L40" t="s">
        <v>311</v>
      </c>
      <c r="M40" t="s">
        <v>311</v>
      </c>
      <c r="N40" t="s">
        <v>310</v>
      </c>
      <c r="O40" t="s">
        <v>310</v>
      </c>
      <c r="P40" t="s">
        <v>310</v>
      </c>
      <c r="Q40" t="s">
        <v>412</v>
      </c>
      <c r="R40" t="b">
        <v>0</v>
      </c>
    </row>
    <row r="41" spans="1:18" x14ac:dyDescent="0.25">
      <c r="A41">
        <v>40</v>
      </c>
      <c r="B41" t="b">
        <v>0</v>
      </c>
      <c r="C41" t="s">
        <v>413</v>
      </c>
      <c r="D41" t="s">
        <v>414</v>
      </c>
      <c r="E41" t="s">
        <v>415</v>
      </c>
      <c r="F41" t="s">
        <v>305</v>
      </c>
      <c r="G41" t="s">
        <v>307</v>
      </c>
      <c r="H41" t="s">
        <v>416</v>
      </c>
      <c r="I41" t="s">
        <v>309</v>
      </c>
      <c r="J41" t="s">
        <v>310</v>
      </c>
      <c r="K41" t="s">
        <v>310</v>
      </c>
      <c r="L41" t="s">
        <v>311</v>
      </c>
      <c r="M41" t="s">
        <v>311</v>
      </c>
      <c r="N41" t="s">
        <v>310</v>
      </c>
      <c r="O41" t="s">
        <v>310</v>
      </c>
      <c r="P41" t="s">
        <v>310</v>
      </c>
      <c r="Q41" t="s">
        <v>414</v>
      </c>
      <c r="R41" t="b">
        <v>0</v>
      </c>
    </row>
    <row r="42" spans="1:18" x14ac:dyDescent="0.25">
      <c r="A42">
        <v>41</v>
      </c>
      <c r="B42" t="b">
        <v>0</v>
      </c>
      <c r="C42" t="s">
        <v>417</v>
      </c>
      <c r="D42" t="s">
        <v>418</v>
      </c>
      <c r="E42" t="s">
        <v>415</v>
      </c>
      <c r="F42" t="s">
        <v>305</v>
      </c>
      <c r="G42" t="s">
        <v>307</v>
      </c>
      <c r="H42" t="s">
        <v>416</v>
      </c>
      <c r="I42" t="s">
        <v>419</v>
      </c>
      <c r="J42" t="s">
        <v>310</v>
      </c>
      <c r="K42" t="s">
        <v>310</v>
      </c>
      <c r="L42" t="s">
        <v>311</v>
      </c>
      <c r="M42" t="s">
        <v>311</v>
      </c>
      <c r="N42" t="s">
        <v>310</v>
      </c>
      <c r="O42" t="s">
        <v>310</v>
      </c>
      <c r="P42" t="s">
        <v>310</v>
      </c>
      <c r="Q42" t="s">
        <v>418</v>
      </c>
      <c r="R42" t="b">
        <v>0</v>
      </c>
    </row>
    <row r="43" spans="1:18" x14ac:dyDescent="0.25">
      <c r="A43">
        <v>42</v>
      </c>
      <c r="B43" t="b">
        <v>0</v>
      </c>
      <c r="C43" t="s">
        <v>420</v>
      </c>
      <c r="D43" t="s">
        <v>421</v>
      </c>
      <c r="E43" t="s">
        <v>415</v>
      </c>
      <c r="F43" t="s">
        <v>305</v>
      </c>
      <c r="G43" t="s">
        <v>307</v>
      </c>
      <c r="H43" t="s">
        <v>416</v>
      </c>
      <c r="I43" t="s">
        <v>422</v>
      </c>
      <c r="J43" t="s">
        <v>310</v>
      </c>
      <c r="K43" t="s">
        <v>310</v>
      </c>
      <c r="L43" t="s">
        <v>311</v>
      </c>
      <c r="M43" t="s">
        <v>311</v>
      </c>
      <c r="N43" t="s">
        <v>310</v>
      </c>
      <c r="O43" t="s">
        <v>310</v>
      </c>
      <c r="P43" t="s">
        <v>310</v>
      </c>
      <c r="Q43" t="s">
        <v>421</v>
      </c>
      <c r="R43" t="b">
        <v>0</v>
      </c>
    </row>
    <row r="44" spans="1:18" x14ac:dyDescent="0.25">
      <c r="A44">
        <v>43</v>
      </c>
      <c r="B44" t="b">
        <v>0</v>
      </c>
      <c r="C44" t="s">
        <v>423</v>
      </c>
      <c r="D44" t="s">
        <v>424</v>
      </c>
      <c r="E44" t="s">
        <v>415</v>
      </c>
      <c r="F44" t="s">
        <v>305</v>
      </c>
      <c r="G44" t="s">
        <v>307</v>
      </c>
      <c r="H44" t="s">
        <v>416</v>
      </c>
      <c r="I44" t="s">
        <v>425</v>
      </c>
      <c r="J44" t="s">
        <v>310</v>
      </c>
      <c r="K44" t="s">
        <v>310</v>
      </c>
      <c r="L44" t="s">
        <v>311</v>
      </c>
      <c r="M44" t="s">
        <v>311</v>
      </c>
      <c r="N44" t="s">
        <v>310</v>
      </c>
      <c r="O44" t="s">
        <v>310</v>
      </c>
      <c r="P44" t="s">
        <v>310</v>
      </c>
      <c r="Q44" t="s">
        <v>424</v>
      </c>
      <c r="R44" t="b">
        <v>0</v>
      </c>
    </row>
    <row r="45" spans="1:18" x14ac:dyDescent="0.25">
      <c r="A45">
        <v>44</v>
      </c>
      <c r="B45" t="b">
        <v>0</v>
      </c>
      <c r="C45" t="s">
        <v>426</v>
      </c>
      <c r="D45" t="s">
        <v>427</v>
      </c>
      <c r="E45" t="s">
        <v>415</v>
      </c>
      <c r="F45" t="s">
        <v>305</v>
      </c>
      <c r="G45" t="s">
        <v>307</v>
      </c>
      <c r="H45" t="s">
        <v>416</v>
      </c>
      <c r="I45" t="s">
        <v>428</v>
      </c>
      <c r="J45" t="s">
        <v>310</v>
      </c>
      <c r="K45" t="s">
        <v>310</v>
      </c>
      <c r="L45" t="s">
        <v>311</v>
      </c>
      <c r="M45" t="s">
        <v>311</v>
      </c>
      <c r="N45" t="s">
        <v>310</v>
      </c>
      <c r="O45" t="s">
        <v>310</v>
      </c>
      <c r="P45" t="s">
        <v>310</v>
      </c>
      <c r="Q45" t="s">
        <v>427</v>
      </c>
      <c r="R45" t="b">
        <v>0</v>
      </c>
    </row>
    <row r="46" spans="1:18" x14ac:dyDescent="0.25">
      <c r="A46">
        <v>45</v>
      </c>
      <c r="B46" t="b">
        <v>0</v>
      </c>
      <c r="C46" t="s">
        <v>429</v>
      </c>
      <c r="D46" t="s">
        <v>430</v>
      </c>
      <c r="E46" t="s">
        <v>415</v>
      </c>
      <c r="F46" t="s">
        <v>305</v>
      </c>
      <c r="G46" t="s">
        <v>307</v>
      </c>
      <c r="H46" t="s">
        <v>416</v>
      </c>
      <c r="I46" t="s">
        <v>431</v>
      </c>
      <c r="J46" t="s">
        <v>310</v>
      </c>
      <c r="K46" t="s">
        <v>310</v>
      </c>
      <c r="L46" t="s">
        <v>311</v>
      </c>
      <c r="M46" t="s">
        <v>311</v>
      </c>
      <c r="N46" t="s">
        <v>310</v>
      </c>
      <c r="O46" t="s">
        <v>310</v>
      </c>
      <c r="P46" t="s">
        <v>310</v>
      </c>
      <c r="Q46" t="s">
        <v>430</v>
      </c>
      <c r="R46" t="b">
        <v>0</v>
      </c>
    </row>
    <row r="47" spans="1:18" x14ac:dyDescent="0.25">
      <c r="A47">
        <v>46</v>
      </c>
      <c r="B47" t="b">
        <v>0</v>
      </c>
      <c r="C47" t="s">
        <v>432</v>
      </c>
      <c r="D47" t="s">
        <v>433</v>
      </c>
      <c r="E47" t="s">
        <v>415</v>
      </c>
      <c r="F47" t="s">
        <v>305</v>
      </c>
      <c r="G47" t="s">
        <v>307</v>
      </c>
      <c r="H47" t="s">
        <v>416</v>
      </c>
      <c r="I47" t="s">
        <v>434</v>
      </c>
      <c r="J47" t="s">
        <v>310</v>
      </c>
      <c r="K47" t="s">
        <v>310</v>
      </c>
      <c r="L47" t="s">
        <v>311</v>
      </c>
      <c r="M47" t="s">
        <v>311</v>
      </c>
      <c r="N47" t="s">
        <v>310</v>
      </c>
      <c r="O47" t="s">
        <v>310</v>
      </c>
      <c r="P47" t="s">
        <v>310</v>
      </c>
      <c r="Q47" t="s">
        <v>433</v>
      </c>
      <c r="R47" t="b">
        <v>0</v>
      </c>
    </row>
    <row r="48" spans="1:18" x14ac:dyDescent="0.25">
      <c r="A48">
        <v>47</v>
      </c>
      <c r="B48" t="b">
        <v>0</v>
      </c>
      <c r="C48" t="s">
        <v>435</v>
      </c>
      <c r="D48" t="s">
        <v>436</v>
      </c>
      <c r="E48" t="s">
        <v>415</v>
      </c>
      <c r="F48" t="s">
        <v>305</v>
      </c>
      <c r="G48" t="s">
        <v>307</v>
      </c>
      <c r="H48" t="s">
        <v>416</v>
      </c>
      <c r="I48" t="s">
        <v>437</v>
      </c>
      <c r="J48" t="s">
        <v>310</v>
      </c>
      <c r="K48" t="s">
        <v>310</v>
      </c>
      <c r="L48" t="s">
        <v>311</v>
      </c>
      <c r="M48" t="s">
        <v>311</v>
      </c>
      <c r="N48" t="s">
        <v>310</v>
      </c>
      <c r="O48" t="s">
        <v>310</v>
      </c>
      <c r="P48" t="s">
        <v>310</v>
      </c>
      <c r="Q48" t="s">
        <v>436</v>
      </c>
      <c r="R48" t="b">
        <v>0</v>
      </c>
    </row>
    <row r="49" spans="1:18" x14ac:dyDescent="0.25">
      <c r="A49">
        <v>48</v>
      </c>
      <c r="B49" t="b">
        <v>0</v>
      </c>
      <c r="C49" t="s">
        <v>438</v>
      </c>
      <c r="D49" t="s">
        <v>439</v>
      </c>
      <c r="E49" t="s">
        <v>415</v>
      </c>
      <c r="F49" t="s">
        <v>305</v>
      </c>
      <c r="G49" t="s">
        <v>307</v>
      </c>
      <c r="H49" t="s">
        <v>416</v>
      </c>
      <c r="I49" t="s">
        <v>440</v>
      </c>
      <c r="J49" t="s">
        <v>310</v>
      </c>
      <c r="K49" t="s">
        <v>310</v>
      </c>
      <c r="L49" t="s">
        <v>311</v>
      </c>
      <c r="M49" t="s">
        <v>311</v>
      </c>
      <c r="N49" t="s">
        <v>310</v>
      </c>
      <c r="O49" t="s">
        <v>310</v>
      </c>
      <c r="P49" t="s">
        <v>310</v>
      </c>
      <c r="Q49" t="s">
        <v>439</v>
      </c>
      <c r="R49" t="b">
        <v>0</v>
      </c>
    </row>
    <row r="50" spans="1:18" x14ac:dyDescent="0.25">
      <c r="A50">
        <v>49</v>
      </c>
      <c r="B50" t="b">
        <v>0</v>
      </c>
      <c r="C50" t="s">
        <v>441</v>
      </c>
      <c r="D50" t="s">
        <v>442</v>
      </c>
      <c r="E50" t="s">
        <v>415</v>
      </c>
      <c r="F50" t="s">
        <v>305</v>
      </c>
      <c r="G50" t="s">
        <v>307</v>
      </c>
      <c r="H50" t="s">
        <v>416</v>
      </c>
      <c r="I50" t="s">
        <v>443</v>
      </c>
      <c r="J50" t="s">
        <v>310</v>
      </c>
      <c r="K50" t="s">
        <v>310</v>
      </c>
      <c r="L50" t="s">
        <v>311</v>
      </c>
      <c r="M50" t="s">
        <v>311</v>
      </c>
      <c r="N50" t="s">
        <v>310</v>
      </c>
      <c r="O50" t="s">
        <v>310</v>
      </c>
      <c r="P50" t="s">
        <v>310</v>
      </c>
      <c r="Q50" t="s">
        <v>442</v>
      </c>
      <c r="R50" t="b">
        <v>0</v>
      </c>
    </row>
    <row r="51" spans="1:18" x14ac:dyDescent="0.25">
      <c r="A51">
        <v>50</v>
      </c>
      <c r="B51" t="b">
        <v>0</v>
      </c>
      <c r="C51" t="s">
        <v>444</v>
      </c>
      <c r="D51" t="s">
        <v>445</v>
      </c>
      <c r="E51" t="s">
        <v>415</v>
      </c>
      <c r="F51" t="s">
        <v>305</v>
      </c>
      <c r="G51" t="s">
        <v>307</v>
      </c>
      <c r="H51" t="s">
        <v>416</v>
      </c>
      <c r="I51" t="s">
        <v>446</v>
      </c>
      <c r="J51" t="s">
        <v>310</v>
      </c>
      <c r="K51" t="s">
        <v>310</v>
      </c>
      <c r="L51" t="s">
        <v>311</v>
      </c>
      <c r="M51" t="s">
        <v>311</v>
      </c>
      <c r="N51" t="s">
        <v>310</v>
      </c>
      <c r="O51" t="s">
        <v>310</v>
      </c>
      <c r="P51" t="s">
        <v>310</v>
      </c>
      <c r="Q51" t="s">
        <v>445</v>
      </c>
      <c r="R51" t="b">
        <v>0</v>
      </c>
    </row>
    <row r="52" spans="1:18" x14ac:dyDescent="0.25">
      <c r="A52">
        <v>51</v>
      </c>
      <c r="B52" t="b">
        <v>0</v>
      </c>
      <c r="C52" t="s">
        <v>447</v>
      </c>
      <c r="D52" t="s">
        <v>448</v>
      </c>
      <c r="E52" t="s">
        <v>415</v>
      </c>
      <c r="F52" t="s">
        <v>305</v>
      </c>
      <c r="G52" t="s">
        <v>307</v>
      </c>
      <c r="H52" t="s">
        <v>416</v>
      </c>
      <c r="I52" t="s">
        <v>449</v>
      </c>
      <c r="J52" t="s">
        <v>310</v>
      </c>
      <c r="K52" t="s">
        <v>310</v>
      </c>
      <c r="L52" t="s">
        <v>311</v>
      </c>
      <c r="M52" t="s">
        <v>311</v>
      </c>
      <c r="N52" t="s">
        <v>310</v>
      </c>
      <c r="O52" t="s">
        <v>310</v>
      </c>
      <c r="P52" t="s">
        <v>310</v>
      </c>
      <c r="Q52" t="s">
        <v>448</v>
      </c>
      <c r="R52" t="b">
        <v>0</v>
      </c>
    </row>
    <row r="53" spans="1:18" x14ac:dyDescent="0.25">
      <c r="A53">
        <v>52</v>
      </c>
      <c r="B53" t="b">
        <v>0</v>
      </c>
      <c r="C53" t="s">
        <v>450</v>
      </c>
      <c r="D53" t="s">
        <v>451</v>
      </c>
      <c r="E53" t="s">
        <v>415</v>
      </c>
      <c r="F53" t="s">
        <v>305</v>
      </c>
      <c r="G53" t="s">
        <v>307</v>
      </c>
      <c r="H53" t="s">
        <v>452</v>
      </c>
      <c r="I53" t="s">
        <v>309</v>
      </c>
      <c r="J53" t="s">
        <v>310</v>
      </c>
      <c r="K53" t="s">
        <v>310</v>
      </c>
      <c r="L53" t="s">
        <v>311</v>
      </c>
      <c r="M53" t="s">
        <v>311</v>
      </c>
      <c r="N53" t="s">
        <v>310</v>
      </c>
      <c r="O53" t="s">
        <v>310</v>
      </c>
      <c r="P53" t="s">
        <v>310</v>
      </c>
      <c r="Q53" t="s">
        <v>451</v>
      </c>
      <c r="R53" t="b">
        <v>0</v>
      </c>
    </row>
    <row r="54" spans="1:18" x14ac:dyDescent="0.25">
      <c r="A54">
        <v>53</v>
      </c>
      <c r="B54" t="b">
        <v>0</v>
      </c>
      <c r="C54" t="s">
        <v>453</v>
      </c>
      <c r="D54" t="s">
        <v>454</v>
      </c>
      <c r="E54" t="s">
        <v>415</v>
      </c>
      <c r="F54" t="s">
        <v>305</v>
      </c>
      <c r="G54" t="s">
        <v>307</v>
      </c>
      <c r="H54" t="s">
        <v>452</v>
      </c>
      <c r="I54" t="s">
        <v>419</v>
      </c>
      <c r="J54" t="s">
        <v>310</v>
      </c>
      <c r="K54" t="s">
        <v>310</v>
      </c>
      <c r="L54" t="s">
        <v>311</v>
      </c>
      <c r="M54" t="s">
        <v>311</v>
      </c>
      <c r="N54" t="s">
        <v>310</v>
      </c>
      <c r="O54" t="s">
        <v>310</v>
      </c>
      <c r="P54" t="s">
        <v>310</v>
      </c>
      <c r="Q54" t="s">
        <v>454</v>
      </c>
      <c r="R54" t="b">
        <v>0</v>
      </c>
    </row>
    <row r="55" spans="1:18" x14ac:dyDescent="0.25">
      <c r="A55">
        <v>54</v>
      </c>
      <c r="B55" t="b">
        <v>0</v>
      </c>
      <c r="C55" t="s">
        <v>455</v>
      </c>
      <c r="D55" t="s">
        <v>456</v>
      </c>
      <c r="E55" t="s">
        <v>415</v>
      </c>
      <c r="F55" t="s">
        <v>305</v>
      </c>
      <c r="G55" t="s">
        <v>307</v>
      </c>
      <c r="H55" t="s">
        <v>452</v>
      </c>
      <c r="I55" t="s">
        <v>425</v>
      </c>
      <c r="J55" t="s">
        <v>310</v>
      </c>
      <c r="K55" t="s">
        <v>310</v>
      </c>
      <c r="L55" t="s">
        <v>311</v>
      </c>
      <c r="M55" t="s">
        <v>311</v>
      </c>
      <c r="N55" t="s">
        <v>310</v>
      </c>
      <c r="O55" t="s">
        <v>310</v>
      </c>
      <c r="P55" t="s">
        <v>310</v>
      </c>
      <c r="Q55" t="s">
        <v>456</v>
      </c>
      <c r="R55" t="b">
        <v>0</v>
      </c>
    </row>
    <row r="56" spans="1:18" x14ac:dyDescent="0.25">
      <c r="A56">
        <v>55</v>
      </c>
      <c r="B56" t="b">
        <v>0</v>
      </c>
      <c r="C56" t="s">
        <v>457</v>
      </c>
      <c r="D56" t="s">
        <v>458</v>
      </c>
      <c r="E56" t="s">
        <v>415</v>
      </c>
      <c r="F56" t="s">
        <v>305</v>
      </c>
      <c r="G56" t="s">
        <v>307</v>
      </c>
      <c r="H56" t="s">
        <v>452</v>
      </c>
      <c r="I56" t="s">
        <v>428</v>
      </c>
      <c r="J56" t="s">
        <v>310</v>
      </c>
      <c r="K56" t="s">
        <v>310</v>
      </c>
      <c r="L56" t="s">
        <v>311</v>
      </c>
      <c r="M56" t="s">
        <v>311</v>
      </c>
      <c r="N56" t="s">
        <v>310</v>
      </c>
      <c r="O56" t="s">
        <v>310</v>
      </c>
      <c r="P56" t="s">
        <v>310</v>
      </c>
      <c r="Q56" t="s">
        <v>458</v>
      </c>
      <c r="R56" t="b">
        <v>0</v>
      </c>
    </row>
    <row r="57" spans="1:18" x14ac:dyDescent="0.25">
      <c r="A57">
        <v>56</v>
      </c>
      <c r="B57" t="b">
        <v>0</v>
      </c>
      <c r="C57" t="s">
        <v>459</v>
      </c>
      <c r="D57" t="s">
        <v>460</v>
      </c>
      <c r="E57" t="s">
        <v>415</v>
      </c>
      <c r="F57" t="s">
        <v>305</v>
      </c>
      <c r="G57" t="s">
        <v>307</v>
      </c>
      <c r="H57" t="s">
        <v>452</v>
      </c>
      <c r="I57" t="s">
        <v>434</v>
      </c>
      <c r="J57" t="s">
        <v>310</v>
      </c>
      <c r="K57" t="s">
        <v>310</v>
      </c>
      <c r="L57" t="s">
        <v>311</v>
      </c>
      <c r="M57" t="s">
        <v>311</v>
      </c>
      <c r="N57" t="s">
        <v>310</v>
      </c>
      <c r="O57" t="s">
        <v>310</v>
      </c>
      <c r="P57" t="s">
        <v>310</v>
      </c>
      <c r="Q57" t="s">
        <v>460</v>
      </c>
      <c r="R57" t="b">
        <v>0</v>
      </c>
    </row>
    <row r="58" spans="1:18" x14ac:dyDescent="0.25">
      <c r="A58">
        <v>57</v>
      </c>
      <c r="B58" t="b">
        <v>0</v>
      </c>
      <c r="C58" t="s">
        <v>461</v>
      </c>
      <c r="D58" t="s">
        <v>462</v>
      </c>
      <c r="E58" t="s">
        <v>415</v>
      </c>
      <c r="F58" t="s">
        <v>305</v>
      </c>
      <c r="G58" t="s">
        <v>307</v>
      </c>
      <c r="H58" t="s">
        <v>452</v>
      </c>
      <c r="I58" t="s">
        <v>437</v>
      </c>
      <c r="J58" t="s">
        <v>310</v>
      </c>
      <c r="K58" t="s">
        <v>310</v>
      </c>
      <c r="L58" t="s">
        <v>311</v>
      </c>
      <c r="M58" t="s">
        <v>311</v>
      </c>
      <c r="N58" t="s">
        <v>310</v>
      </c>
      <c r="O58" t="s">
        <v>310</v>
      </c>
      <c r="P58" t="s">
        <v>310</v>
      </c>
      <c r="Q58" t="s">
        <v>462</v>
      </c>
      <c r="R58" t="b">
        <v>0</v>
      </c>
    </row>
    <row r="59" spans="1:18" x14ac:dyDescent="0.25">
      <c r="A59">
        <v>58</v>
      </c>
      <c r="B59" t="b">
        <v>0</v>
      </c>
      <c r="C59" t="s">
        <v>463</v>
      </c>
      <c r="D59" t="s">
        <v>464</v>
      </c>
      <c r="E59" t="s">
        <v>415</v>
      </c>
      <c r="F59" t="s">
        <v>305</v>
      </c>
      <c r="G59" t="s">
        <v>307</v>
      </c>
      <c r="H59" t="s">
        <v>452</v>
      </c>
      <c r="I59" t="s">
        <v>443</v>
      </c>
      <c r="J59" t="s">
        <v>310</v>
      </c>
      <c r="K59" t="s">
        <v>310</v>
      </c>
      <c r="L59" t="s">
        <v>311</v>
      </c>
      <c r="M59" t="s">
        <v>311</v>
      </c>
      <c r="N59" t="s">
        <v>310</v>
      </c>
      <c r="O59" t="s">
        <v>310</v>
      </c>
      <c r="P59" t="s">
        <v>310</v>
      </c>
      <c r="Q59" t="s">
        <v>464</v>
      </c>
      <c r="R59" t="b">
        <v>0</v>
      </c>
    </row>
    <row r="60" spans="1:18" x14ac:dyDescent="0.25">
      <c r="A60">
        <v>59</v>
      </c>
      <c r="B60" t="b">
        <v>0</v>
      </c>
      <c r="C60" t="s">
        <v>465</v>
      </c>
      <c r="D60" t="s">
        <v>466</v>
      </c>
      <c r="E60" t="s">
        <v>415</v>
      </c>
      <c r="F60" t="s">
        <v>305</v>
      </c>
      <c r="G60" t="s">
        <v>307</v>
      </c>
      <c r="H60" t="s">
        <v>452</v>
      </c>
      <c r="I60" t="s">
        <v>446</v>
      </c>
      <c r="J60" t="s">
        <v>310</v>
      </c>
      <c r="K60" t="s">
        <v>310</v>
      </c>
      <c r="L60" t="s">
        <v>311</v>
      </c>
      <c r="M60" t="s">
        <v>311</v>
      </c>
      <c r="N60" t="s">
        <v>310</v>
      </c>
      <c r="O60" t="s">
        <v>310</v>
      </c>
      <c r="P60" t="s">
        <v>310</v>
      </c>
      <c r="Q60" t="s">
        <v>466</v>
      </c>
      <c r="R60" t="b">
        <v>0</v>
      </c>
    </row>
    <row r="61" spans="1:18" x14ac:dyDescent="0.25">
      <c r="A61">
        <v>60</v>
      </c>
      <c r="B61" t="b">
        <v>0</v>
      </c>
      <c r="C61" t="s">
        <v>467</v>
      </c>
      <c r="D61" t="s">
        <v>468</v>
      </c>
      <c r="E61" t="s">
        <v>469</v>
      </c>
      <c r="F61" t="s">
        <v>305</v>
      </c>
      <c r="G61" t="s">
        <v>307</v>
      </c>
      <c r="H61" t="s">
        <v>470</v>
      </c>
      <c r="I61" t="s">
        <v>309</v>
      </c>
      <c r="J61" t="s">
        <v>310</v>
      </c>
      <c r="K61" t="s">
        <v>310</v>
      </c>
      <c r="L61" t="s">
        <v>311</v>
      </c>
      <c r="M61" t="s">
        <v>311</v>
      </c>
      <c r="N61" t="s">
        <v>310</v>
      </c>
      <c r="O61" t="s">
        <v>310</v>
      </c>
      <c r="P61" t="s">
        <v>310</v>
      </c>
      <c r="Q61" t="s">
        <v>468</v>
      </c>
      <c r="R61" t="b">
        <v>0</v>
      </c>
    </row>
    <row r="62" spans="1:18" x14ac:dyDescent="0.25">
      <c r="A62">
        <v>61</v>
      </c>
      <c r="B62" t="b">
        <v>0</v>
      </c>
      <c r="C62" t="s">
        <v>471</v>
      </c>
      <c r="D62" t="s">
        <v>472</v>
      </c>
      <c r="E62" t="s">
        <v>469</v>
      </c>
      <c r="F62" t="s">
        <v>305</v>
      </c>
      <c r="G62" t="s">
        <v>307</v>
      </c>
      <c r="H62" t="s">
        <v>470</v>
      </c>
      <c r="I62" t="s">
        <v>473</v>
      </c>
      <c r="J62" t="s">
        <v>310</v>
      </c>
      <c r="K62" t="s">
        <v>310</v>
      </c>
      <c r="L62" t="s">
        <v>311</v>
      </c>
      <c r="M62" t="s">
        <v>311</v>
      </c>
      <c r="N62" t="s">
        <v>310</v>
      </c>
      <c r="O62" t="s">
        <v>310</v>
      </c>
      <c r="P62" t="s">
        <v>310</v>
      </c>
      <c r="Q62" t="s">
        <v>472</v>
      </c>
      <c r="R62" t="b">
        <v>0</v>
      </c>
    </row>
    <row r="63" spans="1:18" x14ac:dyDescent="0.25">
      <c r="A63">
        <v>62</v>
      </c>
      <c r="B63" t="b">
        <v>0</v>
      </c>
      <c r="C63" t="s">
        <v>474</v>
      </c>
      <c r="D63" t="s">
        <v>475</v>
      </c>
      <c r="E63" t="s">
        <v>469</v>
      </c>
      <c r="F63" t="s">
        <v>305</v>
      </c>
      <c r="G63" t="s">
        <v>307</v>
      </c>
      <c r="H63" t="s">
        <v>470</v>
      </c>
      <c r="I63" t="s">
        <v>476</v>
      </c>
      <c r="J63" t="s">
        <v>310</v>
      </c>
      <c r="K63" t="s">
        <v>310</v>
      </c>
      <c r="L63" t="s">
        <v>311</v>
      </c>
      <c r="M63" t="s">
        <v>311</v>
      </c>
      <c r="N63" t="s">
        <v>310</v>
      </c>
      <c r="O63" t="s">
        <v>310</v>
      </c>
      <c r="P63" t="s">
        <v>310</v>
      </c>
      <c r="Q63" t="s">
        <v>475</v>
      </c>
      <c r="R63" t="b">
        <v>0</v>
      </c>
    </row>
    <row r="64" spans="1:18" x14ac:dyDescent="0.25">
      <c r="A64">
        <v>63</v>
      </c>
      <c r="B64" t="b">
        <v>0</v>
      </c>
      <c r="C64" t="s">
        <v>477</v>
      </c>
      <c r="D64" t="s">
        <v>478</v>
      </c>
      <c r="E64" t="s">
        <v>469</v>
      </c>
      <c r="F64" t="s">
        <v>305</v>
      </c>
      <c r="G64" t="s">
        <v>307</v>
      </c>
      <c r="H64" t="s">
        <v>479</v>
      </c>
      <c r="I64" t="s">
        <v>309</v>
      </c>
      <c r="J64" t="s">
        <v>310</v>
      </c>
      <c r="K64" t="s">
        <v>310</v>
      </c>
      <c r="L64" t="s">
        <v>311</v>
      </c>
      <c r="M64" t="s">
        <v>311</v>
      </c>
      <c r="N64" t="s">
        <v>310</v>
      </c>
      <c r="O64" t="s">
        <v>310</v>
      </c>
      <c r="P64" t="s">
        <v>310</v>
      </c>
      <c r="Q64" t="s">
        <v>478</v>
      </c>
      <c r="R64" t="b">
        <v>0</v>
      </c>
    </row>
    <row r="65" spans="1:18" x14ac:dyDescent="0.25">
      <c r="A65">
        <v>64</v>
      </c>
      <c r="B65" t="b">
        <v>0</v>
      </c>
      <c r="C65" t="s">
        <v>480</v>
      </c>
      <c r="D65" t="s">
        <v>481</v>
      </c>
      <c r="E65" t="s">
        <v>469</v>
      </c>
      <c r="F65" t="s">
        <v>305</v>
      </c>
      <c r="G65" t="s">
        <v>307</v>
      </c>
      <c r="H65" t="s">
        <v>479</v>
      </c>
      <c r="I65" t="s">
        <v>473</v>
      </c>
      <c r="J65" t="s">
        <v>310</v>
      </c>
      <c r="K65" t="s">
        <v>310</v>
      </c>
      <c r="L65" t="s">
        <v>311</v>
      </c>
      <c r="M65" t="s">
        <v>311</v>
      </c>
      <c r="N65" t="s">
        <v>310</v>
      </c>
      <c r="O65" t="s">
        <v>310</v>
      </c>
      <c r="P65" t="s">
        <v>310</v>
      </c>
      <c r="Q65" t="s">
        <v>481</v>
      </c>
      <c r="R65" t="b">
        <v>0</v>
      </c>
    </row>
    <row r="66" spans="1:18" x14ac:dyDescent="0.25">
      <c r="A66">
        <v>65</v>
      </c>
      <c r="B66" t="b">
        <v>0</v>
      </c>
      <c r="C66" t="s">
        <v>482</v>
      </c>
      <c r="D66" t="s">
        <v>483</v>
      </c>
      <c r="E66" t="s">
        <v>469</v>
      </c>
      <c r="F66" t="s">
        <v>305</v>
      </c>
      <c r="G66" t="s">
        <v>307</v>
      </c>
      <c r="H66" t="s">
        <v>479</v>
      </c>
      <c r="I66" t="s">
        <v>476</v>
      </c>
      <c r="J66" t="s">
        <v>310</v>
      </c>
      <c r="K66" t="s">
        <v>310</v>
      </c>
      <c r="L66" t="s">
        <v>311</v>
      </c>
      <c r="M66" t="s">
        <v>311</v>
      </c>
      <c r="N66" t="s">
        <v>310</v>
      </c>
      <c r="O66" t="s">
        <v>310</v>
      </c>
      <c r="P66" t="s">
        <v>310</v>
      </c>
      <c r="Q66" t="s">
        <v>483</v>
      </c>
      <c r="R66" t="b">
        <v>0</v>
      </c>
    </row>
    <row r="67" spans="1:18" x14ac:dyDescent="0.25">
      <c r="A67">
        <v>66</v>
      </c>
      <c r="B67" t="b">
        <v>0</v>
      </c>
      <c r="C67" t="s">
        <v>484</v>
      </c>
      <c r="D67" t="s">
        <v>485</v>
      </c>
      <c r="E67" t="s">
        <v>469</v>
      </c>
      <c r="F67" t="s">
        <v>305</v>
      </c>
      <c r="G67" t="s">
        <v>307</v>
      </c>
      <c r="H67" t="s">
        <v>486</v>
      </c>
      <c r="I67" t="s">
        <v>309</v>
      </c>
      <c r="J67" t="s">
        <v>310</v>
      </c>
      <c r="K67" t="s">
        <v>310</v>
      </c>
      <c r="L67" t="s">
        <v>311</v>
      </c>
      <c r="M67" t="s">
        <v>311</v>
      </c>
      <c r="N67" t="s">
        <v>310</v>
      </c>
      <c r="O67" t="s">
        <v>310</v>
      </c>
      <c r="P67" t="s">
        <v>310</v>
      </c>
      <c r="Q67" t="s">
        <v>485</v>
      </c>
      <c r="R67" t="b">
        <v>0</v>
      </c>
    </row>
    <row r="68" spans="1:18" x14ac:dyDescent="0.25">
      <c r="A68">
        <v>67</v>
      </c>
      <c r="B68" t="b">
        <v>0</v>
      </c>
      <c r="C68" t="s">
        <v>487</v>
      </c>
      <c r="D68" t="s">
        <v>488</v>
      </c>
      <c r="E68" t="s">
        <v>469</v>
      </c>
      <c r="F68" t="s">
        <v>305</v>
      </c>
      <c r="G68" t="s">
        <v>307</v>
      </c>
      <c r="H68" t="s">
        <v>486</v>
      </c>
      <c r="I68" t="s">
        <v>419</v>
      </c>
      <c r="J68" t="s">
        <v>310</v>
      </c>
      <c r="K68" t="s">
        <v>310</v>
      </c>
      <c r="L68" t="s">
        <v>311</v>
      </c>
      <c r="M68" t="s">
        <v>311</v>
      </c>
      <c r="N68" t="s">
        <v>310</v>
      </c>
      <c r="O68" t="s">
        <v>310</v>
      </c>
      <c r="P68" t="s">
        <v>310</v>
      </c>
      <c r="Q68" t="s">
        <v>488</v>
      </c>
      <c r="R68" t="b">
        <v>0</v>
      </c>
    </row>
    <row r="69" spans="1:18" x14ac:dyDescent="0.25">
      <c r="A69">
        <v>68</v>
      </c>
      <c r="B69" t="b">
        <v>0</v>
      </c>
      <c r="C69" t="s">
        <v>489</v>
      </c>
      <c r="D69" t="s">
        <v>490</v>
      </c>
      <c r="E69" t="s">
        <v>469</v>
      </c>
      <c r="F69" t="s">
        <v>305</v>
      </c>
      <c r="G69" t="s">
        <v>307</v>
      </c>
      <c r="H69" t="s">
        <v>486</v>
      </c>
      <c r="I69" t="s">
        <v>422</v>
      </c>
      <c r="J69" t="s">
        <v>310</v>
      </c>
      <c r="K69" t="s">
        <v>310</v>
      </c>
      <c r="L69" t="s">
        <v>311</v>
      </c>
      <c r="M69" t="s">
        <v>311</v>
      </c>
      <c r="N69" t="s">
        <v>310</v>
      </c>
      <c r="O69" t="s">
        <v>310</v>
      </c>
      <c r="P69" t="s">
        <v>310</v>
      </c>
      <c r="Q69" t="s">
        <v>490</v>
      </c>
      <c r="R69" t="b">
        <v>0</v>
      </c>
    </row>
    <row r="70" spans="1:18" x14ac:dyDescent="0.25">
      <c r="A70">
        <v>69</v>
      </c>
      <c r="B70" t="b">
        <v>0</v>
      </c>
      <c r="C70" t="s">
        <v>491</v>
      </c>
      <c r="D70" t="s">
        <v>492</v>
      </c>
      <c r="E70" t="s">
        <v>469</v>
      </c>
      <c r="F70" t="s">
        <v>305</v>
      </c>
      <c r="G70" t="s">
        <v>307</v>
      </c>
      <c r="H70" t="s">
        <v>493</v>
      </c>
      <c r="I70" t="s">
        <v>309</v>
      </c>
      <c r="J70" t="s">
        <v>310</v>
      </c>
      <c r="K70" t="s">
        <v>310</v>
      </c>
      <c r="L70" t="s">
        <v>311</v>
      </c>
      <c r="M70" t="s">
        <v>311</v>
      </c>
      <c r="N70" t="s">
        <v>310</v>
      </c>
      <c r="O70" t="s">
        <v>310</v>
      </c>
      <c r="P70" t="s">
        <v>310</v>
      </c>
      <c r="Q70" t="s">
        <v>492</v>
      </c>
      <c r="R70" t="b">
        <v>0</v>
      </c>
    </row>
    <row r="71" spans="1:18" x14ac:dyDescent="0.25">
      <c r="A71">
        <v>70</v>
      </c>
      <c r="B71" t="b">
        <v>0</v>
      </c>
      <c r="C71" t="s">
        <v>494</v>
      </c>
      <c r="D71" t="s">
        <v>495</v>
      </c>
      <c r="E71" t="s">
        <v>469</v>
      </c>
      <c r="F71" t="s">
        <v>305</v>
      </c>
      <c r="G71" t="s">
        <v>307</v>
      </c>
      <c r="H71" t="s">
        <v>493</v>
      </c>
      <c r="I71" t="s">
        <v>419</v>
      </c>
      <c r="J71" t="s">
        <v>310</v>
      </c>
      <c r="K71" t="s">
        <v>310</v>
      </c>
      <c r="L71" t="s">
        <v>311</v>
      </c>
      <c r="M71" t="s">
        <v>311</v>
      </c>
      <c r="N71" t="s">
        <v>310</v>
      </c>
      <c r="O71" t="s">
        <v>310</v>
      </c>
      <c r="P71" t="s">
        <v>310</v>
      </c>
      <c r="Q71" t="s">
        <v>495</v>
      </c>
      <c r="R71" t="b">
        <v>0</v>
      </c>
    </row>
    <row r="72" spans="1:18" x14ac:dyDescent="0.25">
      <c r="A72">
        <v>71</v>
      </c>
      <c r="B72" t="b">
        <v>1</v>
      </c>
      <c r="C72" t="s">
        <v>496</v>
      </c>
      <c r="D72" t="s">
        <v>497</v>
      </c>
      <c r="E72" t="s">
        <v>305</v>
      </c>
      <c r="F72" t="s">
        <v>498</v>
      </c>
      <c r="G72" t="s">
        <v>307</v>
      </c>
      <c r="H72" t="s">
        <v>499</v>
      </c>
      <c r="I72" t="s">
        <v>309</v>
      </c>
      <c r="J72" t="s">
        <v>310</v>
      </c>
      <c r="K72" t="s">
        <v>310</v>
      </c>
      <c r="L72" t="s">
        <v>311</v>
      </c>
      <c r="M72" t="s">
        <v>311</v>
      </c>
      <c r="N72" t="s">
        <v>310</v>
      </c>
      <c r="O72" t="s">
        <v>310</v>
      </c>
      <c r="P72" t="s">
        <v>310</v>
      </c>
      <c r="Q72" t="s">
        <v>497</v>
      </c>
      <c r="R72" t="b">
        <v>0</v>
      </c>
    </row>
    <row r="73" spans="1:18" x14ac:dyDescent="0.25">
      <c r="A73">
        <v>72</v>
      </c>
      <c r="B73" t="b">
        <v>1</v>
      </c>
      <c r="C73" t="s">
        <v>500</v>
      </c>
      <c r="D73" t="s">
        <v>501</v>
      </c>
      <c r="E73" t="s">
        <v>305</v>
      </c>
      <c r="F73" t="s">
        <v>498</v>
      </c>
      <c r="G73" t="s">
        <v>307</v>
      </c>
      <c r="H73" t="s">
        <v>499</v>
      </c>
      <c r="I73" t="s">
        <v>314</v>
      </c>
      <c r="J73" t="s">
        <v>310</v>
      </c>
      <c r="K73" t="s">
        <v>310</v>
      </c>
      <c r="L73" t="s">
        <v>311</v>
      </c>
      <c r="M73" t="s">
        <v>311</v>
      </c>
      <c r="N73" t="s">
        <v>310</v>
      </c>
      <c r="O73" t="s">
        <v>310</v>
      </c>
      <c r="P73" t="s">
        <v>310</v>
      </c>
      <c r="Q73" t="s">
        <v>501</v>
      </c>
      <c r="R73" t="b">
        <v>0</v>
      </c>
    </row>
    <row r="74" spans="1:18" x14ac:dyDescent="0.25">
      <c r="A74">
        <v>73</v>
      </c>
      <c r="B74" t="b">
        <v>1</v>
      </c>
      <c r="C74" t="s">
        <v>502</v>
      </c>
      <c r="D74" t="s">
        <v>503</v>
      </c>
      <c r="E74" t="s">
        <v>305</v>
      </c>
      <c r="F74" t="s">
        <v>1312</v>
      </c>
      <c r="G74" t="s">
        <v>307</v>
      </c>
      <c r="H74" t="s">
        <v>499</v>
      </c>
      <c r="I74" t="s">
        <v>317</v>
      </c>
      <c r="J74" t="s">
        <v>310</v>
      </c>
      <c r="K74" t="s">
        <v>310</v>
      </c>
      <c r="L74" t="s">
        <v>311</v>
      </c>
      <c r="M74" t="s">
        <v>311</v>
      </c>
      <c r="N74" t="s">
        <v>310</v>
      </c>
      <c r="O74" t="s">
        <v>310</v>
      </c>
      <c r="P74" t="s">
        <v>310</v>
      </c>
      <c r="Q74" t="s">
        <v>503</v>
      </c>
      <c r="R74" t="b">
        <v>0</v>
      </c>
    </row>
    <row r="75" spans="1:18" x14ac:dyDescent="0.25">
      <c r="A75">
        <v>74</v>
      </c>
      <c r="B75" t="b">
        <v>1</v>
      </c>
      <c r="C75" t="s">
        <v>504</v>
      </c>
      <c r="D75" t="s">
        <v>505</v>
      </c>
      <c r="E75" t="s">
        <v>305</v>
      </c>
      <c r="F75" t="s">
        <v>341</v>
      </c>
      <c r="G75" t="s">
        <v>307</v>
      </c>
      <c r="H75" t="s">
        <v>499</v>
      </c>
      <c r="I75" t="s">
        <v>348</v>
      </c>
      <c r="J75" t="s">
        <v>310</v>
      </c>
      <c r="K75" t="s">
        <v>310</v>
      </c>
      <c r="L75" t="s">
        <v>311</v>
      </c>
      <c r="M75" t="s">
        <v>310</v>
      </c>
      <c r="N75" t="s">
        <v>310</v>
      </c>
      <c r="O75" t="s">
        <v>310</v>
      </c>
      <c r="P75" t="s">
        <v>310</v>
      </c>
      <c r="Q75" t="s">
        <v>505</v>
      </c>
      <c r="R75" t="b">
        <v>0</v>
      </c>
    </row>
    <row r="76" spans="1:18" x14ac:dyDescent="0.25">
      <c r="A76">
        <v>75</v>
      </c>
      <c r="B76" t="b">
        <v>1</v>
      </c>
      <c r="C76" t="s">
        <v>507</v>
      </c>
      <c r="D76" t="s">
        <v>508</v>
      </c>
      <c r="E76" t="s">
        <v>305</v>
      </c>
      <c r="F76" t="s">
        <v>498</v>
      </c>
      <c r="G76" t="s">
        <v>307</v>
      </c>
      <c r="H76" t="s">
        <v>509</v>
      </c>
      <c r="I76" t="s">
        <v>309</v>
      </c>
      <c r="J76" t="s">
        <v>310</v>
      </c>
      <c r="K76" t="s">
        <v>310</v>
      </c>
      <c r="L76" t="s">
        <v>311</v>
      </c>
      <c r="M76" t="s">
        <v>311</v>
      </c>
      <c r="N76" t="s">
        <v>310</v>
      </c>
      <c r="O76" t="s">
        <v>310</v>
      </c>
      <c r="P76" t="s">
        <v>310</v>
      </c>
      <c r="Q76" t="s">
        <v>508</v>
      </c>
      <c r="R76" t="b">
        <v>0</v>
      </c>
    </row>
    <row r="77" spans="1:18" x14ac:dyDescent="0.25">
      <c r="A77">
        <v>76</v>
      </c>
      <c r="B77" t="b">
        <v>1</v>
      </c>
      <c r="C77" t="s">
        <v>510</v>
      </c>
      <c r="D77" t="s">
        <v>511</v>
      </c>
      <c r="E77" t="s">
        <v>305</v>
      </c>
      <c r="F77" t="s">
        <v>498</v>
      </c>
      <c r="G77" t="s">
        <v>307</v>
      </c>
      <c r="H77" t="s">
        <v>509</v>
      </c>
      <c r="I77" t="s">
        <v>314</v>
      </c>
      <c r="J77" t="s">
        <v>310</v>
      </c>
      <c r="K77" t="s">
        <v>310</v>
      </c>
      <c r="L77" t="s">
        <v>311</v>
      </c>
      <c r="M77" t="s">
        <v>311</v>
      </c>
      <c r="N77" t="s">
        <v>310</v>
      </c>
      <c r="O77" t="s">
        <v>310</v>
      </c>
      <c r="P77" t="s">
        <v>310</v>
      </c>
      <c r="Q77" t="s">
        <v>511</v>
      </c>
      <c r="R77" t="b">
        <v>0</v>
      </c>
    </row>
    <row r="78" spans="1:18" x14ac:dyDescent="0.25">
      <c r="A78">
        <v>77</v>
      </c>
      <c r="B78" t="b">
        <v>1</v>
      </c>
      <c r="C78" t="s">
        <v>512</v>
      </c>
      <c r="D78" t="s">
        <v>1313</v>
      </c>
      <c r="E78" t="s">
        <v>305</v>
      </c>
      <c r="F78" t="s">
        <v>1312</v>
      </c>
      <c r="G78" t="s">
        <v>307</v>
      </c>
      <c r="H78" t="s">
        <v>509</v>
      </c>
      <c r="I78" t="s">
        <v>317</v>
      </c>
      <c r="J78" t="s">
        <v>310</v>
      </c>
      <c r="K78" t="s">
        <v>310</v>
      </c>
      <c r="L78" t="s">
        <v>311</v>
      </c>
      <c r="M78" t="s">
        <v>311</v>
      </c>
      <c r="N78" t="s">
        <v>310</v>
      </c>
      <c r="O78" t="s">
        <v>310</v>
      </c>
      <c r="P78" t="s">
        <v>310</v>
      </c>
      <c r="Q78" t="s">
        <v>1313</v>
      </c>
      <c r="R78" t="b">
        <v>0</v>
      </c>
    </row>
    <row r="79" spans="1:18" x14ac:dyDescent="0.25">
      <c r="A79">
        <v>78</v>
      </c>
      <c r="B79" t="b">
        <v>1</v>
      </c>
      <c r="C79" t="s">
        <v>513</v>
      </c>
      <c r="D79" t="s">
        <v>514</v>
      </c>
      <c r="E79" t="s">
        <v>305</v>
      </c>
      <c r="F79" t="s">
        <v>341</v>
      </c>
      <c r="G79" t="s">
        <v>307</v>
      </c>
      <c r="H79" t="s">
        <v>509</v>
      </c>
      <c r="I79" t="s">
        <v>348</v>
      </c>
      <c r="J79" t="s">
        <v>310</v>
      </c>
      <c r="K79" t="s">
        <v>310</v>
      </c>
      <c r="L79" t="s">
        <v>311</v>
      </c>
      <c r="M79" t="s">
        <v>310</v>
      </c>
      <c r="N79" t="s">
        <v>310</v>
      </c>
      <c r="O79" t="s">
        <v>310</v>
      </c>
      <c r="P79" t="s">
        <v>310</v>
      </c>
      <c r="Q79" t="s">
        <v>514</v>
      </c>
      <c r="R79" t="b">
        <v>0</v>
      </c>
    </row>
    <row r="80" spans="1:18" x14ac:dyDescent="0.25">
      <c r="A80">
        <v>79</v>
      </c>
      <c r="B80" t="b">
        <v>0</v>
      </c>
      <c r="C80" t="s">
        <v>515</v>
      </c>
      <c r="D80" t="s">
        <v>516</v>
      </c>
      <c r="E80" t="s">
        <v>305</v>
      </c>
      <c r="F80" t="s">
        <v>498</v>
      </c>
      <c r="G80" t="s">
        <v>307</v>
      </c>
      <c r="H80" t="s">
        <v>517</v>
      </c>
      <c r="I80" t="s">
        <v>309</v>
      </c>
      <c r="J80" t="s">
        <v>310</v>
      </c>
      <c r="K80" t="s">
        <v>310</v>
      </c>
      <c r="L80" t="s">
        <v>311</v>
      </c>
      <c r="M80" t="s">
        <v>311</v>
      </c>
      <c r="N80" t="s">
        <v>310</v>
      </c>
      <c r="O80" t="s">
        <v>310</v>
      </c>
      <c r="P80" t="s">
        <v>310</v>
      </c>
      <c r="Q80" t="s">
        <v>516</v>
      </c>
      <c r="R80" t="b">
        <v>0</v>
      </c>
    </row>
    <row r="81" spans="1:18" x14ac:dyDescent="0.25">
      <c r="A81">
        <v>80</v>
      </c>
      <c r="B81" t="b">
        <v>0</v>
      </c>
      <c r="C81" t="s">
        <v>518</v>
      </c>
      <c r="D81" t="s">
        <v>519</v>
      </c>
      <c r="E81" t="s">
        <v>305</v>
      </c>
      <c r="F81" t="s">
        <v>498</v>
      </c>
      <c r="G81" t="s">
        <v>307</v>
      </c>
      <c r="H81" t="s">
        <v>517</v>
      </c>
      <c r="I81" t="s">
        <v>330</v>
      </c>
      <c r="J81" t="s">
        <v>310</v>
      </c>
      <c r="K81" t="s">
        <v>310</v>
      </c>
      <c r="L81" t="s">
        <v>311</v>
      </c>
      <c r="M81" t="s">
        <v>311</v>
      </c>
      <c r="N81" t="s">
        <v>310</v>
      </c>
      <c r="O81" t="s">
        <v>310</v>
      </c>
      <c r="P81" t="s">
        <v>310</v>
      </c>
      <c r="Q81" t="s">
        <v>519</v>
      </c>
      <c r="R81" t="b">
        <v>0</v>
      </c>
    </row>
    <row r="82" spans="1:18" x14ac:dyDescent="0.25">
      <c r="A82">
        <v>81</v>
      </c>
      <c r="B82" t="b">
        <v>0</v>
      </c>
      <c r="C82" t="s">
        <v>520</v>
      </c>
      <c r="D82" t="s">
        <v>521</v>
      </c>
      <c r="E82" t="s">
        <v>305</v>
      </c>
      <c r="F82" t="s">
        <v>498</v>
      </c>
      <c r="G82" t="s">
        <v>307</v>
      </c>
      <c r="H82" t="s">
        <v>517</v>
      </c>
      <c r="I82" t="s">
        <v>333</v>
      </c>
      <c r="J82" t="s">
        <v>310</v>
      </c>
      <c r="K82" t="s">
        <v>310</v>
      </c>
      <c r="L82" t="s">
        <v>311</v>
      </c>
      <c r="M82" t="s">
        <v>311</v>
      </c>
      <c r="N82" t="s">
        <v>310</v>
      </c>
      <c r="O82" t="s">
        <v>310</v>
      </c>
      <c r="P82" t="s">
        <v>310</v>
      </c>
      <c r="Q82" t="s">
        <v>521</v>
      </c>
      <c r="R82" t="b">
        <v>0</v>
      </c>
    </row>
    <row r="83" spans="1:18" x14ac:dyDescent="0.25">
      <c r="A83">
        <v>82</v>
      </c>
      <c r="B83" t="b">
        <v>0</v>
      </c>
      <c r="C83" t="s">
        <v>522</v>
      </c>
      <c r="D83" t="s">
        <v>523</v>
      </c>
      <c r="E83" t="s">
        <v>305</v>
      </c>
      <c r="F83" t="s">
        <v>347</v>
      </c>
      <c r="G83" t="s">
        <v>307</v>
      </c>
      <c r="H83" t="s">
        <v>517</v>
      </c>
      <c r="I83" t="s">
        <v>524</v>
      </c>
      <c r="J83" t="s">
        <v>310</v>
      </c>
      <c r="K83" t="s">
        <v>310</v>
      </c>
      <c r="L83" t="s">
        <v>311</v>
      </c>
      <c r="M83" t="s">
        <v>311</v>
      </c>
      <c r="N83" t="s">
        <v>310</v>
      </c>
      <c r="O83" t="s">
        <v>310</v>
      </c>
      <c r="P83" t="s">
        <v>310</v>
      </c>
      <c r="Q83" t="s">
        <v>523</v>
      </c>
      <c r="R83" t="b">
        <v>0</v>
      </c>
    </row>
    <row r="84" spans="1:18" x14ac:dyDescent="0.25">
      <c r="A84">
        <v>83</v>
      </c>
      <c r="B84" t="b">
        <v>0</v>
      </c>
      <c r="C84" t="s">
        <v>525</v>
      </c>
      <c r="D84" t="s">
        <v>526</v>
      </c>
      <c r="E84" t="s">
        <v>305</v>
      </c>
      <c r="F84" t="s">
        <v>498</v>
      </c>
      <c r="G84" t="s">
        <v>307</v>
      </c>
      <c r="H84" t="s">
        <v>527</v>
      </c>
      <c r="I84" t="s">
        <v>309</v>
      </c>
      <c r="J84" t="s">
        <v>310</v>
      </c>
      <c r="K84" t="s">
        <v>310</v>
      </c>
      <c r="L84" t="s">
        <v>311</v>
      </c>
      <c r="M84" t="s">
        <v>311</v>
      </c>
      <c r="N84" t="s">
        <v>310</v>
      </c>
      <c r="O84" t="s">
        <v>310</v>
      </c>
      <c r="P84" t="s">
        <v>310</v>
      </c>
      <c r="Q84" t="s">
        <v>526</v>
      </c>
      <c r="R84" t="b">
        <v>0</v>
      </c>
    </row>
    <row r="85" spans="1:18" x14ac:dyDescent="0.25">
      <c r="A85">
        <v>84</v>
      </c>
      <c r="B85" t="b">
        <v>0</v>
      </c>
      <c r="C85" t="s">
        <v>528</v>
      </c>
      <c r="D85" t="s">
        <v>529</v>
      </c>
      <c r="E85" t="s">
        <v>305</v>
      </c>
      <c r="F85" t="s">
        <v>498</v>
      </c>
      <c r="G85" t="s">
        <v>307</v>
      </c>
      <c r="H85" t="s">
        <v>527</v>
      </c>
      <c r="I85" t="s">
        <v>330</v>
      </c>
      <c r="J85" t="s">
        <v>310</v>
      </c>
      <c r="K85" t="s">
        <v>310</v>
      </c>
      <c r="L85" t="s">
        <v>311</v>
      </c>
      <c r="M85" t="s">
        <v>311</v>
      </c>
      <c r="N85" t="s">
        <v>310</v>
      </c>
      <c r="O85" t="s">
        <v>310</v>
      </c>
      <c r="P85" t="s">
        <v>310</v>
      </c>
      <c r="Q85" t="s">
        <v>529</v>
      </c>
      <c r="R85" t="b">
        <v>0</v>
      </c>
    </row>
    <row r="86" spans="1:18" x14ac:dyDescent="0.25">
      <c r="A86">
        <v>85</v>
      </c>
      <c r="B86" t="b">
        <v>0</v>
      </c>
      <c r="C86" t="s">
        <v>530</v>
      </c>
      <c r="D86" t="s">
        <v>531</v>
      </c>
      <c r="E86" t="s">
        <v>305</v>
      </c>
      <c r="F86" t="s">
        <v>347</v>
      </c>
      <c r="G86" t="s">
        <v>307</v>
      </c>
      <c r="H86" t="s">
        <v>527</v>
      </c>
      <c r="I86" t="s">
        <v>524</v>
      </c>
      <c r="J86" t="s">
        <v>310</v>
      </c>
      <c r="K86" t="s">
        <v>310</v>
      </c>
      <c r="L86" t="s">
        <v>311</v>
      </c>
      <c r="M86" t="s">
        <v>311</v>
      </c>
      <c r="N86" t="s">
        <v>310</v>
      </c>
      <c r="O86" t="s">
        <v>310</v>
      </c>
      <c r="P86" t="s">
        <v>310</v>
      </c>
      <c r="Q86" t="s">
        <v>531</v>
      </c>
      <c r="R86" t="b">
        <v>0</v>
      </c>
    </row>
    <row r="87" spans="1:18" x14ac:dyDescent="0.25">
      <c r="A87">
        <v>86</v>
      </c>
      <c r="B87" t="b">
        <v>1</v>
      </c>
      <c r="C87" t="s">
        <v>532</v>
      </c>
      <c r="D87" t="s">
        <v>533</v>
      </c>
      <c r="E87" t="s">
        <v>534</v>
      </c>
      <c r="F87" t="s">
        <v>535</v>
      </c>
      <c r="G87" t="s">
        <v>307</v>
      </c>
      <c r="H87" t="s">
        <v>536</v>
      </c>
      <c r="I87" t="s">
        <v>537</v>
      </c>
      <c r="J87" t="s">
        <v>310</v>
      </c>
      <c r="K87" t="s">
        <v>310</v>
      </c>
      <c r="L87" t="s">
        <v>311</v>
      </c>
      <c r="M87" t="s">
        <v>310</v>
      </c>
      <c r="N87" t="s">
        <v>310</v>
      </c>
      <c r="O87" t="s">
        <v>310</v>
      </c>
      <c r="P87" t="s">
        <v>310</v>
      </c>
      <c r="Q87" t="s">
        <v>533</v>
      </c>
      <c r="R87" t="b">
        <v>0</v>
      </c>
    </row>
    <row r="88" spans="1:18" x14ac:dyDescent="0.25">
      <c r="A88">
        <v>87</v>
      </c>
      <c r="B88" t="b">
        <v>1</v>
      </c>
      <c r="C88" t="s">
        <v>538</v>
      </c>
      <c r="D88" t="s">
        <v>539</v>
      </c>
      <c r="E88" t="s">
        <v>534</v>
      </c>
      <c r="F88" t="s">
        <v>535</v>
      </c>
      <c r="G88" t="s">
        <v>307</v>
      </c>
      <c r="H88" t="s">
        <v>536</v>
      </c>
      <c r="I88" t="s">
        <v>540</v>
      </c>
      <c r="J88" t="s">
        <v>310</v>
      </c>
      <c r="K88" t="s">
        <v>310</v>
      </c>
      <c r="L88" t="s">
        <v>311</v>
      </c>
      <c r="M88" t="s">
        <v>310</v>
      </c>
      <c r="N88" t="s">
        <v>310</v>
      </c>
      <c r="O88" t="s">
        <v>310</v>
      </c>
      <c r="P88" t="s">
        <v>310</v>
      </c>
      <c r="Q88" t="s">
        <v>539</v>
      </c>
      <c r="R88" t="b">
        <v>0</v>
      </c>
    </row>
    <row r="89" spans="1:18" x14ac:dyDescent="0.25">
      <c r="A89">
        <v>88</v>
      </c>
      <c r="B89" t="b">
        <v>1</v>
      </c>
      <c r="C89" t="s">
        <v>541</v>
      </c>
      <c r="D89" t="s">
        <v>542</v>
      </c>
      <c r="E89" t="s">
        <v>534</v>
      </c>
      <c r="F89" t="s">
        <v>535</v>
      </c>
      <c r="G89" t="s">
        <v>307</v>
      </c>
      <c r="H89" t="s">
        <v>536</v>
      </c>
      <c r="I89" t="s">
        <v>543</v>
      </c>
      <c r="J89" t="s">
        <v>310</v>
      </c>
      <c r="K89" t="s">
        <v>310</v>
      </c>
      <c r="L89" t="s">
        <v>311</v>
      </c>
      <c r="M89" t="s">
        <v>310</v>
      </c>
      <c r="N89" t="s">
        <v>310</v>
      </c>
      <c r="O89" t="s">
        <v>310</v>
      </c>
      <c r="P89" t="s">
        <v>310</v>
      </c>
      <c r="Q89" t="s">
        <v>542</v>
      </c>
      <c r="R89" t="b">
        <v>0</v>
      </c>
    </row>
    <row r="90" spans="1:18" x14ac:dyDescent="0.25">
      <c r="A90">
        <v>89</v>
      </c>
      <c r="B90" t="b">
        <v>1</v>
      </c>
      <c r="C90" t="s">
        <v>544</v>
      </c>
      <c r="D90" t="s">
        <v>545</v>
      </c>
      <c r="E90" t="s">
        <v>534</v>
      </c>
      <c r="F90" t="s">
        <v>535</v>
      </c>
      <c r="G90" t="s">
        <v>307</v>
      </c>
      <c r="H90" t="s">
        <v>536</v>
      </c>
      <c r="I90" t="s">
        <v>348</v>
      </c>
      <c r="J90" t="s">
        <v>310</v>
      </c>
      <c r="K90" t="s">
        <v>310</v>
      </c>
      <c r="L90" t="s">
        <v>311</v>
      </c>
      <c r="M90" t="s">
        <v>310</v>
      </c>
      <c r="N90" t="s">
        <v>310</v>
      </c>
      <c r="O90" t="s">
        <v>310</v>
      </c>
      <c r="P90" t="s">
        <v>310</v>
      </c>
      <c r="Q90" t="s">
        <v>545</v>
      </c>
      <c r="R90" t="b">
        <v>0</v>
      </c>
    </row>
    <row r="91" spans="1:18" x14ac:dyDescent="0.25">
      <c r="A91">
        <v>90</v>
      </c>
      <c r="B91" t="b">
        <v>1</v>
      </c>
      <c r="C91" t="s">
        <v>546</v>
      </c>
      <c r="D91" t="s">
        <v>547</v>
      </c>
      <c r="E91" t="s">
        <v>534</v>
      </c>
      <c r="F91" t="s">
        <v>535</v>
      </c>
      <c r="G91" t="s">
        <v>307</v>
      </c>
      <c r="H91" t="s">
        <v>536</v>
      </c>
      <c r="I91" t="s">
        <v>548</v>
      </c>
      <c r="J91" t="s">
        <v>310</v>
      </c>
      <c r="K91" t="s">
        <v>310</v>
      </c>
      <c r="L91" t="s">
        <v>311</v>
      </c>
      <c r="M91" t="s">
        <v>310</v>
      </c>
      <c r="N91" t="s">
        <v>310</v>
      </c>
      <c r="O91" t="s">
        <v>310</v>
      </c>
      <c r="P91" t="s">
        <v>310</v>
      </c>
      <c r="Q91" t="s">
        <v>547</v>
      </c>
      <c r="R91" t="b">
        <v>0</v>
      </c>
    </row>
    <row r="92" spans="1:18" x14ac:dyDescent="0.25">
      <c r="A92">
        <v>91</v>
      </c>
      <c r="B92" t="b">
        <v>1</v>
      </c>
      <c r="C92" t="s">
        <v>549</v>
      </c>
      <c r="D92" t="s">
        <v>550</v>
      </c>
      <c r="E92" t="s">
        <v>534</v>
      </c>
      <c r="F92" t="s">
        <v>535</v>
      </c>
      <c r="G92" t="s">
        <v>307</v>
      </c>
      <c r="H92" t="s">
        <v>536</v>
      </c>
      <c r="I92" t="s">
        <v>551</v>
      </c>
      <c r="J92" t="s">
        <v>310</v>
      </c>
      <c r="K92" t="s">
        <v>310</v>
      </c>
      <c r="L92" t="s">
        <v>311</v>
      </c>
      <c r="M92" t="s">
        <v>310</v>
      </c>
      <c r="N92" t="s">
        <v>310</v>
      </c>
      <c r="O92" t="s">
        <v>310</v>
      </c>
      <c r="P92" t="s">
        <v>310</v>
      </c>
      <c r="Q92" t="s">
        <v>550</v>
      </c>
      <c r="R92" t="b">
        <v>0</v>
      </c>
    </row>
    <row r="93" spans="1:18" x14ac:dyDescent="0.25">
      <c r="A93">
        <v>92</v>
      </c>
      <c r="B93" t="b">
        <v>1</v>
      </c>
      <c r="C93" t="s">
        <v>552</v>
      </c>
      <c r="D93" t="s">
        <v>553</v>
      </c>
      <c r="E93" t="s">
        <v>534</v>
      </c>
      <c r="F93" t="s">
        <v>535</v>
      </c>
      <c r="G93" t="s">
        <v>307</v>
      </c>
      <c r="H93" t="s">
        <v>536</v>
      </c>
      <c r="I93" t="s">
        <v>554</v>
      </c>
      <c r="J93" t="s">
        <v>310</v>
      </c>
      <c r="K93" t="s">
        <v>310</v>
      </c>
      <c r="L93" t="s">
        <v>311</v>
      </c>
      <c r="M93" t="s">
        <v>310</v>
      </c>
      <c r="N93" t="s">
        <v>310</v>
      </c>
      <c r="O93" t="s">
        <v>310</v>
      </c>
      <c r="P93" t="s">
        <v>310</v>
      </c>
      <c r="Q93" t="s">
        <v>553</v>
      </c>
      <c r="R93" t="b">
        <v>0</v>
      </c>
    </row>
    <row r="94" spans="1:18" x14ac:dyDescent="0.25">
      <c r="A94">
        <v>93</v>
      </c>
      <c r="B94" t="b">
        <v>1</v>
      </c>
      <c r="C94" t="s">
        <v>555</v>
      </c>
      <c r="D94" t="s">
        <v>556</v>
      </c>
      <c r="E94" t="s">
        <v>534</v>
      </c>
      <c r="F94" t="s">
        <v>535</v>
      </c>
      <c r="G94" t="s">
        <v>307</v>
      </c>
      <c r="H94" t="s">
        <v>536</v>
      </c>
      <c r="I94" t="s">
        <v>557</v>
      </c>
      <c r="J94" t="s">
        <v>310</v>
      </c>
      <c r="K94" t="s">
        <v>310</v>
      </c>
      <c r="L94" t="s">
        <v>311</v>
      </c>
      <c r="M94" t="s">
        <v>310</v>
      </c>
      <c r="N94" t="s">
        <v>310</v>
      </c>
      <c r="O94" t="s">
        <v>310</v>
      </c>
      <c r="P94" t="s">
        <v>310</v>
      </c>
      <c r="Q94" t="s">
        <v>556</v>
      </c>
      <c r="R94" t="b">
        <v>0</v>
      </c>
    </row>
    <row r="95" spans="1:18" x14ac:dyDescent="0.25">
      <c r="A95">
        <v>94</v>
      </c>
      <c r="B95" t="b">
        <v>1</v>
      </c>
      <c r="C95" t="s">
        <v>558</v>
      </c>
      <c r="D95" t="s">
        <v>559</v>
      </c>
      <c r="E95" t="s">
        <v>534</v>
      </c>
      <c r="F95" t="s">
        <v>535</v>
      </c>
      <c r="G95" t="s">
        <v>307</v>
      </c>
      <c r="H95" t="s">
        <v>536</v>
      </c>
      <c r="I95" t="s">
        <v>560</v>
      </c>
      <c r="J95" t="s">
        <v>310</v>
      </c>
      <c r="K95" t="s">
        <v>310</v>
      </c>
      <c r="L95" t="s">
        <v>311</v>
      </c>
      <c r="M95" t="s">
        <v>310</v>
      </c>
      <c r="N95" t="s">
        <v>310</v>
      </c>
      <c r="O95" t="s">
        <v>310</v>
      </c>
      <c r="P95" t="s">
        <v>310</v>
      </c>
      <c r="Q95" t="s">
        <v>559</v>
      </c>
      <c r="R95" t="b">
        <v>0</v>
      </c>
    </row>
    <row r="96" spans="1:18" x14ac:dyDescent="0.25">
      <c r="A96">
        <v>95</v>
      </c>
      <c r="B96" t="b">
        <v>0</v>
      </c>
      <c r="C96" t="s">
        <v>561</v>
      </c>
      <c r="D96" t="s">
        <v>562</v>
      </c>
      <c r="E96" t="s">
        <v>534</v>
      </c>
      <c r="F96" t="s">
        <v>535</v>
      </c>
      <c r="G96" t="s">
        <v>307</v>
      </c>
      <c r="H96" t="s">
        <v>536</v>
      </c>
      <c r="I96" t="s">
        <v>563</v>
      </c>
      <c r="J96" t="s">
        <v>310</v>
      </c>
      <c r="K96" t="s">
        <v>310</v>
      </c>
      <c r="L96" t="s">
        <v>311</v>
      </c>
      <c r="M96" t="s">
        <v>310</v>
      </c>
      <c r="N96" t="s">
        <v>310</v>
      </c>
      <c r="O96" t="s">
        <v>310</v>
      </c>
      <c r="P96" t="s">
        <v>310</v>
      </c>
      <c r="Q96" t="s">
        <v>562</v>
      </c>
      <c r="R96" t="b">
        <v>0</v>
      </c>
    </row>
    <row r="97" spans="1:18" x14ac:dyDescent="0.25">
      <c r="A97">
        <v>96</v>
      </c>
      <c r="B97" t="b">
        <v>0</v>
      </c>
      <c r="C97" t="s">
        <v>564</v>
      </c>
      <c r="D97" t="s">
        <v>565</v>
      </c>
      <c r="E97" t="s">
        <v>534</v>
      </c>
      <c r="F97" t="s">
        <v>535</v>
      </c>
      <c r="G97" t="s">
        <v>307</v>
      </c>
      <c r="H97" t="s">
        <v>536</v>
      </c>
      <c r="I97" t="s">
        <v>566</v>
      </c>
      <c r="J97" t="s">
        <v>310</v>
      </c>
      <c r="K97" t="s">
        <v>310</v>
      </c>
      <c r="L97" t="s">
        <v>311</v>
      </c>
      <c r="M97" t="s">
        <v>310</v>
      </c>
      <c r="N97" t="s">
        <v>310</v>
      </c>
      <c r="O97" t="s">
        <v>310</v>
      </c>
      <c r="P97" t="s">
        <v>310</v>
      </c>
      <c r="Q97" t="s">
        <v>565</v>
      </c>
      <c r="R97" t="b">
        <v>0</v>
      </c>
    </row>
    <row r="98" spans="1:18" x14ac:dyDescent="0.25">
      <c r="A98">
        <v>97</v>
      </c>
      <c r="B98" t="b">
        <v>0</v>
      </c>
      <c r="C98" t="s">
        <v>567</v>
      </c>
      <c r="D98" t="s">
        <v>568</v>
      </c>
      <c r="E98" t="s">
        <v>534</v>
      </c>
      <c r="F98" t="s">
        <v>535</v>
      </c>
      <c r="G98" t="s">
        <v>307</v>
      </c>
      <c r="H98" t="s">
        <v>536</v>
      </c>
      <c r="I98" t="s">
        <v>569</v>
      </c>
      <c r="J98" t="s">
        <v>310</v>
      </c>
      <c r="K98" t="s">
        <v>310</v>
      </c>
      <c r="L98" t="s">
        <v>311</v>
      </c>
      <c r="M98" t="s">
        <v>310</v>
      </c>
      <c r="N98" t="s">
        <v>310</v>
      </c>
      <c r="O98" t="s">
        <v>310</v>
      </c>
      <c r="P98" t="s">
        <v>310</v>
      </c>
      <c r="Q98" t="s">
        <v>568</v>
      </c>
      <c r="R98" t="b">
        <v>0</v>
      </c>
    </row>
    <row r="99" spans="1:18" x14ac:dyDescent="0.25">
      <c r="A99">
        <v>98</v>
      </c>
      <c r="B99" t="b">
        <v>1</v>
      </c>
      <c r="C99" t="s">
        <v>570</v>
      </c>
      <c r="D99" t="s">
        <v>571</v>
      </c>
      <c r="E99" t="s">
        <v>534</v>
      </c>
      <c r="F99" t="s">
        <v>535</v>
      </c>
      <c r="G99" t="s">
        <v>307</v>
      </c>
      <c r="H99" t="s">
        <v>572</v>
      </c>
      <c r="I99" t="s">
        <v>537</v>
      </c>
      <c r="J99" t="s">
        <v>310</v>
      </c>
      <c r="K99" t="s">
        <v>310</v>
      </c>
      <c r="L99" t="s">
        <v>311</v>
      </c>
      <c r="M99" t="s">
        <v>310</v>
      </c>
      <c r="N99" t="s">
        <v>310</v>
      </c>
      <c r="O99" t="s">
        <v>310</v>
      </c>
      <c r="P99" t="s">
        <v>310</v>
      </c>
      <c r="Q99" t="s">
        <v>571</v>
      </c>
      <c r="R99" t="b">
        <v>0</v>
      </c>
    </row>
    <row r="100" spans="1:18" x14ac:dyDescent="0.25">
      <c r="A100">
        <v>99</v>
      </c>
      <c r="B100" t="b">
        <v>1</v>
      </c>
      <c r="C100" t="s">
        <v>573</v>
      </c>
      <c r="D100" t="s">
        <v>574</v>
      </c>
      <c r="E100" t="s">
        <v>534</v>
      </c>
      <c r="F100" t="s">
        <v>535</v>
      </c>
      <c r="G100" t="s">
        <v>307</v>
      </c>
      <c r="H100" t="s">
        <v>572</v>
      </c>
      <c r="I100" t="s">
        <v>540</v>
      </c>
      <c r="J100" t="s">
        <v>310</v>
      </c>
      <c r="K100" t="s">
        <v>310</v>
      </c>
      <c r="L100" t="s">
        <v>311</v>
      </c>
      <c r="M100" t="s">
        <v>310</v>
      </c>
      <c r="N100" t="s">
        <v>310</v>
      </c>
      <c r="O100" t="s">
        <v>310</v>
      </c>
      <c r="P100" t="s">
        <v>310</v>
      </c>
      <c r="Q100" t="s">
        <v>574</v>
      </c>
      <c r="R100" t="b">
        <v>0</v>
      </c>
    </row>
    <row r="101" spans="1:18" x14ac:dyDescent="0.25">
      <c r="A101">
        <v>100</v>
      </c>
      <c r="B101" t="b">
        <v>1</v>
      </c>
      <c r="C101" t="s">
        <v>575</v>
      </c>
      <c r="D101" t="s">
        <v>576</v>
      </c>
      <c r="E101" t="s">
        <v>534</v>
      </c>
      <c r="F101" t="s">
        <v>535</v>
      </c>
      <c r="G101" t="s">
        <v>307</v>
      </c>
      <c r="H101" t="s">
        <v>572</v>
      </c>
      <c r="I101" t="s">
        <v>543</v>
      </c>
      <c r="J101" t="s">
        <v>310</v>
      </c>
      <c r="K101" t="s">
        <v>310</v>
      </c>
      <c r="L101" t="s">
        <v>311</v>
      </c>
      <c r="M101" t="s">
        <v>310</v>
      </c>
      <c r="N101" t="s">
        <v>310</v>
      </c>
      <c r="O101" t="s">
        <v>310</v>
      </c>
      <c r="P101" t="s">
        <v>310</v>
      </c>
      <c r="Q101" t="s">
        <v>576</v>
      </c>
      <c r="R101" t="b">
        <v>0</v>
      </c>
    </row>
    <row r="102" spans="1:18" x14ac:dyDescent="0.25">
      <c r="A102">
        <v>101</v>
      </c>
      <c r="B102" t="b">
        <v>1</v>
      </c>
      <c r="C102" t="s">
        <v>577</v>
      </c>
      <c r="D102" t="s">
        <v>578</v>
      </c>
      <c r="E102" t="s">
        <v>534</v>
      </c>
      <c r="F102" t="s">
        <v>535</v>
      </c>
      <c r="G102" t="s">
        <v>307</v>
      </c>
      <c r="H102" t="s">
        <v>572</v>
      </c>
      <c r="I102" t="s">
        <v>348</v>
      </c>
      <c r="J102" t="s">
        <v>310</v>
      </c>
      <c r="K102" t="s">
        <v>310</v>
      </c>
      <c r="L102" t="s">
        <v>311</v>
      </c>
      <c r="M102" t="s">
        <v>310</v>
      </c>
      <c r="N102" t="s">
        <v>310</v>
      </c>
      <c r="O102" t="s">
        <v>310</v>
      </c>
      <c r="P102" t="s">
        <v>310</v>
      </c>
      <c r="Q102" t="s">
        <v>578</v>
      </c>
      <c r="R102" t="b">
        <v>0</v>
      </c>
    </row>
    <row r="103" spans="1:18" x14ac:dyDescent="0.25">
      <c r="A103">
        <v>102</v>
      </c>
      <c r="B103" t="b">
        <v>1</v>
      </c>
      <c r="C103" t="s">
        <v>579</v>
      </c>
      <c r="D103" t="s">
        <v>580</v>
      </c>
      <c r="E103" t="s">
        <v>534</v>
      </c>
      <c r="F103" t="s">
        <v>535</v>
      </c>
      <c r="G103" t="s">
        <v>307</v>
      </c>
      <c r="H103" t="s">
        <v>572</v>
      </c>
      <c r="I103" t="s">
        <v>548</v>
      </c>
      <c r="J103" t="s">
        <v>310</v>
      </c>
      <c r="K103" t="s">
        <v>310</v>
      </c>
      <c r="L103" t="s">
        <v>311</v>
      </c>
      <c r="M103" t="s">
        <v>310</v>
      </c>
      <c r="N103" t="s">
        <v>310</v>
      </c>
      <c r="O103" t="s">
        <v>310</v>
      </c>
      <c r="P103" t="s">
        <v>310</v>
      </c>
      <c r="Q103" t="s">
        <v>580</v>
      </c>
      <c r="R103" t="b">
        <v>0</v>
      </c>
    </row>
    <row r="104" spans="1:18" x14ac:dyDescent="0.25">
      <c r="A104">
        <v>103</v>
      </c>
      <c r="B104" t="b">
        <v>1</v>
      </c>
      <c r="C104" t="s">
        <v>581</v>
      </c>
      <c r="D104" t="s">
        <v>582</v>
      </c>
      <c r="E104" t="s">
        <v>534</v>
      </c>
      <c r="F104" t="s">
        <v>535</v>
      </c>
      <c r="G104" t="s">
        <v>307</v>
      </c>
      <c r="H104" t="s">
        <v>572</v>
      </c>
      <c r="I104" t="s">
        <v>551</v>
      </c>
      <c r="J104" t="s">
        <v>310</v>
      </c>
      <c r="K104" t="s">
        <v>310</v>
      </c>
      <c r="L104" t="s">
        <v>311</v>
      </c>
      <c r="M104" t="s">
        <v>310</v>
      </c>
      <c r="N104" t="s">
        <v>310</v>
      </c>
      <c r="O104" t="s">
        <v>310</v>
      </c>
      <c r="P104" t="s">
        <v>310</v>
      </c>
      <c r="Q104" t="s">
        <v>582</v>
      </c>
      <c r="R104" t="b">
        <v>0</v>
      </c>
    </row>
    <row r="105" spans="1:18" x14ac:dyDescent="0.25">
      <c r="A105">
        <v>104</v>
      </c>
      <c r="B105" t="b">
        <v>1</v>
      </c>
      <c r="C105" t="s">
        <v>583</v>
      </c>
      <c r="D105" t="s">
        <v>584</v>
      </c>
      <c r="E105" t="s">
        <v>534</v>
      </c>
      <c r="F105" t="s">
        <v>535</v>
      </c>
      <c r="G105" t="s">
        <v>307</v>
      </c>
      <c r="H105" t="s">
        <v>572</v>
      </c>
      <c r="I105" t="s">
        <v>554</v>
      </c>
      <c r="J105" t="s">
        <v>310</v>
      </c>
      <c r="K105" t="s">
        <v>310</v>
      </c>
      <c r="L105" t="s">
        <v>311</v>
      </c>
      <c r="M105" t="s">
        <v>310</v>
      </c>
      <c r="N105" t="s">
        <v>310</v>
      </c>
      <c r="O105" t="s">
        <v>310</v>
      </c>
      <c r="P105" t="s">
        <v>310</v>
      </c>
      <c r="Q105" t="s">
        <v>584</v>
      </c>
      <c r="R105" t="b">
        <v>0</v>
      </c>
    </row>
    <row r="106" spans="1:18" x14ac:dyDescent="0.25">
      <c r="A106">
        <v>105</v>
      </c>
      <c r="B106" t="b">
        <v>1</v>
      </c>
      <c r="C106" t="s">
        <v>585</v>
      </c>
      <c r="D106" t="s">
        <v>586</v>
      </c>
      <c r="E106" t="s">
        <v>534</v>
      </c>
      <c r="F106" t="s">
        <v>535</v>
      </c>
      <c r="G106" t="s">
        <v>307</v>
      </c>
      <c r="H106" t="s">
        <v>572</v>
      </c>
      <c r="I106" t="s">
        <v>557</v>
      </c>
      <c r="J106" t="s">
        <v>310</v>
      </c>
      <c r="K106" t="s">
        <v>310</v>
      </c>
      <c r="L106" t="s">
        <v>311</v>
      </c>
      <c r="M106" t="s">
        <v>310</v>
      </c>
      <c r="N106" t="s">
        <v>310</v>
      </c>
      <c r="O106" t="s">
        <v>310</v>
      </c>
      <c r="P106" t="s">
        <v>310</v>
      </c>
      <c r="Q106" t="s">
        <v>586</v>
      </c>
      <c r="R106" t="b">
        <v>0</v>
      </c>
    </row>
    <row r="107" spans="1:18" x14ac:dyDescent="0.25">
      <c r="A107">
        <v>106</v>
      </c>
      <c r="B107" t="b">
        <v>1</v>
      </c>
      <c r="C107" t="s">
        <v>587</v>
      </c>
      <c r="D107" t="s">
        <v>588</v>
      </c>
      <c r="E107" t="s">
        <v>534</v>
      </c>
      <c r="F107" t="s">
        <v>535</v>
      </c>
      <c r="G107" t="s">
        <v>307</v>
      </c>
      <c r="H107" t="s">
        <v>572</v>
      </c>
      <c r="I107" t="s">
        <v>560</v>
      </c>
      <c r="J107" t="s">
        <v>310</v>
      </c>
      <c r="K107" t="s">
        <v>310</v>
      </c>
      <c r="L107" t="s">
        <v>311</v>
      </c>
      <c r="M107" t="s">
        <v>310</v>
      </c>
      <c r="N107" t="s">
        <v>310</v>
      </c>
      <c r="O107" t="s">
        <v>310</v>
      </c>
      <c r="P107" t="s">
        <v>310</v>
      </c>
      <c r="Q107" t="s">
        <v>588</v>
      </c>
      <c r="R107" t="b">
        <v>0</v>
      </c>
    </row>
    <row r="108" spans="1:18" x14ac:dyDescent="0.25">
      <c r="A108">
        <v>107</v>
      </c>
      <c r="B108" t="b">
        <v>0</v>
      </c>
      <c r="C108" t="s">
        <v>589</v>
      </c>
      <c r="D108" t="s">
        <v>590</v>
      </c>
      <c r="E108" t="s">
        <v>534</v>
      </c>
      <c r="F108" t="s">
        <v>535</v>
      </c>
      <c r="G108" t="s">
        <v>307</v>
      </c>
      <c r="H108" t="s">
        <v>572</v>
      </c>
      <c r="I108" t="s">
        <v>563</v>
      </c>
      <c r="J108" t="s">
        <v>310</v>
      </c>
      <c r="K108" t="s">
        <v>310</v>
      </c>
      <c r="L108" t="s">
        <v>311</v>
      </c>
      <c r="M108" t="s">
        <v>310</v>
      </c>
      <c r="N108" t="s">
        <v>310</v>
      </c>
      <c r="O108" t="s">
        <v>310</v>
      </c>
      <c r="P108" t="s">
        <v>310</v>
      </c>
      <c r="Q108" t="s">
        <v>590</v>
      </c>
      <c r="R108" t="b">
        <v>0</v>
      </c>
    </row>
    <row r="109" spans="1:18" x14ac:dyDescent="0.25">
      <c r="A109">
        <v>108</v>
      </c>
      <c r="B109" t="b">
        <v>0</v>
      </c>
      <c r="C109" t="s">
        <v>591</v>
      </c>
      <c r="D109" t="s">
        <v>592</v>
      </c>
      <c r="E109" t="s">
        <v>534</v>
      </c>
      <c r="F109" t="s">
        <v>535</v>
      </c>
      <c r="G109" t="s">
        <v>307</v>
      </c>
      <c r="H109" t="s">
        <v>572</v>
      </c>
      <c r="I109" t="s">
        <v>566</v>
      </c>
      <c r="J109" t="s">
        <v>310</v>
      </c>
      <c r="K109" t="s">
        <v>310</v>
      </c>
      <c r="L109" t="s">
        <v>311</v>
      </c>
      <c r="M109" t="s">
        <v>310</v>
      </c>
      <c r="N109" t="s">
        <v>310</v>
      </c>
      <c r="O109" t="s">
        <v>310</v>
      </c>
      <c r="P109" t="s">
        <v>310</v>
      </c>
      <c r="Q109" t="s">
        <v>592</v>
      </c>
      <c r="R109" t="b">
        <v>0</v>
      </c>
    </row>
    <row r="110" spans="1:18" x14ac:dyDescent="0.25">
      <c r="A110">
        <v>109</v>
      </c>
      <c r="B110" t="b">
        <v>0</v>
      </c>
      <c r="C110" t="s">
        <v>593</v>
      </c>
      <c r="D110" t="s">
        <v>594</v>
      </c>
      <c r="E110" t="s">
        <v>534</v>
      </c>
      <c r="F110" t="s">
        <v>535</v>
      </c>
      <c r="G110" t="s">
        <v>307</v>
      </c>
      <c r="H110" t="s">
        <v>572</v>
      </c>
      <c r="I110" t="s">
        <v>569</v>
      </c>
      <c r="J110" t="s">
        <v>310</v>
      </c>
      <c r="K110" t="s">
        <v>310</v>
      </c>
      <c r="L110" t="s">
        <v>311</v>
      </c>
      <c r="M110" t="s">
        <v>310</v>
      </c>
      <c r="N110" t="s">
        <v>310</v>
      </c>
      <c r="O110" t="s">
        <v>310</v>
      </c>
      <c r="P110" t="s">
        <v>310</v>
      </c>
      <c r="Q110" t="s">
        <v>594</v>
      </c>
      <c r="R110" t="b">
        <v>0</v>
      </c>
    </row>
    <row r="111" spans="1:18" x14ac:dyDescent="0.25">
      <c r="A111">
        <v>110</v>
      </c>
      <c r="B111" t="b">
        <v>0</v>
      </c>
      <c r="C111" t="s">
        <v>595</v>
      </c>
      <c r="D111" t="s">
        <v>596</v>
      </c>
      <c r="E111" t="s">
        <v>534</v>
      </c>
      <c r="F111" t="s">
        <v>535</v>
      </c>
      <c r="G111" t="s">
        <v>307</v>
      </c>
      <c r="H111" t="s">
        <v>597</v>
      </c>
      <c r="I111" t="s">
        <v>537</v>
      </c>
      <c r="J111" t="s">
        <v>310</v>
      </c>
      <c r="K111" t="s">
        <v>310</v>
      </c>
      <c r="L111" t="s">
        <v>311</v>
      </c>
      <c r="M111" t="s">
        <v>310</v>
      </c>
      <c r="N111" t="s">
        <v>310</v>
      </c>
      <c r="O111" t="s">
        <v>310</v>
      </c>
      <c r="P111" t="s">
        <v>310</v>
      </c>
      <c r="Q111" t="s">
        <v>596</v>
      </c>
      <c r="R111" t="b">
        <v>0</v>
      </c>
    </row>
    <row r="112" spans="1:18" x14ac:dyDescent="0.25">
      <c r="A112">
        <v>111</v>
      </c>
      <c r="B112" t="b">
        <v>0</v>
      </c>
      <c r="C112" t="s">
        <v>598</v>
      </c>
      <c r="D112" t="s">
        <v>599</v>
      </c>
      <c r="E112" t="s">
        <v>534</v>
      </c>
      <c r="F112" t="s">
        <v>535</v>
      </c>
      <c r="G112" t="s">
        <v>307</v>
      </c>
      <c r="H112" t="s">
        <v>597</v>
      </c>
      <c r="I112" t="s">
        <v>540</v>
      </c>
      <c r="J112" t="s">
        <v>310</v>
      </c>
      <c r="K112" t="s">
        <v>310</v>
      </c>
      <c r="L112" t="s">
        <v>311</v>
      </c>
      <c r="M112" t="s">
        <v>310</v>
      </c>
      <c r="N112" t="s">
        <v>310</v>
      </c>
      <c r="O112" t="s">
        <v>310</v>
      </c>
      <c r="P112" t="s">
        <v>310</v>
      </c>
      <c r="Q112" t="s">
        <v>599</v>
      </c>
      <c r="R112" t="b">
        <v>0</v>
      </c>
    </row>
    <row r="113" spans="1:18" x14ac:dyDescent="0.25">
      <c r="A113">
        <v>112</v>
      </c>
      <c r="B113" t="b">
        <v>0</v>
      </c>
      <c r="C113" t="s">
        <v>600</v>
      </c>
      <c r="D113" t="s">
        <v>601</v>
      </c>
      <c r="E113" t="s">
        <v>534</v>
      </c>
      <c r="F113" t="s">
        <v>535</v>
      </c>
      <c r="G113" t="s">
        <v>307</v>
      </c>
      <c r="H113" t="s">
        <v>597</v>
      </c>
      <c r="I113" t="s">
        <v>543</v>
      </c>
      <c r="J113" t="s">
        <v>310</v>
      </c>
      <c r="K113" t="s">
        <v>310</v>
      </c>
      <c r="L113" t="s">
        <v>311</v>
      </c>
      <c r="M113" t="s">
        <v>310</v>
      </c>
      <c r="N113" t="s">
        <v>310</v>
      </c>
      <c r="O113" t="s">
        <v>310</v>
      </c>
      <c r="P113" t="s">
        <v>310</v>
      </c>
      <c r="Q113" t="s">
        <v>601</v>
      </c>
      <c r="R113" t="b">
        <v>0</v>
      </c>
    </row>
    <row r="114" spans="1:18" x14ac:dyDescent="0.25">
      <c r="A114">
        <v>113</v>
      </c>
      <c r="B114" t="b">
        <v>0</v>
      </c>
      <c r="C114" t="s">
        <v>602</v>
      </c>
      <c r="D114" t="s">
        <v>603</v>
      </c>
      <c r="E114" t="s">
        <v>534</v>
      </c>
      <c r="F114" t="s">
        <v>535</v>
      </c>
      <c r="G114" t="s">
        <v>307</v>
      </c>
      <c r="H114" t="s">
        <v>597</v>
      </c>
      <c r="I114" t="s">
        <v>348</v>
      </c>
      <c r="J114" t="s">
        <v>310</v>
      </c>
      <c r="K114" t="s">
        <v>310</v>
      </c>
      <c r="L114" t="s">
        <v>311</v>
      </c>
      <c r="M114" t="s">
        <v>310</v>
      </c>
      <c r="N114" t="s">
        <v>310</v>
      </c>
      <c r="O114" t="s">
        <v>310</v>
      </c>
      <c r="P114" t="s">
        <v>310</v>
      </c>
      <c r="Q114" t="s">
        <v>603</v>
      </c>
      <c r="R114" t="b">
        <v>0</v>
      </c>
    </row>
    <row r="115" spans="1:18" x14ac:dyDescent="0.25">
      <c r="A115">
        <v>114</v>
      </c>
      <c r="B115" t="b">
        <v>0</v>
      </c>
      <c r="C115" t="s">
        <v>604</v>
      </c>
      <c r="D115" t="s">
        <v>605</v>
      </c>
      <c r="E115" t="s">
        <v>534</v>
      </c>
      <c r="F115" t="s">
        <v>535</v>
      </c>
      <c r="G115" t="s">
        <v>307</v>
      </c>
      <c r="H115" t="s">
        <v>597</v>
      </c>
      <c r="I115" t="s">
        <v>548</v>
      </c>
      <c r="J115" t="s">
        <v>310</v>
      </c>
      <c r="K115" t="s">
        <v>310</v>
      </c>
      <c r="L115" t="s">
        <v>311</v>
      </c>
      <c r="M115" t="s">
        <v>310</v>
      </c>
      <c r="N115" t="s">
        <v>310</v>
      </c>
      <c r="O115" t="s">
        <v>310</v>
      </c>
      <c r="P115" t="s">
        <v>310</v>
      </c>
      <c r="Q115" t="s">
        <v>605</v>
      </c>
      <c r="R115" t="b">
        <v>0</v>
      </c>
    </row>
    <row r="116" spans="1:18" x14ac:dyDescent="0.25">
      <c r="A116">
        <v>115</v>
      </c>
      <c r="B116" t="b">
        <v>0</v>
      </c>
      <c r="C116" t="s">
        <v>606</v>
      </c>
      <c r="D116" t="s">
        <v>607</v>
      </c>
      <c r="E116" t="s">
        <v>534</v>
      </c>
      <c r="F116" t="s">
        <v>535</v>
      </c>
      <c r="G116" t="s">
        <v>307</v>
      </c>
      <c r="H116" t="s">
        <v>597</v>
      </c>
      <c r="I116" t="s">
        <v>551</v>
      </c>
      <c r="J116" t="s">
        <v>310</v>
      </c>
      <c r="K116" t="s">
        <v>310</v>
      </c>
      <c r="L116" t="s">
        <v>311</v>
      </c>
      <c r="M116" t="s">
        <v>310</v>
      </c>
      <c r="N116" t="s">
        <v>310</v>
      </c>
      <c r="O116" t="s">
        <v>310</v>
      </c>
      <c r="P116" t="s">
        <v>310</v>
      </c>
      <c r="Q116" t="s">
        <v>607</v>
      </c>
      <c r="R116" t="b">
        <v>0</v>
      </c>
    </row>
    <row r="117" spans="1:18" x14ac:dyDescent="0.25">
      <c r="A117">
        <v>116</v>
      </c>
      <c r="B117" t="b">
        <v>0</v>
      </c>
      <c r="C117" t="s">
        <v>608</v>
      </c>
      <c r="D117" t="s">
        <v>609</v>
      </c>
      <c r="E117" t="s">
        <v>534</v>
      </c>
      <c r="F117" t="s">
        <v>535</v>
      </c>
      <c r="G117" t="s">
        <v>307</v>
      </c>
      <c r="H117" t="s">
        <v>597</v>
      </c>
      <c r="I117" t="s">
        <v>554</v>
      </c>
      <c r="J117" t="s">
        <v>310</v>
      </c>
      <c r="K117" t="s">
        <v>310</v>
      </c>
      <c r="L117" t="s">
        <v>311</v>
      </c>
      <c r="M117" t="s">
        <v>310</v>
      </c>
      <c r="N117" t="s">
        <v>310</v>
      </c>
      <c r="O117" t="s">
        <v>310</v>
      </c>
      <c r="P117" t="s">
        <v>310</v>
      </c>
      <c r="Q117" t="s">
        <v>609</v>
      </c>
      <c r="R117" t="b">
        <v>0</v>
      </c>
    </row>
    <row r="118" spans="1:18" x14ac:dyDescent="0.25">
      <c r="A118">
        <v>117</v>
      </c>
      <c r="B118" t="b">
        <v>0</v>
      </c>
      <c r="C118" t="s">
        <v>610</v>
      </c>
      <c r="D118" t="s">
        <v>611</v>
      </c>
      <c r="E118" t="s">
        <v>534</v>
      </c>
      <c r="F118" t="s">
        <v>535</v>
      </c>
      <c r="G118" t="s">
        <v>307</v>
      </c>
      <c r="H118" t="s">
        <v>597</v>
      </c>
      <c r="I118" t="s">
        <v>557</v>
      </c>
      <c r="J118" t="s">
        <v>310</v>
      </c>
      <c r="K118" t="s">
        <v>310</v>
      </c>
      <c r="L118" t="s">
        <v>311</v>
      </c>
      <c r="M118" t="s">
        <v>310</v>
      </c>
      <c r="N118" t="s">
        <v>310</v>
      </c>
      <c r="O118" t="s">
        <v>310</v>
      </c>
      <c r="P118" t="s">
        <v>310</v>
      </c>
      <c r="Q118" t="s">
        <v>611</v>
      </c>
      <c r="R118" t="b">
        <v>0</v>
      </c>
    </row>
    <row r="119" spans="1:18" x14ac:dyDescent="0.25">
      <c r="A119">
        <v>118</v>
      </c>
      <c r="B119" t="b">
        <v>0</v>
      </c>
      <c r="C119" t="s">
        <v>612</v>
      </c>
      <c r="D119" t="s">
        <v>613</v>
      </c>
      <c r="E119" t="s">
        <v>534</v>
      </c>
      <c r="F119" t="s">
        <v>535</v>
      </c>
      <c r="G119" t="s">
        <v>307</v>
      </c>
      <c r="H119" t="s">
        <v>597</v>
      </c>
      <c r="I119" t="s">
        <v>560</v>
      </c>
      <c r="J119" t="s">
        <v>310</v>
      </c>
      <c r="K119" t="s">
        <v>310</v>
      </c>
      <c r="L119" t="s">
        <v>311</v>
      </c>
      <c r="M119" t="s">
        <v>310</v>
      </c>
      <c r="N119" t="s">
        <v>310</v>
      </c>
      <c r="O119" t="s">
        <v>310</v>
      </c>
      <c r="P119" t="s">
        <v>310</v>
      </c>
      <c r="Q119" t="s">
        <v>613</v>
      </c>
      <c r="R119" t="b">
        <v>0</v>
      </c>
    </row>
    <row r="120" spans="1:18" x14ac:dyDescent="0.25">
      <c r="A120">
        <v>119</v>
      </c>
      <c r="B120" t="b">
        <v>0</v>
      </c>
      <c r="C120" t="s">
        <v>614</v>
      </c>
      <c r="D120" t="s">
        <v>615</v>
      </c>
      <c r="E120" t="s">
        <v>534</v>
      </c>
      <c r="F120" t="s">
        <v>535</v>
      </c>
      <c r="G120" t="s">
        <v>307</v>
      </c>
      <c r="H120" t="s">
        <v>597</v>
      </c>
      <c r="I120" t="s">
        <v>563</v>
      </c>
      <c r="J120" t="s">
        <v>310</v>
      </c>
      <c r="K120" t="s">
        <v>310</v>
      </c>
      <c r="L120" t="s">
        <v>311</v>
      </c>
      <c r="M120" t="s">
        <v>310</v>
      </c>
      <c r="N120" t="s">
        <v>310</v>
      </c>
      <c r="O120" t="s">
        <v>310</v>
      </c>
      <c r="P120" t="s">
        <v>310</v>
      </c>
      <c r="Q120" t="s">
        <v>615</v>
      </c>
      <c r="R120" t="b">
        <v>0</v>
      </c>
    </row>
    <row r="121" spans="1:18" x14ac:dyDescent="0.25">
      <c r="A121">
        <v>120</v>
      </c>
      <c r="B121" t="b">
        <v>0</v>
      </c>
      <c r="C121" t="s">
        <v>616</v>
      </c>
      <c r="D121" t="s">
        <v>617</v>
      </c>
      <c r="E121" t="s">
        <v>534</v>
      </c>
      <c r="F121" t="s">
        <v>535</v>
      </c>
      <c r="G121" t="s">
        <v>307</v>
      </c>
      <c r="H121" t="s">
        <v>597</v>
      </c>
      <c r="I121" t="s">
        <v>566</v>
      </c>
      <c r="J121" t="s">
        <v>310</v>
      </c>
      <c r="K121" t="s">
        <v>310</v>
      </c>
      <c r="L121" t="s">
        <v>311</v>
      </c>
      <c r="M121" t="s">
        <v>310</v>
      </c>
      <c r="N121" t="s">
        <v>310</v>
      </c>
      <c r="O121" t="s">
        <v>310</v>
      </c>
      <c r="P121" t="s">
        <v>310</v>
      </c>
      <c r="Q121" t="s">
        <v>617</v>
      </c>
      <c r="R121" t="b">
        <v>0</v>
      </c>
    </row>
    <row r="122" spans="1:18" x14ac:dyDescent="0.25">
      <c r="A122">
        <v>121</v>
      </c>
      <c r="B122" t="b">
        <v>0</v>
      </c>
      <c r="C122" t="s">
        <v>618</v>
      </c>
      <c r="D122" t="s">
        <v>619</v>
      </c>
      <c r="E122" t="s">
        <v>534</v>
      </c>
      <c r="F122" t="s">
        <v>535</v>
      </c>
      <c r="G122" t="s">
        <v>307</v>
      </c>
      <c r="H122" t="s">
        <v>597</v>
      </c>
      <c r="I122" t="s">
        <v>569</v>
      </c>
      <c r="J122" t="s">
        <v>310</v>
      </c>
      <c r="K122" t="s">
        <v>310</v>
      </c>
      <c r="L122" t="s">
        <v>311</v>
      </c>
      <c r="M122" t="s">
        <v>310</v>
      </c>
      <c r="N122" t="s">
        <v>310</v>
      </c>
      <c r="O122" t="s">
        <v>310</v>
      </c>
      <c r="P122" t="s">
        <v>310</v>
      </c>
      <c r="Q122" t="s">
        <v>619</v>
      </c>
      <c r="R122" t="b">
        <v>0</v>
      </c>
    </row>
    <row r="123" spans="1:18" x14ac:dyDescent="0.25">
      <c r="A123">
        <v>122</v>
      </c>
      <c r="B123" t="b">
        <v>0</v>
      </c>
      <c r="C123" t="s">
        <v>620</v>
      </c>
      <c r="D123" t="s">
        <v>621</v>
      </c>
      <c r="E123" t="s">
        <v>534</v>
      </c>
      <c r="F123" t="s">
        <v>535</v>
      </c>
      <c r="G123" t="s">
        <v>307</v>
      </c>
      <c r="H123" t="s">
        <v>622</v>
      </c>
      <c r="I123" t="s">
        <v>537</v>
      </c>
      <c r="J123" t="s">
        <v>310</v>
      </c>
      <c r="K123" t="s">
        <v>310</v>
      </c>
      <c r="L123" t="s">
        <v>311</v>
      </c>
      <c r="M123" t="s">
        <v>310</v>
      </c>
      <c r="N123" t="s">
        <v>310</v>
      </c>
      <c r="O123" t="s">
        <v>310</v>
      </c>
      <c r="P123" t="s">
        <v>310</v>
      </c>
      <c r="Q123" t="s">
        <v>621</v>
      </c>
      <c r="R123" t="b">
        <v>0</v>
      </c>
    </row>
    <row r="124" spans="1:18" x14ac:dyDescent="0.25">
      <c r="A124">
        <v>123</v>
      </c>
      <c r="B124" t="b">
        <v>0</v>
      </c>
      <c r="C124" t="s">
        <v>623</v>
      </c>
      <c r="D124" t="s">
        <v>624</v>
      </c>
      <c r="E124" t="s">
        <v>534</v>
      </c>
      <c r="F124" t="s">
        <v>535</v>
      </c>
      <c r="G124" t="s">
        <v>307</v>
      </c>
      <c r="H124" t="s">
        <v>622</v>
      </c>
      <c r="I124" t="s">
        <v>540</v>
      </c>
      <c r="J124" t="s">
        <v>310</v>
      </c>
      <c r="K124" t="s">
        <v>310</v>
      </c>
      <c r="L124" t="s">
        <v>311</v>
      </c>
      <c r="M124" t="s">
        <v>310</v>
      </c>
      <c r="N124" t="s">
        <v>310</v>
      </c>
      <c r="O124" t="s">
        <v>310</v>
      </c>
      <c r="P124" t="s">
        <v>310</v>
      </c>
      <c r="Q124" t="s">
        <v>624</v>
      </c>
      <c r="R124" t="b">
        <v>0</v>
      </c>
    </row>
    <row r="125" spans="1:18" x14ac:dyDescent="0.25">
      <c r="A125">
        <v>124</v>
      </c>
      <c r="B125" t="b">
        <v>0</v>
      </c>
      <c r="C125" t="s">
        <v>625</v>
      </c>
      <c r="D125" t="s">
        <v>626</v>
      </c>
      <c r="E125" t="s">
        <v>534</v>
      </c>
      <c r="F125" t="s">
        <v>535</v>
      </c>
      <c r="G125" t="s">
        <v>307</v>
      </c>
      <c r="H125" t="s">
        <v>622</v>
      </c>
      <c r="I125" t="s">
        <v>348</v>
      </c>
      <c r="J125" t="s">
        <v>310</v>
      </c>
      <c r="K125" t="s">
        <v>310</v>
      </c>
      <c r="L125" t="s">
        <v>311</v>
      </c>
      <c r="M125" t="s">
        <v>310</v>
      </c>
      <c r="N125" t="s">
        <v>310</v>
      </c>
      <c r="O125" t="s">
        <v>310</v>
      </c>
      <c r="P125" t="s">
        <v>310</v>
      </c>
      <c r="Q125" t="s">
        <v>626</v>
      </c>
      <c r="R125" t="b">
        <v>0</v>
      </c>
    </row>
    <row r="126" spans="1:18" x14ac:dyDescent="0.25">
      <c r="A126">
        <v>125</v>
      </c>
      <c r="B126" t="b">
        <v>0</v>
      </c>
      <c r="C126" t="s">
        <v>627</v>
      </c>
      <c r="D126" t="s">
        <v>628</v>
      </c>
      <c r="E126" t="s">
        <v>534</v>
      </c>
      <c r="F126" t="s">
        <v>535</v>
      </c>
      <c r="G126" t="s">
        <v>307</v>
      </c>
      <c r="H126" t="s">
        <v>622</v>
      </c>
      <c r="I126" t="s">
        <v>548</v>
      </c>
      <c r="J126" t="s">
        <v>310</v>
      </c>
      <c r="K126" t="s">
        <v>310</v>
      </c>
      <c r="L126" t="s">
        <v>311</v>
      </c>
      <c r="M126" t="s">
        <v>310</v>
      </c>
      <c r="N126" t="s">
        <v>310</v>
      </c>
      <c r="O126" t="s">
        <v>310</v>
      </c>
      <c r="P126" t="s">
        <v>310</v>
      </c>
      <c r="Q126" t="s">
        <v>628</v>
      </c>
      <c r="R126" t="b">
        <v>0</v>
      </c>
    </row>
    <row r="127" spans="1:18" x14ac:dyDescent="0.25">
      <c r="A127">
        <v>126</v>
      </c>
      <c r="B127" t="b">
        <v>0</v>
      </c>
      <c r="C127" t="s">
        <v>629</v>
      </c>
      <c r="D127" t="s">
        <v>630</v>
      </c>
      <c r="E127" t="s">
        <v>534</v>
      </c>
      <c r="F127" t="s">
        <v>535</v>
      </c>
      <c r="G127" t="s">
        <v>307</v>
      </c>
      <c r="H127" t="s">
        <v>622</v>
      </c>
      <c r="I127" t="s">
        <v>554</v>
      </c>
      <c r="J127" t="s">
        <v>310</v>
      </c>
      <c r="K127" t="s">
        <v>310</v>
      </c>
      <c r="L127" t="s">
        <v>311</v>
      </c>
      <c r="M127" t="s">
        <v>310</v>
      </c>
      <c r="N127" t="s">
        <v>310</v>
      </c>
      <c r="O127" t="s">
        <v>310</v>
      </c>
      <c r="P127" t="s">
        <v>310</v>
      </c>
      <c r="Q127" t="s">
        <v>630</v>
      </c>
      <c r="R127" t="b">
        <v>0</v>
      </c>
    </row>
    <row r="128" spans="1:18" x14ac:dyDescent="0.25">
      <c r="A128">
        <v>127</v>
      </c>
      <c r="B128" t="b">
        <v>0</v>
      </c>
      <c r="C128" t="s">
        <v>631</v>
      </c>
      <c r="D128" t="s">
        <v>632</v>
      </c>
      <c r="E128" t="s">
        <v>534</v>
      </c>
      <c r="F128" t="s">
        <v>535</v>
      </c>
      <c r="G128" t="s">
        <v>307</v>
      </c>
      <c r="H128" t="s">
        <v>622</v>
      </c>
      <c r="I128" t="s">
        <v>557</v>
      </c>
      <c r="J128" t="s">
        <v>310</v>
      </c>
      <c r="K128" t="s">
        <v>310</v>
      </c>
      <c r="L128" t="s">
        <v>311</v>
      </c>
      <c r="M128" t="s">
        <v>310</v>
      </c>
      <c r="N128" t="s">
        <v>310</v>
      </c>
      <c r="O128" t="s">
        <v>310</v>
      </c>
      <c r="P128" t="s">
        <v>310</v>
      </c>
      <c r="Q128" t="s">
        <v>632</v>
      </c>
      <c r="R128" t="b">
        <v>0</v>
      </c>
    </row>
    <row r="129" spans="1:18" x14ac:dyDescent="0.25">
      <c r="A129">
        <v>128</v>
      </c>
      <c r="B129" t="b">
        <v>0</v>
      </c>
      <c r="C129" t="s">
        <v>633</v>
      </c>
      <c r="D129" t="s">
        <v>634</v>
      </c>
      <c r="E129" t="s">
        <v>534</v>
      </c>
      <c r="F129" t="s">
        <v>535</v>
      </c>
      <c r="G129" t="s">
        <v>307</v>
      </c>
      <c r="H129" t="s">
        <v>622</v>
      </c>
      <c r="I129" t="s">
        <v>563</v>
      </c>
      <c r="J129" t="s">
        <v>310</v>
      </c>
      <c r="K129" t="s">
        <v>310</v>
      </c>
      <c r="L129" t="s">
        <v>311</v>
      </c>
      <c r="M129" t="s">
        <v>310</v>
      </c>
      <c r="N129" t="s">
        <v>310</v>
      </c>
      <c r="O129" t="s">
        <v>310</v>
      </c>
      <c r="P129" t="s">
        <v>310</v>
      </c>
      <c r="Q129" t="s">
        <v>634</v>
      </c>
      <c r="R129" t="b">
        <v>0</v>
      </c>
    </row>
    <row r="130" spans="1:18" x14ac:dyDescent="0.25">
      <c r="A130">
        <v>129</v>
      </c>
      <c r="B130" t="b">
        <v>0</v>
      </c>
      <c r="C130" t="s">
        <v>635</v>
      </c>
      <c r="D130" t="s">
        <v>636</v>
      </c>
      <c r="E130" t="s">
        <v>534</v>
      </c>
      <c r="F130" t="s">
        <v>535</v>
      </c>
      <c r="G130" t="s">
        <v>307</v>
      </c>
      <c r="H130" t="s">
        <v>622</v>
      </c>
      <c r="I130" t="s">
        <v>566</v>
      </c>
      <c r="J130" t="s">
        <v>310</v>
      </c>
      <c r="K130" t="s">
        <v>310</v>
      </c>
      <c r="L130" t="s">
        <v>311</v>
      </c>
      <c r="M130" t="s">
        <v>310</v>
      </c>
      <c r="N130" t="s">
        <v>310</v>
      </c>
      <c r="O130" t="s">
        <v>310</v>
      </c>
      <c r="P130" t="s">
        <v>310</v>
      </c>
      <c r="Q130" t="s">
        <v>636</v>
      </c>
      <c r="R130" t="b">
        <v>0</v>
      </c>
    </row>
    <row r="131" spans="1:18" x14ac:dyDescent="0.25">
      <c r="A131">
        <v>130</v>
      </c>
      <c r="B131" t="b">
        <v>1</v>
      </c>
      <c r="C131" t="s">
        <v>637</v>
      </c>
      <c r="D131" t="s">
        <v>638</v>
      </c>
      <c r="E131" t="s">
        <v>639</v>
      </c>
      <c r="F131" t="s">
        <v>640</v>
      </c>
      <c r="G131" t="s">
        <v>307</v>
      </c>
      <c r="H131" t="s">
        <v>641</v>
      </c>
      <c r="I131" t="s">
        <v>537</v>
      </c>
      <c r="J131" t="s">
        <v>310</v>
      </c>
      <c r="K131" t="s">
        <v>310</v>
      </c>
      <c r="L131" t="s">
        <v>311</v>
      </c>
      <c r="M131" t="s">
        <v>310</v>
      </c>
      <c r="N131" t="s">
        <v>310</v>
      </c>
      <c r="O131" t="s">
        <v>310</v>
      </c>
      <c r="P131" t="s">
        <v>310</v>
      </c>
      <c r="Q131" t="s">
        <v>638</v>
      </c>
      <c r="R131" t="b">
        <v>0</v>
      </c>
    </row>
    <row r="132" spans="1:18" x14ac:dyDescent="0.25">
      <c r="A132">
        <v>131</v>
      </c>
      <c r="B132" t="b">
        <v>1</v>
      </c>
      <c r="C132" t="s">
        <v>642</v>
      </c>
      <c r="D132" t="s">
        <v>643</v>
      </c>
      <c r="E132" t="s">
        <v>639</v>
      </c>
      <c r="F132" t="s">
        <v>640</v>
      </c>
      <c r="G132" t="s">
        <v>307</v>
      </c>
      <c r="H132" t="s">
        <v>644</v>
      </c>
      <c r="I132" t="s">
        <v>537</v>
      </c>
      <c r="J132" t="s">
        <v>310</v>
      </c>
      <c r="K132" t="s">
        <v>310</v>
      </c>
      <c r="L132" t="s">
        <v>311</v>
      </c>
      <c r="M132" t="s">
        <v>310</v>
      </c>
      <c r="N132" t="s">
        <v>310</v>
      </c>
      <c r="O132" t="s">
        <v>310</v>
      </c>
      <c r="P132" t="s">
        <v>310</v>
      </c>
      <c r="Q132" t="s">
        <v>643</v>
      </c>
      <c r="R132" t="b">
        <v>0</v>
      </c>
    </row>
    <row r="133" spans="1:18" x14ac:dyDescent="0.25">
      <c r="A133">
        <v>132</v>
      </c>
      <c r="B133" t="b">
        <v>0</v>
      </c>
      <c r="C133" t="s">
        <v>645</v>
      </c>
      <c r="D133" t="s">
        <v>646</v>
      </c>
      <c r="E133" t="s">
        <v>639</v>
      </c>
      <c r="F133" t="s">
        <v>640</v>
      </c>
      <c r="G133" t="s">
        <v>307</v>
      </c>
      <c r="H133" t="s">
        <v>647</v>
      </c>
      <c r="I133" t="s">
        <v>537</v>
      </c>
      <c r="J133" t="s">
        <v>310</v>
      </c>
      <c r="K133" t="s">
        <v>310</v>
      </c>
      <c r="L133" t="s">
        <v>311</v>
      </c>
      <c r="M133" t="s">
        <v>310</v>
      </c>
      <c r="N133" t="s">
        <v>310</v>
      </c>
      <c r="O133" t="s">
        <v>310</v>
      </c>
      <c r="P133" t="s">
        <v>310</v>
      </c>
      <c r="Q133" t="s">
        <v>646</v>
      </c>
      <c r="R133" t="b">
        <v>0</v>
      </c>
    </row>
    <row r="134" spans="1:18" x14ac:dyDescent="0.25">
      <c r="A134">
        <v>133</v>
      </c>
      <c r="B134" t="b">
        <v>0</v>
      </c>
      <c r="C134" t="s">
        <v>648</v>
      </c>
      <c r="D134" t="s">
        <v>649</v>
      </c>
      <c r="E134" t="s">
        <v>639</v>
      </c>
      <c r="F134" t="s">
        <v>640</v>
      </c>
      <c r="G134" t="s">
        <v>307</v>
      </c>
      <c r="H134" t="s">
        <v>650</v>
      </c>
      <c r="I134" t="s">
        <v>537</v>
      </c>
      <c r="J134" t="s">
        <v>310</v>
      </c>
      <c r="K134" t="s">
        <v>310</v>
      </c>
      <c r="L134" t="s">
        <v>311</v>
      </c>
      <c r="M134" t="s">
        <v>310</v>
      </c>
      <c r="N134" t="s">
        <v>310</v>
      </c>
      <c r="O134" t="s">
        <v>310</v>
      </c>
      <c r="P134" t="s">
        <v>310</v>
      </c>
      <c r="Q134" t="s">
        <v>649</v>
      </c>
      <c r="R134" t="b">
        <v>0</v>
      </c>
    </row>
    <row r="135" spans="1:18" x14ac:dyDescent="0.25">
      <c r="A135">
        <v>134</v>
      </c>
      <c r="B135" t="b">
        <v>1</v>
      </c>
      <c r="C135" t="s">
        <v>651</v>
      </c>
      <c r="D135" t="s">
        <v>652</v>
      </c>
      <c r="E135" t="s">
        <v>639</v>
      </c>
      <c r="F135" t="s">
        <v>640</v>
      </c>
      <c r="G135" t="s">
        <v>307</v>
      </c>
      <c r="H135" t="s">
        <v>641</v>
      </c>
      <c r="I135" t="s">
        <v>348</v>
      </c>
      <c r="J135" t="s">
        <v>310</v>
      </c>
      <c r="K135" t="s">
        <v>310</v>
      </c>
      <c r="L135" t="s">
        <v>311</v>
      </c>
      <c r="M135" t="s">
        <v>310</v>
      </c>
      <c r="N135" t="s">
        <v>310</v>
      </c>
      <c r="O135" t="s">
        <v>310</v>
      </c>
      <c r="P135" t="s">
        <v>310</v>
      </c>
      <c r="Q135" t="s">
        <v>652</v>
      </c>
      <c r="R135" t="b">
        <v>0</v>
      </c>
    </row>
    <row r="136" spans="1:18" x14ac:dyDescent="0.25">
      <c r="A136">
        <v>135</v>
      </c>
      <c r="B136" t="b">
        <v>1</v>
      </c>
      <c r="C136" t="s">
        <v>653</v>
      </c>
      <c r="D136" t="s">
        <v>654</v>
      </c>
      <c r="E136" t="s">
        <v>639</v>
      </c>
      <c r="F136" t="s">
        <v>640</v>
      </c>
      <c r="G136" t="s">
        <v>307</v>
      </c>
      <c r="H136" t="s">
        <v>644</v>
      </c>
      <c r="I136" t="s">
        <v>348</v>
      </c>
      <c r="J136" t="s">
        <v>310</v>
      </c>
      <c r="K136" t="s">
        <v>310</v>
      </c>
      <c r="L136" t="s">
        <v>311</v>
      </c>
      <c r="M136" t="s">
        <v>310</v>
      </c>
      <c r="N136" t="s">
        <v>310</v>
      </c>
      <c r="O136" t="s">
        <v>310</v>
      </c>
      <c r="P136" t="s">
        <v>310</v>
      </c>
      <c r="Q136" t="s">
        <v>654</v>
      </c>
      <c r="R136" t="b">
        <v>0</v>
      </c>
    </row>
    <row r="137" spans="1:18" x14ac:dyDescent="0.25">
      <c r="A137">
        <v>136</v>
      </c>
      <c r="B137" t="b">
        <v>0</v>
      </c>
      <c r="C137" t="s">
        <v>655</v>
      </c>
      <c r="D137" t="s">
        <v>656</v>
      </c>
      <c r="E137" t="s">
        <v>639</v>
      </c>
      <c r="F137" t="s">
        <v>640</v>
      </c>
      <c r="G137" t="s">
        <v>307</v>
      </c>
      <c r="H137" t="s">
        <v>647</v>
      </c>
      <c r="I137" t="s">
        <v>348</v>
      </c>
      <c r="J137" t="s">
        <v>310</v>
      </c>
      <c r="K137" t="s">
        <v>310</v>
      </c>
      <c r="L137" t="s">
        <v>311</v>
      </c>
      <c r="M137" t="s">
        <v>310</v>
      </c>
      <c r="N137" t="s">
        <v>310</v>
      </c>
      <c r="O137" t="s">
        <v>310</v>
      </c>
      <c r="P137" t="s">
        <v>310</v>
      </c>
      <c r="Q137" t="s">
        <v>656</v>
      </c>
      <c r="R137" t="b">
        <v>0</v>
      </c>
    </row>
    <row r="138" spans="1:18" x14ac:dyDescent="0.25">
      <c r="A138">
        <v>137</v>
      </c>
      <c r="B138" t="b">
        <v>0</v>
      </c>
      <c r="C138" t="s">
        <v>657</v>
      </c>
      <c r="D138" t="s">
        <v>658</v>
      </c>
      <c r="E138" t="s">
        <v>639</v>
      </c>
      <c r="F138" t="s">
        <v>640</v>
      </c>
      <c r="G138" t="s">
        <v>307</v>
      </c>
      <c r="H138" t="s">
        <v>650</v>
      </c>
      <c r="I138" t="s">
        <v>348</v>
      </c>
      <c r="J138" t="s">
        <v>310</v>
      </c>
      <c r="K138" t="s">
        <v>310</v>
      </c>
      <c r="L138" t="s">
        <v>311</v>
      </c>
      <c r="M138" t="s">
        <v>310</v>
      </c>
      <c r="N138" t="s">
        <v>310</v>
      </c>
      <c r="O138" t="s">
        <v>310</v>
      </c>
      <c r="P138" t="s">
        <v>310</v>
      </c>
      <c r="Q138" t="s">
        <v>658</v>
      </c>
      <c r="R138" t="b">
        <v>0</v>
      </c>
    </row>
    <row r="139" spans="1:18" x14ac:dyDescent="0.25">
      <c r="A139">
        <v>138</v>
      </c>
      <c r="B139" t="b">
        <v>1</v>
      </c>
      <c r="C139" t="s">
        <v>659</v>
      </c>
      <c r="D139" t="s">
        <v>660</v>
      </c>
      <c r="E139" t="s">
        <v>639</v>
      </c>
      <c r="F139" t="s">
        <v>640</v>
      </c>
      <c r="G139" t="s">
        <v>307</v>
      </c>
      <c r="H139" t="s">
        <v>641</v>
      </c>
      <c r="I139" t="s">
        <v>661</v>
      </c>
      <c r="J139" t="s">
        <v>310</v>
      </c>
      <c r="K139" t="s">
        <v>310</v>
      </c>
      <c r="L139" t="s">
        <v>311</v>
      </c>
      <c r="M139" t="s">
        <v>310</v>
      </c>
      <c r="N139" t="s">
        <v>310</v>
      </c>
      <c r="O139" t="s">
        <v>310</v>
      </c>
      <c r="P139" t="s">
        <v>310</v>
      </c>
      <c r="Q139" t="s">
        <v>660</v>
      </c>
      <c r="R139" t="b">
        <v>0</v>
      </c>
    </row>
    <row r="140" spans="1:18" x14ac:dyDescent="0.25">
      <c r="A140">
        <v>139</v>
      </c>
      <c r="B140" t="b">
        <v>1</v>
      </c>
      <c r="C140" t="s">
        <v>662</v>
      </c>
      <c r="D140" t="s">
        <v>663</v>
      </c>
      <c r="E140" t="s">
        <v>639</v>
      </c>
      <c r="F140" t="s">
        <v>640</v>
      </c>
      <c r="G140" t="s">
        <v>307</v>
      </c>
      <c r="H140" t="s">
        <v>644</v>
      </c>
      <c r="I140" t="s">
        <v>661</v>
      </c>
      <c r="J140" t="s">
        <v>310</v>
      </c>
      <c r="K140" t="s">
        <v>310</v>
      </c>
      <c r="L140" t="s">
        <v>311</v>
      </c>
      <c r="M140" t="s">
        <v>310</v>
      </c>
      <c r="N140" t="s">
        <v>310</v>
      </c>
      <c r="O140" t="s">
        <v>310</v>
      </c>
      <c r="P140" t="s">
        <v>310</v>
      </c>
      <c r="Q140" t="s">
        <v>663</v>
      </c>
      <c r="R140" t="b">
        <v>0</v>
      </c>
    </row>
    <row r="141" spans="1:18" x14ac:dyDescent="0.25">
      <c r="A141">
        <v>140</v>
      </c>
      <c r="B141" t="b">
        <v>0</v>
      </c>
      <c r="C141" t="s">
        <v>664</v>
      </c>
      <c r="D141" t="s">
        <v>665</v>
      </c>
      <c r="E141" t="s">
        <v>639</v>
      </c>
      <c r="F141" t="s">
        <v>640</v>
      </c>
      <c r="G141" t="s">
        <v>307</v>
      </c>
      <c r="H141" t="s">
        <v>647</v>
      </c>
      <c r="I141" t="s">
        <v>661</v>
      </c>
      <c r="J141" t="s">
        <v>310</v>
      </c>
      <c r="K141" t="s">
        <v>310</v>
      </c>
      <c r="L141" t="s">
        <v>311</v>
      </c>
      <c r="M141" t="s">
        <v>310</v>
      </c>
      <c r="N141" t="s">
        <v>310</v>
      </c>
      <c r="O141" t="s">
        <v>310</v>
      </c>
      <c r="P141" t="s">
        <v>310</v>
      </c>
      <c r="Q141" t="s">
        <v>665</v>
      </c>
      <c r="R141" t="b">
        <v>0</v>
      </c>
    </row>
    <row r="142" spans="1:18" x14ac:dyDescent="0.25">
      <c r="A142">
        <v>141</v>
      </c>
      <c r="B142" t="b">
        <v>1</v>
      </c>
      <c r="C142" t="s">
        <v>666</v>
      </c>
      <c r="D142" t="s">
        <v>667</v>
      </c>
      <c r="E142" t="s">
        <v>639</v>
      </c>
      <c r="F142" t="s">
        <v>668</v>
      </c>
      <c r="G142" t="s">
        <v>307</v>
      </c>
      <c r="H142" t="s">
        <v>669</v>
      </c>
      <c r="I142" t="s">
        <v>537</v>
      </c>
      <c r="J142" t="s">
        <v>310</v>
      </c>
      <c r="K142" t="s">
        <v>310</v>
      </c>
      <c r="L142" t="s">
        <v>311</v>
      </c>
      <c r="M142" t="s">
        <v>310</v>
      </c>
      <c r="N142" t="s">
        <v>310</v>
      </c>
      <c r="O142" t="s">
        <v>310</v>
      </c>
      <c r="P142" t="s">
        <v>310</v>
      </c>
      <c r="Q142" t="s">
        <v>667</v>
      </c>
      <c r="R142" t="b">
        <v>0</v>
      </c>
    </row>
    <row r="143" spans="1:18" x14ac:dyDescent="0.25">
      <c r="A143">
        <v>142</v>
      </c>
      <c r="B143" t="b">
        <v>1</v>
      </c>
      <c r="C143" t="s">
        <v>670</v>
      </c>
      <c r="D143" t="s">
        <v>671</v>
      </c>
      <c r="E143" t="s">
        <v>639</v>
      </c>
      <c r="F143" t="s">
        <v>668</v>
      </c>
      <c r="G143" t="s">
        <v>307</v>
      </c>
      <c r="H143" t="s">
        <v>672</v>
      </c>
      <c r="I143" t="s">
        <v>537</v>
      </c>
      <c r="J143" t="s">
        <v>310</v>
      </c>
      <c r="K143" t="s">
        <v>310</v>
      </c>
      <c r="L143" t="s">
        <v>311</v>
      </c>
      <c r="M143" t="s">
        <v>310</v>
      </c>
      <c r="N143" t="s">
        <v>310</v>
      </c>
      <c r="O143" t="s">
        <v>310</v>
      </c>
      <c r="P143" t="s">
        <v>310</v>
      </c>
      <c r="Q143" t="s">
        <v>671</v>
      </c>
      <c r="R143" t="b">
        <v>0</v>
      </c>
    </row>
    <row r="144" spans="1:18" x14ac:dyDescent="0.25">
      <c r="A144">
        <v>143</v>
      </c>
      <c r="B144" t="b">
        <v>0</v>
      </c>
      <c r="C144" t="s">
        <v>673</v>
      </c>
      <c r="D144" t="s">
        <v>674</v>
      </c>
      <c r="E144" t="s">
        <v>639</v>
      </c>
      <c r="F144" t="s">
        <v>668</v>
      </c>
      <c r="G144" t="s">
        <v>307</v>
      </c>
      <c r="H144" t="s">
        <v>675</v>
      </c>
      <c r="I144" t="s">
        <v>537</v>
      </c>
      <c r="J144" t="s">
        <v>310</v>
      </c>
      <c r="K144" t="s">
        <v>310</v>
      </c>
      <c r="L144" t="s">
        <v>311</v>
      </c>
      <c r="M144" t="s">
        <v>310</v>
      </c>
      <c r="N144" t="s">
        <v>310</v>
      </c>
      <c r="O144" t="s">
        <v>310</v>
      </c>
      <c r="P144" t="s">
        <v>310</v>
      </c>
      <c r="Q144" t="s">
        <v>674</v>
      </c>
      <c r="R144" t="b">
        <v>0</v>
      </c>
    </row>
    <row r="145" spans="1:18" x14ac:dyDescent="0.25">
      <c r="A145">
        <v>144</v>
      </c>
      <c r="B145" t="b">
        <v>0</v>
      </c>
      <c r="C145" t="s">
        <v>676</v>
      </c>
      <c r="D145" t="s">
        <v>677</v>
      </c>
      <c r="E145" t="s">
        <v>639</v>
      </c>
      <c r="F145" t="s">
        <v>668</v>
      </c>
      <c r="G145" t="s">
        <v>307</v>
      </c>
      <c r="H145" t="s">
        <v>678</v>
      </c>
      <c r="I145" t="s">
        <v>537</v>
      </c>
      <c r="J145" t="s">
        <v>310</v>
      </c>
      <c r="K145" t="s">
        <v>310</v>
      </c>
      <c r="L145" t="s">
        <v>311</v>
      </c>
      <c r="M145" t="s">
        <v>310</v>
      </c>
      <c r="N145" t="s">
        <v>310</v>
      </c>
      <c r="O145" t="s">
        <v>310</v>
      </c>
      <c r="P145" t="s">
        <v>310</v>
      </c>
      <c r="Q145" t="s">
        <v>677</v>
      </c>
      <c r="R145" t="b">
        <v>0</v>
      </c>
    </row>
    <row r="146" spans="1:18" x14ac:dyDescent="0.25">
      <c r="A146">
        <v>145</v>
      </c>
      <c r="B146" t="b">
        <v>1</v>
      </c>
      <c r="C146" t="s">
        <v>679</v>
      </c>
      <c r="D146" t="s">
        <v>680</v>
      </c>
      <c r="E146" t="s">
        <v>639</v>
      </c>
      <c r="F146" t="s">
        <v>668</v>
      </c>
      <c r="G146" t="s">
        <v>307</v>
      </c>
      <c r="H146" t="s">
        <v>669</v>
      </c>
      <c r="I146" t="s">
        <v>348</v>
      </c>
      <c r="J146" t="s">
        <v>310</v>
      </c>
      <c r="K146" t="s">
        <v>310</v>
      </c>
      <c r="L146" t="s">
        <v>311</v>
      </c>
      <c r="M146" t="s">
        <v>310</v>
      </c>
      <c r="N146" t="s">
        <v>310</v>
      </c>
      <c r="O146" t="s">
        <v>310</v>
      </c>
      <c r="P146" t="s">
        <v>310</v>
      </c>
      <c r="Q146" t="s">
        <v>680</v>
      </c>
      <c r="R146" t="b">
        <v>0</v>
      </c>
    </row>
    <row r="147" spans="1:18" x14ac:dyDescent="0.25">
      <c r="A147">
        <v>146</v>
      </c>
      <c r="B147" t="b">
        <v>1</v>
      </c>
      <c r="C147" t="s">
        <v>681</v>
      </c>
      <c r="D147" t="s">
        <v>682</v>
      </c>
      <c r="E147" t="s">
        <v>639</v>
      </c>
      <c r="F147" t="s">
        <v>668</v>
      </c>
      <c r="G147" t="s">
        <v>307</v>
      </c>
      <c r="H147" t="s">
        <v>672</v>
      </c>
      <c r="I147" t="s">
        <v>348</v>
      </c>
      <c r="J147" t="s">
        <v>310</v>
      </c>
      <c r="K147" t="s">
        <v>310</v>
      </c>
      <c r="L147" t="s">
        <v>311</v>
      </c>
      <c r="M147" t="s">
        <v>310</v>
      </c>
      <c r="N147" t="s">
        <v>310</v>
      </c>
      <c r="O147" t="s">
        <v>310</v>
      </c>
      <c r="P147" t="s">
        <v>310</v>
      </c>
      <c r="Q147" t="s">
        <v>682</v>
      </c>
      <c r="R147" t="b">
        <v>0</v>
      </c>
    </row>
    <row r="148" spans="1:18" x14ac:dyDescent="0.25">
      <c r="A148">
        <v>147</v>
      </c>
      <c r="B148" t="b">
        <v>0</v>
      </c>
      <c r="C148" t="s">
        <v>683</v>
      </c>
      <c r="D148" t="s">
        <v>684</v>
      </c>
      <c r="E148" t="s">
        <v>639</v>
      </c>
      <c r="F148" t="s">
        <v>668</v>
      </c>
      <c r="G148" t="s">
        <v>307</v>
      </c>
      <c r="H148" t="s">
        <v>675</v>
      </c>
      <c r="I148" t="s">
        <v>348</v>
      </c>
      <c r="J148" t="s">
        <v>310</v>
      </c>
      <c r="K148" t="s">
        <v>310</v>
      </c>
      <c r="L148" t="s">
        <v>311</v>
      </c>
      <c r="M148" t="s">
        <v>310</v>
      </c>
      <c r="N148" t="s">
        <v>310</v>
      </c>
      <c r="O148" t="s">
        <v>310</v>
      </c>
      <c r="P148" t="s">
        <v>310</v>
      </c>
      <c r="Q148" t="s">
        <v>684</v>
      </c>
      <c r="R148" t="b">
        <v>0</v>
      </c>
    </row>
    <row r="149" spans="1:18" x14ac:dyDescent="0.25">
      <c r="A149">
        <v>148</v>
      </c>
      <c r="B149" t="b">
        <v>0</v>
      </c>
      <c r="C149" t="s">
        <v>685</v>
      </c>
      <c r="D149" t="s">
        <v>686</v>
      </c>
      <c r="E149" t="s">
        <v>639</v>
      </c>
      <c r="F149" t="s">
        <v>668</v>
      </c>
      <c r="G149" t="s">
        <v>307</v>
      </c>
      <c r="H149" t="s">
        <v>678</v>
      </c>
      <c r="I149" t="s">
        <v>348</v>
      </c>
      <c r="J149" t="s">
        <v>310</v>
      </c>
      <c r="K149" t="s">
        <v>310</v>
      </c>
      <c r="L149" t="s">
        <v>311</v>
      </c>
      <c r="M149" t="s">
        <v>310</v>
      </c>
      <c r="N149" t="s">
        <v>310</v>
      </c>
      <c r="O149" t="s">
        <v>310</v>
      </c>
      <c r="P149" t="s">
        <v>310</v>
      </c>
      <c r="Q149" t="s">
        <v>686</v>
      </c>
      <c r="R149" t="b">
        <v>0</v>
      </c>
    </row>
    <row r="150" spans="1:18" x14ac:dyDescent="0.25">
      <c r="A150">
        <v>149</v>
      </c>
      <c r="B150" t="b">
        <v>1</v>
      </c>
      <c r="C150" t="s">
        <v>687</v>
      </c>
      <c r="D150" t="s">
        <v>688</v>
      </c>
      <c r="E150" t="s">
        <v>639</v>
      </c>
      <c r="F150" t="s">
        <v>668</v>
      </c>
      <c r="G150" t="s">
        <v>307</v>
      </c>
      <c r="H150" t="s">
        <v>669</v>
      </c>
      <c r="I150" t="s">
        <v>661</v>
      </c>
      <c r="J150" t="s">
        <v>310</v>
      </c>
      <c r="K150" t="s">
        <v>310</v>
      </c>
      <c r="L150" t="s">
        <v>311</v>
      </c>
      <c r="M150" t="s">
        <v>310</v>
      </c>
      <c r="N150" t="s">
        <v>310</v>
      </c>
      <c r="O150" t="s">
        <v>310</v>
      </c>
      <c r="P150" t="s">
        <v>310</v>
      </c>
      <c r="Q150" t="s">
        <v>688</v>
      </c>
      <c r="R150" t="b">
        <v>0</v>
      </c>
    </row>
    <row r="151" spans="1:18" x14ac:dyDescent="0.25">
      <c r="A151">
        <v>150</v>
      </c>
      <c r="B151" t="b">
        <v>1</v>
      </c>
      <c r="C151" t="s">
        <v>689</v>
      </c>
      <c r="D151" t="s">
        <v>690</v>
      </c>
      <c r="E151" t="s">
        <v>639</v>
      </c>
      <c r="F151" t="s">
        <v>668</v>
      </c>
      <c r="G151" t="s">
        <v>307</v>
      </c>
      <c r="H151" t="s">
        <v>672</v>
      </c>
      <c r="I151" t="s">
        <v>661</v>
      </c>
      <c r="J151" t="s">
        <v>310</v>
      </c>
      <c r="K151" t="s">
        <v>310</v>
      </c>
      <c r="L151" t="s">
        <v>311</v>
      </c>
      <c r="M151" t="s">
        <v>310</v>
      </c>
      <c r="N151" t="s">
        <v>310</v>
      </c>
      <c r="O151" t="s">
        <v>310</v>
      </c>
      <c r="P151" t="s">
        <v>310</v>
      </c>
      <c r="Q151" t="s">
        <v>690</v>
      </c>
      <c r="R151" t="b">
        <v>0</v>
      </c>
    </row>
    <row r="152" spans="1:18" x14ac:dyDescent="0.25">
      <c r="A152">
        <v>151</v>
      </c>
      <c r="B152" t="b">
        <v>0</v>
      </c>
      <c r="C152" t="s">
        <v>691</v>
      </c>
      <c r="D152" t="s">
        <v>692</v>
      </c>
      <c r="E152" t="s">
        <v>639</v>
      </c>
      <c r="F152" t="s">
        <v>668</v>
      </c>
      <c r="G152" t="s">
        <v>307</v>
      </c>
      <c r="H152" t="s">
        <v>675</v>
      </c>
      <c r="I152" t="s">
        <v>661</v>
      </c>
      <c r="J152" t="s">
        <v>310</v>
      </c>
      <c r="K152" t="s">
        <v>310</v>
      </c>
      <c r="L152" t="s">
        <v>311</v>
      </c>
      <c r="M152" t="s">
        <v>310</v>
      </c>
      <c r="N152" t="s">
        <v>310</v>
      </c>
      <c r="O152" t="s">
        <v>310</v>
      </c>
      <c r="P152" t="s">
        <v>310</v>
      </c>
      <c r="Q152" t="s">
        <v>692</v>
      </c>
      <c r="R152" t="b">
        <v>0</v>
      </c>
    </row>
    <row r="153" spans="1:18" x14ac:dyDescent="0.25">
      <c r="A153">
        <v>152</v>
      </c>
      <c r="B153" t="b">
        <v>0</v>
      </c>
      <c r="C153" t="s">
        <v>693</v>
      </c>
      <c r="D153" t="s">
        <v>694</v>
      </c>
      <c r="E153" t="s">
        <v>305</v>
      </c>
      <c r="F153" t="s">
        <v>695</v>
      </c>
      <c r="G153" t="s">
        <v>307</v>
      </c>
      <c r="H153" t="s">
        <v>696</v>
      </c>
      <c r="I153" t="s">
        <v>309</v>
      </c>
      <c r="J153" t="s">
        <v>310</v>
      </c>
      <c r="K153" t="s">
        <v>310</v>
      </c>
      <c r="L153" t="s">
        <v>311</v>
      </c>
      <c r="M153" t="s">
        <v>311</v>
      </c>
      <c r="N153" t="s">
        <v>310</v>
      </c>
      <c r="O153" t="s">
        <v>310</v>
      </c>
      <c r="P153" t="s">
        <v>310</v>
      </c>
      <c r="Q153" t="s">
        <v>694</v>
      </c>
      <c r="R153" t="b">
        <v>0</v>
      </c>
    </row>
    <row r="154" spans="1:18" x14ac:dyDescent="0.25">
      <c r="A154">
        <v>153</v>
      </c>
      <c r="B154" t="b">
        <v>0</v>
      </c>
      <c r="C154" t="s">
        <v>697</v>
      </c>
      <c r="D154" t="s">
        <v>698</v>
      </c>
      <c r="E154" t="s">
        <v>305</v>
      </c>
      <c r="F154" t="s">
        <v>695</v>
      </c>
      <c r="G154" t="s">
        <v>307</v>
      </c>
      <c r="H154" t="s">
        <v>696</v>
      </c>
      <c r="I154" t="s">
        <v>330</v>
      </c>
      <c r="J154" t="s">
        <v>310</v>
      </c>
      <c r="K154" t="s">
        <v>310</v>
      </c>
      <c r="L154" t="s">
        <v>311</v>
      </c>
      <c r="M154" t="s">
        <v>311</v>
      </c>
      <c r="N154" t="s">
        <v>310</v>
      </c>
      <c r="O154" t="s">
        <v>310</v>
      </c>
      <c r="P154" t="s">
        <v>310</v>
      </c>
      <c r="Q154" t="s">
        <v>698</v>
      </c>
      <c r="R154" t="b">
        <v>0</v>
      </c>
    </row>
    <row r="155" spans="1:18" x14ac:dyDescent="0.25">
      <c r="A155">
        <v>154</v>
      </c>
      <c r="B155" t="b">
        <v>0</v>
      </c>
      <c r="C155" t="s">
        <v>699</v>
      </c>
      <c r="D155" t="s">
        <v>700</v>
      </c>
      <c r="E155" t="s">
        <v>305</v>
      </c>
      <c r="F155" t="s">
        <v>695</v>
      </c>
      <c r="G155" t="s">
        <v>307</v>
      </c>
      <c r="H155" t="s">
        <v>696</v>
      </c>
      <c r="I155" t="s">
        <v>333</v>
      </c>
      <c r="J155" t="s">
        <v>310</v>
      </c>
      <c r="K155" t="s">
        <v>310</v>
      </c>
      <c r="L155" t="s">
        <v>311</v>
      </c>
      <c r="M155" t="s">
        <v>311</v>
      </c>
      <c r="N155" t="s">
        <v>310</v>
      </c>
      <c r="O155" t="s">
        <v>310</v>
      </c>
      <c r="P155" t="s">
        <v>310</v>
      </c>
      <c r="Q155" t="s">
        <v>700</v>
      </c>
      <c r="R155" t="b">
        <v>0</v>
      </c>
    </row>
    <row r="156" spans="1:18" x14ac:dyDescent="0.25">
      <c r="A156">
        <v>155</v>
      </c>
      <c r="B156" t="b">
        <v>0</v>
      </c>
      <c r="C156" t="s">
        <v>701</v>
      </c>
      <c r="D156" t="s">
        <v>702</v>
      </c>
      <c r="E156" t="s">
        <v>305</v>
      </c>
      <c r="F156" t="s">
        <v>695</v>
      </c>
      <c r="G156" t="s">
        <v>307</v>
      </c>
      <c r="H156" t="s">
        <v>696</v>
      </c>
      <c r="I156" t="s">
        <v>703</v>
      </c>
      <c r="J156" t="s">
        <v>310</v>
      </c>
      <c r="K156" t="s">
        <v>310</v>
      </c>
      <c r="L156" t="s">
        <v>311</v>
      </c>
      <c r="M156" t="s">
        <v>311</v>
      </c>
      <c r="N156" t="s">
        <v>310</v>
      </c>
      <c r="O156" t="s">
        <v>310</v>
      </c>
      <c r="P156" t="s">
        <v>310</v>
      </c>
      <c r="Q156" t="s">
        <v>702</v>
      </c>
      <c r="R156" t="b">
        <v>0</v>
      </c>
    </row>
    <row r="157" spans="1:18" x14ac:dyDescent="0.25">
      <c r="A157">
        <v>156</v>
      </c>
      <c r="B157" t="b">
        <v>0</v>
      </c>
      <c r="C157" t="s">
        <v>704</v>
      </c>
      <c r="D157" t="s">
        <v>705</v>
      </c>
      <c r="E157" t="s">
        <v>305</v>
      </c>
      <c r="F157" t="s">
        <v>695</v>
      </c>
      <c r="G157" t="s">
        <v>307</v>
      </c>
      <c r="H157" t="s">
        <v>696</v>
      </c>
      <c r="I157" t="s">
        <v>506</v>
      </c>
      <c r="J157" t="s">
        <v>310</v>
      </c>
      <c r="K157" t="s">
        <v>310</v>
      </c>
      <c r="L157" t="s">
        <v>311</v>
      </c>
      <c r="M157" t="s">
        <v>311</v>
      </c>
      <c r="N157" t="s">
        <v>310</v>
      </c>
      <c r="O157" t="s">
        <v>310</v>
      </c>
      <c r="P157" t="s">
        <v>310</v>
      </c>
      <c r="Q157" t="s">
        <v>705</v>
      </c>
      <c r="R157" t="b">
        <v>0</v>
      </c>
    </row>
    <row r="158" spans="1:18" x14ac:dyDescent="0.25">
      <c r="A158">
        <v>157</v>
      </c>
      <c r="B158" t="b">
        <v>0</v>
      </c>
      <c r="C158" t="s">
        <v>706</v>
      </c>
      <c r="D158" t="s">
        <v>707</v>
      </c>
      <c r="E158" t="s">
        <v>305</v>
      </c>
      <c r="F158" t="s">
        <v>695</v>
      </c>
      <c r="G158" t="s">
        <v>307</v>
      </c>
      <c r="H158" t="s">
        <v>696</v>
      </c>
      <c r="I158" t="s">
        <v>708</v>
      </c>
      <c r="J158" t="s">
        <v>310</v>
      </c>
      <c r="K158" t="s">
        <v>310</v>
      </c>
      <c r="L158" t="s">
        <v>311</v>
      </c>
      <c r="M158" t="s">
        <v>311</v>
      </c>
      <c r="N158" t="s">
        <v>310</v>
      </c>
      <c r="O158" t="s">
        <v>310</v>
      </c>
      <c r="P158" t="s">
        <v>310</v>
      </c>
      <c r="Q158" t="s">
        <v>707</v>
      </c>
      <c r="R158" t="b">
        <v>0</v>
      </c>
    </row>
    <row r="159" spans="1:18" x14ac:dyDescent="0.25">
      <c r="A159">
        <v>158</v>
      </c>
      <c r="B159" t="b">
        <v>0</v>
      </c>
      <c r="C159" t="s">
        <v>709</v>
      </c>
      <c r="D159" t="s">
        <v>710</v>
      </c>
      <c r="E159" t="s">
        <v>305</v>
      </c>
      <c r="F159" t="s">
        <v>695</v>
      </c>
      <c r="G159" t="s">
        <v>307</v>
      </c>
      <c r="H159" t="s">
        <v>696</v>
      </c>
      <c r="I159" t="s">
        <v>711</v>
      </c>
      <c r="J159" t="s">
        <v>310</v>
      </c>
      <c r="K159" t="s">
        <v>310</v>
      </c>
      <c r="L159" t="s">
        <v>311</v>
      </c>
      <c r="M159" t="s">
        <v>311</v>
      </c>
      <c r="N159" t="s">
        <v>310</v>
      </c>
      <c r="O159" t="s">
        <v>310</v>
      </c>
      <c r="P159" t="s">
        <v>310</v>
      </c>
      <c r="Q159" t="s">
        <v>710</v>
      </c>
      <c r="R159" t="b">
        <v>0</v>
      </c>
    </row>
    <row r="160" spans="1:18" x14ac:dyDescent="0.25">
      <c r="A160">
        <v>159</v>
      </c>
      <c r="B160" t="b">
        <v>0</v>
      </c>
      <c r="C160" t="s">
        <v>712</v>
      </c>
      <c r="D160" t="s">
        <v>713</v>
      </c>
      <c r="E160" t="s">
        <v>305</v>
      </c>
      <c r="F160" t="s">
        <v>695</v>
      </c>
      <c r="G160" t="s">
        <v>307</v>
      </c>
      <c r="H160" t="s">
        <v>696</v>
      </c>
      <c r="I160" t="s">
        <v>714</v>
      </c>
      <c r="J160" t="s">
        <v>310</v>
      </c>
      <c r="K160" t="s">
        <v>310</v>
      </c>
      <c r="L160" t="s">
        <v>311</v>
      </c>
      <c r="M160" t="s">
        <v>311</v>
      </c>
      <c r="N160" t="s">
        <v>310</v>
      </c>
      <c r="O160" t="s">
        <v>310</v>
      </c>
      <c r="P160" t="s">
        <v>310</v>
      </c>
      <c r="Q160" t="s">
        <v>713</v>
      </c>
      <c r="R160" t="b">
        <v>0</v>
      </c>
    </row>
    <row r="161" spans="1:18" x14ac:dyDescent="0.25">
      <c r="A161">
        <v>160</v>
      </c>
      <c r="B161" t="b">
        <v>0</v>
      </c>
      <c r="C161" t="s">
        <v>715</v>
      </c>
      <c r="D161" t="s">
        <v>716</v>
      </c>
      <c r="E161" t="s">
        <v>305</v>
      </c>
      <c r="F161" t="s">
        <v>695</v>
      </c>
      <c r="G161" t="s">
        <v>307</v>
      </c>
      <c r="H161" t="s">
        <v>696</v>
      </c>
      <c r="I161" t="s">
        <v>717</v>
      </c>
      <c r="J161" t="s">
        <v>310</v>
      </c>
      <c r="K161" t="s">
        <v>310</v>
      </c>
      <c r="L161" t="s">
        <v>311</v>
      </c>
      <c r="M161" t="s">
        <v>311</v>
      </c>
      <c r="N161" t="s">
        <v>310</v>
      </c>
      <c r="O161" t="s">
        <v>310</v>
      </c>
      <c r="P161" t="s">
        <v>310</v>
      </c>
      <c r="Q161" t="s">
        <v>716</v>
      </c>
      <c r="R161" t="b">
        <v>0</v>
      </c>
    </row>
    <row r="162" spans="1:18" x14ac:dyDescent="0.25">
      <c r="A162">
        <v>161</v>
      </c>
      <c r="B162" t="b">
        <v>0</v>
      </c>
      <c r="C162" t="s">
        <v>718</v>
      </c>
      <c r="D162" t="s">
        <v>719</v>
      </c>
      <c r="E162" t="s">
        <v>305</v>
      </c>
      <c r="F162" t="s">
        <v>695</v>
      </c>
      <c r="G162" t="s">
        <v>307</v>
      </c>
      <c r="H162" t="s">
        <v>696</v>
      </c>
      <c r="I162" t="s">
        <v>720</v>
      </c>
      <c r="J162" t="s">
        <v>310</v>
      </c>
      <c r="K162" t="s">
        <v>310</v>
      </c>
      <c r="L162" t="s">
        <v>311</v>
      </c>
      <c r="M162" t="s">
        <v>311</v>
      </c>
      <c r="N162" t="s">
        <v>310</v>
      </c>
      <c r="O162" t="s">
        <v>310</v>
      </c>
      <c r="P162" t="s">
        <v>310</v>
      </c>
      <c r="Q162" t="s">
        <v>719</v>
      </c>
      <c r="R162" t="b">
        <v>0</v>
      </c>
    </row>
    <row r="163" spans="1:18" x14ac:dyDescent="0.25">
      <c r="A163">
        <v>162</v>
      </c>
      <c r="B163" t="b">
        <v>0</v>
      </c>
      <c r="C163" t="s">
        <v>721</v>
      </c>
      <c r="D163" t="s">
        <v>722</v>
      </c>
      <c r="E163" t="s">
        <v>305</v>
      </c>
      <c r="F163" t="s">
        <v>695</v>
      </c>
      <c r="G163" t="s">
        <v>307</v>
      </c>
      <c r="H163" t="s">
        <v>696</v>
      </c>
      <c r="I163" t="s">
        <v>723</v>
      </c>
      <c r="J163" t="s">
        <v>310</v>
      </c>
      <c r="K163" t="s">
        <v>310</v>
      </c>
      <c r="L163" t="s">
        <v>311</v>
      </c>
      <c r="M163" t="s">
        <v>311</v>
      </c>
      <c r="N163" t="s">
        <v>310</v>
      </c>
      <c r="O163" t="s">
        <v>310</v>
      </c>
      <c r="P163" t="s">
        <v>310</v>
      </c>
      <c r="Q163" t="s">
        <v>722</v>
      </c>
      <c r="R163" t="b">
        <v>0</v>
      </c>
    </row>
    <row r="164" spans="1:18" x14ac:dyDescent="0.25">
      <c r="A164">
        <v>163</v>
      </c>
      <c r="B164" t="b">
        <v>0</v>
      </c>
      <c r="C164" t="s">
        <v>724</v>
      </c>
      <c r="D164" t="s">
        <v>725</v>
      </c>
      <c r="E164" t="s">
        <v>305</v>
      </c>
      <c r="F164" t="s">
        <v>695</v>
      </c>
      <c r="G164" t="s">
        <v>307</v>
      </c>
      <c r="H164" t="s">
        <v>696</v>
      </c>
      <c r="I164" t="s">
        <v>726</v>
      </c>
      <c r="J164" t="s">
        <v>310</v>
      </c>
      <c r="K164" t="s">
        <v>310</v>
      </c>
      <c r="L164" t="s">
        <v>311</v>
      </c>
      <c r="M164" t="s">
        <v>311</v>
      </c>
      <c r="N164" t="s">
        <v>310</v>
      </c>
      <c r="O164" t="s">
        <v>310</v>
      </c>
      <c r="P164" t="s">
        <v>310</v>
      </c>
      <c r="Q164" t="s">
        <v>725</v>
      </c>
      <c r="R164" t="b">
        <v>0</v>
      </c>
    </row>
    <row r="165" spans="1:18" x14ac:dyDescent="0.25">
      <c r="A165">
        <v>164</v>
      </c>
      <c r="B165" t="b">
        <v>0</v>
      </c>
      <c r="C165" t="s">
        <v>727</v>
      </c>
      <c r="D165" t="s">
        <v>728</v>
      </c>
      <c r="E165" t="s">
        <v>305</v>
      </c>
      <c r="F165" t="s">
        <v>695</v>
      </c>
      <c r="G165" t="s">
        <v>307</v>
      </c>
      <c r="H165" t="s">
        <v>729</v>
      </c>
      <c r="I165" t="s">
        <v>309</v>
      </c>
      <c r="J165" t="s">
        <v>310</v>
      </c>
      <c r="K165" t="s">
        <v>310</v>
      </c>
      <c r="L165" t="s">
        <v>311</v>
      </c>
      <c r="M165" t="s">
        <v>311</v>
      </c>
      <c r="N165" t="s">
        <v>310</v>
      </c>
      <c r="O165" t="s">
        <v>310</v>
      </c>
      <c r="P165" t="s">
        <v>310</v>
      </c>
      <c r="Q165" t="s">
        <v>728</v>
      </c>
      <c r="R165" t="b">
        <v>0</v>
      </c>
    </row>
    <row r="166" spans="1:18" x14ac:dyDescent="0.25">
      <c r="A166">
        <v>165</v>
      </c>
      <c r="B166" t="b">
        <v>0</v>
      </c>
      <c r="C166" t="s">
        <v>730</v>
      </c>
      <c r="D166" t="s">
        <v>731</v>
      </c>
      <c r="E166" t="s">
        <v>305</v>
      </c>
      <c r="F166" t="s">
        <v>695</v>
      </c>
      <c r="G166" t="s">
        <v>307</v>
      </c>
      <c r="H166" t="s">
        <v>729</v>
      </c>
      <c r="I166" t="s">
        <v>330</v>
      </c>
      <c r="J166" t="s">
        <v>310</v>
      </c>
      <c r="K166" t="s">
        <v>310</v>
      </c>
      <c r="L166" t="s">
        <v>311</v>
      </c>
      <c r="M166" t="s">
        <v>311</v>
      </c>
      <c r="N166" t="s">
        <v>310</v>
      </c>
      <c r="O166" t="s">
        <v>310</v>
      </c>
      <c r="P166" t="s">
        <v>310</v>
      </c>
      <c r="Q166" t="s">
        <v>731</v>
      </c>
      <c r="R166" t="b">
        <v>0</v>
      </c>
    </row>
    <row r="167" spans="1:18" x14ac:dyDescent="0.25">
      <c r="A167">
        <v>166</v>
      </c>
      <c r="B167" t="b">
        <v>0</v>
      </c>
      <c r="C167" t="s">
        <v>732</v>
      </c>
      <c r="D167" t="s">
        <v>733</v>
      </c>
      <c r="E167" t="s">
        <v>305</v>
      </c>
      <c r="F167" t="s">
        <v>695</v>
      </c>
      <c r="G167" t="s">
        <v>307</v>
      </c>
      <c r="H167" t="s">
        <v>729</v>
      </c>
      <c r="I167" t="s">
        <v>333</v>
      </c>
      <c r="J167" t="s">
        <v>310</v>
      </c>
      <c r="K167" t="s">
        <v>310</v>
      </c>
      <c r="L167" t="s">
        <v>311</v>
      </c>
      <c r="M167" t="s">
        <v>311</v>
      </c>
      <c r="N167" t="s">
        <v>310</v>
      </c>
      <c r="O167" t="s">
        <v>310</v>
      </c>
      <c r="P167" t="s">
        <v>310</v>
      </c>
      <c r="Q167" t="s">
        <v>733</v>
      </c>
      <c r="R167" t="b">
        <v>0</v>
      </c>
    </row>
    <row r="168" spans="1:18" x14ac:dyDescent="0.25">
      <c r="A168">
        <v>167</v>
      </c>
      <c r="B168" t="b">
        <v>0</v>
      </c>
      <c r="C168" t="s">
        <v>734</v>
      </c>
      <c r="D168" t="s">
        <v>735</v>
      </c>
      <c r="E168" t="s">
        <v>305</v>
      </c>
      <c r="F168" t="s">
        <v>695</v>
      </c>
      <c r="G168" t="s">
        <v>307</v>
      </c>
      <c r="H168" t="s">
        <v>729</v>
      </c>
      <c r="I168" t="s">
        <v>703</v>
      </c>
      <c r="J168" t="s">
        <v>310</v>
      </c>
      <c r="K168" t="s">
        <v>310</v>
      </c>
      <c r="L168" t="s">
        <v>311</v>
      </c>
      <c r="M168" t="s">
        <v>311</v>
      </c>
      <c r="N168" t="s">
        <v>310</v>
      </c>
      <c r="O168" t="s">
        <v>310</v>
      </c>
      <c r="P168" t="s">
        <v>310</v>
      </c>
      <c r="Q168" t="s">
        <v>735</v>
      </c>
      <c r="R168" t="b">
        <v>0</v>
      </c>
    </row>
    <row r="169" spans="1:18" x14ac:dyDescent="0.25">
      <c r="A169">
        <v>168</v>
      </c>
      <c r="B169" t="b">
        <v>0</v>
      </c>
      <c r="C169" t="s">
        <v>736</v>
      </c>
      <c r="D169" t="s">
        <v>737</v>
      </c>
      <c r="E169" t="s">
        <v>305</v>
      </c>
      <c r="F169" t="s">
        <v>695</v>
      </c>
      <c r="G169" t="s">
        <v>307</v>
      </c>
      <c r="H169" t="s">
        <v>729</v>
      </c>
      <c r="I169" t="s">
        <v>506</v>
      </c>
      <c r="J169" t="s">
        <v>310</v>
      </c>
      <c r="K169" t="s">
        <v>310</v>
      </c>
      <c r="L169" t="s">
        <v>311</v>
      </c>
      <c r="M169" t="s">
        <v>311</v>
      </c>
      <c r="N169" t="s">
        <v>310</v>
      </c>
      <c r="O169" t="s">
        <v>310</v>
      </c>
      <c r="P169" t="s">
        <v>310</v>
      </c>
      <c r="Q169" t="s">
        <v>737</v>
      </c>
      <c r="R169" t="b">
        <v>0</v>
      </c>
    </row>
    <row r="170" spans="1:18" x14ac:dyDescent="0.25">
      <c r="A170">
        <v>169</v>
      </c>
      <c r="B170" t="b">
        <v>0</v>
      </c>
      <c r="C170" t="s">
        <v>738</v>
      </c>
      <c r="D170" t="s">
        <v>739</v>
      </c>
      <c r="E170" t="s">
        <v>305</v>
      </c>
      <c r="F170" t="s">
        <v>695</v>
      </c>
      <c r="G170" t="s">
        <v>307</v>
      </c>
      <c r="H170" t="s">
        <v>729</v>
      </c>
      <c r="I170" t="s">
        <v>708</v>
      </c>
      <c r="J170" t="s">
        <v>310</v>
      </c>
      <c r="K170" t="s">
        <v>310</v>
      </c>
      <c r="L170" t="s">
        <v>311</v>
      </c>
      <c r="M170" t="s">
        <v>311</v>
      </c>
      <c r="N170" t="s">
        <v>310</v>
      </c>
      <c r="O170" t="s">
        <v>310</v>
      </c>
      <c r="P170" t="s">
        <v>310</v>
      </c>
      <c r="Q170" t="s">
        <v>739</v>
      </c>
      <c r="R170" t="b">
        <v>0</v>
      </c>
    </row>
    <row r="171" spans="1:18" x14ac:dyDescent="0.25">
      <c r="A171">
        <v>170</v>
      </c>
      <c r="B171" t="b">
        <v>0</v>
      </c>
      <c r="C171" t="s">
        <v>740</v>
      </c>
      <c r="D171" t="s">
        <v>741</v>
      </c>
      <c r="E171" t="s">
        <v>305</v>
      </c>
      <c r="F171" t="s">
        <v>695</v>
      </c>
      <c r="G171" t="s">
        <v>307</v>
      </c>
      <c r="H171" t="s">
        <v>729</v>
      </c>
      <c r="I171" t="s">
        <v>711</v>
      </c>
      <c r="J171" t="s">
        <v>310</v>
      </c>
      <c r="K171" t="s">
        <v>310</v>
      </c>
      <c r="L171" t="s">
        <v>311</v>
      </c>
      <c r="M171" t="s">
        <v>311</v>
      </c>
      <c r="N171" t="s">
        <v>310</v>
      </c>
      <c r="O171" t="s">
        <v>310</v>
      </c>
      <c r="P171" t="s">
        <v>310</v>
      </c>
      <c r="Q171" t="s">
        <v>741</v>
      </c>
      <c r="R171" t="b">
        <v>0</v>
      </c>
    </row>
    <row r="172" spans="1:18" x14ac:dyDescent="0.25">
      <c r="A172">
        <v>171</v>
      </c>
      <c r="B172" t="b">
        <v>0</v>
      </c>
      <c r="C172" t="s">
        <v>742</v>
      </c>
      <c r="D172" t="s">
        <v>743</v>
      </c>
      <c r="E172" t="s">
        <v>305</v>
      </c>
      <c r="F172" t="s">
        <v>695</v>
      </c>
      <c r="G172" t="s">
        <v>307</v>
      </c>
      <c r="H172" t="s">
        <v>729</v>
      </c>
      <c r="I172" t="s">
        <v>714</v>
      </c>
      <c r="J172" t="s">
        <v>310</v>
      </c>
      <c r="K172" t="s">
        <v>310</v>
      </c>
      <c r="L172" t="s">
        <v>311</v>
      </c>
      <c r="M172" t="s">
        <v>311</v>
      </c>
      <c r="N172" t="s">
        <v>310</v>
      </c>
      <c r="O172" t="s">
        <v>310</v>
      </c>
      <c r="P172" t="s">
        <v>310</v>
      </c>
      <c r="Q172" t="s">
        <v>743</v>
      </c>
      <c r="R172" t="b">
        <v>0</v>
      </c>
    </row>
    <row r="173" spans="1:18" x14ac:dyDescent="0.25">
      <c r="A173">
        <v>172</v>
      </c>
      <c r="B173" t="b">
        <v>0</v>
      </c>
      <c r="C173" t="s">
        <v>744</v>
      </c>
      <c r="D173" t="s">
        <v>745</v>
      </c>
      <c r="E173" t="s">
        <v>305</v>
      </c>
      <c r="F173" t="s">
        <v>695</v>
      </c>
      <c r="G173" t="s">
        <v>307</v>
      </c>
      <c r="H173" t="s">
        <v>729</v>
      </c>
      <c r="I173" t="s">
        <v>717</v>
      </c>
      <c r="J173" t="s">
        <v>310</v>
      </c>
      <c r="K173" t="s">
        <v>310</v>
      </c>
      <c r="L173" t="s">
        <v>311</v>
      </c>
      <c r="M173" t="s">
        <v>311</v>
      </c>
      <c r="N173" t="s">
        <v>310</v>
      </c>
      <c r="O173" t="s">
        <v>310</v>
      </c>
      <c r="P173" t="s">
        <v>310</v>
      </c>
      <c r="Q173" t="s">
        <v>745</v>
      </c>
      <c r="R173" t="b">
        <v>0</v>
      </c>
    </row>
    <row r="174" spans="1:18" x14ac:dyDescent="0.25">
      <c r="A174">
        <v>173</v>
      </c>
      <c r="B174" t="b">
        <v>0</v>
      </c>
      <c r="C174" t="s">
        <v>746</v>
      </c>
      <c r="D174" t="s">
        <v>747</v>
      </c>
      <c r="E174" t="s">
        <v>305</v>
      </c>
      <c r="F174" t="s">
        <v>695</v>
      </c>
      <c r="G174" t="s">
        <v>307</v>
      </c>
      <c r="H174" t="s">
        <v>729</v>
      </c>
      <c r="I174" t="s">
        <v>720</v>
      </c>
      <c r="J174" t="s">
        <v>310</v>
      </c>
      <c r="K174" t="s">
        <v>310</v>
      </c>
      <c r="L174" t="s">
        <v>311</v>
      </c>
      <c r="M174" t="s">
        <v>311</v>
      </c>
      <c r="N174" t="s">
        <v>310</v>
      </c>
      <c r="O174" t="s">
        <v>310</v>
      </c>
      <c r="P174" t="s">
        <v>310</v>
      </c>
      <c r="Q174" t="s">
        <v>747</v>
      </c>
      <c r="R174" t="b">
        <v>0</v>
      </c>
    </row>
    <row r="175" spans="1:18" x14ac:dyDescent="0.25">
      <c r="A175">
        <v>174</v>
      </c>
      <c r="B175" t="b">
        <v>0</v>
      </c>
      <c r="C175" t="s">
        <v>748</v>
      </c>
      <c r="D175" t="s">
        <v>749</v>
      </c>
      <c r="E175" t="s">
        <v>305</v>
      </c>
      <c r="F175" t="s">
        <v>695</v>
      </c>
      <c r="G175" t="s">
        <v>307</v>
      </c>
      <c r="H175" t="s">
        <v>729</v>
      </c>
      <c r="I175" t="s">
        <v>723</v>
      </c>
      <c r="J175" t="s">
        <v>310</v>
      </c>
      <c r="K175" t="s">
        <v>310</v>
      </c>
      <c r="L175" t="s">
        <v>311</v>
      </c>
      <c r="M175" t="s">
        <v>311</v>
      </c>
      <c r="N175" t="s">
        <v>310</v>
      </c>
      <c r="O175" t="s">
        <v>310</v>
      </c>
      <c r="P175" t="s">
        <v>310</v>
      </c>
      <c r="Q175" t="s">
        <v>749</v>
      </c>
      <c r="R175" t="b">
        <v>0</v>
      </c>
    </row>
    <row r="176" spans="1:18" x14ac:dyDescent="0.25">
      <c r="A176">
        <v>175</v>
      </c>
      <c r="B176" t="b">
        <v>0</v>
      </c>
      <c r="C176" t="s">
        <v>750</v>
      </c>
      <c r="D176" t="s">
        <v>751</v>
      </c>
      <c r="E176" t="s">
        <v>305</v>
      </c>
      <c r="F176" t="s">
        <v>695</v>
      </c>
      <c r="G176" t="s">
        <v>307</v>
      </c>
      <c r="H176" t="s">
        <v>729</v>
      </c>
      <c r="I176" t="s">
        <v>726</v>
      </c>
      <c r="J176" t="s">
        <v>310</v>
      </c>
      <c r="K176" t="s">
        <v>310</v>
      </c>
      <c r="L176" t="s">
        <v>311</v>
      </c>
      <c r="M176" t="s">
        <v>311</v>
      </c>
      <c r="N176" t="s">
        <v>310</v>
      </c>
      <c r="O176" t="s">
        <v>310</v>
      </c>
      <c r="P176" t="s">
        <v>310</v>
      </c>
      <c r="Q176" t="s">
        <v>751</v>
      </c>
      <c r="R176" t="b">
        <v>0</v>
      </c>
    </row>
    <row r="177" spans="1:18" x14ac:dyDescent="0.25">
      <c r="A177">
        <v>176</v>
      </c>
      <c r="B177" t="b">
        <v>0</v>
      </c>
      <c r="C177" t="s">
        <v>752</v>
      </c>
      <c r="D177" t="s">
        <v>753</v>
      </c>
      <c r="E177" t="s">
        <v>305</v>
      </c>
      <c r="F177" t="s">
        <v>695</v>
      </c>
      <c r="G177" t="s">
        <v>307</v>
      </c>
      <c r="H177" t="s">
        <v>754</v>
      </c>
      <c r="I177" t="s">
        <v>309</v>
      </c>
      <c r="J177" t="s">
        <v>310</v>
      </c>
      <c r="K177" t="s">
        <v>310</v>
      </c>
      <c r="L177" t="s">
        <v>311</v>
      </c>
      <c r="M177" t="s">
        <v>311</v>
      </c>
      <c r="N177" t="s">
        <v>310</v>
      </c>
      <c r="O177" t="s">
        <v>310</v>
      </c>
      <c r="P177" t="s">
        <v>310</v>
      </c>
      <c r="Q177" t="s">
        <v>753</v>
      </c>
      <c r="R177" t="b">
        <v>0</v>
      </c>
    </row>
    <row r="178" spans="1:18" x14ac:dyDescent="0.25">
      <c r="A178">
        <v>177</v>
      </c>
      <c r="B178" t="b">
        <v>0</v>
      </c>
      <c r="C178" t="s">
        <v>755</v>
      </c>
      <c r="D178" t="s">
        <v>756</v>
      </c>
      <c r="E178" t="s">
        <v>305</v>
      </c>
      <c r="F178" t="s">
        <v>695</v>
      </c>
      <c r="G178" t="s">
        <v>307</v>
      </c>
      <c r="H178" t="s">
        <v>754</v>
      </c>
      <c r="I178" t="s">
        <v>330</v>
      </c>
      <c r="J178" t="s">
        <v>310</v>
      </c>
      <c r="K178" t="s">
        <v>310</v>
      </c>
      <c r="L178" t="s">
        <v>311</v>
      </c>
      <c r="M178" t="s">
        <v>311</v>
      </c>
      <c r="N178" t="s">
        <v>310</v>
      </c>
      <c r="O178" t="s">
        <v>310</v>
      </c>
      <c r="P178" t="s">
        <v>310</v>
      </c>
      <c r="Q178" t="s">
        <v>756</v>
      </c>
      <c r="R178" t="b">
        <v>0</v>
      </c>
    </row>
    <row r="179" spans="1:18" x14ac:dyDescent="0.25">
      <c r="A179">
        <v>178</v>
      </c>
      <c r="B179" t="b">
        <v>0</v>
      </c>
      <c r="C179" t="s">
        <v>757</v>
      </c>
      <c r="D179" t="s">
        <v>758</v>
      </c>
      <c r="E179" t="s">
        <v>305</v>
      </c>
      <c r="F179" t="s">
        <v>695</v>
      </c>
      <c r="G179" t="s">
        <v>307</v>
      </c>
      <c r="H179" t="s">
        <v>754</v>
      </c>
      <c r="I179" t="s">
        <v>333</v>
      </c>
      <c r="J179" t="s">
        <v>310</v>
      </c>
      <c r="K179" t="s">
        <v>310</v>
      </c>
      <c r="L179" t="s">
        <v>311</v>
      </c>
      <c r="M179" t="s">
        <v>311</v>
      </c>
      <c r="N179" t="s">
        <v>310</v>
      </c>
      <c r="O179" t="s">
        <v>310</v>
      </c>
      <c r="P179" t="s">
        <v>310</v>
      </c>
      <c r="Q179" t="s">
        <v>758</v>
      </c>
      <c r="R179" t="b">
        <v>0</v>
      </c>
    </row>
    <row r="180" spans="1:18" x14ac:dyDescent="0.25">
      <c r="A180">
        <v>179</v>
      </c>
      <c r="B180" t="b">
        <v>0</v>
      </c>
      <c r="C180" t="s">
        <v>759</v>
      </c>
      <c r="D180" t="s">
        <v>760</v>
      </c>
      <c r="E180" t="s">
        <v>305</v>
      </c>
      <c r="F180" t="s">
        <v>695</v>
      </c>
      <c r="G180" t="s">
        <v>307</v>
      </c>
      <c r="H180" t="s">
        <v>754</v>
      </c>
      <c r="I180" t="s">
        <v>703</v>
      </c>
      <c r="J180" t="s">
        <v>310</v>
      </c>
      <c r="K180" t="s">
        <v>310</v>
      </c>
      <c r="L180" t="s">
        <v>311</v>
      </c>
      <c r="M180" t="s">
        <v>311</v>
      </c>
      <c r="N180" t="s">
        <v>310</v>
      </c>
      <c r="O180" t="s">
        <v>310</v>
      </c>
      <c r="P180" t="s">
        <v>310</v>
      </c>
      <c r="Q180" t="s">
        <v>760</v>
      </c>
      <c r="R180" t="b">
        <v>0</v>
      </c>
    </row>
    <row r="181" spans="1:18" x14ac:dyDescent="0.25">
      <c r="A181">
        <v>180</v>
      </c>
      <c r="B181" t="b">
        <v>0</v>
      </c>
      <c r="C181" t="s">
        <v>761</v>
      </c>
      <c r="D181" t="s">
        <v>762</v>
      </c>
      <c r="E181" t="s">
        <v>305</v>
      </c>
      <c r="F181" t="s">
        <v>695</v>
      </c>
      <c r="G181" t="s">
        <v>307</v>
      </c>
      <c r="H181" t="s">
        <v>754</v>
      </c>
      <c r="I181" t="s">
        <v>506</v>
      </c>
      <c r="J181" t="s">
        <v>310</v>
      </c>
      <c r="K181" t="s">
        <v>310</v>
      </c>
      <c r="L181" t="s">
        <v>311</v>
      </c>
      <c r="M181" t="s">
        <v>311</v>
      </c>
      <c r="N181" t="s">
        <v>310</v>
      </c>
      <c r="O181" t="s">
        <v>310</v>
      </c>
      <c r="P181" t="s">
        <v>310</v>
      </c>
      <c r="Q181" t="s">
        <v>762</v>
      </c>
      <c r="R181" t="b">
        <v>0</v>
      </c>
    </row>
    <row r="182" spans="1:18" x14ac:dyDescent="0.25">
      <c r="A182">
        <v>181</v>
      </c>
      <c r="B182" t="b">
        <v>0</v>
      </c>
      <c r="C182" t="s">
        <v>763</v>
      </c>
      <c r="D182" t="s">
        <v>764</v>
      </c>
      <c r="E182" t="s">
        <v>305</v>
      </c>
      <c r="F182" t="s">
        <v>695</v>
      </c>
      <c r="G182" t="s">
        <v>307</v>
      </c>
      <c r="H182" t="s">
        <v>754</v>
      </c>
      <c r="I182" t="s">
        <v>708</v>
      </c>
      <c r="J182" t="s">
        <v>310</v>
      </c>
      <c r="K182" t="s">
        <v>310</v>
      </c>
      <c r="L182" t="s">
        <v>311</v>
      </c>
      <c r="M182" t="s">
        <v>311</v>
      </c>
      <c r="N182" t="s">
        <v>310</v>
      </c>
      <c r="O182" t="s">
        <v>310</v>
      </c>
      <c r="P182" t="s">
        <v>310</v>
      </c>
      <c r="Q182" t="s">
        <v>764</v>
      </c>
      <c r="R182" t="b">
        <v>0</v>
      </c>
    </row>
    <row r="183" spans="1:18" x14ac:dyDescent="0.25">
      <c r="A183">
        <v>182</v>
      </c>
      <c r="B183" t="b">
        <v>0</v>
      </c>
      <c r="C183" t="s">
        <v>765</v>
      </c>
      <c r="D183" t="s">
        <v>766</v>
      </c>
      <c r="E183" t="s">
        <v>305</v>
      </c>
      <c r="F183" t="s">
        <v>695</v>
      </c>
      <c r="G183" t="s">
        <v>307</v>
      </c>
      <c r="H183" t="s">
        <v>754</v>
      </c>
      <c r="I183" t="s">
        <v>711</v>
      </c>
      <c r="J183" t="s">
        <v>310</v>
      </c>
      <c r="K183" t="s">
        <v>310</v>
      </c>
      <c r="L183" t="s">
        <v>311</v>
      </c>
      <c r="M183" t="s">
        <v>311</v>
      </c>
      <c r="N183" t="s">
        <v>310</v>
      </c>
      <c r="O183" t="s">
        <v>310</v>
      </c>
      <c r="P183" t="s">
        <v>310</v>
      </c>
      <c r="Q183" t="s">
        <v>766</v>
      </c>
      <c r="R183" t="b">
        <v>0</v>
      </c>
    </row>
    <row r="184" spans="1:18" x14ac:dyDescent="0.25">
      <c r="A184">
        <v>183</v>
      </c>
      <c r="B184" t="b">
        <v>0</v>
      </c>
      <c r="C184" t="s">
        <v>767</v>
      </c>
      <c r="D184" t="s">
        <v>768</v>
      </c>
      <c r="E184" t="s">
        <v>305</v>
      </c>
      <c r="F184" t="s">
        <v>695</v>
      </c>
      <c r="G184" t="s">
        <v>307</v>
      </c>
      <c r="H184" t="s">
        <v>754</v>
      </c>
      <c r="I184" t="s">
        <v>714</v>
      </c>
      <c r="J184" t="s">
        <v>310</v>
      </c>
      <c r="K184" t="s">
        <v>310</v>
      </c>
      <c r="L184" t="s">
        <v>311</v>
      </c>
      <c r="M184" t="s">
        <v>311</v>
      </c>
      <c r="N184" t="s">
        <v>310</v>
      </c>
      <c r="O184" t="s">
        <v>310</v>
      </c>
      <c r="P184" t="s">
        <v>310</v>
      </c>
      <c r="Q184" t="s">
        <v>768</v>
      </c>
      <c r="R184" t="b">
        <v>0</v>
      </c>
    </row>
    <row r="185" spans="1:18" x14ac:dyDescent="0.25">
      <c r="A185">
        <v>184</v>
      </c>
      <c r="B185" t="b">
        <v>0</v>
      </c>
      <c r="C185" t="s">
        <v>769</v>
      </c>
      <c r="D185" t="s">
        <v>770</v>
      </c>
      <c r="E185" t="s">
        <v>305</v>
      </c>
      <c r="F185" t="s">
        <v>695</v>
      </c>
      <c r="G185" t="s">
        <v>307</v>
      </c>
      <c r="H185" t="s">
        <v>754</v>
      </c>
      <c r="I185" t="s">
        <v>717</v>
      </c>
      <c r="J185" t="s">
        <v>310</v>
      </c>
      <c r="K185" t="s">
        <v>310</v>
      </c>
      <c r="L185" t="s">
        <v>311</v>
      </c>
      <c r="M185" t="s">
        <v>311</v>
      </c>
      <c r="N185" t="s">
        <v>310</v>
      </c>
      <c r="O185" t="s">
        <v>310</v>
      </c>
      <c r="P185" t="s">
        <v>310</v>
      </c>
      <c r="Q185" t="s">
        <v>770</v>
      </c>
      <c r="R185" t="b">
        <v>0</v>
      </c>
    </row>
    <row r="186" spans="1:18" x14ac:dyDescent="0.25">
      <c r="A186">
        <v>185</v>
      </c>
      <c r="B186" t="b">
        <v>0</v>
      </c>
      <c r="C186" t="s">
        <v>771</v>
      </c>
      <c r="D186" t="s">
        <v>772</v>
      </c>
      <c r="E186" t="s">
        <v>305</v>
      </c>
      <c r="F186" t="s">
        <v>695</v>
      </c>
      <c r="G186" t="s">
        <v>307</v>
      </c>
      <c r="H186" t="s">
        <v>754</v>
      </c>
      <c r="I186" t="s">
        <v>720</v>
      </c>
      <c r="J186" t="s">
        <v>310</v>
      </c>
      <c r="K186" t="s">
        <v>310</v>
      </c>
      <c r="L186" t="s">
        <v>311</v>
      </c>
      <c r="M186" t="s">
        <v>311</v>
      </c>
      <c r="N186" t="s">
        <v>310</v>
      </c>
      <c r="O186" t="s">
        <v>310</v>
      </c>
      <c r="P186" t="s">
        <v>310</v>
      </c>
      <c r="Q186" t="s">
        <v>772</v>
      </c>
      <c r="R186" t="b">
        <v>0</v>
      </c>
    </row>
    <row r="187" spans="1:18" x14ac:dyDescent="0.25">
      <c r="A187">
        <v>186</v>
      </c>
      <c r="B187" t="b">
        <v>0</v>
      </c>
      <c r="C187" t="s">
        <v>773</v>
      </c>
      <c r="D187" t="s">
        <v>774</v>
      </c>
      <c r="E187" t="s">
        <v>305</v>
      </c>
      <c r="F187" t="s">
        <v>695</v>
      </c>
      <c r="G187" t="s">
        <v>307</v>
      </c>
      <c r="H187" t="s">
        <v>754</v>
      </c>
      <c r="I187" t="s">
        <v>723</v>
      </c>
      <c r="J187" t="s">
        <v>310</v>
      </c>
      <c r="K187" t="s">
        <v>310</v>
      </c>
      <c r="L187" t="s">
        <v>311</v>
      </c>
      <c r="M187" t="s">
        <v>311</v>
      </c>
      <c r="N187" t="s">
        <v>310</v>
      </c>
      <c r="O187" t="s">
        <v>310</v>
      </c>
      <c r="P187" t="s">
        <v>310</v>
      </c>
      <c r="Q187" t="s">
        <v>774</v>
      </c>
      <c r="R187" t="b">
        <v>0</v>
      </c>
    </row>
    <row r="188" spans="1:18" x14ac:dyDescent="0.25">
      <c r="A188">
        <v>187</v>
      </c>
      <c r="B188" t="b">
        <v>0</v>
      </c>
      <c r="C188" t="s">
        <v>775</v>
      </c>
      <c r="D188" t="s">
        <v>776</v>
      </c>
      <c r="E188" t="s">
        <v>305</v>
      </c>
      <c r="F188" t="s">
        <v>695</v>
      </c>
      <c r="G188" t="s">
        <v>307</v>
      </c>
      <c r="H188" t="s">
        <v>754</v>
      </c>
      <c r="I188" t="s">
        <v>726</v>
      </c>
      <c r="J188" t="s">
        <v>310</v>
      </c>
      <c r="K188" t="s">
        <v>310</v>
      </c>
      <c r="L188" t="s">
        <v>311</v>
      </c>
      <c r="M188" t="s">
        <v>311</v>
      </c>
      <c r="N188" t="s">
        <v>310</v>
      </c>
      <c r="O188" t="s">
        <v>310</v>
      </c>
      <c r="P188" t="s">
        <v>310</v>
      </c>
      <c r="Q188" t="s">
        <v>776</v>
      </c>
      <c r="R188" t="b">
        <v>0</v>
      </c>
    </row>
    <row r="189" spans="1:18" x14ac:dyDescent="0.25">
      <c r="A189">
        <v>188</v>
      </c>
      <c r="B189" t="b">
        <v>0</v>
      </c>
      <c r="C189" t="s">
        <v>777</v>
      </c>
      <c r="D189" t="s">
        <v>778</v>
      </c>
      <c r="E189" t="s">
        <v>305</v>
      </c>
      <c r="F189" t="s">
        <v>695</v>
      </c>
      <c r="G189" t="s">
        <v>307</v>
      </c>
      <c r="H189" t="s">
        <v>779</v>
      </c>
      <c r="I189" t="s">
        <v>309</v>
      </c>
      <c r="J189" t="s">
        <v>310</v>
      </c>
      <c r="K189" t="s">
        <v>310</v>
      </c>
      <c r="L189" t="s">
        <v>311</v>
      </c>
      <c r="M189" t="s">
        <v>311</v>
      </c>
      <c r="N189" t="s">
        <v>310</v>
      </c>
      <c r="O189" t="s">
        <v>310</v>
      </c>
      <c r="P189" t="s">
        <v>310</v>
      </c>
      <c r="Q189" t="s">
        <v>778</v>
      </c>
      <c r="R189" t="b">
        <v>0</v>
      </c>
    </row>
    <row r="190" spans="1:18" x14ac:dyDescent="0.25">
      <c r="A190">
        <v>189</v>
      </c>
      <c r="B190" t="b">
        <v>0</v>
      </c>
      <c r="C190" t="s">
        <v>780</v>
      </c>
      <c r="D190" t="s">
        <v>781</v>
      </c>
      <c r="E190" t="s">
        <v>305</v>
      </c>
      <c r="F190" t="s">
        <v>695</v>
      </c>
      <c r="G190" t="s">
        <v>307</v>
      </c>
      <c r="H190" t="s">
        <v>779</v>
      </c>
      <c r="I190" t="s">
        <v>330</v>
      </c>
      <c r="J190" t="s">
        <v>310</v>
      </c>
      <c r="K190" t="s">
        <v>310</v>
      </c>
      <c r="L190" t="s">
        <v>311</v>
      </c>
      <c r="M190" t="s">
        <v>311</v>
      </c>
      <c r="N190" t="s">
        <v>310</v>
      </c>
      <c r="O190" t="s">
        <v>310</v>
      </c>
      <c r="P190" t="s">
        <v>310</v>
      </c>
      <c r="Q190" t="s">
        <v>781</v>
      </c>
      <c r="R190" t="b">
        <v>0</v>
      </c>
    </row>
    <row r="191" spans="1:18" x14ac:dyDescent="0.25">
      <c r="A191">
        <v>190</v>
      </c>
      <c r="B191" t="b">
        <v>0</v>
      </c>
      <c r="C191" t="s">
        <v>782</v>
      </c>
      <c r="D191" t="s">
        <v>783</v>
      </c>
      <c r="E191" t="s">
        <v>305</v>
      </c>
      <c r="F191" t="s">
        <v>695</v>
      </c>
      <c r="G191" t="s">
        <v>307</v>
      </c>
      <c r="H191" t="s">
        <v>779</v>
      </c>
      <c r="I191" t="s">
        <v>333</v>
      </c>
      <c r="J191" t="s">
        <v>310</v>
      </c>
      <c r="K191" t="s">
        <v>310</v>
      </c>
      <c r="L191" t="s">
        <v>311</v>
      </c>
      <c r="M191" t="s">
        <v>311</v>
      </c>
      <c r="N191" t="s">
        <v>310</v>
      </c>
      <c r="O191" t="s">
        <v>310</v>
      </c>
      <c r="P191" t="s">
        <v>310</v>
      </c>
      <c r="Q191" t="s">
        <v>783</v>
      </c>
      <c r="R191" t="b">
        <v>0</v>
      </c>
    </row>
    <row r="192" spans="1:18" x14ac:dyDescent="0.25">
      <c r="A192">
        <v>191</v>
      </c>
      <c r="B192" t="b">
        <v>0</v>
      </c>
      <c r="C192" t="s">
        <v>784</v>
      </c>
      <c r="D192" t="s">
        <v>785</v>
      </c>
      <c r="E192" t="s">
        <v>305</v>
      </c>
      <c r="F192" t="s">
        <v>695</v>
      </c>
      <c r="G192" t="s">
        <v>307</v>
      </c>
      <c r="H192" t="s">
        <v>779</v>
      </c>
      <c r="I192" t="s">
        <v>703</v>
      </c>
      <c r="J192" t="s">
        <v>310</v>
      </c>
      <c r="K192" t="s">
        <v>310</v>
      </c>
      <c r="L192" t="s">
        <v>311</v>
      </c>
      <c r="M192" t="s">
        <v>311</v>
      </c>
      <c r="N192" t="s">
        <v>310</v>
      </c>
      <c r="O192" t="s">
        <v>310</v>
      </c>
      <c r="P192" t="s">
        <v>310</v>
      </c>
      <c r="Q192" t="s">
        <v>785</v>
      </c>
      <c r="R192" t="b">
        <v>0</v>
      </c>
    </row>
    <row r="193" spans="1:18" x14ac:dyDescent="0.25">
      <c r="A193">
        <v>192</v>
      </c>
      <c r="B193" t="b">
        <v>0</v>
      </c>
      <c r="C193" t="s">
        <v>786</v>
      </c>
      <c r="D193" t="s">
        <v>787</v>
      </c>
      <c r="E193" t="s">
        <v>788</v>
      </c>
      <c r="F193" t="s">
        <v>789</v>
      </c>
      <c r="G193" t="s">
        <v>790</v>
      </c>
      <c r="H193" t="s">
        <v>791</v>
      </c>
      <c r="I193" t="s">
        <v>537</v>
      </c>
      <c r="J193" t="s">
        <v>310</v>
      </c>
      <c r="K193" t="s">
        <v>310</v>
      </c>
      <c r="L193" t="s">
        <v>310</v>
      </c>
      <c r="M193" t="s">
        <v>310</v>
      </c>
      <c r="N193" t="s">
        <v>310</v>
      </c>
      <c r="O193" t="s">
        <v>310</v>
      </c>
      <c r="P193" t="s">
        <v>310</v>
      </c>
      <c r="Q193" t="s">
        <v>787</v>
      </c>
      <c r="R193" t="b">
        <v>0</v>
      </c>
    </row>
    <row r="194" spans="1:18" x14ac:dyDescent="0.25">
      <c r="A194">
        <v>193</v>
      </c>
      <c r="B194" t="b">
        <v>1</v>
      </c>
      <c r="C194" t="s">
        <v>792</v>
      </c>
      <c r="D194" t="s">
        <v>793</v>
      </c>
      <c r="E194" t="s">
        <v>794</v>
      </c>
      <c r="F194" t="s">
        <v>789</v>
      </c>
      <c r="G194" t="s">
        <v>790</v>
      </c>
      <c r="H194" t="s">
        <v>795</v>
      </c>
      <c r="I194" t="s">
        <v>309</v>
      </c>
      <c r="J194" t="s">
        <v>310</v>
      </c>
      <c r="K194" t="s">
        <v>310</v>
      </c>
      <c r="L194" t="s">
        <v>311</v>
      </c>
      <c r="M194" t="s">
        <v>311</v>
      </c>
      <c r="N194" t="s">
        <v>310</v>
      </c>
      <c r="O194" t="s">
        <v>310</v>
      </c>
      <c r="P194" t="s">
        <v>310</v>
      </c>
      <c r="Q194" t="s">
        <v>793</v>
      </c>
      <c r="R194" t="b">
        <v>0</v>
      </c>
    </row>
    <row r="195" spans="1:18" x14ac:dyDescent="0.25">
      <c r="A195">
        <v>194</v>
      </c>
      <c r="B195" t="b">
        <v>0</v>
      </c>
      <c r="C195" t="s">
        <v>796</v>
      </c>
      <c r="D195" t="s">
        <v>797</v>
      </c>
      <c r="E195" t="s">
        <v>798</v>
      </c>
      <c r="F195" t="s">
        <v>799</v>
      </c>
      <c r="G195" t="s">
        <v>790</v>
      </c>
      <c r="H195" t="s">
        <v>800</v>
      </c>
      <c r="I195" t="s">
        <v>537</v>
      </c>
      <c r="J195" t="s">
        <v>310</v>
      </c>
      <c r="K195" t="s">
        <v>310</v>
      </c>
      <c r="L195" t="s">
        <v>310</v>
      </c>
      <c r="M195" t="s">
        <v>310</v>
      </c>
      <c r="N195" t="s">
        <v>310</v>
      </c>
      <c r="O195" t="s">
        <v>310</v>
      </c>
      <c r="P195" t="s">
        <v>310</v>
      </c>
      <c r="Q195" t="s">
        <v>797</v>
      </c>
      <c r="R195" t="b">
        <v>0</v>
      </c>
    </row>
    <row r="196" spans="1:18" x14ac:dyDescent="0.25">
      <c r="A196">
        <v>195</v>
      </c>
      <c r="B196" t="b">
        <v>1</v>
      </c>
      <c r="C196" t="s">
        <v>801</v>
      </c>
      <c r="D196" t="s">
        <v>802</v>
      </c>
      <c r="E196" t="s">
        <v>1312</v>
      </c>
      <c r="F196" t="s">
        <v>803</v>
      </c>
      <c r="G196" t="s">
        <v>307</v>
      </c>
      <c r="H196" t="s">
        <v>804</v>
      </c>
      <c r="I196" t="s">
        <v>805</v>
      </c>
      <c r="J196" t="s">
        <v>310</v>
      </c>
      <c r="K196" t="s">
        <v>310</v>
      </c>
      <c r="L196" t="s">
        <v>311</v>
      </c>
      <c r="M196" t="s">
        <v>310</v>
      </c>
      <c r="N196" t="s">
        <v>310</v>
      </c>
      <c r="O196" t="s">
        <v>310</v>
      </c>
      <c r="P196" t="s">
        <v>310</v>
      </c>
      <c r="Q196" t="s">
        <v>802</v>
      </c>
      <c r="R196" t="b">
        <v>0</v>
      </c>
    </row>
    <row r="197" spans="1:18" x14ac:dyDescent="0.25">
      <c r="A197">
        <v>196</v>
      </c>
      <c r="B197" t="b">
        <v>1</v>
      </c>
      <c r="C197" t="s">
        <v>1314</v>
      </c>
      <c r="D197" t="s">
        <v>806</v>
      </c>
      <c r="E197" t="s">
        <v>1312</v>
      </c>
      <c r="F197" t="s">
        <v>803</v>
      </c>
      <c r="G197" t="s">
        <v>307</v>
      </c>
      <c r="H197" t="s">
        <v>804</v>
      </c>
      <c r="I197" t="s">
        <v>807</v>
      </c>
      <c r="J197" t="s">
        <v>310</v>
      </c>
      <c r="K197" t="s">
        <v>310</v>
      </c>
      <c r="L197" t="s">
        <v>311</v>
      </c>
      <c r="M197" t="s">
        <v>310</v>
      </c>
      <c r="N197" t="s">
        <v>310</v>
      </c>
      <c r="O197" t="s">
        <v>310</v>
      </c>
      <c r="P197" t="s">
        <v>310</v>
      </c>
      <c r="Q197" t="s">
        <v>806</v>
      </c>
      <c r="R197" t="b">
        <v>0</v>
      </c>
    </row>
    <row r="198" spans="1:18" x14ac:dyDescent="0.25">
      <c r="A198">
        <v>197</v>
      </c>
      <c r="B198" t="b">
        <v>1</v>
      </c>
      <c r="C198" t="s">
        <v>1315</v>
      </c>
      <c r="D198" t="s">
        <v>1316</v>
      </c>
      <c r="E198" t="s">
        <v>1312</v>
      </c>
      <c r="F198" t="s">
        <v>803</v>
      </c>
      <c r="G198" t="s">
        <v>307</v>
      </c>
      <c r="H198" t="s">
        <v>804</v>
      </c>
      <c r="I198" t="s">
        <v>1317</v>
      </c>
      <c r="J198" t="s">
        <v>310</v>
      </c>
      <c r="K198" t="s">
        <v>310</v>
      </c>
      <c r="L198" t="s">
        <v>311</v>
      </c>
      <c r="M198" t="s">
        <v>310</v>
      </c>
      <c r="N198" t="s">
        <v>310</v>
      </c>
      <c r="O198" t="s">
        <v>310</v>
      </c>
      <c r="P198" t="s">
        <v>310</v>
      </c>
      <c r="Q198" t="s">
        <v>1316</v>
      </c>
      <c r="R198" t="b">
        <v>0</v>
      </c>
    </row>
    <row r="199" spans="1:18" x14ac:dyDescent="0.25">
      <c r="A199">
        <v>198</v>
      </c>
      <c r="B199" t="b">
        <v>0</v>
      </c>
      <c r="C199" t="s">
        <v>810</v>
      </c>
      <c r="D199" t="s">
        <v>811</v>
      </c>
      <c r="E199" t="s">
        <v>808</v>
      </c>
      <c r="F199" t="s">
        <v>803</v>
      </c>
      <c r="G199" t="s">
        <v>307</v>
      </c>
      <c r="H199" t="s">
        <v>809</v>
      </c>
      <c r="I199" t="s">
        <v>812</v>
      </c>
      <c r="J199" t="s">
        <v>310</v>
      </c>
      <c r="K199" t="s">
        <v>310</v>
      </c>
      <c r="L199" t="s">
        <v>310</v>
      </c>
      <c r="M199" t="s">
        <v>310</v>
      </c>
      <c r="N199" t="s">
        <v>310</v>
      </c>
      <c r="O199" t="s">
        <v>310</v>
      </c>
      <c r="P199" t="s">
        <v>310</v>
      </c>
      <c r="Q199" t="s">
        <v>802</v>
      </c>
      <c r="R199" t="b">
        <v>0</v>
      </c>
    </row>
    <row r="200" spans="1:18" x14ac:dyDescent="0.25">
      <c r="A200">
        <v>199</v>
      </c>
      <c r="B200" t="b">
        <v>1</v>
      </c>
      <c r="C200" t="s">
        <v>813</v>
      </c>
      <c r="D200" t="s">
        <v>814</v>
      </c>
      <c r="E200" t="s">
        <v>815</v>
      </c>
      <c r="F200" t="s">
        <v>816</v>
      </c>
      <c r="G200" t="s">
        <v>307</v>
      </c>
      <c r="H200" t="s">
        <v>817</v>
      </c>
      <c r="I200" t="s">
        <v>309</v>
      </c>
      <c r="J200" t="s">
        <v>310</v>
      </c>
      <c r="K200" t="s">
        <v>310</v>
      </c>
      <c r="L200" t="s">
        <v>311</v>
      </c>
      <c r="M200" t="s">
        <v>311</v>
      </c>
      <c r="N200" t="s">
        <v>310</v>
      </c>
      <c r="O200" t="s">
        <v>310</v>
      </c>
      <c r="P200" t="s">
        <v>310</v>
      </c>
      <c r="Q200" t="s">
        <v>814</v>
      </c>
      <c r="R200" t="b">
        <v>0</v>
      </c>
    </row>
    <row r="201" spans="1:18" x14ac:dyDescent="0.25">
      <c r="A201">
        <v>200</v>
      </c>
      <c r="B201" t="b">
        <v>1</v>
      </c>
      <c r="C201" t="s">
        <v>818</v>
      </c>
      <c r="D201" t="s">
        <v>819</v>
      </c>
      <c r="E201" t="s">
        <v>815</v>
      </c>
      <c r="F201" t="s">
        <v>816</v>
      </c>
      <c r="G201" t="s">
        <v>307</v>
      </c>
      <c r="H201" t="s">
        <v>817</v>
      </c>
      <c r="I201" t="s">
        <v>1035</v>
      </c>
      <c r="J201" t="s">
        <v>310</v>
      </c>
      <c r="K201" t="s">
        <v>310</v>
      </c>
      <c r="L201" t="s">
        <v>311</v>
      </c>
      <c r="M201" t="s">
        <v>311</v>
      </c>
      <c r="N201" t="s">
        <v>310</v>
      </c>
      <c r="O201" t="s">
        <v>310</v>
      </c>
      <c r="P201" t="s">
        <v>310</v>
      </c>
      <c r="Q201" t="s">
        <v>819</v>
      </c>
      <c r="R201" t="b">
        <v>0</v>
      </c>
    </row>
    <row r="202" spans="1:18" x14ac:dyDescent="0.25">
      <c r="A202">
        <v>201</v>
      </c>
      <c r="B202" t="b">
        <v>1</v>
      </c>
      <c r="C202" t="s">
        <v>821</v>
      </c>
      <c r="D202" t="s">
        <v>822</v>
      </c>
      <c r="E202" t="s">
        <v>815</v>
      </c>
      <c r="F202" t="s">
        <v>816</v>
      </c>
      <c r="G202" t="s">
        <v>307</v>
      </c>
      <c r="H202" t="s">
        <v>817</v>
      </c>
      <c r="I202" t="s">
        <v>506</v>
      </c>
      <c r="J202" t="s">
        <v>310</v>
      </c>
      <c r="K202" t="s">
        <v>310</v>
      </c>
      <c r="L202" t="s">
        <v>311</v>
      </c>
      <c r="M202" t="s">
        <v>311</v>
      </c>
      <c r="N202" t="s">
        <v>310</v>
      </c>
      <c r="O202" t="s">
        <v>310</v>
      </c>
      <c r="P202" t="s">
        <v>310</v>
      </c>
      <c r="Q202" t="s">
        <v>822</v>
      </c>
      <c r="R202" t="b">
        <v>0</v>
      </c>
    </row>
    <row r="203" spans="1:18" x14ac:dyDescent="0.25">
      <c r="A203">
        <v>202</v>
      </c>
      <c r="B203" t="b">
        <v>0</v>
      </c>
      <c r="C203" t="s">
        <v>824</v>
      </c>
      <c r="D203" t="s">
        <v>825</v>
      </c>
      <c r="E203" t="s">
        <v>815</v>
      </c>
      <c r="F203" t="s">
        <v>816</v>
      </c>
      <c r="G203" t="s">
        <v>307</v>
      </c>
      <c r="H203" t="s">
        <v>817</v>
      </c>
      <c r="I203" t="s">
        <v>826</v>
      </c>
      <c r="J203" t="s">
        <v>310</v>
      </c>
      <c r="K203" t="s">
        <v>310</v>
      </c>
      <c r="L203" t="s">
        <v>310</v>
      </c>
      <c r="M203" t="s">
        <v>310</v>
      </c>
      <c r="N203" t="s">
        <v>310</v>
      </c>
      <c r="O203" t="s">
        <v>310</v>
      </c>
      <c r="P203" t="s">
        <v>310</v>
      </c>
      <c r="Q203" t="s">
        <v>825</v>
      </c>
      <c r="R203" t="b">
        <v>0</v>
      </c>
    </row>
    <row r="204" spans="1:18" x14ac:dyDescent="0.25">
      <c r="A204">
        <v>203</v>
      </c>
      <c r="B204" t="b">
        <v>1</v>
      </c>
      <c r="C204" t="s">
        <v>827</v>
      </c>
      <c r="D204" t="s">
        <v>828</v>
      </c>
      <c r="E204" t="s">
        <v>815</v>
      </c>
      <c r="F204" t="s">
        <v>816</v>
      </c>
      <c r="G204" t="s">
        <v>307</v>
      </c>
      <c r="H204" t="s">
        <v>817</v>
      </c>
      <c r="I204" t="s">
        <v>1036</v>
      </c>
      <c r="J204" t="s">
        <v>310</v>
      </c>
      <c r="K204" t="s">
        <v>310</v>
      </c>
      <c r="L204" t="s">
        <v>311</v>
      </c>
      <c r="M204" t="s">
        <v>311</v>
      </c>
      <c r="N204" t="s">
        <v>310</v>
      </c>
      <c r="O204" t="s">
        <v>310</v>
      </c>
      <c r="P204" t="s">
        <v>310</v>
      </c>
      <c r="Q204" t="s">
        <v>828</v>
      </c>
      <c r="R204" t="b">
        <v>0</v>
      </c>
    </row>
    <row r="205" spans="1:18" x14ac:dyDescent="0.25">
      <c r="A205">
        <v>204</v>
      </c>
      <c r="B205" t="b">
        <v>1</v>
      </c>
      <c r="C205" t="s">
        <v>829</v>
      </c>
      <c r="D205" t="s">
        <v>830</v>
      </c>
      <c r="E205" t="s">
        <v>815</v>
      </c>
      <c r="F205" t="s">
        <v>816</v>
      </c>
      <c r="G205" t="s">
        <v>307</v>
      </c>
      <c r="H205" t="s">
        <v>817</v>
      </c>
      <c r="I205" t="s">
        <v>1037</v>
      </c>
      <c r="J205" t="s">
        <v>310</v>
      </c>
      <c r="K205" t="s">
        <v>310</v>
      </c>
      <c r="L205" t="s">
        <v>311</v>
      </c>
      <c r="M205" t="s">
        <v>311</v>
      </c>
      <c r="N205" t="s">
        <v>310</v>
      </c>
      <c r="O205" t="s">
        <v>310</v>
      </c>
      <c r="P205" t="s">
        <v>310</v>
      </c>
      <c r="Q205" t="s">
        <v>830</v>
      </c>
      <c r="R205" t="b">
        <v>0</v>
      </c>
    </row>
    <row r="206" spans="1:18" x14ac:dyDescent="0.25">
      <c r="A206">
        <v>205</v>
      </c>
      <c r="B206" t="b">
        <v>1</v>
      </c>
      <c r="C206" t="s">
        <v>831</v>
      </c>
      <c r="D206" t="s">
        <v>832</v>
      </c>
      <c r="E206" t="s">
        <v>815</v>
      </c>
      <c r="F206" t="s">
        <v>816</v>
      </c>
      <c r="G206" t="s">
        <v>307</v>
      </c>
      <c r="H206" t="s">
        <v>817</v>
      </c>
      <c r="I206" t="s">
        <v>1038</v>
      </c>
      <c r="J206" t="s">
        <v>310</v>
      </c>
      <c r="K206" t="s">
        <v>310</v>
      </c>
      <c r="L206" t="s">
        <v>311</v>
      </c>
      <c r="M206" t="s">
        <v>311</v>
      </c>
      <c r="N206" t="s">
        <v>310</v>
      </c>
      <c r="O206" t="s">
        <v>310</v>
      </c>
      <c r="P206" t="s">
        <v>310</v>
      </c>
      <c r="Q206" t="s">
        <v>832</v>
      </c>
      <c r="R206" t="b">
        <v>0</v>
      </c>
    </row>
    <row r="207" spans="1:18" x14ac:dyDescent="0.25">
      <c r="A207">
        <v>206</v>
      </c>
      <c r="B207" t="b">
        <v>0</v>
      </c>
      <c r="C207" t="s">
        <v>833</v>
      </c>
      <c r="D207" t="s">
        <v>834</v>
      </c>
      <c r="E207" t="s">
        <v>815</v>
      </c>
      <c r="F207" t="s">
        <v>816</v>
      </c>
      <c r="G207" t="s">
        <v>307</v>
      </c>
      <c r="H207" t="s">
        <v>817</v>
      </c>
      <c r="I207" t="s">
        <v>835</v>
      </c>
      <c r="J207" t="s">
        <v>310</v>
      </c>
      <c r="K207" t="s">
        <v>310</v>
      </c>
      <c r="L207" t="s">
        <v>310</v>
      </c>
      <c r="M207" t="s">
        <v>310</v>
      </c>
      <c r="N207" t="s">
        <v>310</v>
      </c>
      <c r="O207" t="s">
        <v>310</v>
      </c>
      <c r="P207" t="s">
        <v>310</v>
      </c>
      <c r="Q207" t="s">
        <v>834</v>
      </c>
      <c r="R207" t="b">
        <v>0</v>
      </c>
    </row>
    <row r="208" spans="1:18" x14ac:dyDescent="0.25">
      <c r="A208">
        <v>207</v>
      </c>
      <c r="B208" t="b">
        <v>0</v>
      </c>
      <c r="C208" t="s">
        <v>836</v>
      </c>
      <c r="D208" t="s">
        <v>837</v>
      </c>
      <c r="E208" t="s">
        <v>838</v>
      </c>
      <c r="F208" t="s">
        <v>839</v>
      </c>
      <c r="G208" t="s">
        <v>790</v>
      </c>
      <c r="H208" t="s">
        <v>840</v>
      </c>
      <c r="I208" t="s">
        <v>537</v>
      </c>
      <c r="J208" t="s">
        <v>310</v>
      </c>
      <c r="K208" t="s">
        <v>310</v>
      </c>
      <c r="L208" t="s">
        <v>310</v>
      </c>
      <c r="M208" t="s">
        <v>310</v>
      </c>
      <c r="N208" t="s">
        <v>310</v>
      </c>
      <c r="O208" t="s">
        <v>310</v>
      </c>
      <c r="P208" t="s">
        <v>310</v>
      </c>
      <c r="Q208" t="s">
        <v>837</v>
      </c>
      <c r="R208" t="b">
        <v>0</v>
      </c>
    </row>
    <row r="209" spans="1:18" x14ac:dyDescent="0.25">
      <c r="A209">
        <v>208</v>
      </c>
      <c r="B209" t="b">
        <v>0</v>
      </c>
      <c r="C209" t="s">
        <v>841</v>
      </c>
      <c r="D209" t="s">
        <v>842</v>
      </c>
      <c r="E209" t="s">
        <v>843</v>
      </c>
      <c r="F209" t="s">
        <v>839</v>
      </c>
      <c r="G209" t="s">
        <v>790</v>
      </c>
      <c r="H209" t="s">
        <v>844</v>
      </c>
      <c r="I209" t="s">
        <v>537</v>
      </c>
      <c r="J209" t="s">
        <v>310</v>
      </c>
      <c r="K209" t="s">
        <v>310</v>
      </c>
      <c r="L209" t="s">
        <v>310</v>
      </c>
      <c r="M209" t="s">
        <v>310</v>
      </c>
      <c r="N209" t="s">
        <v>310</v>
      </c>
      <c r="O209" t="s">
        <v>310</v>
      </c>
      <c r="P209" t="s">
        <v>310</v>
      </c>
      <c r="Q209" t="s">
        <v>842</v>
      </c>
      <c r="R209" t="b">
        <v>0</v>
      </c>
    </row>
    <row r="210" spans="1:18" x14ac:dyDescent="0.25">
      <c r="A210">
        <v>209</v>
      </c>
      <c r="B210" t="b">
        <v>0</v>
      </c>
      <c r="C210" t="s">
        <v>845</v>
      </c>
      <c r="D210" t="s">
        <v>846</v>
      </c>
      <c r="E210" t="s">
        <v>847</v>
      </c>
      <c r="F210" t="s">
        <v>848</v>
      </c>
      <c r="G210" t="s">
        <v>307</v>
      </c>
      <c r="H210" t="s">
        <v>849</v>
      </c>
      <c r="I210" t="s">
        <v>850</v>
      </c>
      <c r="J210" t="s">
        <v>310</v>
      </c>
      <c r="K210" t="s">
        <v>310</v>
      </c>
      <c r="L210" t="s">
        <v>310</v>
      </c>
      <c r="M210" t="s">
        <v>311</v>
      </c>
      <c r="N210" t="s">
        <v>310</v>
      </c>
      <c r="O210" t="s">
        <v>310</v>
      </c>
      <c r="P210" t="s">
        <v>310</v>
      </c>
      <c r="Q210" t="s">
        <v>846</v>
      </c>
      <c r="R210" t="b">
        <v>0</v>
      </c>
    </row>
    <row r="211" spans="1:18" x14ac:dyDescent="0.25">
      <c r="A211">
        <v>210</v>
      </c>
      <c r="B211" t="b">
        <v>0</v>
      </c>
      <c r="C211" t="s">
        <v>851</v>
      </c>
      <c r="D211" t="s">
        <v>852</v>
      </c>
      <c r="E211" t="s">
        <v>853</v>
      </c>
      <c r="F211" t="s">
        <v>854</v>
      </c>
      <c r="G211" t="s">
        <v>790</v>
      </c>
      <c r="H211" t="s">
        <v>855</v>
      </c>
      <c r="I211" t="s">
        <v>537</v>
      </c>
      <c r="J211" t="s">
        <v>310</v>
      </c>
      <c r="K211" t="s">
        <v>310</v>
      </c>
      <c r="L211" t="s">
        <v>310</v>
      </c>
      <c r="M211" t="s">
        <v>310</v>
      </c>
      <c r="N211" t="s">
        <v>310</v>
      </c>
      <c r="O211" t="s">
        <v>310</v>
      </c>
      <c r="P211" t="s">
        <v>310</v>
      </c>
      <c r="Q211" t="s">
        <v>852</v>
      </c>
      <c r="R211" t="b">
        <v>0</v>
      </c>
    </row>
    <row r="212" spans="1:18" x14ac:dyDescent="0.25">
      <c r="A212">
        <v>211</v>
      </c>
      <c r="B212" t="b">
        <v>0</v>
      </c>
      <c r="C212" t="s">
        <v>856</v>
      </c>
      <c r="D212" t="s">
        <v>857</v>
      </c>
      <c r="E212" t="s">
        <v>858</v>
      </c>
      <c r="F212" t="s">
        <v>839</v>
      </c>
      <c r="G212" t="s">
        <v>790</v>
      </c>
      <c r="H212" t="s">
        <v>859</v>
      </c>
      <c r="I212" t="s">
        <v>537</v>
      </c>
      <c r="J212" t="s">
        <v>310</v>
      </c>
      <c r="K212" t="s">
        <v>310</v>
      </c>
      <c r="L212" t="s">
        <v>310</v>
      </c>
      <c r="M212" t="s">
        <v>310</v>
      </c>
      <c r="N212" t="s">
        <v>310</v>
      </c>
      <c r="O212" t="s">
        <v>310</v>
      </c>
      <c r="P212" t="s">
        <v>310</v>
      </c>
      <c r="Q212" t="s">
        <v>857</v>
      </c>
      <c r="R212" t="b">
        <v>0</v>
      </c>
    </row>
    <row r="213" spans="1:18" x14ac:dyDescent="0.25">
      <c r="A213">
        <v>212</v>
      </c>
      <c r="B213" t="b">
        <v>0</v>
      </c>
      <c r="C213" t="s">
        <v>860</v>
      </c>
      <c r="D213" t="s">
        <v>861</v>
      </c>
      <c r="E213" t="s">
        <v>862</v>
      </c>
      <c r="F213" t="s">
        <v>863</v>
      </c>
      <c r="G213" t="s">
        <v>307</v>
      </c>
      <c r="H213" t="s">
        <v>864</v>
      </c>
      <c r="I213" t="s">
        <v>850</v>
      </c>
      <c r="J213" t="s">
        <v>310</v>
      </c>
      <c r="K213" t="s">
        <v>310</v>
      </c>
      <c r="L213" t="s">
        <v>310</v>
      </c>
      <c r="M213" t="s">
        <v>311</v>
      </c>
      <c r="N213" t="s">
        <v>310</v>
      </c>
      <c r="O213" t="s">
        <v>310</v>
      </c>
      <c r="P213" t="s">
        <v>310</v>
      </c>
      <c r="Q213" t="s">
        <v>861</v>
      </c>
      <c r="R213" t="b">
        <v>0</v>
      </c>
    </row>
    <row r="214" spans="1:18" x14ac:dyDescent="0.25">
      <c r="A214">
        <v>213</v>
      </c>
      <c r="B214" t="b">
        <v>0</v>
      </c>
      <c r="C214" t="s">
        <v>865</v>
      </c>
      <c r="D214" t="s">
        <v>866</v>
      </c>
      <c r="E214" t="s">
        <v>866</v>
      </c>
      <c r="F214" t="s">
        <v>866</v>
      </c>
      <c r="G214" t="s">
        <v>307</v>
      </c>
      <c r="H214" t="s">
        <v>867</v>
      </c>
      <c r="I214" t="s">
        <v>868</v>
      </c>
      <c r="J214" t="s">
        <v>310</v>
      </c>
      <c r="K214" t="s">
        <v>310</v>
      </c>
      <c r="L214" t="s">
        <v>310</v>
      </c>
      <c r="M214" t="s">
        <v>311</v>
      </c>
      <c r="N214" t="s">
        <v>310</v>
      </c>
      <c r="O214" t="s">
        <v>310</v>
      </c>
      <c r="P214" t="s">
        <v>310</v>
      </c>
      <c r="Q214" t="s">
        <v>866</v>
      </c>
      <c r="R214" t="b">
        <v>0</v>
      </c>
    </row>
    <row r="215" spans="1:18" x14ac:dyDescent="0.25">
      <c r="A215">
        <v>214</v>
      </c>
      <c r="B215" t="b">
        <v>0</v>
      </c>
      <c r="C215" t="s">
        <v>869</v>
      </c>
      <c r="D215" t="s">
        <v>866</v>
      </c>
      <c r="E215" t="s">
        <v>866</v>
      </c>
      <c r="F215" t="s">
        <v>866</v>
      </c>
      <c r="G215" t="s">
        <v>307</v>
      </c>
      <c r="H215" t="s">
        <v>867</v>
      </c>
      <c r="I215" t="s">
        <v>870</v>
      </c>
      <c r="J215" t="s">
        <v>310</v>
      </c>
      <c r="K215" t="s">
        <v>310</v>
      </c>
      <c r="L215" t="s">
        <v>310</v>
      </c>
      <c r="M215" t="s">
        <v>311</v>
      </c>
      <c r="N215" t="s">
        <v>310</v>
      </c>
      <c r="O215" t="s">
        <v>310</v>
      </c>
      <c r="P215" t="s">
        <v>310</v>
      </c>
      <c r="Q215" t="s">
        <v>866</v>
      </c>
      <c r="R215" t="b">
        <v>0</v>
      </c>
    </row>
    <row r="216" spans="1:18" x14ac:dyDescent="0.25">
      <c r="A216">
        <v>215</v>
      </c>
      <c r="B216" t="b">
        <v>0</v>
      </c>
      <c r="C216" t="s">
        <v>871</v>
      </c>
      <c r="D216" t="s">
        <v>866</v>
      </c>
      <c r="E216" t="s">
        <v>866</v>
      </c>
      <c r="F216" t="s">
        <v>866</v>
      </c>
      <c r="G216" t="s">
        <v>307</v>
      </c>
      <c r="H216" t="s">
        <v>849</v>
      </c>
      <c r="I216" t="s">
        <v>872</v>
      </c>
      <c r="J216" t="s">
        <v>310</v>
      </c>
      <c r="K216" t="s">
        <v>310</v>
      </c>
      <c r="L216" t="s">
        <v>310</v>
      </c>
      <c r="M216" t="s">
        <v>310</v>
      </c>
      <c r="N216" t="s">
        <v>310</v>
      </c>
      <c r="O216" t="s">
        <v>310</v>
      </c>
      <c r="P216" t="s">
        <v>310</v>
      </c>
      <c r="Q216" t="s">
        <v>866</v>
      </c>
      <c r="R216" t="b">
        <v>0</v>
      </c>
    </row>
    <row r="217" spans="1:18" x14ac:dyDescent="0.25">
      <c r="A217">
        <v>216</v>
      </c>
      <c r="B217" t="b">
        <v>0</v>
      </c>
      <c r="C217" t="s">
        <v>873</v>
      </c>
      <c r="D217" t="s">
        <v>866</v>
      </c>
      <c r="E217" t="s">
        <v>866</v>
      </c>
      <c r="F217" t="s">
        <v>866</v>
      </c>
      <c r="G217" t="s">
        <v>307</v>
      </c>
      <c r="H217" t="s">
        <v>849</v>
      </c>
      <c r="I217" t="s">
        <v>874</v>
      </c>
      <c r="J217" t="s">
        <v>310</v>
      </c>
      <c r="K217" t="s">
        <v>310</v>
      </c>
      <c r="L217" t="s">
        <v>310</v>
      </c>
      <c r="M217" t="s">
        <v>310</v>
      </c>
      <c r="N217" t="s">
        <v>310</v>
      </c>
      <c r="O217" t="s">
        <v>310</v>
      </c>
      <c r="P217" t="s">
        <v>310</v>
      </c>
      <c r="Q217" t="s">
        <v>866</v>
      </c>
      <c r="R217" t="b">
        <v>0</v>
      </c>
    </row>
    <row r="218" spans="1:18" x14ac:dyDescent="0.25">
      <c r="A218">
        <v>217</v>
      </c>
      <c r="B218" t="b">
        <v>0</v>
      </c>
      <c r="C218" t="s">
        <v>875</v>
      </c>
      <c r="D218" t="s">
        <v>866</v>
      </c>
      <c r="E218" t="s">
        <v>866</v>
      </c>
      <c r="F218" t="s">
        <v>866</v>
      </c>
      <c r="G218" t="s">
        <v>307</v>
      </c>
      <c r="H218" t="s">
        <v>849</v>
      </c>
      <c r="I218" t="s">
        <v>876</v>
      </c>
      <c r="J218" t="s">
        <v>310</v>
      </c>
      <c r="K218" t="s">
        <v>310</v>
      </c>
      <c r="L218" t="s">
        <v>310</v>
      </c>
      <c r="M218" t="s">
        <v>310</v>
      </c>
      <c r="N218" t="s">
        <v>310</v>
      </c>
      <c r="O218" t="s">
        <v>310</v>
      </c>
      <c r="P218" t="s">
        <v>310</v>
      </c>
      <c r="Q218" t="s">
        <v>866</v>
      </c>
      <c r="R218" t="b">
        <v>0</v>
      </c>
    </row>
    <row r="219" spans="1:18" x14ac:dyDescent="0.25">
      <c r="A219">
        <v>218</v>
      </c>
      <c r="B219" t="b">
        <v>0</v>
      </c>
      <c r="C219" t="s">
        <v>877</v>
      </c>
      <c r="D219" t="s">
        <v>866</v>
      </c>
      <c r="E219" t="s">
        <v>866</v>
      </c>
      <c r="F219" t="s">
        <v>866</v>
      </c>
      <c r="G219" t="s">
        <v>307</v>
      </c>
      <c r="H219" t="s">
        <v>849</v>
      </c>
      <c r="I219" t="s">
        <v>878</v>
      </c>
      <c r="J219" t="s">
        <v>310</v>
      </c>
      <c r="K219" t="s">
        <v>310</v>
      </c>
      <c r="L219" t="s">
        <v>310</v>
      </c>
      <c r="M219" t="s">
        <v>310</v>
      </c>
      <c r="N219" t="s">
        <v>310</v>
      </c>
      <c r="O219" t="s">
        <v>310</v>
      </c>
      <c r="P219" t="s">
        <v>310</v>
      </c>
      <c r="Q219" t="s">
        <v>866</v>
      </c>
      <c r="R219" t="b">
        <v>0</v>
      </c>
    </row>
    <row r="220" spans="1:18" x14ac:dyDescent="0.25">
      <c r="A220">
        <v>219</v>
      </c>
      <c r="B220" t="b">
        <v>0</v>
      </c>
      <c r="C220" t="s">
        <v>879</v>
      </c>
      <c r="D220" t="s">
        <v>866</v>
      </c>
      <c r="E220" t="s">
        <v>866</v>
      </c>
      <c r="F220" t="s">
        <v>866</v>
      </c>
      <c r="G220" t="s">
        <v>307</v>
      </c>
      <c r="H220" t="s">
        <v>849</v>
      </c>
      <c r="I220" t="s">
        <v>880</v>
      </c>
      <c r="J220" t="s">
        <v>310</v>
      </c>
      <c r="K220" t="s">
        <v>310</v>
      </c>
      <c r="L220" t="s">
        <v>310</v>
      </c>
      <c r="M220" t="s">
        <v>310</v>
      </c>
      <c r="N220" t="s">
        <v>310</v>
      </c>
      <c r="O220" t="s">
        <v>310</v>
      </c>
      <c r="P220" t="s">
        <v>310</v>
      </c>
      <c r="Q220" t="s">
        <v>866</v>
      </c>
      <c r="R220" t="b">
        <v>0</v>
      </c>
    </row>
    <row r="221" spans="1:18" x14ac:dyDescent="0.25">
      <c r="A221">
        <v>220</v>
      </c>
      <c r="B221" t="b">
        <v>0</v>
      </c>
      <c r="C221" t="s">
        <v>881</v>
      </c>
      <c r="D221" t="s">
        <v>866</v>
      </c>
      <c r="E221" t="s">
        <v>866</v>
      </c>
      <c r="F221" t="s">
        <v>866</v>
      </c>
      <c r="G221" t="s">
        <v>307</v>
      </c>
      <c r="H221" t="s">
        <v>849</v>
      </c>
      <c r="I221" t="s">
        <v>882</v>
      </c>
      <c r="J221" t="s">
        <v>310</v>
      </c>
      <c r="K221" t="s">
        <v>310</v>
      </c>
      <c r="L221" t="s">
        <v>310</v>
      </c>
      <c r="M221" t="s">
        <v>310</v>
      </c>
      <c r="N221" t="s">
        <v>310</v>
      </c>
      <c r="O221" t="s">
        <v>310</v>
      </c>
      <c r="P221" t="s">
        <v>310</v>
      </c>
      <c r="Q221" t="s">
        <v>866</v>
      </c>
      <c r="R221" t="b">
        <v>0</v>
      </c>
    </row>
    <row r="222" spans="1:18" x14ac:dyDescent="0.25">
      <c r="A222">
        <v>221</v>
      </c>
      <c r="B222" t="b">
        <v>0</v>
      </c>
      <c r="C222" t="s">
        <v>883</v>
      </c>
      <c r="D222" t="s">
        <v>866</v>
      </c>
      <c r="E222" t="s">
        <v>866</v>
      </c>
      <c r="F222" t="s">
        <v>866</v>
      </c>
      <c r="G222" t="s">
        <v>307</v>
      </c>
      <c r="H222" t="s">
        <v>849</v>
      </c>
      <c r="I222" t="s">
        <v>884</v>
      </c>
      <c r="J222" t="s">
        <v>310</v>
      </c>
      <c r="K222" t="s">
        <v>310</v>
      </c>
      <c r="L222" t="s">
        <v>310</v>
      </c>
      <c r="M222" t="s">
        <v>310</v>
      </c>
      <c r="N222" t="s">
        <v>310</v>
      </c>
      <c r="O222" t="s">
        <v>310</v>
      </c>
      <c r="P222" t="s">
        <v>310</v>
      </c>
      <c r="Q222" t="s">
        <v>866</v>
      </c>
      <c r="R222" t="b">
        <v>0</v>
      </c>
    </row>
    <row r="223" spans="1:18" x14ac:dyDescent="0.25">
      <c r="A223">
        <v>222</v>
      </c>
      <c r="B223" t="b">
        <v>0</v>
      </c>
      <c r="C223" t="s">
        <v>885</v>
      </c>
      <c r="D223" t="s">
        <v>866</v>
      </c>
      <c r="E223" t="s">
        <v>866</v>
      </c>
      <c r="F223" t="s">
        <v>866</v>
      </c>
      <c r="G223" t="s">
        <v>307</v>
      </c>
      <c r="H223" t="s">
        <v>849</v>
      </c>
      <c r="I223" t="s">
        <v>886</v>
      </c>
      <c r="J223" t="s">
        <v>310</v>
      </c>
      <c r="K223" t="s">
        <v>310</v>
      </c>
      <c r="L223" t="s">
        <v>310</v>
      </c>
      <c r="M223" t="s">
        <v>310</v>
      </c>
      <c r="N223" t="s">
        <v>310</v>
      </c>
      <c r="O223" t="s">
        <v>310</v>
      </c>
      <c r="P223" t="s">
        <v>310</v>
      </c>
      <c r="Q223" t="s">
        <v>866</v>
      </c>
      <c r="R223" t="b">
        <v>0</v>
      </c>
    </row>
    <row r="224" spans="1:18" x14ac:dyDescent="0.25">
      <c r="A224">
        <v>223</v>
      </c>
      <c r="B224" t="b">
        <v>0</v>
      </c>
      <c r="C224" t="s">
        <v>887</v>
      </c>
      <c r="D224" t="s">
        <v>866</v>
      </c>
      <c r="E224" t="s">
        <v>866</v>
      </c>
      <c r="F224" t="s">
        <v>866</v>
      </c>
      <c r="G224" t="s">
        <v>307</v>
      </c>
      <c r="H224" t="s">
        <v>849</v>
      </c>
      <c r="I224" t="s">
        <v>888</v>
      </c>
      <c r="J224" t="s">
        <v>310</v>
      </c>
      <c r="K224" t="s">
        <v>310</v>
      </c>
      <c r="L224" t="s">
        <v>310</v>
      </c>
      <c r="M224" t="s">
        <v>310</v>
      </c>
      <c r="N224" t="s">
        <v>310</v>
      </c>
      <c r="O224" t="s">
        <v>310</v>
      </c>
      <c r="P224" t="s">
        <v>310</v>
      </c>
      <c r="Q224" t="s">
        <v>866</v>
      </c>
      <c r="R224" t="b">
        <v>0</v>
      </c>
    </row>
    <row r="225" spans="1:18" x14ac:dyDescent="0.25">
      <c r="A225">
        <v>224</v>
      </c>
      <c r="B225" t="b">
        <v>0</v>
      </c>
      <c r="C225" t="s">
        <v>889</v>
      </c>
      <c r="D225" t="s">
        <v>866</v>
      </c>
      <c r="E225" t="s">
        <v>866</v>
      </c>
      <c r="F225" t="s">
        <v>866</v>
      </c>
      <c r="G225" t="s">
        <v>307</v>
      </c>
      <c r="H225" t="s">
        <v>849</v>
      </c>
      <c r="I225" t="s">
        <v>890</v>
      </c>
      <c r="J225" t="s">
        <v>310</v>
      </c>
      <c r="K225" t="s">
        <v>310</v>
      </c>
      <c r="L225" t="s">
        <v>310</v>
      </c>
      <c r="M225" t="s">
        <v>310</v>
      </c>
      <c r="N225" t="s">
        <v>310</v>
      </c>
      <c r="O225" t="s">
        <v>310</v>
      </c>
      <c r="P225" t="s">
        <v>310</v>
      </c>
      <c r="Q225" t="s">
        <v>866</v>
      </c>
      <c r="R225" t="b">
        <v>0</v>
      </c>
    </row>
    <row r="226" spans="1:18" x14ac:dyDescent="0.25">
      <c r="A226">
        <v>225</v>
      </c>
      <c r="B226" t="b">
        <v>0</v>
      </c>
      <c r="C226" t="s">
        <v>891</v>
      </c>
      <c r="D226" t="s">
        <v>866</v>
      </c>
      <c r="E226" t="s">
        <v>866</v>
      </c>
      <c r="F226" t="s">
        <v>866</v>
      </c>
      <c r="G226" t="s">
        <v>307</v>
      </c>
      <c r="H226" t="s">
        <v>849</v>
      </c>
      <c r="I226" t="s">
        <v>892</v>
      </c>
      <c r="J226" t="s">
        <v>310</v>
      </c>
      <c r="K226" t="s">
        <v>310</v>
      </c>
      <c r="L226" t="s">
        <v>310</v>
      </c>
      <c r="M226" t="s">
        <v>310</v>
      </c>
      <c r="N226" t="s">
        <v>310</v>
      </c>
      <c r="O226" t="s">
        <v>310</v>
      </c>
      <c r="P226" t="s">
        <v>310</v>
      </c>
      <c r="Q226" t="s">
        <v>866</v>
      </c>
      <c r="R226" t="b">
        <v>0</v>
      </c>
    </row>
    <row r="227" spans="1:18" x14ac:dyDescent="0.25">
      <c r="A227">
        <v>226</v>
      </c>
      <c r="B227" t="b">
        <v>0</v>
      </c>
      <c r="C227" t="s">
        <v>893</v>
      </c>
      <c r="D227" t="s">
        <v>866</v>
      </c>
      <c r="E227" t="s">
        <v>866</v>
      </c>
      <c r="F227" t="s">
        <v>866</v>
      </c>
      <c r="G227" t="s">
        <v>307</v>
      </c>
      <c r="H227" t="s">
        <v>849</v>
      </c>
      <c r="I227" t="s">
        <v>894</v>
      </c>
      <c r="J227" t="s">
        <v>310</v>
      </c>
      <c r="K227" t="s">
        <v>310</v>
      </c>
      <c r="L227" t="s">
        <v>310</v>
      </c>
      <c r="M227" t="s">
        <v>310</v>
      </c>
      <c r="N227" t="s">
        <v>310</v>
      </c>
      <c r="O227" t="s">
        <v>310</v>
      </c>
      <c r="P227" t="s">
        <v>310</v>
      </c>
      <c r="Q227" t="s">
        <v>866</v>
      </c>
      <c r="R227" t="b">
        <v>0</v>
      </c>
    </row>
    <row r="228" spans="1:18" x14ac:dyDescent="0.25">
      <c r="A228">
        <v>227</v>
      </c>
      <c r="B228" t="b">
        <v>0</v>
      </c>
      <c r="C228" t="s">
        <v>895</v>
      </c>
      <c r="D228" t="s">
        <v>866</v>
      </c>
      <c r="E228" t="s">
        <v>866</v>
      </c>
      <c r="F228" t="s">
        <v>866</v>
      </c>
      <c r="G228" t="s">
        <v>307</v>
      </c>
      <c r="H228" t="s">
        <v>849</v>
      </c>
      <c r="I228" t="s">
        <v>896</v>
      </c>
      <c r="J228" t="s">
        <v>310</v>
      </c>
      <c r="K228" t="s">
        <v>310</v>
      </c>
      <c r="L228" t="s">
        <v>310</v>
      </c>
      <c r="M228" t="s">
        <v>310</v>
      </c>
      <c r="N228" t="s">
        <v>310</v>
      </c>
      <c r="O228" t="s">
        <v>310</v>
      </c>
      <c r="P228" t="s">
        <v>310</v>
      </c>
      <c r="Q228" t="s">
        <v>866</v>
      </c>
      <c r="R228" t="b">
        <v>0</v>
      </c>
    </row>
    <row r="229" spans="1:18" x14ac:dyDescent="0.25">
      <c r="A229">
        <v>228</v>
      </c>
      <c r="B229" t="b">
        <v>0</v>
      </c>
      <c r="C229" t="s">
        <v>897</v>
      </c>
      <c r="D229" t="s">
        <v>866</v>
      </c>
      <c r="E229" t="s">
        <v>866</v>
      </c>
      <c r="F229" t="s">
        <v>866</v>
      </c>
      <c r="G229" t="s">
        <v>307</v>
      </c>
      <c r="H229" t="s">
        <v>849</v>
      </c>
      <c r="I229" t="s">
        <v>898</v>
      </c>
      <c r="J229" t="s">
        <v>310</v>
      </c>
      <c r="K229" t="s">
        <v>310</v>
      </c>
      <c r="L229" t="s">
        <v>310</v>
      </c>
      <c r="M229" t="s">
        <v>310</v>
      </c>
      <c r="N229" t="s">
        <v>310</v>
      </c>
      <c r="O229" t="s">
        <v>310</v>
      </c>
      <c r="P229" t="s">
        <v>310</v>
      </c>
      <c r="Q229" t="s">
        <v>866</v>
      </c>
      <c r="R229" t="b">
        <v>0</v>
      </c>
    </row>
    <row r="230" spans="1:18" x14ac:dyDescent="0.25">
      <c r="A230">
        <v>229</v>
      </c>
      <c r="B230" t="b">
        <v>0</v>
      </c>
      <c r="C230" t="s">
        <v>899</v>
      </c>
      <c r="D230" t="s">
        <v>866</v>
      </c>
      <c r="E230" t="s">
        <v>866</v>
      </c>
      <c r="F230" t="s">
        <v>866</v>
      </c>
      <c r="G230" t="s">
        <v>307</v>
      </c>
      <c r="H230" t="s">
        <v>849</v>
      </c>
      <c r="I230" t="s">
        <v>900</v>
      </c>
      <c r="J230" t="s">
        <v>310</v>
      </c>
      <c r="K230" t="s">
        <v>310</v>
      </c>
      <c r="L230" t="s">
        <v>310</v>
      </c>
      <c r="M230" t="s">
        <v>310</v>
      </c>
      <c r="N230" t="s">
        <v>310</v>
      </c>
      <c r="O230" t="s">
        <v>310</v>
      </c>
      <c r="P230" t="s">
        <v>310</v>
      </c>
      <c r="Q230" t="s">
        <v>866</v>
      </c>
      <c r="R230" t="b">
        <v>0</v>
      </c>
    </row>
    <row r="231" spans="1:18" x14ac:dyDescent="0.25">
      <c r="A231">
        <v>230</v>
      </c>
      <c r="B231" t="b">
        <v>0</v>
      </c>
      <c r="C231" t="s">
        <v>901</v>
      </c>
      <c r="D231" t="s">
        <v>866</v>
      </c>
      <c r="E231" t="s">
        <v>866</v>
      </c>
      <c r="F231" t="s">
        <v>866</v>
      </c>
      <c r="G231" t="s">
        <v>307</v>
      </c>
      <c r="H231" t="s">
        <v>849</v>
      </c>
      <c r="I231" t="s">
        <v>902</v>
      </c>
      <c r="J231" t="s">
        <v>310</v>
      </c>
      <c r="K231" t="s">
        <v>310</v>
      </c>
      <c r="L231" t="s">
        <v>310</v>
      </c>
      <c r="M231" t="s">
        <v>310</v>
      </c>
      <c r="N231" t="s">
        <v>310</v>
      </c>
      <c r="O231" t="s">
        <v>310</v>
      </c>
      <c r="P231" t="s">
        <v>310</v>
      </c>
      <c r="Q231" t="s">
        <v>866</v>
      </c>
      <c r="R231" t="b">
        <v>0</v>
      </c>
    </row>
    <row r="232" spans="1:18" x14ac:dyDescent="0.25">
      <c r="A232">
        <v>231</v>
      </c>
      <c r="B232" t="b">
        <v>0</v>
      </c>
      <c r="C232" t="s">
        <v>903</v>
      </c>
      <c r="D232" t="s">
        <v>866</v>
      </c>
      <c r="E232" t="s">
        <v>866</v>
      </c>
      <c r="F232" t="s">
        <v>866</v>
      </c>
      <c r="G232" t="s">
        <v>307</v>
      </c>
      <c r="H232" t="s">
        <v>849</v>
      </c>
      <c r="I232" t="s">
        <v>904</v>
      </c>
      <c r="J232" t="s">
        <v>310</v>
      </c>
      <c r="K232" t="s">
        <v>310</v>
      </c>
      <c r="L232" t="s">
        <v>310</v>
      </c>
      <c r="M232" t="s">
        <v>310</v>
      </c>
      <c r="N232" t="s">
        <v>310</v>
      </c>
      <c r="O232" t="s">
        <v>310</v>
      </c>
      <c r="P232" t="s">
        <v>310</v>
      </c>
      <c r="Q232" t="s">
        <v>866</v>
      </c>
      <c r="R232" t="b">
        <v>0</v>
      </c>
    </row>
    <row r="233" spans="1:18" x14ac:dyDescent="0.25">
      <c r="A233">
        <v>232</v>
      </c>
      <c r="B233" t="b">
        <v>0</v>
      </c>
      <c r="C233" t="s">
        <v>905</v>
      </c>
      <c r="D233" t="s">
        <v>866</v>
      </c>
      <c r="E233" t="s">
        <v>866</v>
      </c>
      <c r="F233" t="s">
        <v>866</v>
      </c>
      <c r="G233" t="s">
        <v>307</v>
      </c>
      <c r="H233" t="s">
        <v>849</v>
      </c>
      <c r="I233" t="s">
        <v>906</v>
      </c>
      <c r="J233" t="s">
        <v>310</v>
      </c>
      <c r="K233" t="s">
        <v>310</v>
      </c>
      <c r="L233" t="s">
        <v>310</v>
      </c>
      <c r="M233" t="s">
        <v>310</v>
      </c>
      <c r="N233" t="s">
        <v>310</v>
      </c>
      <c r="O233" t="s">
        <v>310</v>
      </c>
      <c r="P233" t="s">
        <v>310</v>
      </c>
      <c r="Q233" t="s">
        <v>866</v>
      </c>
      <c r="R233" t="b">
        <v>0</v>
      </c>
    </row>
    <row r="234" spans="1:18" x14ac:dyDescent="0.25">
      <c r="A234">
        <v>233</v>
      </c>
      <c r="B234" t="b">
        <v>0</v>
      </c>
      <c r="C234" t="s">
        <v>907</v>
      </c>
      <c r="D234" t="s">
        <v>866</v>
      </c>
      <c r="E234" t="s">
        <v>866</v>
      </c>
      <c r="F234" t="s">
        <v>866</v>
      </c>
      <c r="G234" t="s">
        <v>307</v>
      </c>
      <c r="H234" t="s">
        <v>908</v>
      </c>
      <c r="I234" t="s">
        <v>872</v>
      </c>
      <c r="J234" t="s">
        <v>310</v>
      </c>
      <c r="K234" t="s">
        <v>310</v>
      </c>
      <c r="L234" t="s">
        <v>310</v>
      </c>
      <c r="M234" t="s">
        <v>310</v>
      </c>
      <c r="N234" t="s">
        <v>310</v>
      </c>
      <c r="O234" t="s">
        <v>310</v>
      </c>
      <c r="P234" t="s">
        <v>310</v>
      </c>
      <c r="Q234" t="s">
        <v>866</v>
      </c>
      <c r="R234" t="b">
        <v>0</v>
      </c>
    </row>
    <row r="235" spans="1:18" x14ac:dyDescent="0.25">
      <c r="A235">
        <v>234</v>
      </c>
      <c r="B235" t="b">
        <v>0</v>
      </c>
      <c r="C235" t="s">
        <v>909</v>
      </c>
      <c r="D235" t="s">
        <v>866</v>
      </c>
      <c r="E235" t="s">
        <v>866</v>
      </c>
      <c r="F235" t="s">
        <v>866</v>
      </c>
      <c r="G235" t="s">
        <v>307</v>
      </c>
      <c r="H235" t="s">
        <v>908</v>
      </c>
      <c r="I235" t="s">
        <v>910</v>
      </c>
      <c r="J235" t="s">
        <v>310</v>
      </c>
      <c r="K235" t="s">
        <v>310</v>
      </c>
      <c r="L235" t="s">
        <v>310</v>
      </c>
      <c r="M235" t="s">
        <v>310</v>
      </c>
      <c r="N235" t="s">
        <v>310</v>
      </c>
      <c r="O235" t="s">
        <v>310</v>
      </c>
      <c r="P235" t="s">
        <v>310</v>
      </c>
      <c r="Q235" t="s">
        <v>866</v>
      </c>
      <c r="R235" t="b">
        <v>0</v>
      </c>
    </row>
    <row r="236" spans="1:18" x14ac:dyDescent="0.25">
      <c r="A236">
        <v>235</v>
      </c>
      <c r="B236" t="b">
        <v>0</v>
      </c>
      <c r="C236" t="s">
        <v>911</v>
      </c>
      <c r="D236" t="s">
        <v>866</v>
      </c>
      <c r="E236" t="s">
        <v>866</v>
      </c>
      <c r="F236" t="s">
        <v>866</v>
      </c>
      <c r="G236" t="s">
        <v>307</v>
      </c>
      <c r="H236" t="s">
        <v>908</v>
      </c>
      <c r="I236" t="s">
        <v>912</v>
      </c>
      <c r="J236" t="s">
        <v>310</v>
      </c>
      <c r="K236" t="s">
        <v>310</v>
      </c>
      <c r="L236" t="s">
        <v>310</v>
      </c>
      <c r="M236" t="s">
        <v>310</v>
      </c>
      <c r="N236" t="s">
        <v>310</v>
      </c>
      <c r="O236" t="s">
        <v>310</v>
      </c>
      <c r="P236" t="s">
        <v>310</v>
      </c>
      <c r="Q236" t="s">
        <v>866</v>
      </c>
      <c r="R236" t="b">
        <v>0</v>
      </c>
    </row>
    <row r="237" spans="1:18" x14ac:dyDescent="0.25">
      <c r="A237">
        <v>236</v>
      </c>
      <c r="B237" t="b">
        <v>0</v>
      </c>
      <c r="C237" t="s">
        <v>913</v>
      </c>
      <c r="D237" t="s">
        <v>866</v>
      </c>
      <c r="E237" t="s">
        <v>866</v>
      </c>
      <c r="F237" t="s">
        <v>866</v>
      </c>
      <c r="G237" t="s">
        <v>307</v>
      </c>
      <c r="H237" t="s">
        <v>908</v>
      </c>
      <c r="I237" t="s">
        <v>878</v>
      </c>
      <c r="J237" t="s">
        <v>310</v>
      </c>
      <c r="K237" t="s">
        <v>310</v>
      </c>
      <c r="L237" t="s">
        <v>310</v>
      </c>
      <c r="M237" t="s">
        <v>310</v>
      </c>
      <c r="N237" t="s">
        <v>310</v>
      </c>
      <c r="O237" t="s">
        <v>310</v>
      </c>
      <c r="P237" t="s">
        <v>310</v>
      </c>
      <c r="Q237" t="s">
        <v>866</v>
      </c>
      <c r="R237" t="b">
        <v>0</v>
      </c>
    </row>
    <row r="238" spans="1:18" x14ac:dyDescent="0.25">
      <c r="A238">
        <v>237</v>
      </c>
      <c r="B238" t="b">
        <v>0</v>
      </c>
      <c r="C238" t="s">
        <v>914</v>
      </c>
      <c r="D238" t="s">
        <v>866</v>
      </c>
      <c r="E238" t="s">
        <v>866</v>
      </c>
      <c r="F238" t="s">
        <v>866</v>
      </c>
      <c r="G238" t="s">
        <v>307</v>
      </c>
      <c r="H238" t="s">
        <v>908</v>
      </c>
      <c r="I238" t="s">
        <v>915</v>
      </c>
      <c r="J238" t="s">
        <v>310</v>
      </c>
      <c r="K238" t="s">
        <v>310</v>
      </c>
      <c r="L238" t="s">
        <v>310</v>
      </c>
      <c r="M238" t="s">
        <v>310</v>
      </c>
      <c r="N238" t="s">
        <v>310</v>
      </c>
      <c r="O238" t="s">
        <v>310</v>
      </c>
      <c r="P238" t="s">
        <v>310</v>
      </c>
      <c r="Q238" t="s">
        <v>866</v>
      </c>
      <c r="R238" t="b">
        <v>0</v>
      </c>
    </row>
    <row r="239" spans="1:18" x14ac:dyDescent="0.25">
      <c r="A239">
        <v>238</v>
      </c>
      <c r="B239" t="b">
        <v>0</v>
      </c>
      <c r="C239" t="s">
        <v>916</v>
      </c>
      <c r="D239" t="s">
        <v>866</v>
      </c>
      <c r="E239" t="s">
        <v>866</v>
      </c>
      <c r="F239" t="s">
        <v>866</v>
      </c>
      <c r="G239" t="s">
        <v>307</v>
      </c>
      <c r="H239" t="s">
        <v>908</v>
      </c>
      <c r="I239" t="s">
        <v>917</v>
      </c>
      <c r="J239" t="s">
        <v>310</v>
      </c>
      <c r="K239" t="s">
        <v>310</v>
      </c>
      <c r="L239" t="s">
        <v>310</v>
      </c>
      <c r="M239" t="s">
        <v>310</v>
      </c>
      <c r="N239" t="s">
        <v>310</v>
      </c>
      <c r="O239" t="s">
        <v>310</v>
      </c>
      <c r="P239" t="s">
        <v>310</v>
      </c>
      <c r="Q239" t="s">
        <v>866</v>
      </c>
      <c r="R239" t="b">
        <v>0</v>
      </c>
    </row>
    <row r="240" spans="1:18" x14ac:dyDescent="0.25">
      <c r="A240">
        <v>239</v>
      </c>
      <c r="B240" t="b">
        <v>0</v>
      </c>
      <c r="C240" t="s">
        <v>918</v>
      </c>
      <c r="D240" t="s">
        <v>866</v>
      </c>
      <c r="E240" t="s">
        <v>866</v>
      </c>
      <c r="F240" t="s">
        <v>866</v>
      </c>
      <c r="G240" t="s">
        <v>307</v>
      </c>
      <c r="H240" t="s">
        <v>908</v>
      </c>
      <c r="I240" t="s">
        <v>884</v>
      </c>
      <c r="J240" t="s">
        <v>310</v>
      </c>
      <c r="K240" t="s">
        <v>310</v>
      </c>
      <c r="L240" t="s">
        <v>310</v>
      </c>
      <c r="M240" t="s">
        <v>310</v>
      </c>
      <c r="N240" t="s">
        <v>310</v>
      </c>
      <c r="O240" t="s">
        <v>310</v>
      </c>
      <c r="P240" t="s">
        <v>310</v>
      </c>
      <c r="Q240" t="s">
        <v>866</v>
      </c>
      <c r="R240" t="b">
        <v>0</v>
      </c>
    </row>
    <row r="241" spans="1:18" x14ac:dyDescent="0.25">
      <c r="A241">
        <v>240</v>
      </c>
      <c r="B241" t="b">
        <v>0</v>
      </c>
      <c r="C241" t="s">
        <v>919</v>
      </c>
      <c r="D241" t="s">
        <v>866</v>
      </c>
      <c r="E241" t="s">
        <v>866</v>
      </c>
      <c r="F241" t="s">
        <v>866</v>
      </c>
      <c r="G241" t="s">
        <v>307</v>
      </c>
      <c r="H241" t="s">
        <v>908</v>
      </c>
      <c r="I241" t="s">
        <v>920</v>
      </c>
      <c r="J241" t="s">
        <v>310</v>
      </c>
      <c r="K241" t="s">
        <v>310</v>
      </c>
      <c r="L241" t="s">
        <v>310</v>
      </c>
      <c r="M241" t="s">
        <v>310</v>
      </c>
      <c r="N241" t="s">
        <v>310</v>
      </c>
      <c r="O241" t="s">
        <v>310</v>
      </c>
      <c r="P241" t="s">
        <v>310</v>
      </c>
      <c r="Q241" t="s">
        <v>866</v>
      </c>
      <c r="R241" t="b">
        <v>0</v>
      </c>
    </row>
    <row r="242" spans="1:18" x14ac:dyDescent="0.25">
      <c r="A242">
        <v>241</v>
      </c>
      <c r="B242" t="b">
        <v>0</v>
      </c>
      <c r="C242" t="s">
        <v>921</v>
      </c>
      <c r="D242" t="s">
        <v>866</v>
      </c>
      <c r="E242" t="s">
        <v>866</v>
      </c>
      <c r="F242" t="s">
        <v>866</v>
      </c>
      <c r="G242" t="s">
        <v>307</v>
      </c>
      <c r="H242" t="s">
        <v>908</v>
      </c>
      <c r="I242" t="s">
        <v>922</v>
      </c>
      <c r="J242" t="s">
        <v>310</v>
      </c>
      <c r="K242" t="s">
        <v>310</v>
      </c>
      <c r="L242" t="s">
        <v>310</v>
      </c>
      <c r="M242" t="s">
        <v>310</v>
      </c>
      <c r="N242" t="s">
        <v>310</v>
      </c>
      <c r="O242" t="s">
        <v>310</v>
      </c>
      <c r="P242" t="s">
        <v>310</v>
      </c>
      <c r="Q242" t="s">
        <v>866</v>
      </c>
      <c r="R242" t="b">
        <v>0</v>
      </c>
    </row>
    <row r="243" spans="1:18" x14ac:dyDescent="0.25">
      <c r="A243">
        <v>242</v>
      </c>
      <c r="B243" t="b">
        <v>0</v>
      </c>
      <c r="C243" t="s">
        <v>923</v>
      </c>
      <c r="D243" t="s">
        <v>866</v>
      </c>
      <c r="E243" t="s">
        <v>866</v>
      </c>
      <c r="F243" t="s">
        <v>866</v>
      </c>
      <c r="G243" t="s">
        <v>307</v>
      </c>
      <c r="H243" t="s">
        <v>908</v>
      </c>
      <c r="I243" t="s">
        <v>890</v>
      </c>
      <c r="J243" t="s">
        <v>310</v>
      </c>
      <c r="K243" t="s">
        <v>310</v>
      </c>
      <c r="L243" t="s">
        <v>310</v>
      </c>
      <c r="M243" t="s">
        <v>310</v>
      </c>
      <c r="N243" t="s">
        <v>310</v>
      </c>
      <c r="O243" t="s">
        <v>310</v>
      </c>
      <c r="P243" t="s">
        <v>310</v>
      </c>
      <c r="Q243" t="s">
        <v>866</v>
      </c>
      <c r="R243" t="b">
        <v>0</v>
      </c>
    </row>
    <row r="244" spans="1:18" x14ac:dyDescent="0.25">
      <c r="A244">
        <v>243</v>
      </c>
      <c r="B244" t="b">
        <v>0</v>
      </c>
      <c r="C244" t="s">
        <v>924</v>
      </c>
      <c r="D244" t="s">
        <v>866</v>
      </c>
      <c r="E244" t="s">
        <v>866</v>
      </c>
      <c r="F244" t="s">
        <v>866</v>
      </c>
      <c r="G244" t="s">
        <v>307</v>
      </c>
      <c r="H244" t="s">
        <v>908</v>
      </c>
      <c r="I244" t="s">
        <v>892</v>
      </c>
      <c r="J244" t="s">
        <v>310</v>
      </c>
      <c r="K244" t="s">
        <v>310</v>
      </c>
      <c r="L244" t="s">
        <v>310</v>
      </c>
      <c r="M244" t="s">
        <v>310</v>
      </c>
      <c r="N244" t="s">
        <v>310</v>
      </c>
      <c r="O244" t="s">
        <v>310</v>
      </c>
      <c r="P244" t="s">
        <v>310</v>
      </c>
      <c r="Q244" t="s">
        <v>866</v>
      </c>
      <c r="R244" t="b">
        <v>0</v>
      </c>
    </row>
    <row r="245" spans="1:18" x14ac:dyDescent="0.25">
      <c r="A245">
        <v>244</v>
      </c>
      <c r="B245" t="b">
        <v>0</v>
      </c>
      <c r="C245" t="s">
        <v>925</v>
      </c>
      <c r="D245" t="s">
        <v>866</v>
      </c>
      <c r="E245" t="s">
        <v>866</v>
      </c>
      <c r="F245" t="s">
        <v>866</v>
      </c>
      <c r="G245" t="s">
        <v>307</v>
      </c>
      <c r="H245" t="s">
        <v>908</v>
      </c>
      <c r="I245" t="s">
        <v>894</v>
      </c>
      <c r="J245" t="s">
        <v>310</v>
      </c>
      <c r="K245" t="s">
        <v>310</v>
      </c>
      <c r="L245" t="s">
        <v>310</v>
      </c>
      <c r="M245" t="s">
        <v>310</v>
      </c>
      <c r="N245" t="s">
        <v>310</v>
      </c>
      <c r="O245" t="s">
        <v>310</v>
      </c>
      <c r="P245" t="s">
        <v>310</v>
      </c>
      <c r="Q245" t="s">
        <v>866</v>
      </c>
      <c r="R245" t="b">
        <v>0</v>
      </c>
    </row>
    <row r="246" spans="1:18" x14ac:dyDescent="0.25">
      <c r="A246">
        <v>245</v>
      </c>
      <c r="B246" t="b">
        <v>0</v>
      </c>
      <c r="C246" t="s">
        <v>926</v>
      </c>
      <c r="D246" t="s">
        <v>866</v>
      </c>
      <c r="E246" t="s">
        <v>866</v>
      </c>
      <c r="F246" t="s">
        <v>866</v>
      </c>
      <c r="G246" t="s">
        <v>307</v>
      </c>
      <c r="H246" t="s">
        <v>908</v>
      </c>
      <c r="I246" t="s">
        <v>896</v>
      </c>
      <c r="J246" t="s">
        <v>310</v>
      </c>
      <c r="K246" t="s">
        <v>310</v>
      </c>
      <c r="L246" t="s">
        <v>310</v>
      </c>
      <c r="M246" t="s">
        <v>310</v>
      </c>
      <c r="N246" t="s">
        <v>310</v>
      </c>
      <c r="O246" t="s">
        <v>310</v>
      </c>
      <c r="P246" t="s">
        <v>310</v>
      </c>
      <c r="Q246" t="s">
        <v>866</v>
      </c>
      <c r="R246" t="b">
        <v>0</v>
      </c>
    </row>
    <row r="247" spans="1:18" x14ac:dyDescent="0.25">
      <c r="A247">
        <v>246</v>
      </c>
      <c r="B247" t="b">
        <v>0</v>
      </c>
      <c r="C247" t="s">
        <v>927</v>
      </c>
      <c r="D247" t="s">
        <v>866</v>
      </c>
      <c r="E247" t="s">
        <v>866</v>
      </c>
      <c r="F247" t="s">
        <v>866</v>
      </c>
      <c r="G247" t="s">
        <v>307</v>
      </c>
      <c r="H247" t="s">
        <v>908</v>
      </c>
      <c r="I247" t="s">
        <v>898</v>
      </c>
      <c r="J247" t="s">
        <v>310</v>
      </c>
      <c r="K247" t="s">
        <v>310</v>
      </c>
      <c r="L247" t="s">
        <v>310</v>
      </c>
      <c r="M247" t="s">
        <v>310</v>
      </c>
      <c r="N247" t="s">
        <v>310</v>
      </c>
      <c r="O247" t="s">
        <v>310</v>
      </c>
      <c r="P247" t="s">
        <v>310</v>
      </c>
      <c r="Q247" t="s">
        <v>866</v>
      </c>
      <c r="R247" t="b">
        <v>0</v>
      </c>
    </row>
    <row r="248" spans="1:18" x14ac:dyDescent="0.25">
      <c r="A248">
        <v>247</v>
      </c>
      <c r="B248" t="b">
        <v>0</v>
      </c>
      <c r="C248" t="s">
        <v>928</v>
      </c>
      <c r="D248" t="s">
        <v>866</v>
      </c>
      <c r="E248" t="s">
        <v>866</v>
      </c>
      <c r="F248" t="s">
        <v>866</v>
      </c>
      <c r="G248" t="s">
        <v>307</v>
      </c>
      <c r="H248" t="s">
        <v>908</v>
      </c>
      <c r="I248" t="s">
        <v>900</v>
      </c>
      <c r="J248" t="s">
        <v>310</v>
      </c>
      <c r="K248" t="s">
        <v>310</v>
      </c>
      <c r="L248" t="s">
        <v>310</v>
      </c>
      <c r="M248" t="s">
        <v>310</v>
      </c>
      <c r="N248" t="s">
        <v>310</v>
      </c>
      <c r="O248" t="s">
        <v>310</v>
      </c>
      <c r="P248" t="s">
        <v>310</v>
      </c>
      <c r="Q248" t="s">
        <v>866</v>
      </c>
      <c r="R248" t="b">
        <v>0</v>
      </c>
    </row>
    <row r="249" spans="1:18" x14ac:dyDescent="0.25">
      <c r="A249">
        <v>248</v>
      </c>
      <c r="B249" t="b">
        <v>0</v>
      </c>
      <c r="C249" t="s">
        <v>929</v>
      </c>
      <c r="D249" t="s">
        <v>866</v>
      </c>
      <c r="E249" t="s">
        <v>866</v>
      </c>
      <c r="F249" t="s">
        <v>866</v>
      </c>
      <c r="G249" t="s">
        <v>307</v>
      </c>
      <c r="H249" t="s">
        <v>908</v>
      </c>
      <c r="I249" t="s">
        <v>902</v>
      </c>
      <c r="J249" t="s">
        <v>310</v>
      </c>
      <c r="K249" t="s">
        <v>310</v>
      </c>
      <c r="L249" t="s">
        <v>310</v>
      </c>
      <c r="M249" t="s">
        <v>310</v>
      </c>
      <c r="N249" t="s">
        <v>310</v>
      </c>
      <c r="O249" t="s">
        <v>310</v>
      </c>
      <c r="P249" t="s">
        <v>310</v>
      </c>
      <c r="Q249" t="s">
        <v>866</v>
      </c>
      <c r="R249" t="b">
        <v>0</v>
      </c>
    </row>
    <row r="250" spans="1:18" x14ac:dyDescent="0.25">
      <c r="A250">
        <v>249</v>
      </c>
      <c r="B250" t="b">
        <v>0</v>
      </c>
      <c r="C250" t="s">
        <v>930</v>
      </c>
      <c r="D250" t="s">
        <v>866</v>
      </c>
      <c r="E250" t="s">
        <v>866</v>
      </c>
      <c r="F250" t="s">
        <v>866</v>
      </c>
      <c r="G250" t="s">
        <v>307</v>
      </c>
      <c r="H250" t="s">
        <v>908</v>
      </c>
      <c r="I250" t="s">
        <v>904</v>
      </c>
      <c r="J250" t="s">
        <v>310</v>
      </c>
      <c r="K250" t="s">
        <v>310</v>
      </c>
      <c r="L250" t="s">
        <v>310</v>
      </c>
      <c r="M250" t="s">
        <v>310</v>
      </c>
      <c r="N250" t="s">
        <v>310</v>
      </c>
      <c r="O250" t="s">
        <v>310</v>
      </c>
      <c r="P250" t="s">
        <v>310</v>
      </c>
      <c r="Q250" t="s">
        <v>866</v>
      </c>
      <c r="R250" t="b">
        <v>0</v>
      </c>
    </row>
    <row r="251" spans="1:18" x14ac:dyDescent="0.25">
      <c r="A251">
        <v>250</v>
      </c>
      <c r="B251" t="b">
        <v>0</v>
      </c>
      <c r="C251" t="s">
        <v>931</v>
      </c>
      <c r="D251" t="s">
        <v>866</v>
      </c>
      <c r="E251" t="s">
        <v>866</v>
      </c>
      <c r="F251" t="s">
        <v>866</v>
      </c>
      <c r="G251" t="s">
        <v>307</v>
      </c>
      <c r="H251" t="s">
        <v>908</v>
      </c>
      <c r="I251" t="s">
        <v>906</v>
      </c>
      <c r="J251" t="s">
        <v>310</v>
      </c>
      <c r="K251" t="s">
        <v>310</v>
      </c>
      <c r="L251" t="s">
        <v>310</v>
      </c>
      <c r="M251" t="s">
        <v>310</v>
      </c>
      <c r="N251" t="s">
        <v>310</v>
      </c>
      <c r="O251" t="s">
        <v>310</v>
      </c>
      <c r="P251" t="s">
        <v>310</v>
      </c>
      <c r="Q251" t="s">
        <v>866</v>
      </c>
      <c r="R251" t="b">
        <v>0</v>
      </c>
    </row>
    <row r="252" spans="1:18" x14ac:dyDescent="0.25">
      <c r="A252">
        <v>251</v>
      </c>
      <c r="B252" t="b">
        <v>0</v>
      </c>
      <c r="C252" t="s">
        <v>932</v>
      </c>
      <c r="D252" t="s">
        <v>866</v>
      </c>
      <c r="E252" t="s">
        <v>866</v>
      </c>
      <c r="F252" t="s">
        <v>866</v>
      </c>
      <c r="G252" t="s">
        <v>307</v>
      </c>
      <c r="H252" t="s">
        <v>864</v>
      </c>
      <c r="I252" t="s">
        <v>872</v>
      </c>
      <c r="J252" t="s">
        <v>310</v>
      </c>
      <c r="K252" t="s">
        <v>310</v>
      </c>
      <c r="L252" t="s">
        <v>310</v>
      </c>
      <c r="M252" t="s">
        <v>310</v>
      </c>
      <c r="N252" t="s">
        <v>310</v>
      </c>
      <c r="O252" t="s">
        <v>310</v>
      </c>
      <c r="P252" t="s">
        <v>310</v>
      </c>
      <c r="Q252" t="s">
        <v>866</v>
      </c>
      <c r="R252" t="b">
        <v>0</v>
      </c>
    </row>
    <row r="253" spans="1:18" x14ac:dyDescent="0.25">
      <c r="A253">
        <v>252</v>
      </c>
      <c r="B253" t="b">
        <v>0</v>
      </c>
      <c r="C253" t="s">
        <v>933</v>
      </c>
      <c r="D253" t="s">
        <v>866</v>
      </c>
      <c r="E253" t="s">
        <v>866</v>
      </c>
      <c r="F253" t="s">
        <v>866</v>
      </c>
      <c r="G253" t="s">
        <v>307</v>
      </c>
      <c r="H253" t="s">
        <v>864</v>
      </c>
      <c r="I253" t="s">
        <v>934</v>
      </c>
      <c r="J253" t="s">
        <v>310</v>
      </c>
      <c r="K253" t="s">
        <v>310</v>
      </c>
      <c r="L253" t="s">
        <v>310</v>
      </c>
      <c r="M253" t="s">
        <v>310</v>
      </c>
      <c r="N253" t="s">
        <v>310</v>
      </c>
      <c r="O253" t="s">
        <v>310</v>
      </c>
      <c r="P253" t="s">
        <v>310</v>
      </c>
      <c r="Q253" t="s">
        <v>866</v>
      </c>
      <c r="R253" t="b">
        <v>0</v>
      </c>
    </row>
    <row r="254" spans="1:18" x14ac:dyDescent="0.25">
      <c r="A254">
        <v>253</v>
      </c>
      <c r="B254" t="b">
        <v>0</v>
      </c>
      <c r="C254" t="s">
        <v>935</v>
      </c>
      <c r="D254" t="s">
        <v>866</v>
      </c>
      <c r="E254" t="s">
        <v>866</v>
      </c>
      <c r="F254" t="s">
        <v>866</v>
      </c>
      <c r="G254" t="s">
        <v>307</v>
      </c>
      <c r="H254" t="s">
        <v>864</v>
      </c>
      <c r="I254" t="s">
        <v>936</v>
      </c>
      <c r="J254" t="s">
        <v>310</v>
      </c>
      <c r="K254" t="s">
        <v>310</v>
      </c>
      <c r="L254" t="s">
        <v>310</v>
      </c>
      <c r="M254" t="s">
        <v>310</v>
      </c>
      <c r="N254" t="s">
        <v>310</v>
      </c>
      <c r="O254" t="s">
        <v>310</v>
      </c>
      <c r="P254" t="s">
        <v>310</v>
      </c>
      <c r="Q254" t="s">
        <v>866</v>
      </c>
      <c r="R254" t="b">
        <v>0</v>
      </c>
    </row>
    <row r="255" spans="1:18" x14ac:dyDescent="0.25">
      <c r="A255">
        <v>254</v>
      </c>
      <c r="B255" t="b">
        <v>0</v>
      </c>
      <c r="C255" t="s">
        <v>937</v>
      </c>
      <c r="D255" t="s">
        <v>866</v>
      </c>
      <c r="E255" t="s">
        <v>866</v>
      </c>
      <c r="F255" t="s">
        <v>866</v>
      </c>
      <c r="G255" t="s">
        <v>307</v>
      </c>
      <c r="H255" t="s">
        <v>864</v>
      </c>
      <c r="I255" t="s">
        <v>878</v>
      </c>
      <c r="J255" t="s">
        <v>310</v>
      </c>
      <c r="K255" t="s">
        <v>310</v>
      </c>
      <c r="L255" t="s">
        <v>310</v>
      </c>
      <c r="M255" t="s">
        <v>310</v>
      </c>
      <c r="N255" t="s">
        <v>310</v>
      </c>
      <c r="O255" t="s">
        <v>310</v>
      </c>
      <c r="P255" t="s">
        <v>310</v>
      </c>
      <c r="Q255" t="s">
        <v>866</v>
      </c>
      <c r="R255" t="b">
        <v>0</v>
      </c>
    </row>
    <row r="256" spans="1:18" x14ac:dyDescent="0.25">
      <c r="A256">
        <v>255</v>
      </c>
      <c r="B256" t="b">
        <v>0</v>
      </c>
      <c r="C256" t="s">
        <v>938</v>
      </c>
      <c r="D256" t="s">
        <v>866</v>
      </c>
      <c r="E256" t="s">
        <v>866</v>
      </c>
      <c r="F256" t="s">
        <v>866</v>
      </c>
      <c r="G256" t="s">
        <v>307</v>
      </c>
      <c r="H256" t="s">
        <v>864</v>
      </c>
      <c r="I256" t="s">
        <v>939</v>
      </c>
      <c r="J256" t="s">
        <v>310</v>
      </c>
      <c r="K256" t="s">
        <v>310</v>
      </c>
      <c r="L256" t="s">
        <v>310</v>
      </c>
      <c r="M256" t="s">
        <v>310</v>
      </c>
      <c r="N256" t="s">
        <v>310</v>
      </c>
      <c r="O256" t="s">
        <v>310</v>
      </c>
      <c r="P256" t="s">
        <v>310</v>
      </c>
      <c r="Q256" t="s">
        <v>866</v>
      </c>
      <c r="R256" t="b">
        <v>0</v>
      </c>
    </row>
    <row r="257" spans="1:18" x14ac:dyDescent="0.25">
      <c r="A257">
        <v>256</v>
      </c>
      <c r="B257" t="b">
        <v>0</v>
      </c>
      <c r="C257" t="s">
        <v>940</v>
      </c>
      <c r="D257" t="s">
        <v>866</v>
      </c>
      <c r="E257" t="s">
        <v>866</v>
      </c>
      <c r="F257" t="s">
        <v>866</v>
      </c>
      <c r="G257" t="s">
        <v>307</v>
      </c>
      <c r="H257" t="s">
        <v>864</v>
      </c>
      <c r="I257" t="s">
        <v>941</v>
      </c>
      <c r="J257" t="s">
        <v>310</v>
      </c>
      <c r="K257" t="s">
        <v>310</v>
      </c>
      <c r="L257" t="s">
        <v>310</v>
      </c>
      <c r="M257" t="s">
        <v>310</v>
      </c>
      <c r="N257" t="s">
        <v>310</v>
      </c>
      <c r="O257" t="s">
        <v>310</v>
      </c>
      <c r="P257" t="s">
        <v>310</v>
      </c>
      <c r="Q257" t="s">
        <v>866</v>
      </c>
      <c r="R257" t="b">
        <v>0</v>
      </c>
    </row>
    <row r="258" spans="1:18" x14ac:dyDescent="0.25">
      <c r="A258">
        <v>257</v>
      </c>
      <c r="B258" t="b">
        <v>0</v>
      </c>
      <c r="C258" t="s">
        <v>942</v>
      </c>
      <c r="D258" t="s">
        <v>866</v>
      </c>
      <c r="E258" t="s">
        <v>866</v>
      </c>
      <c r="F258" t="s">
        <v>866</v>
      </c>
      <c r="G258" t="s">
        <v>307</v>
      </c>
      <c r="H258" t="s">
        <v>864</v>
      </c>
      <c r="I258" t="s">
        <v>884</v>
      </c>
      <c r="J258" t="s">
        <v>310</v>
      </c>
      <c r="K258" t="s">
        <v>310</v>
      </c>
      <c r="L258" t="s">
        <v>310</v>
      </c>
      <c r="M258" t="s">
        <v>310</v>
      </c>
      <c r="N258" t="s">
        <v>310</v>
      </c>
      <c r="O258" t="s">
        <v>310</v>
      </c>
      <c r="P258" t="s">
        <v>310</v>
      </c>
      <c r="Q258" t="s">
        <v>866</v>
      </c>
      <c r="R258" t="b">
        <v>0</v>
      </c>
    </row>
    <row r="259" spans="1:18" x14ac:dyDescent="0.25">
      <c r="A259">
        <v>258</v>
      </c>
      <c r="B259" t="b">
        <v>0</v>
      </c>
      <c r="C259" t="s">
        <v>943</v>
      </c>
      <c r="D259" t="s">
        <v>866</v>
      </c>
      <c r="E259" t="s">
        <v>866</v>
      </c>
      <c r="F259" t="s">
        <v>866</v>
      </c>
      <c r="G259" t="s">
        <v>307</v>
      </c>
      <c r="H259" t="s">
        <v>864</v>
      </c>
      <c r="I259" t="s">
        <v>944</v>
      </c>
      <c r="J259" t="s">
        <v>310</v>
      </c>
      <c r="K259" t="s">
        <v>310</v>
      </c>
      <c r="L259" t="s">
        <v>310</v>
      </c>
      <c r="M259" t="s">
        <v>310</v>
      </c>
      <c r="N259" t="s">
        <v>310</v>
      </c>
      <c r="O259" t="s">
        <v>310</v>
      </c>
      <c r="P259" t="s">
        <v>310</v>
      </c>
      <c r="Q259" t="s">
        <v>866</v>
      </c>
      <c r="R259" t="b">
        <v>0</v>
      </c>
    </row>
    <row r="260" spans="1:18" x14ac:dyDescent="0.25">
      <c r="A260">
        <v>259</v>
      </c>
      <c r="B260" t="b">
        <v>0</v>
      </c>
      <c r="C260" t="s">
        <v>945</v>
      </c>
      <c r="D260" t="s">
        <v>866</v>
      </c>
      <c r="E260" t="s">
        <v>866</v>
      </c>
      <c r="F260" t="s">
        <v>866</v>
      </c>
      <c r="G260" t="s">
        <v>307</v>
      </c>
      <c r="H260" t="s">
        <v>864</v>
      </c>
      <c r="I260" t="s">
        <v>946</v>
      </c>
      <c r="J260" t="s">
        <v>310</v>
      </c>
      <c r="K260" t="s">
        <v>310</v>
      </c>
      <c r="L260" t="s">
        <v>310</v>
      </c>
      <c r="M260" t="s">
        <v>310</v>
      </c>
      <c r="N260" t="s">
        <v>310</v>
      </c>
      <c r="O260" t="s">
        <v>310</v>
      </c>
      <c r="P260" t="s">
        <v>310</v>
      </c>
      <c r="Q260" t="s">
        <v>866</v>
      </c>
      <c r="R260" t="b">
        <v>0</v>
      </c>
    </row>
    <row r="261" spans="1:18" x14ac:dyDescent="0.25">
      <c r="A261">
        <v>260</v>
      </c>
      <c r="B261" t="b">
        <v>0</v>
      </c>
      <c r="C261" t="s">
        <v>947</v>
      </c>
      <c r="D261" t="s">
        <v>866</v>
      </c>
      <c r="E261" t="s">
        <v>866</v>
      </c>
      <c r="F261" t="s">
        <v>866</v>
      </c>
      <c r="G261" t="s">
        <v>307</v>
      </c>
      <c r="H261" t="s">
        <v>864</v>
      </c>
      <c r="I261" t="s">
        <v>890</v>
      </c>
      <c r="J261" t="s">
        <v>310</v>
      </c>
      <c r="K261" t="s">
        <v>310</v>
      </c>
      <c r="L261" t="s">
        <v>310</v>
      </c>
      <c r="M261" t="s">
        <v>310</v>
      </c>
      <c r="N261" t="s">
        <v>310</v>
      </c>
      <c r="O261" t="s">
        <v>310</v>
      </c>
      <c r="P261" t="s">
        <v>310</v>
      </c>
      <c r="Q261" t="s">
        <v>866</v>
      </c>
      <c r="R261" t="b">
        <v>0</v>
      </c>
    </row>
    <row r="262" spans="1:18" x14ac:dyDescent="0.25">
      <c r="A262">
        <v>261</v>
      </c>
      <c r="B262" t="b">
        <v>0</v>
      </c>
      <c r="C262" t="s">
        <v>948</v>
      </c>
      <c r="D262" t="s">
        <v>949</v>
      </c>
      <c r="E262" t="s">
        <v>815</v>
      </c>
      <c r="F262" t="s">
        <v>816</v>
      </c>
      <c r="G262" t="s">
        <v>307</v>
      </c>
      <c r="H262" t="s">
        <v>950</v>
      </c>
      <c r="I262" t="s">
        <v>805</v>
      </c>
      <c r="J262" t="s">
        <v>310</v>
      </c>
      <c r="K262" t="s">
        <v>310</v>
      </c>
      <c r="L262" t="s">
        <v>310</v>
      </c>
      <c r="M262" t="s">
        <v>310</v>
      </c>
      <c r="N262" t="s">
        <v>310</v>
      </c>
      <c r="O262" t="s">
        <v>310</v>
      </c>
      <c r="P262" t="s">
        <v>310</v>
      </c>
      <c r="Q262" t="s">
        <v>814</v>
      </c>
      <c r="R262" t="b">
        <v>0</v>
      </c>
    </row>
    <row r="263" spans="1:18" x14ac:dyDescent="0.25">
      <c r="A263">
        <v>262</v>
      </c>
      <c r="B263" t="b">
        <v>0</v>
      </c>
      <c r="C263" t="s">
        <v>951</v>
      </c>
      <c r="D263" t="s">
        <v>952</v>
      </c>
      <c r="E263" t="s">
        <v>815</v>
      </c>
      <c r="F263" t="s">
        <v>816</v>
      </c>
      <c r="G263" t="s">
        <v>307</v>
      </c>
      <c r="H263" t="s">
        <v>950</v>
      </c>
      <c r="I263" t="s">
        <v>820</v>
      </c>
      <c r="J263" t="s">
        <v>310</v>
      </c>
      <c r="K263" t="s">
        <v>310</v>
      </c>
      <c r="L263" t="s">
        <v>310</v>
      </c>
      <c r="M263" t="s">
        <v>310</v>
      </c>
      <c r="N263" t="s">
        <v>310</v>
      </c>
      <c r="O263" t="s">
        <v>310</v>
      </c>
      <c r="P263" t="s">
        <v>310</v>
      </c>
      <c r="Q263" t="s">
        <v>819</v>
      </c>
      <c r="R263" t="b">
        <v>0</v>
      </c>
    </row>
    <row r="264" spans="1:18" x14ac:dyDescent="0.25">
      <c r="A264">
        <v>263</v>
      </c>
      <c r="B264" t="b">
        <v>0</v>
      </c>
      <c r="C264" t="s">
        <v>953</v>
      </c>
      <c r="D264" t="s">
        <v>954</v>
      </c>
      <c r="E264" t="s">
        <v>815</v>
      </c>
      <c r="F264" t="s">
        <v>816</v>
      </c>
      <c r="G264" t="s">
        <v>307</v>
      </c>
      <c r="H264" t="s">
        <v>950</v>
      </c>
      <c r="I264" t="s">
        <v>823</v>
      </c>
      <c r="J264" t="s">
        <v>310</v>
      </c>
      <c r="K264" t="s">
        <v>310</v>
      </c>
      <c r="L264" t="s">
        <v>310</v>
      </c>
      <c r="M264" t="s">
        <v>310</v>
      </c>
      <c r="N264" t="s">
        <v>310</v>
      </c>
      <c r="O264" t="s">
        <v>310</v>
      </c>
      <c r="P264" t="s">
        <v>310</v>
      </c>
      <c r="Q264" t="s">
        <v>822</v>
      </c>
      <c r="R264" t="b">
        <v>0</v>
      </c>
    </row>
    <row r="265" spans="1:18" x14ac:dyDescent="0.25">
      <c r="A265">
        <v>264</v>
      </c>
      <c r="B265" t="b">
        <v>0</v>
      </c>
      <c r="C265" t="s">
        <v>955</v>
      </c>
      <c r="D265" t="s">
        <v>956</v>
      </c>
      <c r="E265" t="s">
        <v>815</v>
      </c>
      <c r="F265" t="s">
        <v>816</v>
      </c>
      <c r="G265" t="s">
        <v>307</v>
      </c>
      <c r="H265" t="s">
        <v>950</v>
      </c>
      <c r="I265" t="s">
        <v>826</v>
      </c>
      <c r="J265" t="s">
        <v>310</v>
      </c>
      <c r="K265" t="s">
        <v>310</v>
      </c>
      <c r="L265" t="s">
        <v>310</v>
      </c>
      <c r="M265" t="s">
        <v>310</v>
      </c>
      <c r="N265" t="s">
        <v>310</v>
      </c>
      <c r="O265" t="s">
        <v>310</v>
      </c>
      <c r="P265" t="s">
        <v>310</v>
      </c>
      <c r="Q265" t="s">
        <v>825</v>
      </c>
      <c r="R265" t="b">
        <v>0</v>
      </c>
    </row>
    <row r="266" spans="1:18" x14ac:dyDescent="0.25">
      <c r="A266">
        <v>265</v>
      </c>
      <c r="B266" t="b">
        <v>0</v>
      </c>
      <c r="C266" t="s">
        <v>957</v>
      </c>
      <c r="D266" t="s">
        <v>958</v>
      </c>
      <c r="E266" t="s">
        <v>815</v>
      </c>
      <c r="F266" t="s">
        <v>816</v>
      </c>
      <c r="G266" t="s">
        <v>307</v>
      </c>
      <c r="H266" t="s">
        <v>950</v>
      </c>
      <c r="I266" t="s">
        <v>959</v>
      </c>
      <c r="J266" t="s">
        <v>310</v>
      </c>
      <c r="K266" t="s">
        <v>310</v>
      </c>
      <c r="L266" t="s">
        <v>310</v>
      </c>
      <c r="M266" t="s">
        <v>310</v>
      </c>
      <c r="N266" t="s">
        <v>310</v>
      </c>
      <c r="O266" t="s">
        <v>310</v>
      </c>
      <c r="P266" t="s">
        <v>310</v>
      </c>
      <c r="Q266" t="s">
        <v>828</v>
      </c>
      <c r="R266" t="b">
        <v>0</v>
      </c>
    </row>
    <row r="267" spans="1:18" x14ac:dyDescent="0.25">
      <c r="A267">
        <v>266</v>
      </c>
      <c r="B267" t="b">
        <v>0</v>
      </c>
      <c r="C267" t="s">
        <v>960</v>
      </c>
      <c r="D267" t="s">
        <v>961</v>
      </c>
      <c r="E267" t="s">
        <v>815</v>
      </c>
      <c r="F267" t="s">
        <v>816</v>
      </c>
      <c r="G267" t="s">
        <v>307</v>
      </c>
      <c r="H267" t="s">
        <v>950</v>
      </c>
      <c r="I267" t="s">
        <v>962</v>
      </c>
      <c r="J267" t="s">
        <v>310</v>
      </c>
      <c r="K267" t="s">
        <v>310</v>
      </c>
      <c r="L267" t="s">
        <v>310</v>
      </c>
      <c r="M267" t="s">
        <v>310</v>
      </c>
      <c r="N267" t="s">
        <v>310</v>
      </c>
      <c r="O267" t="s">
        <v>310</v>
      </c>
      <c r="P267" t="s">
        <v>310</v>
      </c>
      <c r="Q267" t="s">
        <v>830</v>
      </c>
      <c r="R267" t="b">
        <v>0</v>
      </c>
    </row>
    <row r="268" spans="1:18" x14ac:dyDescent="0.25">
      <c r="A268">
        <v>267</v>
      </c>
      <c r="B268" t="b">
        <v>0</v>
      </c>
      <c r="C268" t="s">
        <v>963</v>
      </c>
      <c r="D268" t="s">
        <v>964</v>
      </c>
      <c r="E268" t="s">
        <v>815</v>
      </c>
      <c r="F268" t="s">
        <v>816</v>
      </c>
      <c r="G268" t="s">
        <v>307</v>
      </c>
      <c r="H268" t="s">
        <v>950</v>
      </c>
      <c r="I268" t="s">
        <v>965</v>
      </c>
      <c r="J268" t="s">
        <v>310</v>
      </c>
      <c r="K268" t="s">
        <v>310</v>
      </c>
      <c r="L268" t="s">
        <v>310</v>
      </c>
      <c r="M268" t="s">
        <v>310</v>
      </c>
      <c r="N268" t="s">
        <v>310</v>
      </c>
      <c r="O268" t="s">
        <v>310</v>
      </c>
      <c r="P268" t="s">
        <v>310</v>
      </c>
      <c r="Q268" t="s">
        <v>832</v>
      </c>
      <c r="R268" t="b">
        <v>0</v>
      </c>
    </row>
    <row r="269" spans="1:18" x14ac:dyDescent="0.25">
      <c r="A269">
        <v>268</v>
      </c>
      <c r="B269" t="b">
        <v>0</v>
      </c>
      <c r="C269" t="s">
        <v>966</v>
      </c>
      <c r="D269" t="s">
        <v>967</v>
      </c>
      <c r="E269" t="s">
        <v>815</v>
      </c>
      <c r="F269" t="s">
        <v>816</v>
      </c>
      <c r="G269" t="s">
        <v>307</v>
      </c>
      <c r="H269" t="s">
        <v>950</v>
      </c>
      <c r="I269" t="s">
        <v>968</v>
      </c>
      <c r="J269" t="s">
        <v>310</v>
      </c>
      <c r="K269" t="s">
        <v>310</v>
      </c>
      <c r="L269" t="s">
        <v>310</v>
      </c>
      <c r="M269" t="s">
        <v>310</v>
      </c>
      <c r="N269" t="s">
        <v>310</v>
      </c>
      <c r="O269" t="s">
        <v>310</v>
      </c>
      <c r="P269" t="s">
        <v>310</v>
      </c>
      <c r="Q269" t="s">
        <v>834</v>
      </c>
      <c r="R269" t="b">
        <v>0</v>
      </c>
    </row>
    <row r="270" spans="1:18" x14ac:dyDescent="0.25">
      <c r="A270">
        <v>269</v>
      </c>
      <c r="B270" t="b">
        <v>1</v>
      </c>
      <c r="C270" t="s">
        <v>969</v>
      </c>
      <c r="D270" t="s">
        <v>970</v>
      </c>
      <c r="E270" t="s">
        <v>305</v>
      </c>
      <c r="F270" t="s">
        <v>1312</v>
      </c>
      <c r="G270" t="s">
        <v>307</v>
      </c>
      <c r="H270" t="s">
        <v>308</v>
      </c>
      <c r="I270" t="s">
        <v>971</v>
      </c>
      <c r="J270" t="s">
        <v>310</v>
      </c>
      <c r="K270" t="s">
        <v>310</v>
      </c>
      <c r="L270" t="s">
        <v>311</v>
      </c>
      <c r="M270" t="s">
        <v>311</v>
      </c>
      <c r="N270" t="s">
        <v>310</v>
      </c>
      <c r="O270" t="s">
        <v>310</v>
      </c>
      <c r="P270" t="s">
        <v>310</v>
      </c>
      <c r="Q270" t="s">
        <v>970</v>
      </c>
      <c r="R270" t="b">
        <v>0</v>
      </c>
    </row>
    <row r="271" spans="1:18" x14ac:dyDescent="0.25">
      <c r="A271">
        <v>270</v>
      </c>
      <c r="B271" t="b">
        <v>1</v>
      </c>
      <c r="C271" t="s">
        <v>972</v>
      </c>
      <c r="D271" t="s">
        <v>973</v>
      </c>
      <c r="E271" t="s">
        <v>305</v>
      </c>
      <c r="F271" t="s">
        <v>1312</v>
      </c>
      <c r="G271" t="s">
        <v>307</v>
      </c>
      <c r="H271" t="s">
        <v>320</v>
      </c>
      <c r="I271" t="s">
        <v>971</v>
      </c>
      <c r="J271" t="s">
        <v>310</v>
      </c>
      <c r="K271" t="s">
        <v>310</v>
      </c>
      <c r="L271" t="s">
        <v>311</v>
      </c>
      <c r="M271" t="s">
        <v>311</v>
      </c>
      <c r="N271" t="s">
        <v>310</v>
      </c>
      <c r="O271" t="s">
        <v>310</v>
      </c>
      <c r="P271" t="s">
        <v>310</v>
      </c>
      <c r="Q271" t="s">
        <v>973</v>
      </c>
      <c r="R271" t="b">
        <v>0</v>
      </c>
    </row>
    <row r="272" spans="1:18" x14ac:dyDescent="0.25">
      <c r="A272">
        <v>271</v>
      </c>
      <c r="B272" t="b">
        <v>0</v>
      </c>
      <c r="C272" t="s">
        <v>974</v>
      </c>
      <c r="D272" t="s">
        <v>975</v>
      </c>
      <c r="E272" t="s">
        <v>415</v>
      </c>
      <c r="F272" t="s">
        <v>305</v>
      </c>
      <c r="G272" t="s">
        <v>307</v>
      </c>
      <c r="H272" t="s">
        <v>354</v>
      </c>
      <c r="I272" t="s">
        <v>976</v>
      </c>
      <c r="J272" t="s">
        <v>310</v>
      </c>
      <c r="K272" t="s">
        <v>310</v>
      </c>
      <c r="L272" t="s">
        <v>311</v>
      </c>
      <c r="M272" t="s">
        <v>311</v>
      </c>
      <c r="N272" t="s">
        <v>310</v>
      </c>
      <c r="O272" t="s">
        <v>310</v>
      </c>
      <c r="P272" t="s">
        <v>310</v>
      </c>
      <c r="Q272" t="s">
        <v>975</v>
      </c>
      <c r="R272" t="b">
        <v>0</v>
      </c>
    </row>
    <row r="273" spans="1:18" x14ac:dyDescent="0.25">
      <c r="A273">
        <v>272</v>
      </c>
      <c r="B273" t="b">
        <v>0</v>
      </c>
      <c r="C273" t="s">
        <v>977</v>
      </c>
      <c r="D273" t="s">
        <v>978</v>
      </c>
      <c r="E273" t="s">
        <v>415</v>
      </c>
      <c r="F273" t="s">
        <v>305</v>
      </c>
      <c r="G273" t="s">
        <v>307</v>
      </c>
      <c r="H273" t="s">
        <v>354</v>
      </c>
      <c r="I273" t="s">
        <v>979</v>
      </c>
      <c r="J273" t="s">
        <v>310</v>
      </c>
      <c r="K273" t="s">
        <v>310</v>
      </c>
      <c r="L273" t="s">
        <v>311</v>
      </c>
      <c r="M273" t="s">
        <v>311</v>
      </c>
      <c r="N273" t="s">
        <v>310</v>
      </c>
      <c r="O273" t="s">
        <v>310</v>
      </c>
      <c r="P273" t="s">
        <v>310</v>
      </c>
      <c r="Q273" t="s">
        <v>978</v>
      </c>
      <c r="R273" t="b">
        <v>0</v>
      </c>
    </row>
    <row r="274" spans="1:18" x14ac:dyDescent="0.25">
      <c r="A274">
        <v>273</v>
      </c>
      <c r="B274" t="b">
        <v>0</v>
      </c>
      <c r="C274" t="s">
        <v>980</v>
      </c>
      <c r="D274" t="s">
        <v>981</v>
      </c>
      <c r="E274" t="s">
        <v>415</v>
      </c>
      <c r="F274" t="s">
        <v>305</v>
      </c>
      <c r="G274" t="s">
        <v>307</v>
      </c>
      <c r="H274" t="s">
        <v>354</v>
      </c>
      <c r="I274" t="s">
        <v>982</v>
      </c>
      <c r="J274" t="s">
        <v>310</v>
      </c>
      <c r="K274" t="s">
        <v>310</v>
      </c>
      <c r="L274" t="s">
        <v>311</v>
      </c>
      <c r="M274" t="s">
        <v>311</v>
      </c>
      <c r="N274" t="s">
        <v>310</v>
      </c>
      <c r="O274" t="s">
        <v>310</v>
      </c>
      <c r="P274" t="s">
        <v>310</v>
      </c>
      <c r="Q274" t="s">
        <v>981</v>
      </c>
      <c r="R274" t="b">
        <v>0</v>
      </c>
    </row>
    <row r="275" spans="1:18" x14ac:dyDescent="0.25">
      <c r="A275">
        <v>274</v>
      </c>
      <c r="B275" t="b">
        <v>0</v>
      </c>
      <c r="C275" t="s">
        <v>983</v>
      </c>
      <c r="D275" t="s">
        <v>984</v>
      </c>
      <c r="E275" t="s">
        <v>415</v>
      </c>
      <c r="F275" t="s">
        <v>305</v>
      </c>
      <c r="G275" t="s">
        <v>307</v>
      </c>
      <c r="H275" t="s">
        <v>354</v>
      </c>
      <c r="I275" t="s">
        <v>985</v>
      </c>
      <c r="J275" t="s">
        <v>310</v>
      </c>
      <c r="K275" t="s">
        <v>310</v>
      </c>
      <c r="L275" t="s">
        <v>311</v>
      </c>
      <c r="M275" t="s">
        <v>311</v>
      </c>
      <c r="N275" t="s">
        <v>310</v>
      </c>
      <c r="O275" t="s">
        <v>310</v>
      </c>
      <c r="P275" t="s">
        <v>310</v>
      </c>
      <c r="Q275" t="s">
        <v>984</v>
      </c>
      <c r="R275" t="b">
        <v>0</v>
      </c>
    </row>
    <row r="276" spans="1:18" x14ac:dyDescent="0.25">
      <c r="A276">
        <v>275</v>
      </c>
      <c r="B276" t="b">
        <v>0</v>
      </c>
      <c r="C276" t="s">
        <v>986</v>
      </c>
      <c r="D276" t="s">
        <v>987</v>
      </c>
      <c r="E276" t="s">
        <v>415</v>
      </c>
      <c r="F276" t="s">
        <v>305</v>
      </c>
      <c r="G276" t="s">
        <v>307</v>
      </c>
      <c r="H276" t="s">
        <v>390</v>
      </c>
      <c r="I276" t="s">
        <v>976</v>
      </c>
      <c r="J276" t="s">
        <v>310</v>
      </c>
      <c r="K276" t="s">
        <v>310</v>
      </c>
      <c r="L276" t="s">
        <v>311</v>
      </c>
      <c r="M276" t="s">
        <v>311</v>
      </c>
      <c r="N276" t="s">
        <v>310</v>
      </c>
      <c r="O276" t="s">
        <v>310</v>
      </c>
      <c r="P276" t="s">
        <v>310</v>
      </c>
      <c r="Q276" t="s">
        <v>987</v>
      </c>
      <c r="R276" t="b">
        <v>0</v>
      </c>
    </row>
    <row r="277" spans="1:18" x14ac:dyDescent="0.25">
      <c r="A277">
        <v>276</v>
      </c>
      <c r="B277" t="b">
        <v>0</v>
      </c>
      <c r="C277" t="s">
        <v>988</v>
      </c>
      <c r="D277" t="s">
        <v>989</v>
      </c>
      <c r="E277" t="s">
        <v>415</v>
      </c>
      <c r="F277" t="s">
        <v>305</v>
      </c>
      <c r="G277" t="s">
        <v>307</v>
      </c>
      <c r="H277" t="s">
        <v>390</v>
      </c>
      <c r="I277" t="s">
        <v>979</v>
      </c>
      <c r="J277" t="s">
        <v>310</v>
      </c>
      <c r="K277" t="s">
        <v>310</v>
      </c>
      <c r="L277" t="s">
        <v>311</v>
      </c>
      <c r="M277" t="s">
        <v>311</v>
      </c>
      <c r="N277" t="s">
        <v>310</v>
      </c>
      <c r="O277" t="s">
        <v>310</v>
      </c>
      <c r="P277" t="s">
        <v>310</v>
      </c>
      <c r="Q277" t="s">
        <v>989</v>
      </c>
      <c r="R277" t="b">
        <v>0</v>
      </c>
    </row>
    <row r="278" spans="1:18" x14ac:dyDescent="0.25">
      <c r="A278">
        <v>277</v>
      </c>
      <c r="B278" t="b">
        <v>0</v>
      </c>
      <c r="C278" t="s">
        <v>990</v>
      </c>
      <c r="D278" t="s">
        <v>991</v>
      </c>
      <c r="E278" t="s">
        <v>415</v>
      </c>
      <c r="F278" t="s">
        <v>305</v>
      </c>
      <c r="G278" t="s">
        <v>307</v>
      </c>
      <c r="H278" t="s">
        <v>390</v>
      </c>
      <c r="I278" t="s">
        <v>982</v>
      </c>
      <c r="J278" t="s">
        <v>310</v>
      </c>
      <c r="K278" t="s">
        <v>310</v>
      </c>
      <c r="L278" t="s">
        <v>311</v>
      </c>
      <c r="M278" t="s">
        <v>311</v>
      </c>
      <c r="N278" t="s">
        <v>310</v>
      </c>
      <c r="O278" t="s">
        <v>310</v>
      </c>
      <c r="P278" t="s">
        <v>310</v>
      </c>
      <c r="Q278" t="s">
        <v>991</v>
      </c>
      <c r="R278" t="b">
        <v>0</v>
      </c>
    </row>
    <row r="279" spans="1:18" x14ac:dyDescent="0.25">
      <c r="A279">
        <v>278</v>
      </c>
      <c r="B279" t="b">
        <v>0</v>
      </c>
      <c r="C279" t="s">
        <v>992</v>
      </c>
      <c r="D279" t="s">
        <v>993</v>
      </c>
      <c r="E279" t="s">
        <v>415</v>
      </c>
      <c r="F279" t="s">
        <v>305</v>
      </c>
      <c r="G279" t="s">
        <v>307</v>
      </c>
      <c r="H279" t="s">
        <v>390</v>
      </c>
      <c r="I279" t="s">
        <v>985</v>
      </c>
      <c r="J279" t="s">
        <v>310</v>
      </c>
      <c r="K279" t="s">
        <v>310</v>
      </c>
      <c r="L279" t="s">
        <v>311</v>
      </c>
      <c r="M279" t="s">
        <v>311</v>
      </c>
      <c r="N279" t="s">
        <v>310</v>
      </c>
      <c r="O279" t="s">
        <v>310</v>
      </c>
      <c r="P279" t="s">
        <v>310</v>
      </c>
      <c r="Q279" t="s">
        <v>993</v>
      </c>
      <c r="R279" t="b">
        <v>0</v>
      </c>
    </row>
    <row r="280" spans="1:18" x14ac:dyDescent="0.25">
      <c r="A280">
        <v>279</v>
      </c>
      <c r="B280" t="b">
        <v>0</v>
      </c>
      <c r="C280" t="s">
        <v>994</v>
      </c>
      <c r="D280" t="s">
        <v>995</v>
      </c>
      <c r="E280" t="s">
        <v>469</v>
      </c>
      <c r="F280" t="s">
        <v>305</v>
      </c>
      <c r="G280" t="s">
        <v>307</v>
      </c>
      <c r="H280" t="s">
        <v>470</v>
      </c>
      <c r="I280" t="s">
        <v>976</v>
      </c>
      <c r="J280" t="s">
        <v>310</v>
      </c>
      <c r="K280" t="s">
        <v>310</v>
      </c>
      <c r="L280" t="s">
        <v>311</v>
      </c>
      <c r="M280" t="s">
        <v>311</v>
      </c>
      <c r="N280" t="s">
        <v>310</v>
      </c>
      <c r="O280" t="s">
        <v>310</v>
      </c>
      <c r="P280" t="s">
        <v>310</v>
      </c>
      <c r="Q280" t="s">
        <v>995</v>
      </c>
      <c r="R280" t="b">
        <v>0</v>
      </c>
    </row>
    <row r="281" spans="1:18" x14ac:dyDescent="0.25">
      <c r="A281">
        <v>280</v>
      </c>
      <c r="B281" t="b">
        <v>0</v>
      </c>
      <c r="C281" t="s">
        <v>996</v>
      </c>
      <c r="D281" t="s">
        <v>997</v>
      </c>
      <c r="E281" t="s">
        <v>469</v>
      </c>
      <c r="F281" t="s">
        <v>305</v>
      </c>
      <c r="G281" t="s">
        <v>307</v>
      </c>
      <c r="H281" t="s">
        <v>479</v>
      </c>
      <c r="I281" t="s">
        <v>976</v>
      </c>
      <c r="J281" t="s">
        <v>310</v>
      </c>
      <c r="K281" t="s">
        <v>310</v>
      </c>
      <c r="L281" t="s">
        <v>311</v>
      </c>
      <c r="M281" t="s">
        <v>311</v>
      </c>
      <c r="N281" t="s">
        <v>310</v>
      </c>
      <c r="O281" t="s">
        <v>310</v>
      </c>
      <c r="P281" t="s">
        <v>310</v>
      </c>
      <c r="Q281" t="s">
        <v>997</v>
      </c>
      <c r="R281" t="b">
        <v>0</v>
      </c>
    </row>
    <row r="282" spans="1:18" x14ac:dyDescent="0.25">
      <c r="A282">
        <v>281</v>
      </c>
      <c r="B282" t="b">
        <v>1</v>
      </c>
      <c r="C282" t="s">
        <v>998</v>
      </c>
      <c r="D282" t="s">
        <v>999</v>
      </c>
      <c r="E282" t="s">
        <v>305</v>
      </c>
      <c r="F282" t="s">
        <v>1312</v>
      </c>
      <c r="G282" t="s">
        <v>307</v>
      </c>
      <c r="H282" t="s">
        <v>499</v>
      </c>
      <c r="I282" t="s">
        <v>971</v>
      </c>
      <c r="J282" t="s">
        <v>310</v>
      </c>
      <c r="K282" t="s">
        <v>310</v>
      </c>
      <c r="L282" t="s">
        <v>311</v>
      </c>
      <c r="M282" t="s">
        <v>311</v>
      </c>
      <c r="N282" t="s">
        <v>310</v>
      </c>
      <c r="O282" t="s">
        <v>310</v>
      </c>
      <c r="P282" t="s">
        <v>310</v>
      </c>
      <c r="Q282" t="s">
        <v>999</v>
      </c>
      <c r="R282" t="b">
        <v>0</v>
      </c>
    </row>
    <row r="283" spans="1:18" x14ac:dyDescent="0.25">
      <c r="A283">
        <v>282</v>
      </c>
      <c r="B283" t="b">
        <v>1</v>
      </c>
      <c r="C283" t="s">
        <v>1318</v>
      </c>
      <c r="D283" t="s">
        <v>1000</v>
      </c>
      <c r="E283" t="s">
        <v>305</v>
      </c>
      <c r="F283" t="s">
        <v>1312</v>
      </c>
      <c r="G283" t="s">
        <v>307</v>
      </c>
      <c r="H283" t="s">
        <v>509</v>
      </c>
      <c r="I283" t="s">
        <v>971</v>
      </c>
      <c r="J283" t="s">
        <v>310</v>
      </c>
      <c r="K283" t="s">
        <v>310</v>
      </c>
      <c r="L283" t="s">
        <v>311</v>
      </c>
      <c r="M283" t="s">
        <v>311</v>
      </c>
      <c r="N283" t="s">
        <v>310</v>
      </c>
      <c r="O283" t="s">
        <v>310</v>
      </c>
      <c r="P283" t="s">
        <v>310</v>
      </c>
      <c r="Q283" t="s">
        <v>1000</v>
      </c>
      <c r="R283" t="b">
        <v>0</v>
      </c>
    </row>
    <row r="284" spans="1:18" x14ac:dyDescent="0.25">
      <c r="A284">
        <v>283</v>
      </c>
      <c r="B284" t="b">
        <v>0</v>
      </c>
      <c r="C284" t="s">
        <v>1001</v>
      </c>
      <c r="D284" t="s">
        <v>1002</v>
      </c>
      <c r="E284" t="s">
        <v>534</v>
      </c>
      <c r="F284" t="s">
        <v>535</v>
      </c>
      <c r="G284" t="s">
        <v>307</v>
      </c>
      <c r="H284" t="s">
        <v>536</v>
      </c>
      <c r="I284" t="s">
        <v>1003</v>
      </c>
      <c r="J284" t="s">
        <v>310</v>
      </c>
      <c r="K284" t="s">
        <v>310</v>
      </c>
      <c r="L284" t="s">
        <v>311</v>
      </c>
      <c r="M284" t="s">
        <v>310</v>
      </c>
      <c r="N284" t="s">
        <v>310</v>
      </c>
      <c r="O284" t="s">
        <v>310</v>
      </c>
      <c r="P284" t="s">
        <v>310</v>
      </c>
      <c r="Q284" t="s">
        <v>1002</v>
      </c>
      <c r="R284" t="b">
        <v>0</v>
      </c>
    </row>
    <row r="285" spans="1:18" x14ac:dyDescent="0.25">
      <c r="A285">
        <v>284</v>
      </c>
      <c r="B285" t="b">
        <v>0</v>
      </c>
      <c r="C285" t="s">
        <v>1004</v>
      </c>
      <c r="D285" t="s">
        <v>1005</v>
      </c>
      <c r="E285" t="s">
        <v>534</v>
      </c>
      <c r="F285" t="s">
        <v>535</v>
      </c>
      <c r="G285" t="s">
        <v>307</v>
      </c>
      <c r="H285" t="s">
        <v>536</v>
      </c>
      <c r="I285" t="s">
        <v>1006</v>
      </c>
      <c r="J285" t="s">
        <v>310</v>
      </c>
      <c r="K285" t="s">
        <v>310</v>
      </c>
      <c r="L285" t="s">
        <v>311</v>
      </c>
      <c r="M285" t="s">
        <v>310</v>
      </c>
      <c r="N285" t="s">
        <v>310</v>
      </c>
      <c r="O285" t="s">
        <v>310</v>
      </c>
      <c r="P285" t="s">
        <v>310</v>
      </c>
      <c r="Q285" t="s">
        <v>1005</v>
      </c>
      <c r="R285" t="b">
        <v>0</v>
      </c>
    </row>
    <row r="286" spans="1:18" x14ac:dyDescent="0.25">
      <c r="A286">
        <v>285</v>
      </c>
      <c r="B286" t="b">
        <v>0</v>
      </c>
      <c r="C286" t="s">
        <v>1007</v>
      </c>
      <c r="D286" t="s">
        <v>1008</v>
      </c>
      <c r="E286" t="s">
        <v>534</v>
      </c>
      <c r="F286" t="s">
        <v>535</v>
      </c>
      <c r="G286" t="s">
        <v>307</v>
      </c>
      <c r="H286" t="s">
        <v>536</v>
      </c>
      <c r="I286" t="s">
        <v>1009</v>
      </c>
      <c r="J286" t="s">
        <v>310</v>
      </c>
      <c r="K286" t="s">
        <v>310</v>
      </c>
      <c r="L286" t="s">
        <v>311</v>
      </c>
      <c r="M286" t="s">
        <v>310</v>
      </c>
      <c r="N286" t="s">
        <v>310</v>
      </c>
      <c r="O286" t="s">
        <v>310</v>
      </c>
      <c r="P286" t="s">
        <v>310</v>
      </c>
      <c r="Q286" t="s">
        <v>1008</v>
      </c>
      <c r="R286" t="b">
        <v>0</v>
      </c>
    </row>
    <row r="287" spans="1:18" x14ac:dyDescent="0.25">
      <c r="A287">
        <v>286</v>
      </c>
      <c r="B287" t="b">
        <v>0</v>
      </c>
      <c r="C287" t="s">
        <v>1010</v>
      </c>
      <c r="D287" t="s">
        <v>1011</v>
      </c>
      <c r="E287" t="s">
        <v>534</v>
      </c>
      <c r="F287" t="s">
        <v>535</v>
      </c>
      <c r="G287" t="s">
        <v>307</v>
      </c>
      <c r="H287" t="s">
        <v>536</v>
      </c>
      <c r="I287" t="s">
        <v>1012</v>
      </c>
      <c r="J287" t="s">
        <v>310</v>
      </c>
      <c r="K287" t="s">
        <v>310</v>
      </c>
      <c r="L287" t="s">
        <v>311</v>
      </c>
      <c r="M287" t="s">
        <v>310</v>
      </c>
      <c r="N287" t="s">
        <v>310</v>
      </c>
      <c r="O287" t="s">
        <v>310</v>
      </c>
      <c r="P287" t="s">
        <v>310</v>
      </c>
      <c r="Q287" t="s">
        <v>1011</v>
      </c>
      <c r="R287" t="b">
        <v>0</v>
      </c>
    </row>
    <row r="288" spans="1:18" x14ac:dyDescent="0.25">
      <c r="A288">
        <v>287</v>
      </c>
      <c r="B288" t="b">
        <v>0</v>
      </c>
      <c r="C288" t="s">
        <v>1013</v>
      </c>
      <c r="D288" t="s">
        <v>1014</v>
      </c>
      <c r="E288" t="s">
        <v>534</v>
      </c>
      <c r="F288" t="s">
        <v>535</v>
      </c>
      <c r="G288" t="s">
        <v>307</v>
      </c>
      <c r="H288" t="s">
        <v>572</v>
      </c>
      <c r="I288" t="s">
        <v>1003</v>
      </c>
      <c r="J288" t="s">
        <v>310</v>
      </c>
      <c r="K288" t="s">
        <v>310</v>
      </c>
      <c r="L288" t="s">
        <v>311</v>
      </c>
      <c r="M288" t="s">
        <v>310</v>
      </c>
      <c r="N288" t="s">
        <v>310</v>
      </c>
      <c r="O288" t="s">
        <v>310</v>
      </c>
      <c r="P288" t="s">
        <v>310</v>
      </c>
      <c r="Q288" t="s">
        <v>1014</v>
      </c>
      <c r="R288" t="b">
        <v>0</v>
      </c>
    </row>
    <row r="289" spans="1:18" x14ac:dyDescent="0.25">
      <c r="A289">
        <v>288</v>
      </c>
      <c r="B289" t="b">
        <v>0</v>
      </c>
      <c r="C289" t="s">
        <v>1015</v>
      </c>
      <c r="D289" t="s">
        <v>1016</v>
      </c>
      <c r="E289" t="s">
        <v>534</v>
      </c>
      <c r="F289" t="s">
        <v>535</v>
      </c>
      <c r="G289" t="s">
        <v>307</v>
      </c>
      <c r="H289" t="s">
        <v>572</v>
      </c>
      <c r="I289" t="s">
        <v>1006</v>
      </c>
      <c r="J289" t="s">
        <v>310</v>
      </c>
      <c r="K289" t="s">
        <v>310</v>
      </c>
      <c r="L289" t="s">
        <v>311</v>
      </c>
      <c r="M289" t="s">
        <v>310</v>
      </c>
      <c r="N289" t="s">
        <v>310</v>
      </c>
      <c r="O289" t="s">
        <v>310</v>
      </c>
      <c r="P289" t="s">
        <v>310</v>
      </c>
      <c r="Q289" t="s">
        <v>1016</v>
      </c>
      <c r="R289" t="b">
        <v>0</v>
      </c>
    </row>
    <row r="290" spans="1:18" x14ac:dyDescent="0.25">
      <c r="A290">
        <v>289</v>
      </c>
      <c r="B290" t="b">
        <v>0</v>
      </c>
      <c r="C290" t="s">
        <v>1017</v>
      </c>
      <c r="D290" t="s">
        <v>1018</v>
      </c>
      <c r="E290" t="s">
        <v>534</v>
      </c>
      <c r="F290" t="s">
        <v>535</v>
      </c>
      <c r="G290" t="s">
        <v>307</v>
      </c>
      <c r="H290" t="s">
        <v>572</v>
      </c>
      <c r="I290" t="s">
        <v>1009</v>
      </c>
      <c r="J290" t="s">
        <v>310</v>
      </c>
      <c r="K290" t="s">
        <v>310</v>
      </c>
      <c r="L290" t="s">
        <v>311</v>
      </c>
      <c r="M290" t="s">
        <v>310</v>
      </c>
      <c r="N290" t="s">
        <v>310</v>
      </c>
      <c r="O290" t="s">
        <v>310</v>
      </c>
      <c r="P290" t="s">
        <v>310</v>
      </c>
      <c r="Q290" t="s">
        <v>1018</v>
      </c>
      <c r="R290" t="b">
        <v>0</v>
      </c>
    </row>
    <row r="291" spans="1:18" x14ac:dyDescent="0.25">
      <c r="A291">
        <v>290</v>
      </c>
      <c r="B291" t="b">
        <v>0</v>
      </c>
      <c r="C291" t="s">
        <v>1019</v>
      </c>
      <c r="D291" t="s">
        <v>1020</v>
      </c>
      <c r="E291" t="s">
        <v>534</v>
      </c>
      <c r="F291" t="s">
        <v>535</v>
      </c>
      <c r="G291" t="s">
        <v>307</v>
      </c>
      <c r="H291" t="s">
        <v>572</v>
      </c>
      <c r="I291" t="s">
        <v>1012</v>
      </c>
      <c r="J291" t="s">
        <v>310</v>
      </c>
      <c r="K291" t="s">
        <v>310</v>
      </c>
      <c r="L291" t="s">
        <v>311</v>
      </c>
      <c r="M291" t="s">
        <v>310</v>
      </c>
      <c r="N291" t="s">
        <v>310</v>
      </c>
      <c r="O291" t="s">
        <v>310</v>
      </c>
      <c r="P291" t="s">
        <v>310</v>
      </c>
      <c r="Q291" t="s">
        <v>1020</v>
      </c>
      <c r="R291" t="b">
        <v>0</v>
      </c>
    </row>
    <row r="292" spans="1:18" x14ac:dyDescent="0.25">
      <c r="A292">
        <v>291</v>
      </c>
      <c r="B292" t="b">
        <v>0</v>
      </c>
      <c r="C292" t="s">
        <v>1021</v>
      </c>
      <c r="D292" t="s">
        <v>1022</v>
      </c>
      <c r="E292" t="s">
        <v>639</v>
      </c>
      <c r="F292" t="s">
        <v>640</v>
      </c>
      <c r="G292" t="s">
        <v>307</v>
      </c>
      <c r="H292" t="s">
        <v>641</v>
      </c>
      <c r="I292" t="s">
        <v>1023</v>
      </c>
      <c r="J292" t="s">
        <v>310</v>
      </c>
      <c r="K292" t="s">
        <v>310</v>
      </c>
      <c r="L292" t="s">
        <v>311</v>
      </c>
      <c r="M292" t="s">
        <v>310</v>
      </c>
      <c r="N292" t="s">
        <v>310</v>
      </c>
      <c r="O292" t="s">
        <v>310</v>
      </c>
      <c r="P292" t="s">
        <v>310</v>
      </c>
      <c r="Q292" t="s">
        <v>1022</v>
      </c>
      <c r="R292" t="b">
        <v>0</v>
      </c>
    </row>
    <row r="293" spans="1:18" x14ac:dyDescent="0.25">
      <c r="A293">
        <v>292</v>
      </c>
      <c r="B293" t="b">
        <v>0</v>
      </c>
      <c r="C293" t="s">
        <v>1024</v>
      </c>
      <c r="D293" t="s">
        <v>1025</v>
      </c>
      <c r="E293" t="s">
        <v>639</v>
      </c>
      <c r="F293" t="s">
        <v>640</v>
      </c>
      <c r="G293" t="s">
        <v>307</v>
      </c>
      <c r="H293" t="s">
        <v>644</v>
      </c>
      <c r="I293" t="s">
        <v>1023</v>
      </c>
      <c r="J293" t="s">
        <v>310</v>
      </c>
      <c r="K293" t="s">
        <v>310</v>
      </c>
      <c r="L293" t="s">
        <v>311</v>
      </c>
      <c r="M293" t="s">
        <v>310</v>
      </c>
      <c r="N293" t="s">
        <v>310</v>
      </c>
      <c r="O293" t="s">
        <v>310</v>
      </c>
      <c r="P293" t="s">
        <v>310</v>
      </c>
      <c r="Q293" t="s">
        <v>1025</v>
      </c>
      <c r="R293" t="b">
        <v>0</v>
      </c>
    </row>
    <row r="294" spans="1:18" x14ac:dyDescent="0.25">
      <c r="A294">
        <v>293</v>
      </c>
      <c r="B294" t="b">
        <v>0</v>
      </c>
      <c r="C294" t="s">
        <v>1026</v>
      </c>
      <c r="D294" t="s">
        <v>1027</v>
      </c>
      <c r="E294" t="s">
        <v>639</v>
      </c>
      <c r="F294" t="s">
        <v>668</v>
      </c>
      <c r="G294" t="s">
        <v>307</v>
      </c>
      <c r="H294" t="s">
        <v>669</v>
      </c>
      <c r="I294" t="s">
        <v>1023</v>
      </c>
      <c r="J294" t="s">
        <v>310</v>
      </c>
      <c r="K294" t="s">
        <v>310</v>
      </c>
      <c r="L294" t="s">
        <v>311</v>
      </c>
      <c r="M294" t="s">
        <v>310</v>
      </c>
      <c r="N294" t="s">
        <v>310</v>
      </c>
      <c r="O294" t="s">
        <v>310</v>
      </c>
      <c r="P294" t="s">
        <v>310</v>
      </c>
      <c r="Q294" t="s">
        <v>1027</v>
      </c>
      <c r="R294" t="b">
        <v>0</v>
      </c>
    </row>
    <row r="295" spans="1:18" x14ac:dyDescent="0.25">
      <c r="A295">
        <v>294</v>
      </c>
      <c r="B295" t="b">
        <v>0</v>
      </c>
      <c r="C295" t="s">
        <v>1028</v>
      </c>
      <c r="D295" t="s">
        <v>1029</v>
      </c>
      <c r="E295" t="s">
        <v>639</v>
      </c>
      <c r="F295" t="s">
        <v>668</v>
      </c>
      <c r="G295" t="s">
        <v>307</v>
      </c>
      <c r="H295" t="s">
        <v>672</v>
      </c>
      <c r="I295" t="s">
        <v>1023</v>
      </c>
      <c r="J295" t="s">
        <v>310</v>
      </c>
      <c r="K295" t="s">
        <v>310</v>
      </c>
      <c r="L295" t="s">
        <v>311</v>
      </c>
      <c r="M295" t="s">
        <v>310</v>
      </c>
      <c r="N295" t="s">
        <v>310</v>
      </c>
      <c r="O295" t="s">
        <v>310</v>
      </c>
      <c r="P295" t="s">
        <v>310</v>
      </c>
      <c r="Q295" t="s">
        <v>1029</v>
      </c>
      <c r="R295" t="b">
        <v>0</v>
      </c>
    </row>
    <row r="296" spans="1:18" x14ac:dyDescent="0.25">
      <c r="A296">
        <v>295</v>
      </c>
      <c r="B296" t="b">
        <v>1</v>
      </c>
      <c r="C296" t="s">
        <v>1039</v>
      </c>
      <c r="D296" t="s">
        <v>1040</v>
      </c>
      <c r="E296" t="s">
        <v>803</v>
      </c>
      <c r="F296" t="s">
        <v>1312</v>
      </c>
      <c r="G296" t="s">
        <v>307</v>
      </c>
      <c r="H296" t="s">
        <v>1030</v>
      </c>
      <c r="I296" t="s">
        <v>309</v>
      </c>
      <c r="J296" t="s">
        <v>310</v>
      </c>
      <c r="K296" t="s">
        <v>310</v>
      </c>
      <c r="L296" t="s">
        <v>311</v>
      </c>
      <c r="M296" t="s">
        <v>311</v>
      </c>
      <c r="N296" t="s">
        <v>310</v>
      </c>
      <c r="O296" t="s">
        <v>310</v>
      </c>
      <c r="P296" t="s">
        <v>310</v>
      </c>
      <c r="Q296" t="s">
        <v>1040</v>
      </c>
      <c r="R296" t="b">
        <v>0</v>
      </c>
    </row>
    <row r="297" spans="1:18" x14ac:dyDescent="0.25">
      <c r="A297">
        <v>296</v>
      </c>
      <c r="B297" t="b">
        <v>1</v>
      </c>
      <c r="C297" t="s">
        <v>1041</v>
      </c>
      <c r="D297" t="s">
        <v>1042</v>
      </c>
      <c r="E297" t="s">
        <v>803</v>
      </c>
      <c r="F297" t="s">
        <v>1312</v>
      </c>
      <c r="G297" t="s">
        <v>307</v>
      </c>
      <c r="H297" t="s">
        <v>1030</v>
      </c>
      <c r="I297" t="s">
        <v>1043</v>
      </c>
      <c r="J297" t="s">
        <v>310</v>
      </c>
      <c r="K297" t="s">
        <v>310</v>
      </c>
      <c r="L297" t="s">
        <v>311</v>
      </c>
      <c r="M297" t="s">
        <v>311</v>
      </c>
      <c r="N297" t="s">
        <v>310</v>
      </c>
      <c r="O297" t="s">
        <v>310</v>
      </c>
      <c r="P297" t="s">
        <v>310</v>
      </c>
      <c r="Q297" t="s">
        <v>1042</v>
      </c>
      <c r="R297" t="b">
        <v>0</v>
      </c>
    </row>
    <row r="298" spans="1:18" x14ac:dyDescent="0.25">
      <c r="A298">
        <v>297</v>
      </c>
      <c r="B298" t="b">
        <v>1</v>
      </c>
      <c r="C298" t="s">
        <v>1044</v>
      </c>
      <c r="D298" t="s">
        <v>1045</v>
      </c>
      <c r="E298" t="s">
        <v>803</v>
      </c>
      <c r="F298" t="s">
        <v>1312</v>
      </c>
      <c r="G298" t="s">
        <v>307</v>
      </c>
      <c r="H298" t="s">
        <v>1030</v>
      </c>
      <c r="I298" t="s">
        <v>1046</v>
      </c>
      <c r="J298" t="s">
        <v>310</v>
      </c>
      <c r="K298" t="s">
        <v>310</v>
      </c>
      <c r="L298" t="s">
        <v>311</v>
      </c>
      <c r="M298" t="s">
        <v>311</v>
      </c>
      <c r="N298" t="s">
        <v>310</v>
      </c>
      <c r="O298" t="s">
        <v>310</v>
      </c>
      <c r="P298" t="s">
        <v>310</v>
      </c>
      <c r="Q298" t="s">
        <v>1045</v>
      </c>
      <c r="R298" t="b">
        <v>0</v>
      </c>
    </row>
    <row r="299" spans="1:18" x14ac:dyDescent="0.25">
      <c r="A299">
        <v>298</v>
      </c>
      <c r="B299" t="b">
        <v>1</v>
      </c>
      <c r="C299" t="s">
        <v>1047</v>
      </c>
      <c r="D299" t="s">
        <v>1048</v>
      </c>
      <c r="E299" t="s">
        <v>803</v>
      </c>
      <c r="F299" t="s">
        <v>1312</v>
      </c>
      <c r="G299" t="s">
        <v>307</v>
      </c>
      <c r="H299" t="s">
        <v>1031</v>
      </c>
      <c r="I299" t="s">
        <v>309</v>
      </c>
      <c r="J299" t="s">
        <v>310</v>
      </c>
      <c r="K299" t="s">
        <v>310</v>
      </c>
      <c r="L299" t="s">
        <v>311</v>
      </c>
      <c r="M299" t="s">
        <v>311</v>
      </c>
      <c r="N299" t="s">
        <v>310</v>
      </c>
      <c r="O299" t="s">
        <v>310</v>
      </c>
      <c r="P299" t="s">
        <v>310</v>
      </c>
      <c r="Q299" t="s">
        <v>1048</v>
      </c>
      <c r="R299" t="b">
        <v>0</v>
      </c>
    </row>
    <row r="300" spans="1:18" x14ac:dyDescent="0.25">
      <c r="A300">
        <v>299</v>
      </c>
      <c r="B300" t="b">
        <v>1</v>
      </c>
      <c r="C300" t="s">
        <v>1049</v>
      </c>
      <c r="D300" t="s">
        <v>1050</v>
      </c>
      <c r="E300" t="s">
        <v>803</v>
      </c>
      <c r="F300" t="s">
        <v>1312</v>
      </c>
      <c r="G300" t="s">
        <v>307</v>
      </c>
      <c r="H300" t="s">
        <v>1031</v>
      </c>
      <c r="I300" t="s">
        <v>1043</v>
      </c>
      <c r="J300" t="s">
        <v>310</v>
      </c>
      <c r="K300" t="s">
        <v>310</v>
      </c>
      <c r="L300" t="s">
        <v>311</v>
      </c>
      <c r="M300" t="s">
        <v>311</v>
      </c>
      <c r="N300" t="s">
        <v>310</v>
      </c>
      <c r="O300" t="s">
        <v>310</v>
      </c>
      <c r="P300" t="s">
        <v>310</v>
      </c>
      <c r="Q300" t="s">
        <v>1050</v>
      </c>
      <c r="R300" t="b">
        <v>0</v>
      </c>
    </row>
    <row r="301" spans="1:18" x14ac:dyDescent="0.25">
      <c r="A301">
        <v>300</v>
      </c>
      <c r="B301" t="b">
        <v>1</v>
      </c>
      <c r="C301" t="s">
        <v>1051</v>
      </c>
      <c r="D301" t="s">
        <v>1052</v>
      </c>
      <c r="E301" t="s">
        <v>803</v>
      </c>
      <c r="F301" t="s">
        <v>1312</v>
      </c>
      <c r="G301" t="s">
        <v>307</v>
      </c>
      <c r="H301" t="s">
        <v>1031</v>
      </c>
      <c r="I301" t="s">
        <v>1046</v>
      </c>
      <c r="J301" t="s">
        <v>310</v>
      </c>
      <c r="K301" t="s">
        <v>310</v>
      </c>
      <c r="L301" t="s">
        <v>311</v>
      </c>
      <c r="M301" t="s">
        <v>311</v>
      </c>
      <c r="N301" t="s">
        <v>310</v>
      </c>
      <c r="O301" t="s">
        <v>310</v>
      </c>
      <c r="P301" t="s">
        <v>310</v>
      </c>
      <c r="Q301" t="s">
        <v>1052</v>
      </c>
      <c r="R301" t="b">
        <v>0</v>
      </c>
    </row>
    <row r="302" spans="1:18" x14ac:dyDescent="0.25">
      <c r="A302">
        <v>301</v>
      </c>
      <c r="B302" t="b">
        <v>1</v>
      </c>
      <c r="C302" t="s">
        <v>1053</v>
      </c>
      <c r="D302" t="s">
        <v>1054</v>
      </c>
      <c r="E302" t="s">
        <v>1055</v>
      </c>
      <c r="F302" t="s">
        <v>1056</v>
      </c>
      <c r="G302" t="s">
        <v>790</v>
      </c>
      <c r="H302" t="s">
        <v>804</v>
      </c>
      <c r="I302" t="s">
        <v>309</v>
      </c>
      <c r="J302" t="s">
        <v>310</v>
      </c>
      <c r="K302" t="s">
        <v>310</v>
      </c>
      <c r="L302" t="s">
        <v>310</v>
      </c>
      <c r="M302" t="s">
        <v>311</v>
      </c>
      <c r="N302" t="s">
        <v>310</v>
      </c>
      <c r="O302" t="s">
        <v>310</v>
      </c>
      <c r="P302" t="s">
        <v>311</v>
      </c>
      <c r="Q302" t="s">
        <v>1054</v>
      </c>
      <c r="R302" t="b">
        <v>0</v>
      </c>
    </row>
    <row r="303" spans="1:18" x14ac:dyDescent="0.25">
      <c r="A303">
        <v>302</v>
      </c>
      <c r="B303" t="b">
        <v>1</v>
      </c>
      <c r="C303" t="s">
        <v>1063</v>
      </c>
      <c r="D303" t="s">
        <v>1064</v>
      </c>
      <c r="E303" t="s">
        <v>803</v>
      </c>
      <c r="F303" t="s">
        <v>1312</v>
      </c>
      <c r="G303" t="s">
        <v>307</v>
      </c>
      <c r="H303" t="s">
        <v>1065</v>
      </c>
      <c r="I303" t="s">
        <v>309</v>
      </c>
      <c r="J303" t="s">
        <v>310</v>
      </c>
      <c r="K303" t="s">
        <v>310</v>
      </c>
      <c r="L303" t="s">
        <v>311</v>
      </c>
      <c r="M303" t="s">
        <v>311</v>
      </c>
      <c r="N303" t="s">
        <v>310</v>
      </c>
      <c r="O303" t="s">
        <v>310</v>
      </c>
      <c r="P303" t="s">
        <v>310</v>
      </c>
      <c r="Q303" t="s">
        <v>1064</v>
      </c>
      <c r="R303" t="b">
        <v>0</v>
      </c>
    </row>
    <row r="304" spans="1:18" x14ac:dyDescent="0.25">
      <c r="A304">
        <v>303</v>
      </c>
      <c r="B304" t="b">
        <v>1</v>
      </c>
      <c r="C304" t="s">
        <v>1066</v>
      </c>
      <c r="D304" t="s">
        <v>1067</v>
      </c>
      <c r="E304" t="s">
        <v>803</v>
      </c>
      <c r="F304" t="s">
        <v>1312</v>
      </c>
      <c r="G304" t="s">
        <v>307</v>
      </c>
      <c r="H304" t="s">
        <v>1065</v>
      </c>
      <c r="I304" t="s">
        <v>1068</v>
      </c>
      <c r="J304" t="s">
        <v>310</v>
      </c>
      <c r="K304" t="s">
        <v>310</v>
      </c>
      <c r="L304" t="s">
        <v>311</v>
      </c>
      <c r="M304" t="s">
        <v>311</v>
      </c>
      <c r="N304" t="s">
        <v>310</v>
      </c>
      <c r="O304" t="s">
        <v>310</v>
      </c>
      <c r="P304" t="s">
        <v>310</v>
      </c>
      <c r="Q304" t="s">
        <v>1067</v>
      </c>
      <c r="R304" t="b">
        <v>0</v>
      </c>
    </row>
    <row r="305" spans="1:18" x14ac:dyDescent="0.25">
      <c r="A305">
        <v>304</v>
      </c>
      <c r="B305" t="b">
        <v>1</v>
      </c>
      <c r="C305" t="s">
        <v>1069</v>
      </c>
      <c r="D305" t="s">
        <v>1070</v>
      </c>
      <c r="E305" t="s">
        <v>803</v>
      </c>
      <c r="F305" t="s">
        <v>1312</v>
      </c>
      <c r="G305" t="s">
        <v>307</v>
      </c>
      <c r="H305" t="s">
        <v>1065</v>
      </c>
      <c r="I305" t="s">
        <v>1071</v>
      </c>
      <c r="J305" t="s">
        <v>310</v>
      </c>
      <c r="K305" t="s">
        <v>310</v>
      </c>
      <c r="L305" t="s">
        <v>311</v>
      </c>
      <c r="M305" t="s">
        <v>311</v>
      </c>
      <c r="N305" t="s">
        <v>310</v>
      </c>
      <c r="O305" t="s">
        <v>310</v>
      </c>
      <c r="P305" t="s">
        <v>310</v>
      </c>
      <c r="Q305" t="s">
        <v>1070</v>
      </c>
      <c r="R305" t="b">
        <v>0</v>
      </c>
    </row>
    <row r="306" spans="1:18" x14ac:dyDescent="0.25">
      <c r="A306">
        <v>305</v>
      </c>
      <c r="B306" t="b">
        <v>1</v>
      </c>
      <c r="C306" t="s">
        <v>1319</v>
      </c>
      <c r="D306" t="s">
        <v>1320</v>
      </c>
      <c r="E306" t="s">
        <v>305</v>
      </c>
      <c r="F306" t="s">
        <v>1321</v>
      </c>
      <c r="G306" t="s">
        <v>307</v>
      </c>
      <c r="H306" t="s">
        <v>1322</v>
      </c>
      <c r="I306" t="s">
        <v>537</v>
      </c>
      <c r="J306" t="s">
        <v>310</v>
      </c>
      <c r="K306" t="s">
        <v>310</v>
      </c>
      <c r="L306" t="s">
        <v>311</v>
      </c>
      <c r="M306" t="s">
        <v>310</v>
      </c>
      <c r="N306" t="s">
        <v>310</v>
      </c>
      <c r="O306" t="s">
        <v>310</v>
      </c>
      <c r="P306" t="s">
        <v>310</v>
      </c>
      <c r="Q306" t="s">
        <v>1320</v>
      </c>
      <c r="R306" t="b">
        <v>0</v>
      </c>
    </row>
    <row r="307" spans="1:18" x14ac:dyDescent="0.25">
      <c r="A307">
        <v>306</v>
      </c>
      <c r="B307" t="b">
        <v>1</v>
      </c>
      <c r="C307" t="s">
        <v>1319</v>
      </c>
      <c r="D307" t="s">
        <v>1323</v>
      </c>
      <c r="E307" t="s">
        <v>305</v>
      </c>
      <c r="F307" t="s">
        <v>1321</v>
      </c>
      <c r="G307" t="s">
        <v>307</v>
      </c>
      <c r="H307" t="s">
        <v>1322</v>
      </c>
      <c r="I307" t="s">
        <v>1324</v>
      </c>
      <c r="J307" t="s">
        <v>310</v>
      </c>
      <c r="K307" t="s">
        <v>310</v>
      </c>
      <c r="L307" t="s">
        <v>311</v>
      </c>
      <c r="M307" t="s">
        <v>310</v>
      </c>
      <c r="N307" t="s">
        <v>310</v>
      </c>
      <c r="O307" t="s">
        <v>310</v>
      </c>
      <c r="P307" t="s">
        <v>310</v>
      </c>
      <c r="Q307" t="s">
        <v>1323</v>
      </c>
      <c r="R307" t="b">
        <v>0</v>
      </c>
    </row>
    <row r="308" spans="1:18" x14ac:dyDescent="0.25">
      <c r="A308">
        <v>307</v>
      </c>
      <c r="B308" t="b">
        <v>0</v>
      </c>
      <c r="C308" t="s">
        <v>1032</v>
      </c>
      <c r="D308" t="s">
        <v>866</v>
      </c>
      <c r="E308" t="s">
        <v>866</v>
      </c>
      <c r="F308" t="s">
        <v>866</v>
      </c>
      <c r="G308" t="s">
        <v>1032</v>
      </c>
      <c r="H308" t="s">
        <v>1032</v>
      </c>
      <c r="I308" t="s">
        <v>1032</v>
      </c>
      <c r="J308" t="s">
        <v>310</v>
      </c>
      <c r="K308" t="s">
        <v>310</v>
      </c>
      <c r="L308" t="s">
        <v>310</v>
      </c>
      <c r="M308" t="s">
        <v>310</v>
      </c>
      <c r="N308" t="s">
        <v>310</v>
      </c>
      <c r="O308" t="s">
        <v>310</v>
      </c>
      <c r="P308" t="s">
        <v>310</v>
      </c>
      <c r="Q308" t="s">
        <v>866</v>
      </c>
      <c r="R308" t="b">
        <v>0</v>
      </c>
    </row>
    <row r="309" spans="1:18" x14ac:dyDescent="0.25">
      <c r="A309">
        <v>308</v>
      </c>
      <c r="B309" t="b">
        <v>0</v>
      </c>
      <c r="C309" t="s">
        <v>1032</v>
      </c>
      <c r="D309" t="s">
        <v>866</v>
      </c>
      <c r="E309" t="s">
        <v>866</v>
      </c>
      <c r="F309" t="s">
        <v>866</v>
      </c>
      <c r="G309" t="s">
        <v>1032</v>
      </c>
      <c r="H309" t="s">
        <v>1032</v>
      </c>
      <c r="I309" t="s">
        <v>1032</v>
      </c>
      <c r="J309" t="s">
        <v>310</v>
      </c>
      <c r="K309" t="s">
        <v>310</v>
      </c>
      <c r="L309" t="s">
        <v>310</v>
      </c>
      <c r="M309" t="s">
        <v>310</v>
      </c>
      <c r="N309" t="s">
        <v>310</v>
      </c>
      <c r="O309" t="s">
        <v>310</v>
      </c>
      <c r="P309" t="s">
        <v>310</v>
      </c>
      <c r="Q309" t="s">
        <v>866</v>
      </c>
      <c r="R309" t="b">
        <v>0</v>
      </c>
    </row>
    <row r="310" spans="1:18" x14ac:dyDescent="0.25">
      <c r="A310">
        <v>309</v>
      </c>
      <c r="B310" t="b">
        <v>0</v>
      </c>
      <c r="C310" t="s">
        <v>1032</v>
      </c>
      <c r="D310" t="s">
        <v>866</v>
      </c>
      <c r="E310" t="s">
        <v>866</v>
      </c>
      <c r="F310" t="s">
        <v>866</v>
      </c>
      <c r="G310" t="s">
        <v>1032</v>
      </c>
      <c r="H310" t="s">
        <v>1032</v>
      </c>
      <c r="I310" t="s">
        <v>1032</v>
      </c>
      <c r="J310" t="s">
        <v>310</v>
      </c>
      <c r="K310" t="s">
        <v>310</v>
      </c>
      <c r="L310" t="s">
        <v>310</v>
      </c>
      <c r="M310" t="s">
        <v>310</v>
      </c>
      <c r="N310" t="s">
        <v>310</v>
      </c>
      <c r="O310" t="s">
        <v>310</v>
      </c>
      <c r="P310" t="s">
        <v>310</v>
      </c>
      <c r="Q310" t="s">
        <v>866</v>
      </c>
      <c r="R310" t="b">
        <v>0</v>
      </c>
    </row>
    <row r="311" spans="1:18" x14ac:dyDescent="0.25">
      <c r="A311">
        <v>310</v>
      </c>
      <c r="B311" t="b">
        <v>0</v>
      </c>
      <c r="C311" t="s">
        <v>1032</v>
      </c>
      <c r="D311" t="s">
        <v>866</v>
      </c>
      <c r="E311" t="s">
        <v>866</v>
      </c>
      <c r="F311" t="s">
        <v>866</v>
      </c>
      <c r="G311" t="s">
        <v>1032</v>
      </c>
      <c r="H311" t="s">
        <v>1032</v>
      </c>
      <c r="I311" t="s">
        <v>1032</v>
      </c>
      <c r="J311" t="s">
        <v>310</v>
      </c>
      <c r="K311" t="s">
        <v>310</v>
      </c>
      <c r="L311" t="s">
        <v>310</v>
      </c>
      <c r="M311" t="s">
        <v>310</v>
      </c>
      <c r="N311" t="s">
        <v>310</v>
      </c>
      <c r="O311" t="s">
        <v>310</v>
      </c>
      <c r="P311" t="s">
        <v>310</v>
      </c>
      <c r="Q311" t="s">
        <v>866</v>
      </c>
      <c r="R311" t="b">
        <v>0</v>
      </c>
    </row>
    <row r="312" spans="1:18" x14ac:dyDescent="0.25">
      <c r="A312">
        <v>311</v>
      </c>
      <c r="B312" t="b">
        <v>0</v>
      </c>
      <c r="C312" t="s">
        <v>1032</v>
      </c>
      <c r="D312" t="s">
        <v>866</v>
      </c>
      <c r="E312" t="s">
        <v>866</v>
      </c>
      <c r="F312" t="s">
        <v>866</v>
      </c>
      <c r="G312" t="s">
        <v>1032</v>
      </c>
      <c r="H312" t="s">
        <v>1032</v>
      </c>
      <c r="I312" t="s">
        <v>1032</v>
      </c>
      <c r="J312" t="s">
        <v>310</v>
      </c>
      <c r="K312" t="s">
        <v>310</v>
      </c>
      <c r="L312" t="s">
        <v>310</v>
      </c>
      <c r="M312" t="s">
        <v>310</v>
      </c>
      <c r="N312" t="s">
        <v>310</v>
      </c>
      <c r="O312" t="s">
        <v>310</v>
      </c>
      <c r="P312" t="s">
        <v>310</v>
      </c>
      <c r="Q312" t="s">
        <v>866</v>
      </c>
      <c r="R312" t="b">
        <v>0</v>
      </c>
    </row>
    <row r="313" spans="1:18" x14ac:dyDescent="0.25">
      <c r="A313">
        <v>312</v>
      </c>
      <c r="B313" t="b">
        <v>0</v>
      </c>
      <c r="C313" t="s">
        <v>1032</v>
      </c>
      <c r="D313" t="s">
        <v>866</v>
      </c>
      <c r="E313" t="s">
        <v>866</v>
      </c>
      <c r="F313" t="s">
        <v>866</v>
      </c>
      <c r="G313" t="s">
        <v>1032</v>
      </c>
      <c r="H313" t="s">
        <v>1032</v>
      </c>
      <c r="I313" t="s">
        <v>1032</v>
      </c>
      <c r="J313" t="s">
        <v>310</v>
      </c>
      <c r="K313" t="s">
        <v>310</v>
      </c>
      <c r="L313" t="s">
        <v>310</v>
      </c>
      <c r="M313" t="s">
        <v>310</v>
      </c>
      <c r="N313" t="s">
        <v>310</v>
      </c>
      <c r="O313" t="s">
        <v>310</v>
      </c>
      <c r="P313" t="s">
        <v>310</v>
      </c>
      <c r="Q313" t="s">
        <v>866</v>
      </c>
      <c r="R313" t="b">
        <v>0</v>
      </c>
    </row>
    <row r="314" spans="1:18" x14ac:dyDescent="0.25">
      <c r="A314">
        <v>313</v>
      </c>
      <c r="B314" t="b">
        <v>0</v>
      </c>
      <c r="C314" t="s">
        <v>1032</v>
      </c>
      <c r="D314" t="s">
        <v>866</v>
      </c>
      <c r="E314" t="s">
        <v>866</v>
      </c>
      <c r="F314" t="s">
        <v>866</v>
      </c>
      <c r="G314" t="s">
        <v>1032</v>
      </c>
      <c r="H314" t="s">
        <v>1032</v>
      </c>
      <c r="I314" t="s">
        <v>1032</v>
      </c>
      <c r="J314" t="s">
        <v>310</v>
      </c>
      <c r="K314" t="s">
        <v>310</v>
      </c>
      <c r="L314" t="s">
        <v>310</v>
      </c>
      <c r="M314" t="s">
        <v>310</v>
      </c>
      <c r="N314" t="s">
        <v>310</v>
      </c>
      <c r="O314" t="s">
        <v>310</v>
      </c>
      <c r="P314" t="s">
        <v>310</v>
      </c>
      <c r="Q314" t="s">
        <v>866</v>
      </c>
      <c r="R314" t="b">
        <v>0</v>
      </c>
    </row>
    <row r="315" spans="1:18" x14ac:dyDescent="0.25">
      <c r="A315">
        <v>314</v>
      </c>
      <c r="B315" t="b">
        <v>0</v>
      </c>
      <c r="C315" t="s">
        <v>1032</v>
      </c>
      <c r="D315" t="s">
        <v>866</v>
      </c>
      <c r="E315" t="s">
        <v>866</v>
      </c>
      <c r="F315" t="s">
        <v>866</v>
      </c>
      <c r="G315" t="s">
        <v>1032</v>
      </c>
      <c r="H315" t="s">
        <v>1032</v>
      </c>
      <c r="I315" t="s">
        <v>1032</v>
      </c>
      <c r="J315" t="s">
        <v>310</v>
      </c>
      <c r="K315" t="s">
        <v>310</v>
      </c>
      <c r="L315" t="s">
        <v>310</v>
      </c>
      <c r="M315" t="s">
        <v>310</v>
      </c>
      <c r="N315" t="s">
        <v>310</v>
      </c>
      <c r="O315" t="s">
        <v>310</v>
      </c>
      <c r="P315" t="s">
        <v>310</v>
      </c>
      <c r="Q315" t="s">
        <v>866</v>
      </c>
      <c r="R315" t="b">
        <v>0</v>
      </c>
    </row>
    <row r="316" spans="1:18" x14ac:dyDescent="0.25">
      <c r="A316">
        <v>315</v>
      </c>
      <c r="B316" t="b">
        <v>0</v>
      </c>
      <c r="C316" t="s">
        <v>1032</v>
      </c>
      <c r="D316" t="s">
        <v>866</v>
      </c>
      <c r="E316" t="s">
        <v>866</v>
      </c>
      <c r="F316" t="s">
        <v>866</v>
      </c>
      <c r="G316" t="s">
        <v>1032</v>
      </c>
      <c r="H316" t="s">
        <v>1032</v>
      </c>
      <c r="I316" t="s">
        <v>1032</v>
      </c>
      <c r="J316" t="s">
        <v>310</v>
      </c>
      <c r="K316" t="s">
        <v>310</v>
      </c>
      <c r="L316" t="s">
        <v>310</v>
      </c>
      <c r="M316" t="s">
        <v>310</v>
      </c>
      <c r="N316" t="s">
        <v>310</v>
      </c>
      <c r="O316" t="s">
        <v>310</v>
      </c>
      <c r="P316" t="s">
        <v>310</v>
      </c>
      <c r="Q316" t="s">
        <v>866</v>
      </c>
      <c r="R316" t="b">
        <v>0</v>
      </c>
    </row>
    <row r="317" spans="1:18" x14ac:dyDescent="0.25">
      <c r="A317">
        <v>316</v>
      </c>
      <c r="B317" t="b">
        <v>0</v>
      </c>
      <c r="C317" t="s">
        <v>1032</v>
      </c>
      <c r="D317" t="s">
        <v>866</v>
      </c>
      <c r="E317" t="s">
        <v>866</v>
      </c>
      <c r="F317" t="s">
        <v>866</v>
      </c>
      <c r="G317" t="s">
        <v>1032</v>
      </c>
      <c r="H317" t="s">
        <v>1032</v>
      </c>
      <c r="I317" t="s">
        <v>1032</v>
      </c>
      <c r="J317" t="s">
        <v>310</v>
      </c>
      <c r="K317" t="s">
        <v>310</v>
      </c>
      <c r="L317" t="s">
        <v>310</v>
      </c>
      <c r="M317" t="s">
        <v>310</v>
      </c>
      <c r="N317" t="s">
        <v>310</v>
      </c>
      <c r="O317" t="s">
        <v>310</v>
      </c>
      <c r="P317" t="s">
        <v>310</v>
      </c>
      <c r="Q317" t="s">
        <v>866</v>
      </c>
      <c r="R317" t="b">
        <v>0</v>
      </c>
    </row>
    <row r="318" spans="1:18" x14ac:dyDescent="0.25">
      <c r="A318">
        <v>317</v>
      </c>
      <c r="B318" t="b">
        <v>0</v>
      </c>
      <c r="C318" t="s">
        <v>1032</v>
      </c>
      <c r="D318" t="s">
        <v>866</v>
      </c>
      <c r="E318" t="s">
        <v>866</v>
      </c>
      <c r="F318" t="s">
        <v>866</v>
      </c>
      <c r="G318" t="s">
        <v>1032</v>
      </c>
      <c r="H318" t="s">
        <v>1032</v>
      </c>
      <c r="I318" t="s">
        <v>1032</v>
      </c>
      <c r="J318" t="s">
        <v>310</v>
      </c>
      <c r="K318" t="s">
        <v>310</v>
      </c>
      <c r="L318" t="s">
        <v>310</v>
      </c>
      <c r="M318" t="s">
        <v>310</v>
      </c>
      <c r="N318" t="s">
        <v>310</v>
      </c>
      <c r="O318" t="s">
        <v>310</v>
      </c>
      <c r="P318" t="s">
        <v>310</v>
      </c>
      <c r="Q318" t="s">
        <v>866</v>
      </c>
      <c r="R318" t="b">
        <v>0</v>
      </c>
    </row>
    <row r="319" spans="1:18" x14ac:dyDescent="0.25">
      <c r="A319">
        <v>318</v>
      </c>
      <c r="B319" t="b">
        <v>0</v>
      </c>
      <c r="C319" t="s">
        <v>1032</v>
      </c>
      <c r="D319" t="s">
        <v>866</v>
      </c>
      <c r="E319" t="s">
        <v>866</v>
      </c>
      <c r="F319" t="s">
        <v>866</v>
      </c>
      <c r="G319" t="s">
        <v>1032</v>
      </c>
      <c r="H319" t="s">
        <v>1032</v>
      </c>
      <c r="I319" t="s">
        <v>1032</v>
      </c>
      <c r="J319" t="s">
        <v>310</v>
      </c>
      <c r="K319" t="s">
        <v>310</v>
      </c>
      <c r="L319" t="s">
        <v>310</v>
      </c>
      <c r="M319" t="s">
        <v>310</v>
      </c>
      <c r="N319" t="s">
        <v>310</v>
      </c>
      <c r="O319" t="s">
        <v>310</v>
      </c>
      <c r="P319" t="s">
        <v>310</v>
      </c>
      <c r="Q319" t="s">
        <v>866</v>
      </c>
      <c r="R319" t="b">
        <v>0</v>
      </c>
    </row>
    <row r="320" spans="1:18" x14ac:dyDescent="0.25">
      <c r="A320">
        <v>319</v>
      </c>
      <c r="B320" t="b">
        <v>0</v>
      </c>
      <c r="C320" t="s">
        <v>1032</v>
      </c>
      <c r="D320" t="s">
        <v>866</v>
      </c>
      <c r="E320" t="s">
        <v>866</v>
      </c>
      <c r="F320" t="s">
        <v>866</v>
      </c>
      <c r="G320" t="s">
        <v>1032</v>
      </c>
      <c r="H320" t="s">
        <v>1032</v>
      </c>
      <c r="I320" t="s">
        <v>1032</v>
      </c>
      <c r="J320" t="s">
        <v>310</v>
      </c>
      <c r="K320" t="s">
        <v>310</v>
      </c>
      <c r="L320" t="s">
        <v>310</v>
      </c>
      <c r="M320" t="s">
        <v>310</v>
      </c>
      <c r="N320" t="s">
        <v>310</v>
      </c>
      <c r="O320" t="s">
        <v>310</v>
      </c>
      <c r="P320" t="s">
        <v>310</v>
      </c>
      <c r="Q320" t="s">
        <v>866</v>
      </c>
      <c r="R320" t="b">
        <v>0</v>
      </c>
    </row>
    <row r="321" spans="1:18" x14ac:dyDescent="0.25">
      <c r="A321">
        <v>320</v>
      </c>
      <c r="B321" t="b">
        <v>0</v>
      </c>
      <c r="C321" t="s">
        <v>1032</v>
      </c>
      <c r="D321" t="s">
        <v>866</v>
      </c>
      <c r="E321" t="s">
        <v>866</v>
      </c>
      <c r="F321" t="s">
        <v>866</v>
      </c>
      <c r="G321" t="s">
        <v>1032</v>
      </c>
      <c r="H321" t="s">
        <v>1032</v>
      </c>
      <c r="I321" t="s">
        <v>1032</v>
      </c>
      <c r="J321" t="s">
        <v>310</v>
      </c>
      <c r="K321" t="s">
        <v>310</v>
      </c>
      <c r="L321" t="s">
        <v>310</v>
      </c>
      <c r="M321" t="s">
        <v>310</v>
      </c>
      <c r="N321" t="s">
        <v>310</v>
      </c>
      <c r="O321" t="s">
        <v>310</v>
      </c>
      <c r="P321" t="s">
        <v>310</v>
      </c>
      <c r="Q321" t="s">
        <v>866</v>
      </c>
      <c r="R321" t="b">
        <v>0</v>
      </c>
    </row>
    <row r="322" spans="1:18" x14ac:dyDescent="0.25">
      <c r="A322">
        <v>321</v>
      </c>
      <c r="B322" t="b">
        <v>0</v>
      </c>
      <c r="C322" t="s">
        <v>1032</v>
      </c>
      <c r="D322" t="s">
        <v>866</v>
      </c>
      <c r="E322" t="s">
        <v>866</v>
      </c>
      <c r="F322" t="s">
        <v>866</v>
      </c>
      <c r="G322" t="s">
        <v>1032</v>
      </c>
      <c r="H322" t="s">
        <v>1032</v>
      </c>
      <c r="I322" t="s">
        <v>1032</v>
      </c>
      <c r="J322" t="s">
        <v>310</v>
      </c>
      <c r="K322" t="s">
        <v>310</v>
      </c>
      <c r="L322" t="s">
        <v>310</v>
      </c>
      <c r="M322" t="s">
        <v>310</v>
      </c>
      <c r="N322" t="s">
        <v>310</v>
      </c>
      <c r="O322" t="s">
        <v>310</v>
      </c>
      <c r="P322" t="s">
        <v>310</v>
      </c>
      <c r="Q322" t="s">
        <v>866</v>
      </c>
      <c r="R322" t="b">
        <v>0</v>
      </c>
    </row>
    <row r="323" spans="1:18" x14ac:dyDescent="0.25">
      <c r="A323">
        <v>322</v>
      </c>
      <c r="B323" t="b">
        <v>0</v>
      </c>
      <c r="C323" t="s">
        <v>1032</v>
      </c>
      <c r="D323" t="s">
        <v>866</v>
      </c>
      <c r="E323" t="s">
        <v>866</v>
      </c>
      <c r="F323" t="s">
        <v>866</v>
      </c>
      <c r="G323" t="s">
        <v>1032</v>
      </c>
      <c r="H323" t="s">
        <v>1032</v>
      </c>
      <c r="I323" t="s">
        <v>1032</v>
      </c>
      <c r="J323" t="s">
        <v>310</v>
      </c>
      <c r="K323" t="s">
        <v>310</v>
      </c>
      <c r="L323" t="s">
        <v>310</v>
      </c>
      <c r="M323" t="s">
        <v>310</v>
      </c>
      <c r="N323" t="s">
        <v>310</v>
      </c>
      <c r="O323" t="s">
        <v>310</v>
      </c>
      <c r="P323" t="s">
        <v>310</v>
      </c>
      <c r="Q323" t="s">
        <v>866</v>
      </c>
      <c r="R323" t="b">
        <v>0</v>
      </c>
    </row>
    <row r="324" spans="1:18" x14ac:dyDescent="0.25">
      <c r="A324">
        <v>323</v>
      </c>
      <c r="B324" t="b">
        <v>0</v>
      </c>
      <c r="C324" t="s">
        <v>1032</v>
      </c>
      <c r="D324" t="s">
        <v>866</v>
      </c>
      <c r="E324" t="s">
        <v>866</v>
      </c>
      <c r="F324" t="s">
        <v>866</v>
      </c>
      <c r="G324" t="s">
        <v>1032</v>
      </c>
      <c r="H324" t="s">
        <v>1032</v>
      </c>
      <c r="I324" t="s">
        <v>1032</v>
      </c>
      <c r="J324" t="s">
        <v>310</v>
      </c>
      <c r="K324" t="s">
        <v>310</v>
      </c>
      <c r="L324" t="s">
        <v>310</v>
      </c>
      <c r="M324" t="s">
        <v>310</v>
      </c>
      <c r="N324" t="s">
        <v>310</v>
      </c>
      <c r="O324" t="s">
        <v>310</v>
      </c>
      <c r="P324" t="s">
        <v>310</v>
      </c>
      <c r="Q324" t="s">
        <v>866</v>
      </c>
      <c r="R324" t="b">
        <v>0</v>
      </c>
    </row>
    <row r="325" spans="1:18" x14ac:dyDescent="0.25">
      <c r="A325">
        <v>324</v>
      </c>
      <c r="B325" t="b">
        <v>0</v>
      </c>
      <c r="C325" t="s">
        <v>1032</v>
      </c>
      <c r="D325" t="s">
        <v>866</v>
      </c>
      <c r="E325" t="s">
        <v>866</v>
      </c>
      <c r="F325" t="s">
        <v>866</v>
      </c>
      <c r="G325" t="s">
        <v>1032</v>
      </c>
      <c r="H325" t="s">
        <v>1032</v>
      </c>
      <c r="I325" t="s">
        <v>1032</v>
      </c>
      <c r="J325" t="s">
        <v>310</v>
      </c>
      <c r="K325" t="s">
        <v>310</v>
      </c>
      <c r="L325" t="s">
        <v>310</v>
      </c>
      <c r="M325" t="s">
        <v>310</v>
      </c>
      <c r="N325" t="s">
        <v>310</v>
      </c>
      <c r="O325" t="s">
        <v>310</v>
      </c>
      <c r="P325" t="s">
        <v>310</v>
      </c>
      <c r="Q325" t="s">
        <v>866</v>
      </c>
      <c r="R325" t="b">
        <v>0</v>
      </c>
    </row>
    <row r="326" spans="1:18" x14ac:dyDescent="0.25">
      <c r="A326">
        <v>325</v>
      </c>
      <c r="B326" t="b">
        <v>0</v>
      </c>
      <c r="C326" t="s">
        <v>1032</v>
      </c>
      <c r="D326" t="s">
        <v>866</v>
      </c>
      <c r="E326" t="s">
        <v>866</v>
      </c>
      <c r="F326" t="s">
        <v>866</v>
      </c>
      <c r="G326" t="s">
        <v>1032</v>
      </c>
      <c r="H326" t="s">
        <v>1032</v>
      </c>
      <c r="I326" t="s">
        <v>1032</v>
      </c>
      <c r="J326" t="s">
        <v>310</v>
      </c>
      <c r="K326" t="s">
        <v>310</v>
      </c>
      <c r="L326" t="s">
        <v>310</v>
      </c>
      <c r="M326" t="s">
        <v>310</v>
      </c>
      <c r="N326" t="s">
        <v>310</v>
      </c>
      <c r="O326" t="s">
        <v>310</v>
      </c>
      <c r="P326" t="s">
        <v>310</v>
      </c>
      <c r="Q326" t="s">
        <v>866</v>
      </c>
      <c r="R326" t="b">
        <v>0</v>
      </c>
    </row>
    <row r="327" spans="1:18" x14ac:dyDescent="0.25">
      <c r="A327">
        <v>326</v>
      </c>
      <c r="B327" t="b">
        <v>0</v>
      </c>
      <c r="C327" t="s">
        <v>1032</v>
      </c>
      <c r="D327" t="s">
        <v>866</v>
      </c>
      <c r="E327" t="s">
        <v>866</v>
      </c>
      <c r="F327" t="s">
        <v>866</v>
      </c>
      <c r="G327" t="s">
        <v>1032</v>
      </c>
      <c r="H327" t="s">
        <v>1032</v>
      </c>
      <c r="I327" t="s">
        <v>1032</v>
      </c>
      <c r="J327" t="s">
        <v>310</v>
      </c>
      <c r="K327" t="s">
        <v>310</v>
      </c>
      <c r="L327" t="s">
        <v>310</v>
      </c>
      <c r="M327" t="s">
        <v>310</v>
      </c>
      <c r="N327" t="s">
        <v>310</v>
      </c>
      <c r="O327" t="s">
        <v>310</v>
      </c>
      <c r="P327" t="s">
        <v>310</v>
      </c>
      <c r="Q327" t="s">
        <v>866</v>
      </c>
      <c r="R327" t="b">
        <v>0</v>
      </c>
    </row>
    <row r="328" spans="1:18" x14ac:dyDescent="0.25">
      <c r="A328">
        <v>327</v>
      </c>
      <c r="B328" t="b">
        <v>0</v>
      </c>
      <c r="C328" t="s">
        <v>1032</v>
      </c>
      <c r="D328" t="s">
        <v>866</v>
      </c>
      <c r="E328" t="s">
        <v>866</v>
      </c>
      <c r="F328" t="s">
        <v>866</v>
      </c>
      <c r="G328" t="s">
        <v>1032</v>
      </c>
      <c r="H328" t="s">
        <v>1032</v>
      </c>
      <c r="I328" t="s">
        <v>1032</v>
      </c>
      <c r="J328" t="s">
        <v>310</v>
      </c>
      <c r="K328" t="s">
        <v>310</v>
      </c>
      <c r="L328" t="s">
        <v>310</v>
      </c>
      <c r="M328" t="s">
        <v>310</v>
      </c>
      <c r="N328" t="s">
        <v>310</v>
      </c>
      <c r="O328" t="s">
        <v>310</v>
      </c>
      <c r="P328" t="s">
        <v>310</v>
      </c>
      <c r="Q328" t="s">
        <v>866</v>
      </c>
      <c r="R328" t="b">
        <v>0</v>
      </c>
    </row>
    <row r="329" spans="1:18" x14ac:dyDescent="0.25">
      <c r="A329">
        <v>328</v>
      </c>
      <c r="B329" t="b">
        <v>0</v>
      </c>
      <c r="C329" t="s">
        <v>1032</v>
      </c>
      <c r="D329" t="s">
        <v>866</v>
      </c>
      <c r="E329" t="s">
        <v>866</v>
      </c>
      <c r="F329" t="s">
        <v>866</v>
      </c>
      <c r="G329" t="s">
        <v>1032</v>
      </c>
      <c r="H329" t="s">
        <v>1032</v>
      </c>
      <c r="I329" t="s">
        <v>1032</v>
      </c>
      <c r="J329" t="s">
        <v>310</v>
      </c>
      <c r="K329" t="s">
        <v>310</v>
      </c>
      <c r="L329" t="s">
        <v>310</v>
      </c>
      <c r="M329" t="s">
        <v>310</v>
      </c>
      <c r="N329" t="s">
        <v>310</v>
      </c>
      <c r="O329" t="s">
        <v>310</v>
      </c>
      <c r="P329" t="s">
        <v>310</v>
      </c>
      <c r="Q329" t="s">
        <v>866</v>
      </c>
      <c r="R329" t="b">
        <v>0</v>
      </c>
    </row>
    <row r="330" spans="1:18" x14ac:dyDescent="0.25">
      <c r="A330">
        <v>329</v>
      </c>
      <c r="B330" t="b">
        <v>0</v>
      </c>
      <c r="C330" t="s">
        <v>1032</v>
      </c>
      <c r="D330" t="s">
        <v>866</v>
      </c>
      <c r="E330" t="s">
        <v>866</v>
      </c>
      <c r="F330" t="s">
        <v>866</v>
      </c>
      <c r="G330" t="s">
        <v>1032</v>
      </c>
      <c r="H330" t="s">
        <v>1032</v>
      </c>
      <c r="I330" t="s">
        <v>1032</v>
      </c>
      <c r="J330" t="s">
        <v>310</v>
      </c>
      <c r="K330" t="s">
        <v>310</v>
      </c>
      <c r="L330" t="s">
        <v>310</v>
      </c>
      <c r="M330" t="s">
        <v>310</v>
      </c>
      <c r="N330" t="s">
        <v>310</v>
      </c>
      <c r="O330" t="s">
        <v>310</v>
      </c>
      <c r="P330" t="s">
        <v>310</v>
      </c>
      <c r="Q330" t="s">
        <v>866</v>
      </c>
      <c r="R330" t="b">
        <v>0</v>
      </c>
    </row>
    <row r="331" spans="1:18" x14ac:dyDescent="0.25">
      <c r="A331">
        <v>330</v>
      </c>
      <c r="B331" t="b">
        <v>0</v>
      </c>
      <c r="C331" t="s">
        <v>1032</v>
      </c>
      <c r="D331" t="s">
        <v>866</v>
      </c>
      <c r="E331" t="s">
        <v>866</v>
      </c>
      <c r="F331" t="s">
        <v>866</v>
      </c>
      <c r="G331" t="s">
        <v>1032</v>
      </c>
      <c r="H331" t="s">
        <v>1032</v>
      </c>
      <c r="I331" t="s">
        <v>1032</v>
      </c>
      <c r="J331" t="s">
        <v>310</v>
      </c>
      <c r="K331" t="s">
        <v>310</v>
      </c>
      <c r="L331" t="s">
        <v>310</v>
      </c>
      <c r="M331" t="s">
        <v>310</v>
      </c>
      <c r="N331" t="s">
        <v>310</v>
      </c>
      <c r="O331" t="s">
        <v>310</v>
      </c>
      <c r="P331" t="s">
        <v>310</v>
      </c>
      <c r="Q331" t="s">
        <v>866</v>
      </c>
      <c r="R331" t="b">
        <v>0</v>
      </c>
    </row>
    <row r="332" spans="1:18" x14ac:dyDescent="0.25">
      <c r="A332">
        <v>331</v>
      </c>
      <c r="B332" t="b">
        <v>0</v>
      </c>
      <c r="C332" t="s">
        <v>1032</v>
      </c>
      <c r="D332" t="s">
        <v>866</v>
      </c>
      <c r="E332" t="s">
        <v>866</v>
      </c>
      <c r="F332" t="s">
        <v>866</v>
      </c>
      <c r="G332" t="s">
        <v>1032</v>
      </c>
      <c r="H332" t="s">
        <v>1032</v>
      </c>
      <c r="I332" t="s">
        <v>1032</v>
      </c>
      <c r="J332" t="s">
        <v>310</v>
      </c>
      <c r="K332" t="s">
        <v>310</v>
      </c>
      <c r="L332" t="s">
        <v>310</v>
      </c>
      <c r="M332" t="s">
        <v>310</v>
      </c>
      <c r="N332" t="s">
        <v>310</v>
      </c>
      <c r="O332" t="s">
        <v>310</v>
      </c>
      <c r="P332" t="s">
        <v>310</v>
      </c>
      <c r="Q332" t="s">
        <v>866</v>
      </c>
      <c r="R332" t="b">
        <v>0</v>
      </c>
    </row>
    <row r="333" spans="1:18" x14ac:dyDescent="0.25">
      <c r="A333">
        <v>332</v>
      </c>
      <c r="B333" t="b">
        <v>0</v>
      </c>
      <c r="C333" t="s">
        <v>1032</v>
      </c>
      <c r="D333" t="s">
        <v>866</v>
      </c>
      <c r="E333" t="s">
        <v>866</v>
      </c>
      <c r="F333" t="s">
        <v>866</v>
      </c>
      <c r="G333" t="s">
        <v>1032</v>
      </c>
      <c r="H333" t="s">
        <v>1032</v>
      </c>
      <c r="I333" t="s">
        <v>1032</v>
      </c>
      <c r="J333" t="s">
        <v>310</v>
      </c>
      <c r="K333" t="s">
        <v>310</v>
      </c>
      <c r="L333" t="s">
        <v>310</v>
      </c>
      <c r="M333" t="s">
        <v>310</v>
      </c>
      <c r="N333" t="s">
        <v>310</v>
      </c>
      <c r="O333" t="s">
        <v>310</v>
      </c>
      <c r="P333" t="s">
        <v>310</v>
      </c>
      <c r="Q333" t="s">
        <v>866</v>
      </c>
      <c r="R333" t="b">
        <v>0</v>
      </c>
    </row>
    <row r="334" spans="1:18" x14ac:dyDescent="0.25">
      <c r="A334">
        <v>333</v>
      </c>
      <c r="B334" t="b">
        <v>0</v>
      </c>
      <c r="C334" t="s">
        <v>1032</v>
      </c>
      <c r="D334" t="s">
        <v>866</v>
      </c>
      <c r="E334" t="s">
        <v>866</v>
      </c>
      <c r="F334" t="s">
        <v>866</v>
      </c>
      <c r="G334" t="s">
        <v>1032</v>
      </c>
      <c r="H334" t="s">
        <v>1032</v>
      </c>
      <c r="I334" t="s">
        <v>1032</v>
      </c>
      <c r="J334" t="s">
        <v>310</v>
      </c>
      <c r="K334" t="s">
        <v>310</v>
      </c>
      <c r="L334" t="s">
        <v>310</v>
      </c>
      <c r="M334" t="s">
        <v>310</v>
      </c>
      <c r="N334" t="s">
        <v>310</v>
      </c>
      <c r="O334" t="s">
        <v>310</v>
      </c>
      <c r="P334" t="s">
        <v>310</v>
      </c>
      <c r="Q334" t="s">
        <v>866</v>
      </c>
      <c r="R334" t="b">
        <v>0</v>
      </c>
    </row>
    <row r="335" spans="1:18" x14ac:dyDescent="0.25">
      <c r="A335">
        <v>334</v>
      </c>
      <c r="B335" t="b">
        <v>0</v>
      </c>
      <c r="C335" t="s">
        <v>1032</v>
      </c>
      <c r="D335" t="s">
        <v>866</v>
      </c>
      <c r="E335" t="s">
        <v>866</v>
      </c>
      <c r="F335" t="s">
        <v>866</v>
      </c>
      <c r="G335" t="s">
        <v>1032</v>
      </c>
      <c r="H335" t="s">
        <v>1032</v>
      </c>
      <c r="I335" t="s">
        <v>1032</v>
      </c>
      <c r="J335" t="s">
        <v>310</v>
      </c>
      <c r="K335" t="s">
        <v>310</v>
      </c>
      <c r="L335" t="s">
        <v>310</v>
      </c>
      <c r="M335" t="s">
        <v>310</v>
      </c>
      <c r="N335" t="s">
        <v>310</v>
      </c>
      <c r="O335" t="s">
        <v>310</v>
      </c>
      <c r="P335" t="s">
        <v>310</v>
      </c>
      <c r="Q335" t="s">
        <v>866</v>
      </c>
      <c r="R335" t="b">
        <v>0</v>
      </c>
    </row>
    <row r="336" spans="1:18" x14ac:dyDescent="0.25">
      <c r="A336">
        <v>335</v>
      </c>
      <c r="B336" t="b">
        <v>0</v>
      </c>
      <c r="C336" t="s">
        <v>1032</v>
      </c>
      <c r="D336" t="s">
        <v>866</v>
      </c>
      <c r="E336" t="s">
        <v>866</v>
      </c>
      <c r="F336" t="s">
        <v>866</v>
      </c>
      <c r="G336" t="s">
        <v>1032</v>
      </c>
      <c r="H336" t="s">
        <v>1032</v>
      </c>
      <c r="I336" t="s">
        <v>1032</v>
      </c>
      <c r="J336" t="s">
        <v>310</v>
      </c>
      <c r="K336" t="s">
        <v>310</v>
      </c>
      <c r="L336" t="s">
        <v>310</v>
      </c>
      <c r="M336" t="s">
        <v>310</v>
      </c>
      <c r="N336" t="s">
        <v>310</v>
      </c>
      <c r="O336" t="s">
        <v>310</v>
      </c>
      <c r="P336" t="s">
        <v>310</v>
      </c>
      <c r="Q336" t="s">
        <v>866</v>
      </c>
      <c r="R336" t="b">
        <v>0</v>
      </c>
    </row>
    <row r="337" spans="1:18" x14ac:dyDescent="0.25">
      <c r="A337">
        <v>336</v>
      </c>
      <c r="B337" t="b">
        <v>0</v>
      </c>
      <c r="C337" t="s">
        <v>1032</v>
      </c>
      <c r="D337" t="s">
        <v>866</v>
      </c>
      <c r="E337" t="s">
        <v>866</v>
      </c>
      <c r="F337" t="s">
        <v>866</v>
      </c>
      <c r="G337" t="s">
        <v>1032</v>
      </c>
      <c r="H337" t="s">
        <v>1032</v>
      </c>
      <c r="I337" t="s">
        <v>1032</v>
      </c>
      <c r="J337" t="s">
        <v>310</v>
      </c>
      <c r="K337" t="s">
        <v>310</v>
      </c>
      <c r="L337" t="s">
        <v>310</v>
      </c>
      <c r="M337" t="s">
        <v>310</v>
      </c>
      <c r="N337" t="s">
        <v>310</v>
      </c>
      <c r="O337" t="s">
        <v>310</v>
      </c>
      <c r="P337" t="s">
        <v>310</v>
      </c>
      <c r="Q337" t="s">
        <v>866</v>
      </c>
      <c r="R337" t="b">
        <v>0</v>
      </c>
    </row>
    <row r="338" spans="1:18" x14ac:dyDescent="0.25">
      <c r="A338">
        <v>337</v>
      </c>
      <c r="B338" t="b">
        <v>0</v>
      </c>
      <c r="C338" t="s">
        <v>1032</v>
      </c>
      <c r="D338" t="s">
        <v>866</v>
      </c>
      <c r="E338" t="s">
        <v>866</v>
      </c>
      <c r="F338" t="s">
        <v>866</v>
      </c>
      <c r="G338" t="s">
        <v>1032</v>
      </c>
      <c r="H338" t="s">
        <v>1032</v>
      </c>
      <c r="I338" t="s">
        <v>1032</v>
      </c>
      <c r="J338" t="s">
        <v>310</v>
      </c>
      <c r="K338" t="s">
        <v>310</v>
      </c>
      <c r="L338" t="s">
        <v>310</v>
      </c>
      <c r="M338" t="s">
        <v>310</v>
      </c>
      <c r="N338" t="s">
        <v>310</v>
      </c>
      <c r="O338" t="s">
        <v>310</v>
      </c>
      <c r="P338" t="s">
        <v>310</v>
      </c>
      <c r="Q338" t="s">
        <v>866</v>
      </c>
      <c r="R338" t="b">
        <v>0</v>
      </c>
    </row>
    <row r="339" spans="1:18" x14ac:dyDescent="0.25">
      <c r="A339">
        <v>338</v>
      </c>
      <c r="B339" t="b">
        <v>0</v>
      </c>
      <c r="C339" t="s">
        <v>1032</v>
      </c>
      <c r="D339" t="s">
        <v>866</v>
      </c>
      <c r="E339" t="s">
        <v>866</v>
      </c>
      <c r="F339" t="s">
        <v>866</v>
      </c>
      <c r="G339" t="s">
        <v>1032</v>
      </c>
      <c r="H339" t="s">
        <v>1032</v>
      </c>
      <c r="I339" t="s">
        <v>1032</v>
      </c>
      <c r="J339" t="s">
        <v>310</v>
      </c>
      <c r="K339" t="s">
        <v>310</v>
      </c>
      <c r="L339" t="s">
        <v>310</v>
      </c>
      <c r="M339" t="s">
        <v>310</v>
      </c>
      <c r="N339" t="s">
        <v>310</v>
      </c>
      <c r="O339" t="s">
        <v>310</v>
      </c>
      <c r="P339" t="s">
        <v>310</v>
      </c>
      <c r="Q339" t="s">
        <v>866</v>
      </c>
      <c r="R339" t="b">
        <v>0</v>
      </c>
    </row>
    <row r="340" spans="1:18" x14ac:dyDescent="0.25">
      <c r="A340">
        <v>339</v>
      </c>
      <c r="B340" t="b">
        <v>0</v>
      </c>
      <c r="C340" t="s">
        <v>1032</v>
      </c>
      <c r="D340" t="s">
        <v>866</v>
      </c>
      <c r="E340" t="s">
        <v>866</v>
      </c>
      <c r="F340" t="s">
        <v>866</v>
      </c>
      <c r="G340" t="s">
        <v>1032</v>
      </c>
      <c r="H340" t="s">
        <v>1032</v>
      </c>
      <c r="I340" t="s">
        <v>1032</v>
      </c>
      <c r="J340" t="s">
        <v>310</v>
      </c>
      <c r="K340" t="s">
        <v>310</v>
      </c>
      <c r="L340" t="s">
        <v>310</v>
      </c>
      <c r="M340" t="s">
        <v>310</v>
      </c>
      <c r="N340" t="s">
        <v>310</v>
      </c>
      <c r="O340" t="s">
        <v>310</v>
      </c>
      <c r="P340" t="s">
        <v>310</v>
      </c>
      <c r="Q340" t="s">
        <v>866</v>
      </c>
      <c r="R340" t="b">
        <v>0</v>
      </c>
    </row>
    <row r="341" spans="1:18" x14ac:dyDescent="0.25">
      <c r="A341">
        <v>340</v>
      </c>
      <c r="B341" t="b">
        <v>0</v>
      </c>
      <c r="C341" t="s">
        <v>1032</v>
      </c>
      <c r="D341" t="s">
        <v>866</v>
      </c>
      <c r="E341" t="s">
        <v>866</v>
      </c>
      <c r="F341" t="s">
        <v>866</v>
      </c>
      <c r="G341" t="s">
        <v>1032</v>
      </c>
      <c r="H341" t="s">
        <v>1032</v>
      </c>
      <c r="I341" t="s">
        <v>1032</v>
      </c>
      <c r="J341" t="s">
        <v>310</v>
      </c>
      <c r="K341" t="s">
        <v>310</v>
      </c>
      <c r="L341" t="s">
        <v>310</v>
      </c>
      <c r="M341" t="s">
        <v>310</v>
      </c>
      <c r="N341" t="s">
        <v>310</v>
      </c>
      <c r="O341" t="s">
        <v>310</v>
      </c>
      <c r="P341" t="s">
        <v>310</v>
      </c>
      <c r="Q341" t="s">
        <v>866</v>
      </c>
      <c r="R341" t="b">
        <v>0</v>
      </c>
    </row>
    <row r="342" spans="1:18" x14ac:dyDescent="0.25">
      <c r="A342">
        <v>341</v>
      </c>
      <c r="B342" t="b">
        <v>0</v>
      </c>
      <c r="C342" t="s">
        <v>1032</v>
      </c>
      <c r="D342" t="s">
        <v>866</v>
      </c>
      <c r="E342" t="s">
        <v>866</v>
      </c>
      <c r="F342" t="s">
        <v>866</v>
      </c>
      <c r="G342" t="s">
        <v>1032</v>
      </c>
      <c r="H342" t="s">
        <v>1032</v>
      </c>
      <c r="I342" t="s">
        <v>1032</v>
      </c>
      <c r="J342" t="s">
        <v>310</v>
      </c>
      <c r="K342" t="s">
        <v>310</v>
      </c>
      <c r="L342" t="s">
        <v>310</v>
      </c>
      <c r="M342" t="s">
        <v>310</v>
      </c>
      <c r="N342" t="s">
        <v>310</v>
      </c>
      <c r="O342" t="s">
        <v>310</v>
      </c>
      <c r="P342" t="s">
        <v>310</v>
      </c>
      <c r="Q342" t="s">
        <v>866</v>
      </c>
      <c r="R342" t="b">
        <v>0</v>
      </c>
    </row>
    <row r="343" spans="1:18" x14ac:dyDescent="0.25">
      <c r="A343">
        <v>342</v>
      </c>
      <c r="B343" t="b">
        <v>0</v>
      </c>
      <c r="C343" t="s">
        <v>1032</v>
      </c>
      <c r="D343" t="s">
        <v>866</v>
      </c>
      <c r="E343" t="s">
        <v>866</v>
      </c>
      <c r="F343" t="s">
        <v>866</v>
      </c>
      <c r="G343" t="s">
        <v>1032</v>
      </c>
      <c r="H343" t="s">
        <v>1032</v>
      </c>
      <c r="I343" t="s">
        <v>1032</v>
      </c>
      <c r="J343" t="s">
        <v>310</v>
      </c>
      <c r="K343" t="s">
        <v>310</v>
      </c>
      <c r="L343" t="s">
        <v>310</v>
      </c>
      <c r="M343" t="s">
        <v>310</v>
      </c>
      <c r="N343" t="s">
        <v>310</v>
      </c>
      <c r="O343" t="s">
        <v>310</v>
      </c>
      <c r="P343" t="s">
        <v>310</v>
      </c>
      <c r="Q343" t="s">
        <v>866</v>
      </c>
      <c r="R343" t="b">
        <v>0</v>
      </c>
    </row>
    <row r="344" spans="1:18" x14ac:dyDescent="0.25">
      <c r="A344">
        <v>343</v>
      </c>
      <c r="B344" t="b">
        <v>0</v>
      </c>
      <c r="C344" t="s">
        <v>1032</v>
      </c>
      <c r="D344" t="s">
        <v>866</v>
      </c>
      <c r="E344" t="s">
        <v>866</v>
      </c>
      <c r="F344" t="s">
        <v>866</v>
      </c>
      <c r="G344" t="s">
        <v>1032</v>
      </c>
      <c r="H344" t="s">
        <v>1032</v>
      </c>
      <c r="I344" t="s">
        <v>1032</v>
      </c>
      <c r="J344" t="s">
        <v>310</v>
      </c>
      <c r="K344" t="s">
        <v>310</v>
      </c>
      <c r="L344" t="s">
        <v>310</v>
      </c>
      <c r="M344" t="s">
        <v>310</v>
      </c>
      <c r="N344" t="s">
        <v>310</v>
      </c>
      <c r="O344" t="s">
        <v>310</v>
      </c>
      <c r="P344" t="s">
        <v>310</v>
      </c>
      <c r="Q344" t="s">
        <v>866</v>
      </c>
      <c r="R344" t="b">
        <v>0</v>
      </c>
    </row>
    <row r="345" spans="1:18" x14ac:dyDescent="0.25">
      <c r="A345">
        <v>344</v>
      </c>
      <c r="B345" t="b">
        <v>0</v>
      </c>
      <c r="C345" t="s">
        <v>1032</v>
      </c>
      <c r="D345" t="s">
        <v>866</v>
      </c>
      <c r="E345" t="s">
        <v>866</v>
      </c>
      <c r="F345" t="s">
        <v>866</v>
      </c>
      <c r="G345" t="s">
        <v>1032</v>
      </c>
      <c r="H345" t="s">
        <v>1032</v>
      </c>
      <c r="I345" t="s">
        <v>1032</v>
      </c>
      <c r="J345" t="s">
        <v>310</v>
      </c>
      <c r="K345" t="s">
        <v>310</v>
      </c>
      <c r="L345" t="s">
        <v>310</v>
      </c>
      <c r="M345" t="s">
        <v>310</v>
      </c>
      <c r="N345" t="s">
        <v>310</v>
      </c>
      <c r="O345" t="s">
        <v>310</v>
      </c>
      <c r="P345" t="s">
        <v>310</v>
      </c>
      <c r="Q345" t="s">
        <v>866</v>
      </c>
      <c r="R345" t="b">
        <v>0</v>
      </c>
    </row>
    <row r="346" spans="1:18" x14ac:dyDescent="0.25">
      <c r="A346">
        <v>345</v>
      </c>
      <c r="B346" t="b">
        <v>0</v>
      </c>
      <c r="C346" t="s">
        <v>1032</v>
      </c>
      <c r="D346" t="s">
        <v>866</v>
      </c>
      <c r="E346" t="s">
        <v>866</v>
      </c>
      <c r="F346" t="s">
        <v>866</v>
      </c>
      <c r="G346" t="s">
        <v>1032</v>
      </c>
      <c r="H346" t="s">
        <v>1032</v>
      </c>
      <c r="I346" t="s">
        <v>1032</v>
      </c>
      <c r="J346" t="s">
        <v>310</v>
      </c>
      <c r="K346" t="s">
        <v>310</v>
      </c>
      <c r="L346" t="s">
        <v>310</v>
      </c>
      <c r="M346" t="s">
        <v>310</v>
      </c>
      <c r="N346" t="s">
        <v>310</v>
      </c>
      <c r="O346" t="s">
        <v>310</v>
      </c>
      <c r="P346" t="s">
        <v>310</v>
      </c>
      <c r="Q346" t="s">
        <v>866</v>
      </c>
      <c r="R346" t="b">
        <v>0</v>
      </c>
    </row>
    <row r="347" spans="1:18" x14ac:dyDescent="0.25">
      <c r="A347">
        <v>346</v>
      </c>
      <c r="B347" t="b">
        <v>0</v>
      </c>
      <c r="C347" t="s">
        <v>1032</v>
      </c>
      <c r="D347" t="s">
        <v>866</v>
      </c>
      <c r="E347" t="s">
        <v>866</v>
      </c>
      <c r="F347" t="s">
        <v>866</v>
      </c>
      <c r="G347" t="s">
        <v>1032</v>
      </c>
      <c r="H347" t="s">
        <v>1032</v>
      </c>
      <c r="I347" t="s">
        <v>1032</v>
      </c>
      <c r="J347" t="s">
        <v>310</v>
      </c>
      <c r="K347" t="s">
        <v>310</v>
      </c>
      <c r="L347" t="s">
        <v>310</v>
      </c>
      <c r="M347" t="s">
        <v>310</v>
      </c>
      <c r="N347" t="s">
        <v>310</v>
      </c>
      <c r="O347" t="s">
        <v>310</v>
      </c>
      <c r="P347" t="s">
        <v>310</v>
      </c>
      <c r="Q347" t="s">
        <v>866</v>
      </c>
      <c r="R347" t="b">
        <v>0</v>
      </c>
    </row>
    <row r="348" spans="1:18" x14ac:dyDescent="0.25">
      <c r="A348">
        <v>347</v>
      </c>
      <c r="B348" t="b">
        <v>0</v>
      </c>
      <c r="C348" t="s">
        <v>1032</v>
      </c>
      <c r="D348" t="s">
        <v>866</v>
      </c>
      <c r="E348" t="s">
        <v>866</v>
      </c>
      <c r="F348" t="s">
        <v>866</v>
      </c>
      <c r="G348" t="s">
        <v>1032</v>
      </c>
      <c r="H348" t="s">
        <v>1032</v>
      </c>
      <c r="I348" t="s">
        <v>1032</v>
      </c>
      <c r="J348" t="s">
        <v>310</v>
      </c>
      <c r="K348" t="s">
        <v>310</v>
      </c>
      <c r="L348" t="s">
        <v>310</v>
      </c>
      <c r="M348" t="s">
        <v>310</v>
      </c>
      <c r="N348" t="s">
        <v>310</v>
      </c>
      <c r="O348" t="s">
        <v>310</v>
      </c>
      <c r="P348" t="s">
        <v>310</v>
      </c>
      <c r="Q348" t="s">
        <v>866</v>
      </c>
      <c r="R348" t="b">
        <v>0</v>
      </c>
    </row>
    <row r="349" spans="1:18" x14ac:dyDescent="0.25">
      <c r="A349">
        <v>348</v>
      </c>
      <c r="B349" t="b">
        <v>0</v>
      </c>
      <c r="C349" t="s">
        <v>1032</v>
      </c>
      <c r="D349" t="s">
        <v>866</v>
      </c>
      <c r="E349" t="s">
        <v>866</v>
      </c>
      <c r="F349" t="s">
        <v>866</v>
      </c>
      <c r="G349" t="s">
        <v>1032</v>
      </c>
      <c r="H349" t="s">
        <v>1032</v>
      </c>
      <c r="I349" t="s">
        <v>1032</v>
      </c>
      <c r="J349" t="s">
        <v>310</v>
      </c>
      <c r="K349" t="s">
        <v>310</v>
      </c>
      <c r="L349" t="s">
        <v>310</v>
      </c>
      <c r="M349" t="s">
        <v>310</v>
      </c>
      <c r="N349" t="s">
        <v>310</v>
      </c>
      <c r="O349" t="s">
        <v>310</v>
      </c>
      <c r="P349" t="s">
        <v>310</v>
      </c>
      <c r="Q349" t="s">
        <v>866</v>
      </c>
      <c r="R349" t="b">
        <v>0</v>
      </c>
    </row>
    <row r="350" spans="1:18" x14ac:dyDescent="0.25">
      <c r="A350">
        <v>349</v>
      </c>
      <c r="B350" t="b">
        <v>0</v>
      </c>
      <c r="C350" t="s">
        <v>1032</v>
      </c>
      <c r="D350" t="s">
        <v>866</v>
      </c>
      <c r="E350" t="s">
        <v>866</v>
      </c>
      <c r="F350" t="s">
        <v>866</v>
      </c>
      <c r="G350" t="s">
        <v>1032</v>
      </c>
      <c r="H350" t="s">
        <v>1032</v>
      </c>
      <c r="I350" t="s">
        <v>1032</v>
      </c>
      <c r="J350" t="s">
        <v>310</v>
      </c>
      <c r="K350" t="s">
        <v>310</v>
      </c>
      <c r="L350" t="s">
        <v>310</v>
      </c>
      <c r="M350" t="s">
        <v>310</v>
      </c>
      <c r="N350" t="s">
        <v>310</v>
      </c>
      <c r="O350" t="s">
        <v>310</v>
      </c>
      <c r="P350" t="s">
        <v>310</v>
      </c>
      <c r="Q350" t="s">
        <v>866</v>
      </c>
      <c r="R350" t="b">
        <v>0</v>
      </c>
    </row>
    <row r="351" spans="1:18" x14ac:dyDescent="0.25">
      <c r="A351">
        <v>350</v>
      </c>
      <c r="B351" t="b">
        <v>0</v>
      </c>
      <c r="C351" t="s">
        <v>1032</v>
      </c>
      <c r="D351" t="s">
        <v>866</v>
      </c>
      <c r="E351" t="s">
        <v>866</v>
      </c>
      <c r="F351" t="s">
        <v>866</v>
      </c>
      <c r="G351" t="s">
        <v>1032</v>
      </c>
      <c r="H351" t="s">
        <v>1032</v>
      </c>
      <c r="I351" t="s">
        <v>1032</v>
      </c>
      <c r="J351" t="s">
        <v>310</v>
      </c>
      <c r="K351" t="s">
        <v>310</v>
      </c>
      <c r="L351" t="s">
        <v>310</v>
      </c>
      <c r="M351" t="s">
        <v>310</v>
      </c>
      <c r="N351" t="s">
        <v>310</v>
      </c>
      <c r="O351" t="s">
        <v>310</v>
      </c>
      <c r="P351" t="s">
        <v>310</v>
      </c>
      <c r="Q351" t="s">
        <v>866</v>
      </c>
      <c r="R351" t="b">
        <v>0</v>
      </c>
    </row>
    <row r="352" spans="1:18" x14ac:dyDescent="0.25">
      <c r="A352">
        <v>351</v>
      </c>
      <c r="B352" t="b">
        <v>0</v>
      </c>
      <c r="C352" t="s">
        <v>1032</v>
      </c>
      <c r="D352" t="s">
        <v>866</v>
      </c>
      <c r="E352" t="s">
        <v>866</v>
      </c>
      <c r="F352" t="s">
        <v>866</v>
      </c>
      <c r="G352" t="s">
        <v>1032</v>
      </c>
      <c r="H352" t="s">
        <v>1032</v>
      </c>
      <c r="I352" t="s">
        <v>1032</v>
      </c>
      <c r="J352" t="s">
        <v>310</v>
      </c>
      <c r="K352" t="s">
        <v>310</v>
      </c>
      <c r="L352" t="s">
        <v>310</v>
      </c>
      <c r="M352" t="s">
        <v>310</v>
      </c>
      <c r="N352" t="s">
        <v>310</v>
      </c>
      <c r="O352" t="s">
        <v>310</v>
      </c>
      <c r="P352" t="s">
        <v>310</v>
      </c>
      <c r="Q352" t="s">
        <v>866</v>
      </c>
      <c r="R352" t="b">
        <v>0</v>
      </c>
    </row>
    <row r="353" spans="1:18" x14ac:dyDescent="0.25">
      <c r="A353">
        <v>352</v>
      </c>
      <c r="B353" t="b">
        <v>0</v>
      </c>
      <c r="C353" t="s">
        <v>1032</v>
      </c>
      <c r="D353" t="s">
        <v>866</v>
      </c>
      <c r="E353" t="s">
        <v>866</v>
      </c>
      <c r="F353" t="s">
        <v>866</v>
      </c>
      <c r="G353" t="s">
        <v>1032</v>
      </c>
      <c r="H353" t="s">
        <v>1032</v>
      </c>
      <c r="I353" t="s">
        <v>1032</v>
      </c>
      <c r="J353" t="s">
        <v>310</v>
      </c>
      <c r="K353" t="s">
        <v>310</v>
      </c>
      <c r="L353" t="s">
        <v>310</v>
      </c>
      <c r="M353" t="s">
        <v>310</v>
      </c>
      <c r="N353" t="s">
        <v>310</v>
      </c>
      <c r="O353" t="s">
        <v>310</v>
      </c>
      <c r="P353" t="s">
        <v>310</v>
      </c>
      <c r="Q353" t="s">
        <v>866</v>
      </c>
      <c r="R353" t="b">
        <v>0</v>
      </c>
    </row>
    <row r="354" spans="1:18" x14ac:dyDescent="0.25">
      <c r="A354">
        <v>353</v>
      </c>
      <c r="B354" t="b">
        <v>0</v>
      </c>
      <c r="C354" t="s">
        <v>1032</v>
      </c>
      <c r="D354" t="s">
        <v>866</v>
      </c>
      <c r="E354" t="s">
        <v>866</v>
      </c>
      <c r="F354" t="s">
        <v>866</v>
      </c>
      <c r="G354" t="s">
        <v>1032</v>
      </c>
      <c r="H354" t="s">
        <v>1032</v>
      </c>
      <c r="I354" t="s">
        <v>1032</v>
      </c>
      <c r="J354" t="s">
        <v>310</v>
      </c>
      <c r="K354" t="s">
        <v>310</v>
      </c>
      <c r="L354" t="s">
        <v>310</v>
      </c>
      <c r="M354" t="s">
        <v>310</v>
      </c>
      <c r="N354" t="s">
        <v>310</v>
      </c>
      <c r="O354" t="s">
        <v>310</v>
      </c>
      <c r="P354" t="s">
        <v>310</v>
      </c>
      <c r="Q354" t="s">
        <v>866</v>
      </c>
      <c r="R354" t="b">
        <v>0</v>
      </c>
    </row>
    <row r="355" spans="1:18" x14ac:dyDescent="0.25">
      <c r="A355">
        <v>354</v>
      </c>
      <c r="B355" t="b">
        <v>0</v>
      </c>
      <c r="C355" t="s">
        <v>1032</v>
      </c>
      <c r="D355" t="s">
        <v>866</v>
      </c>
      <c r="E355" t="s">
        <v>866</v>
      </c>
      <c r="F355" t="s">
        <v>866</v>
      </c>
      <c r="G355" t="s">
        <v>1032</v>
      </c>
      <c r="H355" t="s">
        <v>1032</v>
      </c>
      <c r="I355" t="s">
        <v>1032</v>
      </c>
      <c r="J355" t="s">
        <v>310</v>
      </c>
      <c r="K355" t="s">
        <v>310</v>
      </c>
      <c r="L355" t="s">
        <v>310</v>
      </c>
      <c r="M355" t="s">
        <v>310</v>
      </c>
      <c r="N355" t="s">
        <v>310</v>
      </c>
      <c r="O355" t="s">
        <v>310</v>
      </c>
      <c r="P355" t="s">
        <v>310</v>
      </c>
      <c r="Q355" t="s">
        <v>866</v>
      </c>
      <c r="R355" t="b">
        <v>0</v>
      </c>
    </row>
    <row r="356" spans="1:18" x14ac:dyDescent="0.25">
      <c r="A356">
        <v>355</v>
      </c>
      <c r="B356" t="b">
        <v>0</v>
      </c>
      <c r="C356" t="s">
        <v>1032</v>
      </c>
      <c r="D356" t="s">
        <v>866</v>
      </c>
      <c r="E356" t="s">
        <v>866</v>
      </c>
      <c r="F356" t="s">
        <v>866</v>
      </c>
      <c r="G356" t="s">
        <v>1032</v>
      </c>
      <c r="H356" t="s">
        <v>1032</v>
      </c>
      <c r="I356" t="s">
        <v>1032</v>
      </c>
      <c r="J356" t="s">
        <v>310</v>
      </c>
      <c r="K356" t="s">
        <v>310</v>
      </c>
      <c r="L356" t="s">
        <v>310</v>
      </c>
      <c r="M356" t="s">
        <v>310</v>
      </c>
      <c r="N356" t="s">
        <v>310</v>
      </c>
      <c r="O356" t="s">
        <v>310</v>
      </c>
      <c r="P356" t="s">
        <v>310</v>
      </c>
      <c r="Q356" t="s">
        <v>866</v>
      </c>
      <c r="R356" t="b">
        <v>0</v>
      </c>
    </row>
    <row r="357" spans="1:18" x14ac:dyDescent="0.25">
      <c r="A357">
        <v>356</v>
      </c>
      <c r="B357" t="b">
        <v>0</v>
      </c>
      <c r="C357" t="s">
        <v>1032</v>
      </c>
      <c r="D357" t="s">
        <v>866</v>
      </c>
      <c r="E357" t="s">
        <v>866</v>
      </c>
      <c r="F357" t="s">
        <v>866</v>
      </c>
      <c r="G357" t="s">
        <v>1032</v>
      </c>
      <c r="H357" t="s">
        <v>1032</v>
      </c>
      <c r="I357" t="s">
        <v>1032</v>
      </c>
      <c r="J357" t="s">
        <v>310</v>
      </c>
      <c r="K357" t="s">
        <v>310</v>
      </c>
      <c r="L357" t="s">
        <v>310</v>
      </c>
      <c r="M357" t="s">
        <v>310</v>
      </c>
      <c r="N357" t="s">
        <v>310</v>
      </c>
      <c r="O357" t="s">
        <v>310</v>
      </c>
      <c r="P357" t="s">
        <v>310</v>
      </c>
      <c r="Q357" t="s">
        <v>866</v>
      </c>
      <c r="R357" t="b">
        <v>0</v>
      </c>
    </row>
    <row r="358" spans="1:18" x14ac:dyDescent="0.25">
      <c r="A358">
        <v>357</v>
      </c>
      <c r="B358" t="b">
        <v>0</v>
      </c>
      <c r="C358" t="s">
        <v>1032</v>
      </c>
      <c r="D358" t="s">
        <v>866</v>
      </c>
      <c r="E358" t="s">
        <v>866</v>
      </c>
      <c r="F358" t="s">
        <v>866</v>
      </c>
      <c r="G358" t="s">
        <v>1032</v>
      </c>
      <c r="H358" t="s">
        <v>1032</v>
      </c>
      <c r="I358" t="s">
        <v>1032</v>
      </c>
      <c r="J358" t="s">
        <v>310</v>
      </c>
      <c r="K358" t="s">
        <v>310</v>
      </c>
      <c r="L358" t="s">
        <v>310</v>
      </c>
      <c r="M358" t="s">
        <v>310</v>
      </c>
      <c r="N358" t="s">
        <v>310</v>
      </c>
      <c r="O358" t="s">
        <v>310</v>
      </c>
      <c r="P358" t="s">
        <v>310</v>
      </c>
      <c r="Q358" t="s">
        <v>866</v>
      </c>
      <c r="R358" t="b">
        <v>0</v>
      </c>
    </row>
    <row r="359" spans="1:18" x14ac:dyDescent="0.25">
      <c r="A359">
        <v>358</v>
      </c>
      <c r="B359" t="b">
        <v>0</v>
      </c>
      <c r="C359" t="s">
        <v>1032</v>
      </c>
      <c r="D359" t="s">
        <v>866</v>
      </c>
      <c r="E359" t="s">
        <v>866</v>
      </c>
      <c r="F359" t="s">
        <v>866</v>
      </c>
      <c r="G359" t="s">
        <v>1032</v>
      </c>
      <c r="H359" t="s">
        <v>1032</v>
      </c>
      <c r="I359" t="s">
        <v>1032</v>
      </c>
      <c r="J359" t="s">
        <v>310</v>
      </c>
      <c r="K359" t="s">
        <v>310</v>
      </c>
      <c r="L359" t="s">
        <v>310</v>
      </c>
      <c r="M359" t="s">
        <v>310</v>
      </c>
      <c r="N359" t="s">
        <v>310</v>
      </c>
      <c r="O359" t="s">
        <v>310</v>
      </c>
      <c r="P359" t="s">
        <v>310</v>
      </c>
      <c r="Q359" t="s">
        <v>866</v>
      </c>
      <c r="R359" t="b">
        <v>0</v>
      </c>
    </row>
    <row r="360" spans="1:18" x14ac:dyDescent="0.25">
      <c r="A360">
        <v>359</v>
      </c>
      <c r="B360" t="b">
        <v>0</v>
      </c>
      <c r="C360" t="s">
        <v>1032</v>
      </c>
      <c r="D360" t="s">
        <v>866</v>
      </c>
      <c r="E360" t="s">
        <v>866</v>
      </c>
      <c r="F360" t="s">
        <v>866</v>
      </c>
      <c r="G360" t="s">
        <v>1032</v>
      </c>
      <c r="H360" t="s">
        <v>1032</v>
      </c>
      <c r="I360" t="s">
        <v>1032</v>
      </c>
      <c r="J360" t="s">
        <v>310</v>
      </c>
      <c r="K360" t="s">
        <v>310</v>
      </c>
      <c r="L360" t="s">
        <v>310</v>
      </c>
      <c r="M360" t="s">
        <v>310</v>
      </c>
      <c r="N360" t="s">
        <v>310</v>
      </c>
      <c r="O360" t="s">
        <v>310</v>
      </c>
      <c r="P360" t="s">
        <v>310</v>
      </c>
      <c r="Q360" t="s">
        <v>866</v>
      </c>
      <c r="R360" t="b">
        <v>0</v>
      </c>
    </row>
    <row r="361" spans="1:18" x14ac:dyDescent="0.25">
      <c r="A361">
        <v>360</v>
      </c>
      <c r="B361" t="b">
        <v>0</v>
      </c>
      <c r="C361" t="s">
        <v>1032</v>
      </c>
      <c r="D361" t="s">
        <v>866</v>
      </c>
      <c r="E361" t="s">
        <v>866</v>
      </c>
      <c r="F361" t="s">
        <v>866</v>
      </c>
      <c r="G361" t="s">
        <v>1032</v>
      </c>
      <c r="H361" t="s">
        <v>1032</v>
      </c>
      <c r="I361" t="s">
        <v>1032</v>
      </c>
      <c r="J361" t="s">
        <v>310</v>
      </c>
      <c r="K361" t="s">
        <v>310</v>
      </c>
      <c r="L361" t="s">
        <v>310</v>
      </c>
      <c r="M361" t="s">
        <v>310</v>
      </c>
      <c r="N361" t="s">
        <v>310</v>
      </c>
      <c r="O361" t="s">
        <v>310</v>
      </c>
      <c r="P361" t="s">
        <v>310</v>
      </c>
      <c r="Q361" t="s">
        <v>866</v>
      </c>
      <c r="R361" t="b">
        <v>0</v>
      </c>
    </row>
    <row r="362" spans="1:18" x14ac:dyDescent="0.25">
      <c r="A362">
        <v>361</v>
      </c>
      <c r="B362" t="b">
        <v>0</v>
      </c>
      <c r="C362" t="s">
        <v>1032</v>
      </c>
      <c r="D362" t="s">
        <v>866</v>
      </c>
      <c r="E362" t="s">
        <v>866</v>
      </c>
      <c r="F362" t="s">
        <v>866</v>
      </c>
      <c r="G362" t="s">
        <v>1032</v>
      </c>
      <c r="H362" t="s">
        <v>1032</v>
      </c>
      <c r="I362" t="s">
        <v>1032</v>
      </c>
      <c r="J362" t="s">
        <v>310</v>
      </c>
      <c r="K362" t="s">
        <v>310</v>
      </c>
      <c r="L362" t="s">
        <v>310</v>
      </c>
      <c r="M362" t="s">
        <v>310</v>
      </c>
      <c r="N362" t="s">
        <v>310</v>
      </c>
      <c r="O362" t="s">
        <v>310</v>
      </c>
      <c r="P362" t="s">
        <v>310</v>
      </c>
      <c r="Q362" t="s">
        <v>866</v>
      </c>
      <c r="R362" t="b">
        <v>0</v>
      </c>
    </row>
    <row r="363" spans="1:18" x14ac:dyDescent="0.25">
      <c r="A363">
        <v>362</v>
      </c>
      <c r="B363" t="b">
        <v>0</v>
      </c>
      <c r="C363" t="s">
        <v>1032</v>
      </c>
      <c r="D363" t="s">
        <v>866</v>
      </c>
      <c r="E363" t="s">
        <v>866</v>
      </c>
      <c r="F363" t="s">
        <v>866</v>
      </c>
      <c r="G363" t="s">
        <v>1032</v>
      </c>
      <c r="H363" t="s">
        <v>1032</v>
      </c>
      <c r="I363" t="s">
        <v>1032</v>
      </c>
      <c r="J363" t="s">
        <v>310</v>
      </c>
      <c r="K363" t="s">
        <v>310</v>
      </c>
      <c r="L363" t="s">
        <v>310</v>
      </c>
      <c r="M363" t="s">
        <v>310</v>
      </c>
      <c r="N363" t="s">
        <v>310</v>
      </c>
      <c r="O363" t="s">
        <v>310</v>
      </c>
      <c r="P363" t="s">
        <v>310</v>
      </c>
      <c r="Q363" t="s">
        <v>866</v>
      </c>
      <c r="R363" t="b">
        <v>0</v>
      </c>
    </row>
    <row r="364" spans="1:18" x14ac:dyDescent="0.25">
      <c r="A364">
        <v>363</v>
      </c>
      <c r="B364" t="b">
        <v>0</v>
      </c>
      <c r="C364" t="s">
        <v>1032</v>
      </c>
      <c r="D364" t="s">
        <v>866</v>
      </c>
      <c r="E364" t="s">
        <v>866</v>
      </c>
      <c r="F364" t="s">
        <v>866</v>
      </c>
      <c r="G364" t="s">
        <v>1032</v>
      </c>
      <c r="H364" t="s">
        <v>1032</v>
      </c>
      <c r="I364" t="s">
        <v>1032</v>
      </c>
      <c r="J364" t="s">
        <v>310</v>
      </c>
      <c r="K364" t="s">
        <v>310</v>
      </c>
      <c r="L364" t="s">
        <v>310</v>
      </c>
      <c r="M364" t="s">
        <v>310</v>
      </c>
      <c r="N364" t="s">
        <v>310</v>
      </c>
      <c r="O364" t="s">
        <v>310</v>
      </c>
      <c r="P364" t="s">
        <v>310</v>
      </c>
      <c r="Q364" t="s">
        <v>866</v>
      </c>
      <c r="R364" t="b">
        <v>0</v>
      </c>
    </row>
    <row r="365" spans="1:18" x14ac:dyDescent="0.25">
      <c r="A365">
        <v>364</v>
      </c>
      <c r="B365" t="b">
        <v>0</v>
      </c>
      <c r="C365" t="s">
        <v>1032</v>
      </c>
      <c r="D365" t="s">
        <v>866</v>
      </c>
      <c r="E365" t="s">
        <v>866</v>
      </c>
      <c r="F365" t="s">
        <v>866</v>
      </c>
      <c r="G365" t="s">
        <v>1032</v>
      </c>
      <c r="H365" t="s">
        <v>1032</v>
      </c>
      <c r="I365" t="s">
        <v>1032</v>
      </c>
      <c r="J365" t="s">
        <v>310</v>
      </c>
      <c r="K365" t="s">
        <v>310</v>
      </c>
      <c r="L365" t="s">
        <v>310</v>
      </c>
      <c r="M365" t="s">
        <v>310</v>
      </c>
      <c r="N365" t="s">
        <v>310</v>
      </c>
      <c r="O365" t="s">
        <v>310</v>
      </c>
      <c r="P365" t="s">
        <v>310</v>
      </c>
      <c r="Q365" t="s">
        <v>866</v>
      </c>
      <c r="R365" t="b">
        <v>0</v>
      </c>
    </row>
    <row r="366" spans="1:18" x14ac:dyDescent="0.25">
      <c r="A366">
        <v>365</v>
      </c>
      <c r="B366" t="b">
        <v>0</v>
      </c>
      <c r="C366" t="s">
        <v>1032</v>
      </c>
      <c r="D366" t="s">
        <v>866</v>
      </c>
      <c r="E366" t="s">
        <v>866</v>
      </c>
      <c r="F366" t="s">
        <v>866</v>
      </c>
      <c r="G366" t="s">
        <v>1032</v>
      </c>
      <c r="H366" t="s">
        <v>1032</v>
      </c>
      <c r="I366" t="s">
        <v>1032</v>
      </c>
      <c r="J366" t="s">
        <v>310</v>
      </c>
      <c r="K366" t="s">
        <v>310</v>
      </c>
      <c r="L366" t="s">
        <v>310</v>
      </c>
      <c r="M366" t="s">
        <v>310</v>
      </c>
      <c r="N366" t="s">
        <v>310</v>
      </c>
      <c r="O366" t="s">
        <v>310</v>
      </c>
      <c r="P366" t="s">
        <v>310</v>
      </c>
      <c r="Q366" t="s">
        <v>866</v>
      </c>
      <c r="R366" t="b">
        <v>0</v>
      </c>
    </row>
    <row r="367" spans="1:18" x14ac:dyDescent="0.25">
      <c r="A367">
        <v>366</v>
      </c>
      <c r="B367" t="b">
        <v>0</v>
      </c>
      <c r="C367" t="s">
        <v>1032</v>
      </c>
      <c r="D367" t="s">
        <v>866</v>
      </c>
      <c r="E367" t="s">
        <v>866</v>
      </c>
      <c r="F367" t="s">
        <v>866</v>
      </c>
      <c r="G367" t="s">
        <v>1032</v>
      </c>
      <c r="H367" t="s">
        <v>1032</v>
      </c>
      <c r="I367" t="s">
        <v>1032</v>
      </c>
      <c r="J367" t="s">
        <v>310</v>
      </c>
      <c r="K367" t="s">
        <v>310</v>
      </c>
      <c r="L367" t="s">
        <v>310</v>
      </c>
      <c r="M367" t="s">
        <v>310</v>
      </c>
      <c r="N367" t="s">
        <v>310</v>
      </c>
      <c r="O367" t="s">
        <v>310</v>
      </c>
      <c r="P367" t="s">
        <v>310</v>
      </c>
      <c r="Q367" t="s">
        <v>866</v>
      </c>
      <c r="R367" t="b">
        <v>0</v>
      </c>
    </row>
    <row r="368" spans="1:18" x14ac:dyDescent="0.25">
      <c r="A368">
        <v>367</v>
      </c>
      <c r="B368" t="b">
        <v>0</v>
      </c>
      <c r="C368" t="s">
        <v>1032</v>
      </c>
      <c r="D368" t="s">
        <v>866</v>
      </c>
      <c r="E368" t="s">
        <v>866</v>
      </c>
      <c r="F368" t="s">
        <v>866</v>
      </c>
      <c r="G368" t="s">
        <v>1032</v>
      </c>
      <c r="H368" t="s">
        <v>1032</v>
      </c>
      <c r="I368" t="s">
        <v>1032</v>
      </c>
      <c r="J368" t="s">
        <v>310</v>
      </c>
      <c r="K368" t="s">
        <v>310</v>
      </c>
      <c r="L368" t="s">
        <v>310</v>
      </c>
      <c r="M368" t="s">
        <v>310</v>
      </c>
      <c r="N368" t="s">
        <v>310</v>
      </c>
      <c r="O368" t="s">
        <v>310</v>
      </c>
      <c r="P368" t="s">
        <v>310</v>
      </c>
      <c r="Q368" t="s">
        <v>866</v>
      </c>
      <c r="R368" t="b">
        <v>0</v>
      </c>
    </row>
    <row r="369" spans="1:18" x14ac:dyDescent="0.25">
      <c r="A369">
        <v>368</v>
      </c>
      <c r="B369" t="b">
        <v>0</v>
      </c>
      <c r="C369" t="s">
        <v>1032</v>
      </c>
      <c r="D369" t="s">
        <v>866</v>
      </c>
      <c r="E369" t="s">
        <v>866</v>
      </c>
      <c r="F369" t="s">
        <v>866</v>
      </c>
      <c r="G369" t="s">
        <v>1032</v>
      </c>
      <c r="H369" t="s">
        <v>1032</v>
      </c>
      <c r="I369" t="s">
        <v>1032</v>
      </c>
      <c r="J369" t="s">
        <v>310</v>
      </c>
      <c r="K369" t="s">
        <v>310</v>
      </c>
      <c r="L369" t="s">
        <v>310</v>
      </c>
      <c r="M369" t="s">
        <v>310</v>
      </c>
      <c r="N369" t="s">
        <v>310</v>
      </c>
      <c r="O369" t="s">
        <v>310</v>
      </c>
      <c r="P369" t="s">
        <v>310</v>
      </c>
      <c r="Q369" t="s">
        <v>866</v>
      </c>
      <c r="R369" t="b">
        <v>0</v>
      </c>
    </row>
    <row r="370" spans="1:18" x14ac:dyDescent="0.25">
      <c r="A370">
        <v>369</v>
      </c>
      <c r="B370" t="b">
        <v>0</v>
      </c>
      <c r="C370" t="s">
        <v>1032</v>
      </c>
      <c r="D370" t="s">
        <v>866</v>
      </c>
      <c r="E370" t="s">
        <v>866</v>
      </c>
      <c r="F370" t="s">
        <v>866</v>
      </c>
      <c r="G370" t="s">
        <v>1032</v>
      </c>
      <c r="H370" t="s">
        <v>1032</v>
      </c>
      <c r="I370" t="s">
        <v>1032</v>
      </c>
      <c r="J370" t="s">
        <v>310</v>
      </c>
      <c r="K370" t="s">
        <v>310</v>
      </c>
      <c r="L370" t="s">
        <v>310</v>
      </c>
      <c r="M370" t="s">
        <v>310</v>
      </c>
      <c r="N370" t="s">
        <v>310</v>
      </c>
      <c r="O370" t="s">
        <v>310</v>
      </c>
      <c r="P370" t="s">
        <v>310</v>
      </c>
      <c r="Q370" t="s">
        <v>866</v>
      </c>
      <c r="R370" t="b">
        <v>0</v>
      </c>
    </row>
    <row r="371" spans="1:18" x14ac:dyDescent="0.25">
      <c r="A371">
        <v>370</v>
      </c>
      <c r="B371" t="b">
        <v>0</v>
      </c>
      <c r="C371" t="s">
        <v>1032</v>
      </c>
      <c r="D371" t="s">
        <v>866</v>
      </c>
      <c r="E371" t="s">
        <v>866</v>
      </c>
      <c r="F371" t="s">
        <v>866</v>
      </c>
      <c r="G371" t="s">
        <v>1032</v>
      </c>
      <c r="H371" t="s">
        <v>1032</v>
      </c>
      <c r="I371" t="s">
        <v>1032</v>
      </c>
      <c r="J371" t="s">
        <v>310</v>
      </c>
      <c r="K371" t="s">
        <v>310</v>
      </c>
      <c r="L371" t="s">
        <v>310</v>
      </c>
      <c r="M371" t="s">
        <v>310</v>
      </c>
      <c r="N371" t="s">
        <v>310</v>
      </c>
      <c r="O371" t="s">
        <v>310</v>
      </c>
      <c r="P371" t="s">
        <v>310</v>
      </c>
      <c r="Q371" t="s">
        <v>866</v>
      </c>
      <c r="R371" t="b">
        <v>0</v>
      </c>
    </row>
    <row r="372" spans="1:18" x14ac:dyDescent="0.25">
      <c r="A372">
        <v>371</v>
      </c>
      <c r="B372" t="b">
        <v>0</v>
      </c>
      <c r="C372" t="s">
        <v>1032</v>
      </c>
      <c r="D372" t="s">
        <v>866</v>
      </c>
      <c r="E372" t="s">
        <v>866</v>
      </c>
      <c r="F372" t="s">
        <v>866</v>
      </c>
      <c r="G372" t="s">
        <v>1032</v>
      </c>
      <c r="H372" t="s">
        <v>1032</v>
      </c>
      <c r="I372" t="s">
        <v>1032</v>
      </c>
      <c r="J372" t="s">
        <v>310</v>
      </c>
      <c r="K372" t="s">
        <v>310</v>
      </c>
      <c r="L372" t="s">
        <v>310</v>
      </c>
      <c r="M372" t="s">
        <v>310</v>
      </c>
      <c r="N372" t="s">
        <v>310</v>
      </c>
      <c r="O372" t="s">
        <v>310</v>
      </c>
      <c r="P372" t="s">
        <v>310</v>
      </c>
      <c r="Q372" t="s">
        <v>866</v>
      </c>
      <c r="R372" t="b">
        <v>0</v>
      </c>
    </row>
    <row r="373" spans="1:18" x14ac:dyDescent="0.25">
      <c r="A373">
        <v>372</v>
      </c>
      <c r="B373" t="b">
        <v>0</v>
      </c>
      <c r="C373" t="s">
        <v>1032</v>
      </c>
      <c r="D373" t="s">
        <v>866</v>
      </c>
      <c r="E373" t="s">
        <v>866</v>
      </c>
      <c r="F373" t="s">
        <v>866</v>
      </c>
      <c r="G373" t="s">
        <v>1032</v>
      </c>
      <c r="H373" t="s">
        <v>1032</v>
      </c>
      <c r="I373" t="s">
        <v>1032</v>
      </c>
      <c r="J373" t="s">
        <v>310</v>
      </c>
      <c r="K373" t="s">
        <v>310</v>
      </c>
      <c r="L373" t="s">
        <v>310</v>
      </c>
      <c r="M373" t="s">
        <v>310</v>
      </c>
      <c r="N373" t="s">
        <v>310</v>
      </c>
      <c r="O373" t="s">
        <v>310</v>
      </c>
      <c r="P373" t="s">
        <v>310</v>
      </c>
      <c r="Q373" t="s">
        <v>866</v>
      </c>
      <c r="R373" t="b">
        <v>0</v>
      </c>
    </row>
    <row r="374" spans="1:18" x14ac:dyDescent="0.25">
      <c r="A374">
        <v>373</v>
      </c>
      <c r="B374" t="b">
        <v>0</v>
      </c>
      <c r="C374" t="s">
        <v>1032</v>
      </c>
      <c r="D374" t="s">
        <v>866</v>
      </c>
      <c r="E374" t="s">
        <v>866</v>
      </c>
      <c r="F374" t="s">
        <v>866</v>
      </c>
      <c r="G374" t="s">
        <v>1032</v>
      </c>
      <c r="H374" t="s">
        <v>1032</v>
      </c>
      <c r="I374" t="s">
        <v>1032</v>
      </c>
      <c r="J374" t="s">
        <v>310</v>
      </c>
      <c r="K374" t="s">
        <v>310</v>
      </c>
      <c r="L374" t="s">
        <v>310</v>
      </c>
      <c r="M374" t="s">
        <v>310</v>
      </c>
      <c r="N374" t="s">
        <v>310</v>
      </c>
      <c r="O374" t="s">
        <v>310</v>
      </c>
      <c r="P374" t="s">
        <v>310</v>
      </c>
      <c r="Q374" t="s">
        <v>866</v>
      </c>
      <c r="R374" t="b">
        <v>0</v>
      </c>
    </row>
    <row r="375" spans="1:18" x14ac:dyDescent="0.25">
      <c r="A375">
        <v>374</v>
      </c>
      <c r="B375" t="b">
        <v>0</v>
      </c>
      <c r="C375" t="s">
        <v>1032</v>
      </c>
      <c r="D375" t="s">
        <v>866</v>
      </c>
      <c r="E375" t="s">
        <v>866</v>
      </c>
      <c r="F375" t="s">
        <v>866</v>
      </c>
      <c r="G375" t="s">
        <v>1032</v>
      </c>
      <c r="H375" t="s">
        <v>1032</v>
      </c>
      <c r="I375" t="s">
        <v>1032</v>
      </c>
      <c r="J375" t="s">
        <v>310</v>
      </c>
      <c r="K375" t="s">
        <v>310</v>
      </c>
      <c r="L375" t="s">
        <v>310</v>
      </c>
      <c r="M375" t="s">
        <v>310</v>
      </c>
      <c r="N375" t="s">
        <v>310</v>
      </c>
      <c r="O375" t="s">
        <v>310</v>
      </c>
      <c r="P375" t="s">
        <v>310</v>
      </c>
      <c r="Q375" t="s">
        <v>866</v>
      </c>
      <c r="R375" t="b">
        <v>0</v>
      </c>
    </row>
    <row r="376" spans="1:18" x14ac:dyDescent="0.25">
      <c r="A376">
        <v>375</v>
      </c>
      <c r="B376" t="b">
        <v>0</v>
      </c>
      <c r="C376" t="s">
        <v>1032</v>
      </c>
      <c r="D376" t="s">
        <v>866</v>
      </c>
      <c r="E376" t="s">
        <v>866</v>
      </c>
      <c r="F376" t="s">
        <v>866</v>
      </c>
      <c r="G376" t="s">
        <v>1032</v>
      </c>
      <c r="H376" t="s">
        <v>1032</v>
      </c>
      <c r="I376" t="s">
        <v>1032</v>
      </c>
      <c r="J376" t="s">
        <v>310</v>
      </c>
      <c r="K376" t="s">
        <v>310</v>
      </c>
      <c r="L376" t="s">
        <v>310</v>
      </c>
      <c r="M376" t="s">
        <v>310</v>
      </c>
      <c r="N376" t="s">
        <v>310</v>
      </c>
      <c r="O376" t="s">
        <v>310</v>
      </c>
      <c r="P376" t="s">
        <v>310</v>
      </c>
      <c r="Q376" t="s">
        <v>866</v>
      </c>
      <c r="R376" t="b">
        <v>0</v>
      </c>
    </row>
    <row r="377" spans="1:18" x14ac:dyDescent="0.25">
      <c r="A377">
        <v>376</v>
      </c>
      <c r="B377" t="b">
        <v>0</v>
      </c>
      <c r="C377" t="s">
        <v>1032</v>
      </c>
      <c r="D377" t="s">
        <v>866</v>
      </c>
      <c r="E377" t="s">
        <v>866</v>
      </c>
      <c r="F377" t="s">
        <v>866</v>
      </c>
      <c r="G377" t="s">
        <v>1032</v>
      </c>
      <c r="H377" t="s">
        <v>1032</v>
      </c>
      <c r="I377" t="s">
        <v>1032</v>
      </c>
      <c r="J377" t="s">
        <v>310</v>
      </c>
      <c r="K377" t="s">
        <v>310</v>
      </c>
      <c r="L377" t="s">
        <v>310</v>
      </c>
      <c r="M377" t="s">
        <v>310</v>
      </c>
      <c r="N377" t="s">
        <v>310</v>
      </c>
      <c r="O377" t="s">
        <v>310</v>
      </c>
      <c r="P377" t="s">
        <v>310</v>
      </c>
      <c r="Q377" t="s">
        <v>866</v>
      </c>
      <c r="R377" t="b">
        <v>0</v>
      </c>
    </row>
    <row r="378" spans="1:18" x14ac:dyDescent="0.25">
      <c r="A378">
        <v>377</v>
      </c>
      <c r="B378" t="b">
        <v>0</v>
      </c>
      <c r="C378" t="s">
        <v>1032</v>
      </c>
      <c r="D378" t="s">
        <v>866</v>
      </c>
      <c r="E378" t="s">
        <v>866</v>
      </c>
      <c r="F378" t="s">
        <v>866</v>
      </c>
      <c r="G378" t="s">
        <v>1032</v>
      </c>
      <c r="H378" t="s">
        <v>1032</v>
      </c>
      <c r="I378" t="s">
        <v>1032</v>
      </c>
      <c r="J378" t="s">
        <v>310</v>
      </c>
      <c r="K378" t="s">
        <v>310</v>
      </c>
      <c r="L378" t="s">
        <v>310</v>
      </c>
      <c r="M378" t="s">
        <v>310</v>
      </c>
      <c r="N378" t="s">
        <v>310</v>
      </c>
      <c r="O378" t="s">
        <v>310</v>
      </c>
      <c r="P378" t="s">
        <v>310</v>
      </c>
      <c r="Q378" t="s">
        <v>866</v>
      </c>
      <c r="R378" t="b">
        <v>0</v>
      </c>
    </row>
    <row r="379" spans="1:18" x14ac:dyDescent="0.25">
      <c r="A379">
        <v>378</v>
      </c>
      <c r="B379" t="b">
        <v>0</v>
      </c>
      <c r="C379" t="s">
        <v>1032</v>
      </c>
      <c r="D379" t="s">
        <v>866</v>
      </c>
      <c r="E379" t="s">
        <v>866</v>
      </c>
      <c r="F379" t="s">
        <v>866</v>
      </c>
      <c r="G379" t="s">
        <v>1032</v>
      </c>
      <c r="H379" t="s">
        <v>1032</v>
      </c>
      <c r="I379" t="s">
        <v>1032</v>
      </c>
      <c r="J379" t="s">
        <v>310</v>
      </c>
      <c r="K379" t="s">
        <v>310</v>
      </c>
      <c r="L379" t="s">
        <v>310</v>
      </c>
      <c r="M379" t="s">
        <v>310</v>
      </c>
      <c r="N379" t="s">
        <v>310</v>
      </c>
      <c r="O379" t="s">
        <v>310</v>
      </c>
      <c r="P379" t="s">
        <v>310</v>
      </c>
      <c r="Q379" t="s">
        <v>866</v>
      </c>
      <c r="R379" t="b">
        <v>0</v>
      </c>
    </row>
    <row r="380" spans="1:18" x14ac:dyDescent="0.25">
      <c r="A380">
        <v>379</v>
      </c>
      <c r="B380" t="b">
        <v>0</v>
      </c>
      <c r="C380" t="s">
        <v>1032</v>
      </c>
      <c r="D380" t="s">
        <v>866</v>
      </c>
      <c r="E380" t="s">
        <v>866</v>
      </c>
      <c r="F380" t="s">
        <v>866</v>
      </c>
      <c r="G380" t="s">
        <v>1032</v>
      </c>
      <c r="H380" t="s">
        <v>1032</v>
      </c>
      <c r="I380" t="s">
        <v>1032</v>
      </c>
      <c r="J380" t="s">
        <v>310</v>
      </c>
      <c r="K380" t="s">
        <v>310</v>
      </c>
      <c r="L380" t="s">
        <v>310</v>
      </c>
      <c r="M380" t="s">
        <v>310</v>
      </c>
      <c r="N380" t="s">
        <v>310</v>
      </c>
      <c r="O380" t="s">
        <v>310</v>
      </c>
      <c r="P380" t="s">
        <v>310</v>
      </c>
      <c r="Q380" t="s">
        <v>866</v>
      </c>
      <c r="R380" t="b">
        <v>0</v>
      </c>
    </row>
    <row r="381" spans="1:18" x14ac:dyDescent="0.25">
      <c r="A381">
        <v>380</v>
      </c>
      <c r="B381" t="b">
        <v>0</v>
      </c>
      <c r="C381" t="s">
        <v>1032</v>
      </c>
      <c r="D381" t="s">
        <v>866</v>
      </c>
      <c r="E381" t="s">
        <v>866</v>
      </c>
      <c r="F381" t="s">
        <v>866</v>
      </c>
      <c r="G381" t="s">
        <v>1032</v>
      </c>
      <c r="H381" t="s">
        <v>1032</v>
      </c>
      <c r="I381" t="s">
        <v>1032</v>
      </c>
      <c r="J381" t="s">
        <v>310</v>
      </c>
      <c r="K381" t="s">
        <v>310</v>
      </c>
      <c r="L381" t="s">
        <v>310</v>
      </c>
      <c r="M381" t="s">
        <v>310</v>
      </c>
      <c r="N381" t="s">
        <v>310</v>
      </c>
      <c r="O381" t="s">
        <v>310</v>
      </c>
      <c r="P381" t="s">
        <v>310</v>
      </c>
      <c r="Q381" t="s">
        <v>866</v>
      </c>
      <c r="R381" t="b">
        <v>0</v>
      </c>
    </row>
    <row r="382" spans="1:18" x14ac:dyDescent="0.25">
      <c r="A382">
        <v>381</v>
      </c>
      <c r="B382" t="b">
        <v>0</v>
      </c>
      <c r="C382" t="s">
        <v>1032</v>
      </c>
      <c r="D382" t="s">
        <v>866</v>
      </c>
      <c r="E382" t="s">
        <v>866</v>
      </c>
      <c r="F382" t="s">
        <v>866</v>
      </c>
      <c r="G382" t="s">
        <v>1032</v>
      </c>
      <c r="H382" t="s">
        <v>1032</v>
      </c>
      <c r="I382" t="s">
        <v>1032</v>
      </c>
      <c r="J382" t="s">
        <v>310</v>
      </c>
      <c r="K382" t="s">
        <v>310</v>
      </c>
      <c r="L382" t="s">
        <v>310</v>
      </c>
      <c r="M382" t="s">
        <v>310</v>
      </c>
      <c r="N382" t="s">
        <v>310</v>
      </c>
      <c r="O382" t="s">
        <v>310</v>
      </c>
      <c r="P382" t="s">
        <v>310</v>
      </c>
      <c r="Q382" t="s">
        <v>866</v>
      </c>
      <c r="R382" t="b">
        <v>0</v>
      </c>
    </row>
    <row r="383" spans="1:18" x14ac:dyDescent="0.25">
      <c r="A383">
        <v>382</v>
      </c>
      <c r="B383" t="b">
        <v>0</v>
      </c>
      <c r="C383" t="s">
        <v>1032</v>
      </c>
      <c r="D383" t="s">
        <v>866</v>
      </c>
      <c r="E383" t="s">
        <v>866</v>
      </c>
      <c r="F383" t="s">
        <v>866</v>
      </c>
      <c r="G383" t="s">
        <v>1032</v>
      </c>
      <c r="H383" t="s">
        <v>1032</v>
      </c>
      <c r="I383" t="s">
        <v>1032</v>
      </c>
      <c r="J383" t="s">
        <v>310</v>
      </c>
      <c r="K383" t="s">
        <v>310</v>
      </c>
      <c r="L383" t="s">
        <v>310</v>
      </c>
      <c r="M383" t="s">
        <v>310</v>
      </c>
      <c r="N383" t="s">
        <v>310</v>
      </c>
      <c r="O383" t="s">
        <v>310</v>
      </c>
      <c r="P383" t="s">
        <v>310</v>
      </c>
      <c r="Q383" t="s">
        <v>866</v>
      </c>
      <c r="R383" t="b">
        <v>0</v>
      </c>
    </row>
    <row r="384" spans="1:18" x14ac:dyDescent="0.25">
      <c r="A384">
        <v>383</v>
      </c>
      <c r="B384" t="b">
        <v>0</v>
      </c>
      <c r="C384" t="s">
        <v>1032</v>
      </c>
      <c r="D384" t="s">
        <v>866</v>
      </c>
      <c r="E384" t="s">
        <v>866</v>
      </c>
      <c r="F384" t="s">
        <v>866</v>
      </c>
      <c r="G384" t="s">
        <v>1032</v>
      </c>
      <c r="H384" t="s">
        <v>1032</v>
      </c>
      <c r="I384" t="s">
        <v>1032</v>
      </c>
      <c r="J384" t="s">
        <v>310</v>
      </c>
      <c r="K384" t="s">
        <v>310</v>
      </c>
      <c r="L384" t="s">
        <v>310</v>
      </c>
      <c r="M384" t="s">
        <v>310</v>
      </c>
      <c r="N384" t="s">
        <v>310</v>
      </c>
      <c r="O384" t="s">
        <v>310</v>
      </c>
      <c r="P384" t="s">
        <v>310</v>
      </c>
      <c r="Q384" t="s">
        <v>866</v>
      </c>
      <c r="R384" t="b">
        <v>0</v>
      </c>
    </row>
    <row r="385" spans="1:18" x14ac:dyDescent="0.25">
      <c r="A385">
        <v>384</v>
      </c>
      <c r="B385" t="b">
        <v>0</v>
      </c>
      <c r="C385" t="s">
        <v>1032</v>
      </c>
      <c r="D385" t="s">
        <v>866</v>
      </c>
      <c r="E385" t="s">
        <v>866</v>
      </c>
      <c r="F385" t="s">
        <v>866</v>
      </c>
      <c r="G385" t="s">
        <v>1032</v>
      </c>
      <c r="H385" t="s">
        <v>1032</v>
      </c>
      <c r="I385" t="s">
        <v>1032</v>
      </c>
      <c r="J385" t="s">
        <v>310</v>
      </c>
      <c r="K385" t="s">
        <v>310</v>
      </c>
      <c r="L385" t="s">
        <v>310</v>
      </c>
      <c r="M385" t="s">
        <v>310</v>
      </c>
      <c r="N385" t="s">
        <v>310</v>
      </c>
      <c r="O385" t="s">
        <v>310</v>
      </c>
      <c r="P385" t="s">
        <v>310</v>
      </c>
      <c r="Q385" t="s">
        <v>866</v>
      </c>
      <c r="R385" t="b">
        <v>0</v>
      </c>
    </row>
    <row r="386" spans="1:18" x14ac:dyDescent="0.25">
      <c r="A386">
        <v>385</v>
      </c>
      <c r="B386" t="b">
        <v>0</v>
      </c>
      <c r="C386" t="s">
        <v>1032</v>
      </c>
      <c r="D386" t="s">
        <v>866</v>
      </c>
      <c r="E386" t="s">
        <v>866</v>
      </c>
      <c r="F386" t="s">
        <v>866</v>
      </c>
      <c r="G386" t="s">
        <v>1032</v>
      </c>
      <c r="H386" t="s">
        <v>1032</v>
      </c>
      <c r="I386" t="s">
        <v>1032</v>
      </c>
      <c r="J386" t="s">
        <v>310</v>
      </c>
      <c r="K386" t="s">
        <v>310</v>
      </c>
      <c r="L386" t="s">
        <v>310</v>
      </c>
      <c r="M386" t="s">
        <v>310</v>
      </c>
      <c r="N386" t="s">
        <v>310</v>
      </c>
      <c r="O386" t="s">
        <v>310</v>
      </c>
      <c r="P386" t="s">
        <v>310</v>
      </c>
      <c r="Q386" t="s">
        <v>866</v>
      </c>
      <c r="R386" t="b">
        <v>0</v>
      </c>
    </row>
    <row r="387" spans="1:18" x14ac:dyDescent="0.25">
      <c r="A387">
        <v>386</v>
      </c>
      <c r="B387" t="b">
        <v>0</v>
      </c>
      <c r="C387" t="s">
        <v>1032</v>
      </c>
      <c r="D387" t="s">
        <v>866</v>
      </c>
      <c r="E387" t="s">
        <v>866</v>
      </c>
      <c r="F387" t="s">
        <v>866</v>
      </c>
      <c r="G387" t="s">
        <v>1032</v>
      </c>
      <c r="H387" t="s">
        <v>1032</v>
      </c>
      <c r="I387" t="s">
        <v>1032</v>
      </c>
      <c r="J387" t="s">
        <v>310</v>
      </c>
      <c r="K387" t="s">
        <v>310</v>
      </c>
      <c r="L387" t="s">
        <v>310</v>
      </c>
      <c r="M387" t="s">
        <v>310</v>
      </c>
      <c r="N387" t="s">
        <v>310</v>
      </c>
      <c r="O387" t="s">
        <v>310</v>
      </c>
      <c r="P387" t="s">
        <v>310</v>
      </c>
      <c r="Q387" t="s">
        <v>866</v>
      </c>
      <c r="R387" t="b">
        <v>0</v>
      </c>
    </row>
    <row r="388" spans="1:18" x14ac:dyDescent="0.25">
      <c r="A388">
        <v>387</v>
      </c>
      <c r="B388" t="b">
        <v>0</v>
      </c>
      <c r="C388" t="s">
        <v>1032</v>
      </c>
      <c r="D388" t="s">
        <v>866</v>
      </c>
      <c r="E388" t="s">
        <v>866</v>
      </c>
      <c r="F388" t="s">
        <v>866</v>
      </c>
      <c r="G388" t="s">
        <v>1032</v>
      </c>
      <c r="H388" t="s">
        <v>1032</v>
      </c>
      <c r="I388" t="s">
        <v>1032</v>
      </c>
      <c r="J388" t="s">
        <v>310</v>
      </c>
      <c r="K388" t="s">
        <v>310</v>
      </c>
      <c r="L388" t="s">
        <v>310</v>
      </c>
      <c r="M388" t="s">
        <v>310</v>
      </c>
      <c r="N388" t="s">
        <v>310</v>
      </c>
      <c r="O388" t="s">
        <v>310</v>
      </c>
      <c r="P388" t="s">
        <v>310</v>
      </c>
      <c r="Q388" t="s">
        <v>866</v>
      </c>
      <c r="R388" t="b">
        <v>0</v>
      </c>
    </row>
    <row r="389" spans="1:18" x14ac:dyDescent="0.25">
      <c r="A389">
        <v>388</v>
      </c>
      <c r="B389" t="b">
        <v>0</v>
      </c>
      <c r="C389" t="s">
        <v>1032</v>
      </c>
      <c r="D389" t="s">
        <v>866</v>
      </c>
      <c r="E389" t="s">
        <v>866</v>
      </c>
      <c r="F389" t="s">
        <v>866</v>
      </c>
      <c r="G389" t="s">
        <v>1032</v>
      </c>
      <c r="H389" t="s">
        <v>1032</v>
      </c>
      <c r="I389" t="s">
        <v>1032</v>
      </c>
      <c r="J389" t="s">
        <v>310</v>
      </c>
      <c r="K389" t="s">
        <v>310</v>
      </c>
      <c r="L389" t="s">
        <v>310</v>
      </c>
      <c r="M389" t="s">
        <v>310</v>
      </c>
      <c r="N389" t="s">
        <v>310</v>
      </c>
      <c r="O389" t="s">
        <v>310</v>
      </c>
      <c r="P389" t="s">
        <v>310</v>
      </c>
      <c r="Q389" t="s">
        <v>866</v>
      </c>
      <c r="R389" t="b">
        <v>0</v>
      </c>
    </row>
    <row r="390" spans="1:18" x14ac:dyDescent="0.25">
      <c r="A390">
        <v>389</v>
      </c>
      <c r="B390" t="b">
        <v>0</v>
      </c>
      <c r="C390" t="s">
        <v>1032</v>
      </c>
      <c r="D390" t="s">
        <v>866</v>
      </c>
      <c r="E390" t="s">
        <v>866</v>
      </c>
      <c r="F390" t="s">
        <v>866</v>
      </c>
      <c r="G390" t="s">
        <v>1032</v>
      </c>
      <c r="H390" t="s">
        <v>1032</v>
      </c>
      <c r="I390" t="s">
        <v>1032</v>
      </c>
      <c r="J390" t="s">
        <v>310</v>
      </c>
      <c r="K390" t="s">
        <v>310</v>
      </c>
      <c r="L390" t="s">
        <v>310</v>
      </c>
      <c r="M390" t="s">
        <v>310</v>
      </c>
      <c r="N390" t="s">
        <v>310</v>
      </c>
      <c r="O390" t="s">
        <v>310</v>
      </c>
      <c r="P390" t="s">
        <v>310</v>
      </c>
      <c r="Q390" t="s">
        <v>866</v>
      </c>
      <c r="R390" t="b">
        <v>0</v>
      </c>
    </row>
    <row r="391" spans="1:18" x14ac:dyDescent="0.25">
      <c r="A391">
        <v>390</v>
      </c>
      <c r="B391" t="b">
        <v>0</v>
      </c>
      <c r="C391" t="s">
        <v>1032</v>
      </c>
      <c r="D391" t="s">
        <v>866</v>
      </c>
      <c r="E391" t="s">
        <v>866</v>
      </c>
      <c r="F391" t="s">
        <v>866</v>
      </c>
      <c r="G391" t="s">
        <v>1032</v>
      </c>
      <c r="H391" t="s">
        <v>1032</v>
      </c>
      <c r="I391" t="s">
        <v>1032</v>
      </c>
      <c r="J391" t="s">
        <v>310</v>
      </c>
      <c r="K391" t="s">
        <v>310</v>
      </c>
      <c r="L391" t="s">
        <v>310</v>
      </c>
      <c r="M391" t="s">
        <v>310</v>
      </c>
      <c r="N391" t="s">
        <v>310</v>
      </c>
      <c r="O391" t="s">
        <v>310</v>
      </c>
      <c r="P391" t="s">
        <v>310</v>
      </c>
      <c r="Q391" t="s">
        <v>866</v>
      </c>
      <c r="R391" t="b">
        <v>0</v>
      </c>
    </row>
    <row r="392" spans="1:18" x14ac:dyDescent="0.25">
      <c r="A392">
        <v>391</v>
      </c>
      <c r="B392" t="b">
        <v>0</v>
      </c>
      <c r="C392" t="s">
        <v>1032</v>
      </c>
      <c r="D392" t="s">
        <v>866</v>
      </c>
      <c r="E392" t="s">
        <v>866</v>
      </c>
      <c r="F392" t="s">
        <v>866</v>
      </c>
      <c r="G392" t="s">
        <v>1032</v>
      </c>
      <c r="H392" t="s">
        <v>1032</v>
      </c>
      <c r="I392" t="s">
        <v>1032</v>
      </c>
      <c r="J392" t="s">
        <v>310</v>
      </c>
      <c r="K392" t="s">
        <v>310</v>
      </c>
      <c r="L392" t="s">
        <v>310</v>
      </c>
      <c r="M392" t="s">
        <v>310</v>
      </c>
      <c r="N392" t="s">
        <v>310</v>
      </c>
      <c r="O392" t="s">
        <v>310</v>
      </c>
      <c r="P392" t="s">
        <v>310</v>
      </c>
      <c r="Q392" t="s">
        <v>866</v>
      </c>
      <c r="R392" t="b">
        <v>0</v>
      </c>
    </row>
    <row r="393" spans="1:18" x14ac:dyDescent="0.25">
      <c r="A393">
        <v>392</v>
      </c>
      <c r="B393" t="b">
        <v>0</v>
      </c>
      <c r="C393" t="s">
        <v>1032</v>
      </c>
      <c r="D393" t="s">
        <v>866</v>
      </c>
      <c r="E393" t="s">
        <v>866</v>
      </c>
      <c r="F393" t="s">
        <v>866</v>
      </c>
      <c r="G393" t="s">
        <v>1032</v>
      </c>
      <c r="H393" t="s">
        <v>1032</v>
      </c>
      <c r="I393" t="s">
        <v>1032</v>
      </c>
      <c r="J393" t="s">
        <v>310</v>
      </c>
      <c r="K393" t="s">
        <v>310</v>
      </c>
      <c r="L393" t="s">
        <v>310</v>
      </c>
      <c r="M393" t="s">
        <v>310</v>
      </c>
      <c r="N393" t="s">
        <v>310</v>
      </c>
      <c r="O393" t="s">
        <v>310</v>
      </c>
      <c r="P393" t="s">
        <v>310</v>
      </c>
      <c r="Q393" t="s">
        <v>866</v>
      </c>
      <c r="R393" t="b">
        <v>0</v>
      </c>
    </row>
    <row r="394" spans="1:18" x14ac:dyDescent="0.25">
      <c r="A394">
        <v>393</v>
      </c>
      <c r="B394" t="b">
        <v>0</v>
      </c>
      <c r="C394" t="s">
        <v>1032</v>
      </c>
      <c r="D394" t="s">
        <v>866</v>
      </c>
      <c r="E394" t="s">
        <v>866</v>
      </c>
      <c r="F394" t="s">
        <v>866</v>
      </c>
      <c r="G394" t="s">
        <v>1032</v>
      </c>
      <c r="H394" t="s">
        <v>1032</v>
      </c>
      <c r="I394" t="s">
        <v>1032</v>
      </c>
      <c r="J394" t="s">
        <v>310</v>
      </c>
      <c r="K394" t="s">
        <v>310</v>
      </c>
      <c r="L394" t="s">
        <v>310</v>
      </c>
      <c r="M394" t="s">
        <v>310</v>
      </c>
      <c r="N394" t="s">
        <v>310</v>
      </c>
      <c r="O394" t="s">
        <v>310</v>
      </c>
      <c r="P394" t="s">
        <v>310</v>
      </c>
      <c r="Q394" t="s">
        <v>866</v>
      </c>
      <c r="R394" t="b">
        <v>0</v>
      </c>
    </row>
    <row r="395" spans="1:18" x14ac:dyDescent="0.25">
      <c r="A395">
        <v>394</v>
      </c>
      <c r="B395" t="b">
        <v>0</v>
      </c>
      <c r="C395" t="s">
        <v>1032</v>
      </c>
      <c r="D395" t="s">
        <v>866</v>
      </c>
      <c r="E395" t="s">
        <v>866</v>
      </c>
      <c r="F395" t="s">
        <v>866</v>
      </c>
      <c r="G395" t="s">
        <v>1032</v>
      </c>
      <c r="H395" t="s">
        <v>1032</v>
      </c>
      <c r="I395" t="s">
        <v>1032</v>
      </c>
      <c r="J395" t="s">
        <v>310</v>
      </c>
      <c r="K395" t="s">
        <v>310</v>
      </c>
      <c r="L395" t="s">
        <v>310</v>
      </c>
      <c r="M395" t="s">
        <v>310</v>
      </c>
      <c r="N395" t="s">
        <v>310</v>
      </c>
      <c r="O395" t="s">
        <v>310</v>
      </c>
      <c r="P395" t="s">
        <v>310</v>
      </c>
      <c r="Q395" t="s">
        <v>866</v>
      </c>
      <c r="R395" t="b">
        <v>0</v>
      </c>
    </row>
    <row r="396" spans="1:18" x14ac:dyDescent="0.25">
      <c r="A396">
        <v>395</v>
      </c>
      <c r="B396" t="b">
        <v>0</v>
      </c>
      <c r="C396" t="s">
        <v>1032</v>
      </c>
      <c r="D396" t="s">
        <v>866</v>
      </c>
      <c r="E396" t="s">
        <v>866</v>
      </c>
      <c r="F396" t="s">
        <v>866</v>
      </c>
      <c r="G396" t="s">
        <v>1032</v>
      </c>
      <c r="H396" t="s">
        <v>1032</v>
      </c>
      <c r="I396" t="s">
        <v>1032</v>
      </c>
      <c r="J396" t="s">
        <v>310</v>
      </c>
      <c r="K396" t="s">
        <v>310</v>
      </c>
      <c r="L396" t="s">
        <v>310</v>
      </c>
      <c r="M396" t="s">
        <v>310</v>
      </c>
      <c r="N396" t="s">
        <v>310</v>
      </c>
      <c r="O396" t="s">
        <v>310</v>
      </c>
      <c r="P396" t="s">
        <v>310</v>
      </c>
      <c r="Q396" t="s">
        <v>866</v>
      </c>
      <c r="R396" t="b">
        <v>0</v>
      </c>
    </row>
    <row r="397" spans="1:18" x14ac:dyDescent="0.25">
      <c r="A397">
        <v>396</v>
      </c>
      <c r="B397" t="b">
        <v>0</v>
      </c>
      <c r="C397" t="s">
        <v>1032</v>
      </c>
      <c r="D397" t="s">
        <v>866</v>
      </c>
      <c r="E397" t="s">
        <v>866</v>
      </c>
      <c r="F397" t="s">
        <v>866</v>
      </c>
      <c r="G397" t="s">
        <v>1032</v>
      </c>
      <c r="H397" t="s">
        <v>1032</v>
      </c>
      <c r="I397" t="s">
        <v>1032</v>
      </c>
      <c r="J397" t="s">
        <v>310</v>
      </c>
      <c r="K397" t="s">
        <v>310</v>
      </c>
      <c r="L397" t="s">
        <v>310</v>
      </c>
      <c r="M397" t="s">
        <v>310</v>
      </c>
      <c r="N397" t="s">
        <v>310</v>
      </c>
      <c r="O397" t="s">
        <v>310</v>
      </c>
      <c r="P397" t="s">
        <v>310</v>
      </c>
      <c r="Q397" t="s">
        <v>866</v>
      </c>
      <c r="R397" t="b">
        <v>0</v>
      </c>
    </row>
    <row r="398" spans="1:18" x14ac:dyDescent="0.25">
      <c r="A398">
        <v>397</v>
      </c>
      <c r="B398" t="b">
        <v>0</v>
      </c>
      <c r="C398" t="s">
        <v>1032</v>
      </c>
      <c r="D398" t="s">
        <v>866</v>
      </c>
      <c r="E398" t="s">
        <v>866</v>
      </c>
      <c r="F398" t="s">
        <v>866</v>
      </c>
      <c r="G398" t="s">
        <v>1032</v>
      </c>
      <c r="H398" t="s">
        <v>1032</v>
      </c>
      <c r="I398" t="s">
        <v>1032</v>
      </c>
      <c r="J398" t="s">
        <v>310</v>
      </c>
      <c r="K398" t="s">
        <v>310</v>
      </c>
      <c r="L398" t="s">
        <v>310</v>
      </c>
      <c r="M398" t="s">
        <v>310</v>
      </c>
      <c r="N398" t="s">
        <v>310</v>
      </c>
      <c r="O398" t="s">
        <v>310</v>
      </c>
      <c r="P398" t="s">
        <v>310</v>
      </c>
      <c r="Q398" t="s">
        <v>866</v>
      </c>
      <c r="R398" t="b">
        <v>0</v>
      </c>
    </row>
    <row r="399" spans="1:18" x14ac:dyDescent="0.25">
      <c r="A399">
        <v>398</v>
      </c>
      <c r="B399" t="b">
        <v>0</v>
      </c>
      <c r="C399" t="s">
        <v>1032</v>
      </c>
      <c r="D399" t="s">
        <v>866</v>
      </c>
      <c r="E399" t="s">
        <v>866</v>
      </c>
      <c r="F399" t="s">
        <v>866</v>
      </c>
      <c r="G399" t="s">
        <v>1032</v>
      </c>
      <c r="H399" t="s">
        <v>1032</v>
      </c>
      <c r="I399" t="s">
        <v>1032</v>
      </c>
      <c r="J399" t="s">
        <v>310</v>
      </c>
      <c r="K399" t="s">
        <v>310</v>
      </c>
      <c r="L399" t="s">
        <v>310</v>
      </c>
      <c r="M399" t="s">
        <v>310</v>
      </c>
      <c r="N399" t="s">
        <v>310</v>
      </c>
      <c r="O399" t="s">
        <v>310</v>
      </c>
      <c r="P399" t="s">
        <v>310</v>
      </c>
      <c r="Q399" t="s">
        <v>866</v>
      </c>
      <c r="R399" t="b">
        <v>0</v>
      </c>
    </row>
    <row r="400" spans="1:18" x14ac:dyDescent="0.25">
      <c r="A400">
        <v>399</v>
      </c>
      <c r="B400" t="b">
        <v>0</v>
      </c>
      <c r="C400" t="s">
        <v>1032</v>
      </c>
      <c r="D400" t="s">
        <v>866</v>
      </c>
      <c r="E400" t="s">
        <v>866</v>
      </c>
      <c r="F400" t="s">
        <v>866</v>
      </c>
      <c r="G400" t="s">
        <v>1032</v>
      </c>
      <c r="H400" t="s">
        <v>1032</v>
      </c>
      <c r="I400" t="s">
        <v>1032</v>
      </c>
      <c r="J400" t="s">
        <v>310</v>
      </c>
      <c r="K400" t="s">
        <v>310</v>
      </c>
      <c r="L400" t="s">
        <v>310</v>
      </c>
      <c r="M400" t="s">
        <v>310</v>
      </c>
      <c r="N400" t="s">
        <v>310</v>
      </c>
      <c r="O400" t="s">
        <v>310</v>
      </c>
      <c r="P400" t="s">
        <v>310</v>
      </c>
      <c r="Q400" t="s">
        <v>866</v>
      </c>
      <c r="R400" t="b">
        <v>0</v>
      </c>
    </row>
    <row r="401" spans="1:18" x14ac:dyDescent="0.25">
      <c r="A401">
        <v>400</v>
      </c>
      <c r="B401" t="b">
        <v>0</v>
      </c>
      <c r="C401" t="s">
        <v>1032</v>
      </c>
      <c r="D401" t="s">
        <v>866</v>
      </c>
      <c r="E401" t="s">
        <v>866</v>
      </c>
      <c r="F401" t="s">
        <v>866</v>
      </c>
      <c r="G401" t="s">
        <v>1032</v>
      </c>
      <c r="H401" t="s">
        <v>1032</v>
      </c>
      <c r="I401" t="s">
        <v>1032</v>
      </c>
      <c r="J401" t="s">
        <v>310</v>
      </c>
      <c r="K401" t="s">
        <v>310</v>
      </c>
      <c r="L401" t="s">
        <v>310</v>
      </c>
      <c r="M401" t="s">
        <v>310</v>
      </c>
      <c r="N401" t="s">
        <v>310</v>
      </c>
      <c r="O401" t="s">
        <v>310</v>
      </c>
      <c r="P401" t="s">
        <v>310</v>
      </c>
      <c r="Q401" t="s">
        <v>866</v>
      </c>
      <c r="R401" t="b">
        <v>0</v>
      </c>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9"/>
  <dimension ref="A5:P210"/>
  <sheetViews>
    <sheetView workbookViewId="0"/>
  </sheetViews>
  <sheetFormatPr defaultColWidth="8.85546875" defaultRowHeight="12.75" x14ac:dyDescent="0.2"/>
  <cols>
    <col min="1" max="1" width="21.85546875" style="2" customWidth="1"/>
    <col min="2" max="3" width="17.42578125" style="2" customWidth="1"/>
    <col min="4" max="4" width="83.7109375" style="2" customWidth="1"/>
    <col min="5" max="5" width="20.85546875" style="2" bestFit="1" customWidth="1"/>
    <col min="6" max="7" width="8.85546875" style="2"/>
    <col min="8" max="8" width="18.5703125" style="2" customWidth="1"/>
    <col min="9" max="9" width="10.140625" style="2" customWidth="1"/>
    <col min="10" max="10" width="13.140625" style="2" customWidth="1"/>
    <col min="11" max="12" width="12.140625" style="2" customWidth="1"/>
    <col min="13" max="13" width="30.140625" style="2" customWidth="1"/>
    <col min="14" max="14" width="31.140625" style="2" customWidth="1"/>
    <col min="15" max="15" width="9.140625" style="2" customWidth="1"/>
    <col min="16" max="16" width="14.85546875" style="2" bestFit="1" customWidth="1"/>
    <col min="17" max="16384" width="8.85546875" style="2"/>
  </cols>
  <sheetData>
    <row r="5" spans="1:16" x14ac:dyDescent="0.2">
      <c r="A5" s="39" t="s">
        <v>5</v>
      </c>
      <c r="B5" s="39" t="s">
        <v>6</v>
      </c>
      <c r="C5" s="39" t="s">
        <v>7</v>
      </c>
      <c r="D5" s="39" t="s">
        <v>8</v>
      </c>
      <c r="E5" s="39" t="s">
        <v>9</v>
      </c>
      <c r="H5" s="40" t="s">
        <v>5</v>
      </c>
      <c r="I5" s="40" t="s">
        <v>6</v>
      </c>
      <c r="J5" s="40" t="s">
        <v>7</v>
      </c>
      <c r="K5" s="40" t="s">
        <v>81</v>
      </c>
      <c r="L5" s="40" t="s">
        <v>82</v>
      </c>
      <c r="M5" s="40" t="s">
        <v>83</v>
      </c>
      <c r="N5" s="40" t="s">
        <v>84</v>
      </c>
      <c r="O5" s="41"/>
      <c r="P5" s="39" t="s">
        <v>96</v>
      </c>
    </row>
    <row r="6" spans="1:16" x14ac:dyDescent="0.2">
      <c r="A6" s="2" t="s">
        <v>10</v>
      </c>
      <c r="B6" s="2">
        <v>1</v>
      </c>
      <c r="C6" s="2">
        <v>1</v>
      </c>
      <c r="D6" s="2" t="s">
        <v>186</v>
      </c>
      <c r="E6" s="2" t="s">
        <v>225</v>
      </c>
      <c r="H6" s="2" t="s">
        <v>14</v>
      </c>
      <c r="I6" s="2">
        <v>1</v>
      </c>
      <c r="J6" s="2">
        <v>1</v>
      </c>
      <c r="K6" s="2" t="s">
        <v>85</v>
      </c>
      <c r="L6" s="2" t="s">
        <v>4</v>
      </c>
      <c r="M6" s="2" t="s">
        <v>86</v>
      </c>
      <c r="P6" s="2">
        <v>2021</v>
      </c>
    </row>
    <row r="7" spans="1:16" x14ac:dyDescent="0.2">
      <c r="A7" s="2" t="s">
        <v>10</v>
      </c>
      <c r="B7" s="2">
        <v>2</v>
      </c>
      <c r="C7" s="2">
        <v>1</v>
      </c>
      <c r="D7" s="2" t="s">
        <v>187</v>
      </c>
      <c r="E7" s="2" t="s">
        <v>225</v>
      </c>
      <c r="H7" s="2" t="s">
        <v>14</v>
      </c>
      <c r="I7" s="2">
        <v>2</v>
      </c>
      <c r="J7" s="2">
        <v>1</v>
      </c>
      <c r="K7" s="2" t="s">
        <v>85</v>
      </c>
      <c r="L7" s="2" t="s">
        <v>4</v>
      </c>
      <c r="M7" s="2" t="s">
        <v>87</v>
      </c>
    </row>
    <row r="8" spans="1:16" x14ac:dyDescent="0.2">
      <c r="A8" s="2" t="s">
        <v>10</v>
      </c>
      <c r="B8" s="2">
        <v>1</v>
      </c>
      <c r="C8" s="2">
        <v>2</v>
      </c>
      <c r="D8" s="2" t="s">
        <v>188</v>
      </c>
      <c r="E8" s="2" t="s">
        <v>225</v>
      </c>
      <c r="H8" s="2" t="s">
        <v>14</v>
      </c>
      <c r="I8" s="2">
        <v>1</v>
      </c>
      <c r="J8" s="2">
        <v>2</v>
      </c>
      <c r="K8" s="2" t="s">
        <v>85</v>
      </c>
      <c r="L8" s="2" t="s">
        <v>4</v>
      </c>
      <c r="M8" s="2" t="s">
        <v>86</v>
      </c>
    </row>
    <row r="9" spans="1:16" x14ac:dyDescent="0.2">
      <c r="A9" s="2" t="s">
        <v>11</v>
      </c>
      <c r="B9" s="2">
        <v>1</v>
      </c>
      <c r="C9" s="2">
        <v>1</v>
      </c>
      <c r="D9" s="2" t="s">
        <v>189</v>
      </c>
      <c r="E9" s="2" t="s">
        <v>225</v>
      </c>
      <c r="H9" s="2" t="s">
        <v>14</v>
      </c>
      <c r="I9" s="2">
        <v>2</v>
      </c>
      <c r="J9" s="2">
        <v>2</v>
      </c>
      <c r="K9" s="2" t="s">
        <v>85</v>
      </c>
      <c r="L9" s="2" t="s">
        <v>4</v>
      </c>
      <c r="M9" s="2" t="s">
        <v>87</v>
      </c>
    </row>
    <row r="10" spans="1:16" x14ac:dyDescent="0.2">
      <c r="A10" s="2" t="s">
        <v>11</v>
      </c>
      <c r="B10" s="2">
        <v>2</v>
      </c>
      <c r="C10" s="2">
        <v>1</v>
      </c>
      <c r="D10" s="2" t="s">
        <v>190</v>
      </c>
      <c r="E10" s="2" t="s">
        <v>225</v>
      </c>
      <c r="H10" s="2" t="s">
        <v>14</v>
      </c>
      <c r="I10" s="2">
        <v>1</v>
      </c>
      <c r="J10" s="2">
        <v>3</v>
      </c>
      <c r="K10" s="2" t="s">
        <v>85</v>
      </c>
      <c r="L10" s="2" t="s">
        <v>4</v>
      </c>
      <c r="M10" s="2" t="s">
        <v>86</v>
      </c>
    </row>
    <row r="11" spans="1:16" x14ac:dyDescent="0.2">
      <c r="A11" s="2" t="s">
        <v>11</v>
      </c>
      <c r="B11" s="2">
        <v>3</v>
      </c>
      <c r="C11" s="2">
        <v>1</v>
      </c>
      <c r="D11" s="2" t="s">
        <v>274</v>
      </c>
      <c r="E11" s="2" t="s">
        <v>225</v>
      </c>
      <c r="H11" s="2" t="s">
        <v>14</v>
      </c>
      <c r="I11" s="2">
        <v>2</v>
      </c>
      <c r="J11" s="2">
        <v>3</v>
      </c>
      <c r="K11" s="2" t="s">
        <v>85</v>
      </c>
      <c r="L11" s="2" t="s">
        <v>4</v>
      </c>
      <c r="M11" s="2" t="s">
        <v>87</v>
      </c>
    </row>
    <row r="12" spans="1:16" x14ac:dyDescent="0.2">
      <c r="A12" s="2" t="s">
        <v>11</v>
      </c>
      <c r="B12" s="2">
        <v>4</v>
      </c>
      <c r="C12" s="2">
        <v>1</v>
      </c>
      <c r="D12" s="2" t="s">
        <v>191</v>
      </c>
      <c r="E12" s="2" t="s">
        <v>225</v>
      </c>
      <c r="H12" s="2" t="s">
        <v>14</v>
      </c>
      <c r="I12" s="2">
        <v>1</v>
      </c>
      <c r="J12" s="2">
        <v>4</v>
      </c>
      <c r="K12" s="2" t="s">
        <v>85</v>
      </c>
      <c r="L12" s="2" t="s">
        <v>4</v>
      </c>
      <c r="M12" s="2" t="s">
        <v>86</v>
      </c>
    </row>
    <row r="13" spans="1:16" x14ac:dyDescent="0.2">
      <c r="A13" s="2" t="s">
        <v>11</v>
      </c>
      <c r="B13" s="2">
        <v>1</v>
      </c>
      <c r="C13" s="2">
        <v>2</v>
      </c>
      <c r="D13" s="2" t="s">
        <v>192</v>
      </c>
      <c r="E13" s="2" t="s">
        <v>225</v>
      </c>
      <c r="H13" s="2" t="s">
        <v>14</v>
      </c>
      <c r="I13" s="2">
        <v>2</v>
      </c>
      <c r="J13" s="2">
        <v>4</v>
      </c>
      <c r="K13" s="2" t="s">
        <v>85</v>
      </c>
      <c r="L13" s="2" t="s">
        <v>4</v>
      </c>
      <c r="M13" s="2" t="s">
        <v>87</v>
      </c>
    </row>
    <row r="14" spans="1:16" x14ac:dyDescent="0.2">
      <c r="A14" s="2" t="s">
        <v>11</v>
      </c>
      <c r="B14" s="2">
        <v>2</v>
      </c>
      <c r="C14" s="2">
        <v>2</v>
      </c>
      <c r="D14" s="2" t="s">
        <v>193</v>
      </c>
      <c r="E14" s="2" t="s">
        <v>225</v>
      </c>
      <c r="H14" s="2" t="s">
        <v>15</v>
      </c>
      <c r="I14" s="2">
        <v>1</v>
      </c>
      <c r="J14" s="2">
        <v>1</v>
      </c>
      <c r="L14" s="2" t="s">
        <v>4</v>
      </c>
      <c r="M14" s="2" t="s">
        <v>95</v>
      </c>
      <c r="N14" s="2" t="s">
        <v>88</v>
      </c>
    </row>
    <row r="15" spans="1:16" x14ac:dyDescent="0.2">
      <c r="A15" s="2" t="s">
        <v>11</v>
      </c>
      <c r="B15" s="2">
        <v>3</v>
      </c>
      <c r="C15" s="2">
        <v>2</v>
      </c>
      <c r="D15" s="2" t="s">
        <v>275</v>
      </c>
      <c r="E15" s="2" t="s">
        <v>225</v>
      </c>
      <c r="H15" s="2" t="s">
        <v>15</v>
      </c>
      <c r="I15" s="2">
        <v>1</v>
      </c>
      <c r="J15" s="2">
        <v>2</v>
      </c>
      <c r="L15" s="2" t="s">
        <v>4</v>
      </c>
      <c r="M15" s="2" t="s">
        <v>95</v>
      </c>
      <c r="N15" s="2" t="s">
        <v>88</v>
      </c>
    </row>
    <row r="16" spans="1:16" x14ac:dyDescent="0.2">
      <c r="A16" s="2" t="s">
        <v>11</v>
      </c>
      <c r="B16" s="2">
        <v>4</v>
      </c>
      <c r="C16" s="2">
        <v>2</v>
      </c>
      <c r="D16" s="2" t="s">
        <v>194</v>
      </c>
      <c r="E16" s="2" t="s">
        <v>225</v>
      </c>
      <c r="H16" s="2" t="s">
        <v>16</v>
      </c>
      <c r="I16" s="2">
        <v>1</v>
      </c>
      <c r="J16" s="2">
        <v>1</v>
      </c>
      <c r="L16" s="2" t="s">
        <v>4</v>
      </c>
      <c r="M16" s="2" t="s">
        <v>119</v>
      </c>
      <c r="N16" s="2" t="s">
        <v>88</v>
      </c>
    </row>
    <row r="17" spans="1:14" x14ac:dyDescent="0.2">
      <c r="A17" s="2" t="s">
        <v>12</v>
      </c>
      <c r="B17" s="2">
        <v>1</v>
      </c>
      <c r="C17" s="2">
        <v>1</v>
      </c>
      <c r="D17" s="2" t="s">
        <v>195</v>
      </c>
      <c r="E17" s="2" t="s">
        <v>225</v>
      </c>
      <c r="H17" s="2" t="s">
        <v>16</v>
      </c>
      <c r="I17" s="2">
        <v>1</v>
      </c>
      <c r="J17" s="2">
        <v>2</v>
      </c>
      <c r="L17" s="2" t="s">
        <v>4</v>
      </c>
      <c r="M17" s="2" t="s">
        <v>119</v>
      </c>
      <c r="N17" s="2" t="s">
        <v>88</v>
      </c>
    </row>
    <row r="18" spans="1:14" x14ac:dyDescent="0.2">
      <c r="A18" s="2" t="s">
        <v>12</v>
      </c>
      <c r="B18" s="2">
        <v>1</v>
      </c>
      <c r="C18" s="2">
        <v>2</v>
      </c>
      <c r="D18" s="2" t="s">
        <v>196</v>
      </c>
      <c r="E18" s="2" t="s">
        <v>225</v>
      </c>
      <c r="H18" s="2" t="s">
        <v>34</v>
      </c>
      <c r="I18" s="2">
        <v>1</v>
      </c>
      <c r="J18" s="2">
        <v>1</v>
      </c>
      <c r="K18" s="2" t="s">
        <v>85</v>
      </c>
      <c r="L18" s="2" t="s">
        <v>4</v>
      </c>
      <c r="M18" s="2" t="s">
        <v>86</v>
      </c>
    </row>
    <row r="19" spans="1:14" x14ac:dyDescent="0.2">
      <c r="A19" s="2" t="s">
        <v>13</v>
      </c>
      <c r="B19" s="2">
        <v>1</v>
      </c>
      <c r="C19" s="2">
        <v>1</v>
      </c>
      <c r="D19" s="2" t="s">
        <v>197</v>
      </c>
      <c r="E19" s="2" t="s">
        <v>94</v>
      </c>
      <c r="H19" s="2" t="s">
        <v>34</v>
      </c>
      <c r="I19" s="2">
        <v>2</v>
      </c>
      <c r="J19" s="2">
        <v>1</v>
      </c>
      <c r="K19" s="2" t="s">
        <v>85</v>
      </c>
      <c r="L19" s="2" t="s">
        <v>4</v>
      </c>
      <c r="M19" s="2" t="s">
        <v>87</v>
      </c>
    </row>
    <row r="20" spans="1:14" x14ac:dyDescent="0.2">
      <c r="A20" s="2" t="s">
        <v>13</v>
      </c>
      <c r="B20" s="2">
        <v>2</v>
      </c>
      <c r="C20" s="2">
        <v>1</v>
      </c>
      <c r="D20" s="2" t="s">
        <v>198</v>
      </c>
      <c r="E20" s="2" t="s">
        <v>94</v>
      </c>
      <c r="H20" s="2" t="s">
        <v>34</v>
      </c>
      <c r="I20" s="2">
        <v>3</v>
      </c>
      <c r="J20" s="2">
        <v>1</v>
      </c>
      <c r="K20" s="2" t="s">
        <v>85</v>
      </c>
      <c r="L20" s="2" t="s">
        <v>4</v>
      </c>
      <c r="M20" s="2" t="s">
        <v>153</v>
      </c>
    </row>
    <row r="21" spans="1:14" x14ac:dyDescent="0.2">
      <c r="A21" s="2" t="s">
        <v>13</v>
      </c>
      <c r="B21" s="2">
        <v>1</v>
      </c>
      <c r="C21" s="2">
        <v>2</v>
      </c>
      <c r="D21" s="2" t="s">
        <v>199</v>
      </c>
      <c r="E21" s="2" t="s">
        <v>94</v>
      </c>
      <c r="H21" s="2" t="s">
        <v>34</v>
      </c>
      <c r="I21" s="2">
        <v>1</v>
      </c>
      <c r="J21" s="2">
        <v>2</v>
      </c>
      <c r="K21" s="2" t="s">
        <v>85</v>
      </c>
      <c r="L21" s="2" t="s">
        <v>4</v>
      </c>
      <c r="M21" s="2" t="s">
        <v>86</v>
      </c>
    </row>
    <row r="22" spans="1:14" x14ac:dyDescent="0.2">
      <c r="A22" s="2" t="s">
        <v>14</v>
      </c>
      <c r="B22" s="2">
        <v>1</v>
      </c>
      <c r="C22" s="2">
        <v>1</v>
      </c>
      <c r="D22" s="2" t="s">
        <v>265</v>
      </c>
      <c r="E22" s="2" t="s">
        <v>225</v>
      </c>
      <c r="H22" s="2" t="s">
        <v>34</v>
      </c>
      <c r="I22" s="2">
        <v>2</v>
      </c>
      <c r="J22" s="2">
        <v>2</v>
      </c>
      <c r="K22" s="2" t="s">
        <v>85</v>
      </c>
      <c r="L22" s="2" t="s">
        <v>4</v>
      </c>
      <c r="M22" s="2" t="s">
        <v>87</v>
      </c>
    </row>
    <row r="23" spans="1:14" x14ac:dyDescent="0.2">
      <c r="A23" s="2" t="s">
        <v>14</v>
      </c>
      <c r="B23" s="2">
        <v>2</v>
      </c>
      <c r="C23" s="2">
        <v>1</v>
      </c>
      <c r="D23" s="2" t="s">
        <v>266</v>
      </c>
      <c r="E23" s="2" t="s">
        <v>225</v>
      </c>
      <c r="H23" s="2" t="s">
        <v>34</v>
      </c>
      <c r="I23" s="2">
        <v>3</v>
      </c>
      <c r="J23" s="2">
        <v>2</v>
      </c>
      <c r="K23" s="2" t="s">
        <v>85</v>
      </c>
      <c r="L23" s="2" t="s">
        <v>4</v>
      </c>
      <c r="M23" s="2" t="s">
        <v>153</v>
      </c>
    </row>
    <row r="24" spans="1:14" x14ac:dyDescent="0.2">
      <c r="A24" s="2" t="s">
        <v>14</v>
      </c>
      <c r="B24" s="2">
        <v>1</v>
      </c>
      <c r="C24" s="2">
        <v>2</v>
      </c>
      <c r="D24" s="2" t="s">
        <v>267</v>
      </c>
      <c r="E24" s="2" t="s">
        <v>225</v>
      </c>
      <c r="H24" s="2" t="s">
        <v>34</v>
      </c>
      <c r="I24" s="2">
        <v>1</v>
      </c>
      <c r="J24" s="2">
        <v>3</v>
      </c>
      <c r="K24" s="2" t="s">
        <v>85</v>
      </c>
      <c r="L24" s="2" t="s">
        <v>4</v>
      </c>
      <c r="M24" s="2" t="s">
        <v>86</v>
      </c>
    </row>
    <row r="25" spans="1:14" x14ac:dyDescent="0.2">
      <c r="A25" s="2" t="s">
        <v>14</v>
      </c>
      <c r="B25" s="2">
        <v>2</v>
      </c>
      <c r="C25" s="2">
        <v>2</v>
      </c>
      <c r="D25" s="2" t="s">
        <v>268</v>
      </c>
      <c r="E25" s="2" t="s">
        <v>225</v>
      </c>
      <c r="H25" s="2" t="s">
        <v>34</v>
      </c>
      <c r="I25" s="2">
        <v>2</v>
      </c>
      <c r="J25" s="2">
        <v>3</v>
      </c>
      <c r="K25" s="2" t="s">
        <v>85</v>
      </c>
      <c r="L25" s="2" t="s">
        <v>4</v>
      </c>
      <c r="M25" s="2" t="s">
        <v>87</v>
      </c>
    </row>
    <row r="26" spans="1:14" x14ac:dyDescent="0.2">
      <c r="A26" s="2" t="s">
        <v>14</v>
      </c>
      <c r="B26" s="2">
        <v>1</v>
      </c>
      <c r="C26" s="2">
        <v>3</v>
      </c>
      <c r="D26" s="2" t="s">
        <v>276</v>
      </c>
      <c r="E26" s="2" t="s">
        <v>225</v>
      </c>
      <c r="H26" s="2" t="s">
        <v>34</v>
      </c>
      <c r="I26" s="2">
        <v>3</v>
      </c>
      <c r="J26" s="2">
        <v>3</v>
      </c>
      <c r="K26" s="2" t="s">
        <v>85</v>
      </c>
      <c r="L26" s="2" t="s">
        <v>4</v>
      </c>
      <c r="M26" s="2" t="s">
        <v>153</v>
      </c>
    </row>
    <row r="27" spans="1:14" x14ac:dyDescent="0.2">
      <c r="A27" s="2" t="s">
        <v>14</v>
      </c>
      <c r="B27" s="2">
        <v>2</v>
      </c>
      <c r="C27" s="2">
        <v>3</v>
      </c>
      <c r="D27" s="2" t="s">
        <v>277</v>
      </c>
      <c r="E27" s="2" t="s">
        <v>225</v>
      </c>
      <c r="H27" s="2" t="s">
        <v>34</v>
      </c>
      <c r="I27" s="2">
        <v>1</v>
      </c>
      <c r="J27" s="2">
        <v>4</v>
      </c>
      <c r="K27" s="2" t="s">
        <v>85</v>
      </c>
      <c r="L27" s="2" t="s">
        <v>4</v>
      </c>
      <c r="M27" s="2" t="s">
        <v>86</v>
      </c>
    </row>
    <row r="28" spans="1:14" x14ac:dyDescent="0.2">
      <c r="A28" s="2" t="s">
        <v>14</v>
      </c>
      <c r="B28" s="2">
        <v>1</v>
      </c>
      <c r="C28" s="2">
        <v>4</v>
      </c>
      <c r="D28" s="2" t="s">
        <v>269</v>
      </c>
      <c r="E28" s="2" t="s">
        <v>225</v>
      </c>
      <c r="H28" s="2" t="s">
        <v>34</v>
      </c>
      <c r="I28" s="2">
        <v>2</v>
      </c>
      <c r="J28" s="2">
        <v>4</v>
      </c>
      <c r="K28" s="2" t="s">
        <v>85</v>
      </c>
      <c r="L28" s="2" t="s">
        <v>4</v>
      </c>
      <c r="M28" s="2" t="s">
        <v>87</v>
      </c>
    </row>
    <row r="29" spans="1:14" x14ac:dyDescent="0.2">
      <c r="A29" s="2" t="s">
        <v>14</v>
      </c>
      <c r="B29" s="2">
        <v>2</v>
      </c>
      <c r="C29" s="2">
        <v>4</v>
      </c>
      <c r="D29" s="2" t="s">
        <v>270</v>
      </c>
      <c r="E29" s="2" t="s">
        <v>225</v>
      </c>
      <c r="H29" s="2" t="s">
        <v>34</v>
      </c>
      <c r="I29" s="2">
        <v>3</v>
      </c>
      <c r="J29" s="2">
        <v>4</v>
      </c>
      <c r="K29" s="2" t="s">
        <v>85</v>
      </c>
      <c r="L29" s="2" t="s">
        <v>4</v>
      </c>
      <c r="M29" s="2" t="s">
        <v>153</v>
      </c>
    </row>
    <row r="30" spans="1:14" x14ac:dyDescent="0.2">
      <c r="A30" s="2" t="s">
        <v>15</v>
      </c>
      <c r="B30" s="2">
        <v>1</v>
      </c>
      <c r="C30" s="2">
        <v>1</v>
      </c>
      <c r="D30" s="2" t="str">
        <f>"Electricity Technical Potential LCOE Supply Curve in " &amp; $P$6</f>
        <v>Electricity Technical Potential LCOE Supply Curve in 2021</v>
      </c>
      <c r="H30" s="2" t="s">
        <v>35</v>
      </c>
      <c r="I30" s="2">
        <v>1</v>
      </c>
      <c r="J30" s="2">
        <v>1</v>
      </c>
      <c r="L30" s="2" t="s">
        <v>4</v>
      </c>
      <c r="M30" s="2" t="s">
        <v>118</v>
      </c>
      <c r="N30" s="2" t="s">
        <v>89</v>
      </c>
    </row>
    <row r="31" spans="1:14" x14ac:dyDescent="0.2">
      <c r="A31" s="2" t="s">
        <v>15</v>
      </c>
      <c r="B31" s="2">
        <v>1</v>
      </c>
      <c r="C31" s="2">
        <v>2</v>
      </c>
      <c r="D31" s="2" t="str">
        <f>"Electricity Economic Potential LCOE Supply Curve in " &amp; $P$6</f>
        <v>Electricity Economic Potential LCOE Supply Curve in 2021</v>
      </c>
      <c r="H31" s="2" t="s">
        <v>35</v>
      </c>
      <c r="I31" s="2">
        <v>1</v>
      </c>
      <c r="J31" s="2">
        <v>2</v>
      </c>
      <c r="L31" s="2" t="s">
        <v>4</v>
      </c>
      <c r="M31" s="2" t="s">
        <v>118</v>
      </c>
      <c r="N31" s="2" t="s">
        <v>89</v>
      </c>
    </row>
    <row r="32" spans="1:14" x14ac:dyDescent="0.2">
      <c r="A32" s="2" t="s">
        <v>16</v>
      </c>
      <c r="B32" s="2">
        <v>1</v>
      </c>
      <c r="C32" s="2">
        <v>1</v>
      </c>
      <c r="D32" s="2" t="str">
        <f>"Electricity Technical Potential TRC Supply Curve in " &amp; $P$6</f>
        <v>Electricity Technical Potential TRC Supply Curve in 2021</v>
      </c>
      <c r="H32" s="2" t="s">
        <v>35</v>
      </c>
      <c r="I32" s="2">
        <v>1</v>
      </c>
      <c r="J32" s="2">
        <v>3</v>
      </c>
      <c r="L32" s="2" t="s">
        <v>4</v>
      </c>
      <c r="M32" s="2" t="s">
        <v>118</v>
      </c>
      <c r="N32" s="2" t="s">
        <v>89</v>
      </c>
    </row>
    <row r="33" spans="1:14" x14ac:dyDescent="0.2">
      <c r="A33" s="2" t="s">
        <v>16</v>
      </c>
      <c r="B33" s="2">
        <v>1</v>
      </c>
      <c r="C33" s="2">
        <v>2</v>
      </c>
      <c r="D33" s="2" t="str">
        <f>"Electricity Economic Potential TRC Supply Curve in " &amp; $P$6</f>
        <v>Electricity Economic Potential TRC Supply Curve in 2021</v>
      </c>
      <c r="H33" s="2" t="s">
        <v>36</v>
      </c>
      <c r="I33" s="2">
        <v>1</v>
      </c>
      <c r="J33" s="2">
        <v>1</v>
      </c>
      <c r="L33" s="2" t="s">
        <v>4</v>
      </c>
      <c r="M33" s="2" t="s">
        <v>119</v>
      </c>
      <c r="N33" s="2" t="s">
        <v>89</v>
      </c>
    </row>
    <row r="34" spans="1:14" x14ac:dyDescent="0.2">
      <c r="A34" s="2" t="s">
        <v>17</v>
      </c>
      <c r="B34" s="2">
        <v>1</v>
      </c>
      <c r="C34" s="2">
        <v>1</v>
      </c>
      <c r="D34" s="2" t="s">
        <v>200</v>
      </c>
      <c r="E34" s="2" t="s">
        <v>225</v>
      </c>
      <c r="H34" s="2" t="s">
        <v>36</v>
      </c>
      <c r="I34" s="2">
        <v>1</v>
      </c>
      <c r="J34" s="2">
        <v>2</v>
      </c>
      <c r="L34" s="2" t="s">
        <v>4</v>
      </c>
      <c r="M34" s="2" t="s">
        <v>119</v>
      </c>
      <c r="N34" s="2" t="s">
        <v>89</v>
      </c>
    </row>
    <row r="35" spans="1:14" x14ac:dyDescent="0.2">
      <c r="A35" s="2" t="s">
        <v>17</v>
      </c>
      <c r="B35" s="2">
        <v>2</v>
      </c>
      <c r="C35" s="2">
        <v>1</v>
      </c>
      <c r="D35" s="2" t="s">
        <v>201</v>
      </c>
      <c r="E35" s="2" t="s">
        <v>225</v>
      </c>
      <c r="H35" s="2" t="s">
        <v>36</v>
      </c>
      <c r="I35" s="2">
        <v>1</v>
      </c>
      <c r="J35" s="2">
        <v>3</v>
      </c>
      <c r="L35" s="2" t="s">
        <v>4</v>
      </c>
      <c r="M35" s="2" t="s">
        <v>119</v>
      </c>
      <c r="N35" s="2" t="s">
        <v>89</v>
      </c>
    </row>
    <row r="36" spans="1:14" x14ac:dyDescent="0.2">
      <c r="A36" s="2" t="s">
        <v>17</v>
      </c>
      <c r="B36" s="2">
        <v>3</v>
      </c>
      <c r="C36" s="2">
        <v>1</v>
      </c>
      <c r="D36" s="2" t="s">
        <v>202</v>
      </c>
      <c r="E36" s="2" t="s">
        <v>225</v>
      </c>
      <c r="H36" s="2" t="s">
        <v>55</v>
      </c>
      <c r="I36" s="2">
        <v>1</v>
      </c>
      <c r="J36" s="2">
        <v>1</v>
      </c>
      <c r="K36" s="2" t="s">
        <v>85</v>
      </c>
      <c r="L36" s="2" t="s">
        <v>4</v>
      </c>
      <c r="M36" s="2" t="s">
        <v>86</v>
      </c>
    </row>
    <row r="37" spans="1:14" x14ac:dyDescent="0.2">
      <c r="A37" s="2" t="s">
        <v>17</v>
      </c>
      <c r="B37" s="2">
        <v>4</v>
      </c>
      <c r="C37" s="2">
        <v>1</v>
      </c>
      <c r="D37" s="2" t="s">
        <v>203</v>
      </c>
      <c r="E37" s="2" t="s">
        <v>225</v>
      </c>
      <c r="H37" s="2" t="s">
        <v>55</v>
      </c>
      <c r="I37" s="2">
        <v>2</v>
      </c>
      <c r="J37" s="2">
        <v>1</v>
      </c>
      <c r="K37" s="2" t="s">
        <v>85</v>
      </c>
      <c r="L37" s="2" t="s">
        <v>4</v>
      </c>
      <c r="M37" s="2" t="s">
        <v>87</v>
      </c>
    </row>
    <row r="38" spans="1:14" x14ac:dyDescent="0.2">
      <c r="A38" s="2" t="s">
        <v>17</v>
      </c>
      <c r="B38" s="2">
        <v>1</v>
      </c>
      <c r="C38" s="2">
        <v>2</v>
      </c>
      <c r="D38" s="2" t="s">
        <v>204</v>
      </c>
      <c r="E38" s="2" t="s">
        <v>225</v>
      </c>
      <c r="H38" s="2" t="s">
        <v>55</v>
      </c>
      <c r="I38" s="2">
        <v>1</v>
      </c>
      <c r="J38" s="2">
        <v>2</v>
      </c>
      <c r="K38" s="2" t="s">
        <v>85</v>
      </c>
      <c r="L38" s="2" t="s">
        <v>4</v>
      </c>
      <c r="M38" s="2" t="s">
        <v>86</v>
      </c>
    </row>
    <row r="39" spans="1:14" x14ac:dyDescent="0.2">
      <c r="A39" s="2" t="s">
        <v>17</v>
      </c>
      <c r="B39" s="2">
        <v>2</v>
      </c>
      <c r="C39" s="2">
        <v>2</v>
      </c>
      <c r="D39" s="2" t="s">
        <v>205</v>
      </c>
      <c r="E39" s="2" t="s">
        <v>225</v>
      </c>
      <c r="H39" s="2" t="s">
        <v>55</v>
      </c>
      <c r="I39" s="2">
        <v>2</v>
      </c>
      <c r="J39" s="2">
        <v>2</v>
      </c>
      <c r="K39" s="2" t="s">
        <v>85</v>
      </c>
      <c r="L39" s="2" t="s">
        <v>4</v>
      </c>
      <c r="M39" s="2" t="s">
        <v>87</v>
      </c>
    </row>
    <row r="40" spans="1:14" x14ac:dyDescent="0.2">
      <c r="A40" s="2" t="s">
        <v>17</v>
      </c>
      <c r="B40" s="2">
        <v>3</v>
      </c>
      <c r="C40" s="2">
        <v>2</v>
      </c>
      <c r="D40" s="2" t="s">
        <v>206</v>
      </c>
      <c r="E40" s="2" t="s">
        <v>225</v>
      </c>
      <c r="H40" s="2" t="s">
        <v>55</v>
      </c>
      <c r="I40" s="2">
        <v>1</v>
      </c>
      <c r="J40" s="2">
        <v>3</v>
      </c>
      <c r="K40" s="2" t="s">
        <v>85</v>
      </c>
      <c r="L40" s="2" t="s">
        <v>4</v>
      </c>
      <c r="M40" s="2" t="s">
        <v>86</v>
      </c>
    </row>
    <row r="41" spans="1:14" x14ac:dyDescent="0.2">
      <c r="A41" s="2" t="s">
        <v>17</v>
      </c>
      <c r="B41" s="2">
        <v>4</v>
      </c>
      <c r="C41" s="2">
        <v>2</v>
      </c>
      <c r="D41" s="2" t="s">
        <v>207</v>
      </c>
      <c r="E41" s="2" t="s">
        <v>225</v>
      </c>
      <c r="H41" s="2" t="s">
        <v>55</v>
      </c>
      <c r="I41" s="2">
        <v>2</v>
      </c>
      <c r="J41" s="2">
        <v>3</v>
      </c>
      <c r="K41" s="2" t="s">
        <v>85</v>
      </c>
      <c r="L41" s="2" t="s">
        <v>4</v>
      </c>
      <c r="M41" s="2" t="s">
        <v>87</v>
      </c>
    </row>
    <row r="42" spans="1:14" x14ac:dyDescent="0.2">
      <c r="A42" s="2" t="s">
        <v>17</v>
      </c>
      <c r="B42" s="2">
        <v>1</v>
      </c>
      <c r="C42" s="2">
        <v>3</v>
      </c>
      <c r="D42" s="2" t="s">
        <v>208</v>
      </c>
      <c r="E42" s="2" t="s">
        <v>225</v>
      </c>
      <c r="H42" s="2" t="s">
        <v>55</v>
      </c>
      <c r="I42" s="2">
        <v>1</v>
      </c>
      <c r="J42" s="2">
        <v>4</v>
      </c>
      <c r="K42" s="2" t="s">
        <v>85</v>
      </c>
      <c r="L42" s="2" t="s">
        <v>4</v>
      </c>
      <c r="M42" s="2" t="s">
        <v>86</v>
      </c>
    </row>
    <row r="43" spans="1:14" x14ac:dyDescent="0.2">
      <c r="A43" s="2" t="s">
        <v>17</v>
      </c>
      <c r="B43" s="2">
        <v>2</v>
      </c>
      <c r="C43" s="2">
        <v>3</v>
      </c>
      <c r="D43" s="2" t="s">
        <v>209</v>
      </c>
      <c r="E43" s="2" t="s">
        <v>225</v>
      </c>
      <c r="H43" s="2" t="s">
        <v>55</v>
      </c>
      <c r="I43" s="2">
        <v>2</v>
      </c>
      <c r="J43" s="2">
        <v>4</v>
      </c>
      <c r="K43" s="2" t="s">
        <v>85</v>
      </c>
      <c r="L43" s="2" t="s">
        <v>4</v>
      </c>
      <c r="M43" s="2" t="s">
        <v>87</v>
      </c>
    </row>
    <row r="44" spans="1:14" x14ac:dyDescent="0.2">
      <c r="A44" s="2" t="s">
        <v>17</v>
      </c>
      <c r="B44" s="2">
        <v>3</v>
      </c>
      <c r="C44" s="2">
        <v>3</v>
      </c>
      <c r="D44" s="2" t="s">
        <v>210</v>
      </c>
      <c r="E44" s="2" t="s">
        <v>225</v>
      </c>
      <c r="H44" s="2" t="s">
        <v>56</v>
      </c>
      <c r="I44" s="2">
        <v>1</v>
      </c>
      <c r="J44" s="2">
        <v>1</v>
      </c>
      <c r="L44" s="2" t="s">
        <v>4</v>
      </c>
      <c r="M44" s="2" t="s">
        <v>116</v>
      </c>
      <c r="N44" s="2" t="s">
        <v>115</v>
      </c>
    </row>
    <row r="45" spans="1:14" x14ac:dyDescent="0.2">
      <c r="A45" s="2" t="s">
        <v>17</v>
      </c>
      <c r="B45" s="2">
        <v>4</v>
      </c>
      <c r="C45" s="2">
        <v>3</v>
      </c>
      <c r="D45" s="2" t="s">
        <v>211</v>
      </c>
      <c r="E45" s="2" t="s">
        <v>225</v>
      </c>
      <c r="H45" s="2" t="s">
        <v>56</v>
      </c>
      <c r="I45" s="2">
        <v>1</v>
      </c>
      <c r="J45" s="2">
        <v>2</v>
      </c>
      <c r="L45" s="2" t="s">
        <v>4</v>
      </c>
      <c r="M45" s="2" t="s">
        <v>116</v>
      </c>
      <c r="N45" s="2" t="s">
        <v>115</v>
      </c>
    </row>
    <row r="46" spans="1:14" x14ac:dyDescent="0.2">
      <c r="A46" s="2" t="s">
        <v>18</v>
      </c>
      <c r="B46" s="2">
        <v>1</v>
      </c>
      <c r="C46" s="2">
        <v>1</v>
      </c>
      <c r="D46" s="2" t="s">
        <v>19</v>
      </c>
      <c r="E46" s="2" t="s">
        <v>20</v>
      </c>
      <c r="H46" s="2" t="s">
        <v>57</v>
      </c>
      <c r="I46" s="2">
        <v>1</v>
      </c>
      <c r="J46" s="2">
        <v>1</v>
      </c>
      <c r="L46" s="2" t="s">
        <v>4</v>
      </c>
      <c r="M46" s="2" t="s">
        <v>119</v>
      </c>
      <c r="N46" s="2" t="s">
        <v>115</v>
      </c>
    </row>
    <row r="47" spans="1:14" x14ac:dyDescent="0.2">
      <c r="A47" s="2" t="s">
        <v>18</v>
      </c>
      <c r="B47" s="2">
        <v>2</v>
      </c>
      <c r="C47" s="2">
        <v>1</v>
      </c>
      <c r="D47" s="2" t="s">
        <v>21</v>
      </c>
      <c r="E47" s="2" t="s">
        <v>20</v>
      </c>
      <c r="H47" s="2" t="s">
        <v>57</v>
      </c>
      <c r="I47" s="2">
        <v>1</v>
      </c>
      <c r="J47" s="2">
        <v>2</v>
      </c>
      <c r="L47" s="2" t="s">
        <v>4</v>
      </c>
      <c r="M47" s="2" t="s">
        <v>119</v>
      </c>
      <c r="N47" s="2" t="s">
        <v>115</v>
      </c>
    </row>
    <row r="48" spans="1:14" x14ac:dyDescent="0.2">
      <c r="A48" s="2" t="s">
        <v>18</v>
      </c>
      <c r="B48" s="2">
        <v>3</v>
      </c>
      <c r="C48" s="2">
        <v>1</v>
      </c>
      <c r="D48" s="2" t="s">
        <v>171</v>
      </c>
      <c r="E48" s="2" t="s">
        <v>20</v>
      </c>
      <c r="H48" s="2" t="s">
        <v>77</v>
      </c>
      <c r="I48" s="2">
        <v>1</v>
      </c>
      <c r="J48" s="2">
        <v>1</v>
      </c>
      <c r="K48" s="2" t="s">
        <v>85</v>
      </c>
      <c r="L48" s="2" t="s">
        <v>4</v>
      </c>
      <c r="M48" s="2" t="s">
        <v>86</v>
      </c>
    </row>
    <row r="49" spans="1:14" x14ac:dyDescent="0.2">
      <c r="A49" s="2" t="s">
        <v>18</v>
      </c>
      <c r="B49" s="2">
        <v>1</v>
      </c>
      <c r="C49" s="2">
        <v>2</v>
      </c>
      <c r="D49" s="2" t="s">
        <v>22</v>
      </c>
      <c r="E49" s="2" t="s">
        <v>20</v>
      </c>
      <c r="H49" s="2" t="s">
        <v>77</v>
      </c>
      <c r="I49" s="2">
        <v>2</v>
      </c>
      <c r="J49" s="2">
        <v>1</v>
      </c>
      <c r="K49" s="2" t="s">
        <v>85</v>
      </c>
      <c r="L49" s="2" t="s">
        <v>4</v>
      </c>
      <c r="M49" s="2" t="s">
        <v>87</v>
      </c>
    </row>
    <row r="50" spans="1:14" x14ac:dyDescent="0.2">
      <c r="A50" s="2" t="s">
        <v>23</v>
      </c>
      <c r="B50" s="2">
        <v>1</v>
      </c>
      <c r="C50" s="2">
        <v>1</v>
      </c>
      <c r="D50" s="2" t="s">
        <v>24</v>
      </c>
      <c r="E50" s="2" t="s">
        <v>20</v>
      </c>
      <c r="H50" s="2" t="s">
        <v>77</v>
      </c>
      <c r="I50" s="2">
        <v>1</v>
      </c>
      <c r="J50" s="2">
        <v>2</v>
      </c>
      <c r="K50" s="2" t="s">
        <v>85</v>
      </c>
      <c r="L50" s="2" t="s">
        <v>4</v>
      </c>
      <c r="M50" s="2" t="s">
        <v>86</v>
      </c>
    </row>
    <row r="51" spans="1:14" x14ac:dyDescent="0.2">
      <c r="A51" s="2" t="s">
        <v>23</v>
      </c>
      <c r="B51" s="2">
        <v>2</v>
      </c>
      <c r="C51" s="2">
        <v>1</v>
      </c>
      <c r="D51" s="2" t="s">
        <v>25</v>
      </c>
      <c r="E51" s="2" t="s">
        <v>20</v>
      </c>
      <c r="H51" s="2" t="s">
        <v>77</v>
      </c>
      <c r="I51" s="2">
        <v>2</v>
      </c>
      <c r="J51" s="2">
        <v>2</v>
      </c>
      <c r="K51" s="2" t="s">
        <v>85</v>
      </c>
      <c r="L51" s="2" t="s">
        <v>4</v>
      </c>
      <c r="M51" s="2" t="s">
        <v>87</v>
      </c>
    </row>
    <row r="52" spans="1:14" x14ac:dyDescent="0.2">
      <c r="A52" s="2" t="s">
        <v>23</v>
      </c>
      <c r="B52" s="2">
        <v>3</v>
      </c>
      <c r="C52" s="2">
        <v>1</v>
      </c>
      <c r="D52" s="2" t="s">
        <v>278</v>
      </c>
      <c r="E52" s="2" t="s">
        <v>20</v>
      </c>
      <c r="H52" s="2" t="s">
        <v>77</v>
      </c>
      <c r="I52" s="2">
        <v>1</v>
      </c>
      <c r="J52" s="2">
        <v>3</v>
      </c>
      <c r="K52" s="2" t="s">
        <v>85</v>
      </c>
      <c r="L52" s="2" t="s">
        <v>4</v>
      </c>
      <c r="M52" s="2" t="s">
        <v>86</v>
      </c>
    </row>
    <row r="53" spans="1:14" x14ac:dyDescent="0.2">
      <c r="A53" s="2" t="s">
        <v>23</v>
      </c>
      <c r="B53" s="2">
        <v>4</v>
      </c>
      <c r="C53" s="2">
        <v>1</v>
      </c>
      <c r="D53" s="2" t="s">
        <v>26</v>
      </c>
      <c r="E53" s="2" t="s">
        <v>20</v>
      </c>
      <c r="H53" s="2" t="s">
        <v>77</v>
      </c>
      <c r="I53" s="2">
        <v>2</v>
      </c>
      <c r="J53" s="2">
        <v>3</v>
      </c>
      <c r="K53" s="2" t="s">
        <v>85</v>
      </c>
      <c r="L53" s="2" t="s">
        <v>4</v>
      </c>
      <c r="M53" s="2" t="s">
        <v>87</v>
      </c>
    </row>
    <row r="54" spans="1:14" x14ac:dyDescent="0.2">
      <c r="A54" s="2" t="s">
        <v>23</v>
      </c>
      <c r="B54" s="2">
        <v>1</v>
      </c>
      <c r="C54" s="2">
        <v>2</v>
      </c>
      <c r="D54" s="2" t="s">
        <v>27</v>
      </c>
      <c r="E54" s="2" t="s">
        <v>20</v>
      </c>
      <c r="H54" s="2" t="s">
        <v>77</v>
      </c>
      <c r="I54" s="2">
        <v>1</v>
      </c>
      <c r="J54" s="2">
        <v>4</v>
      </c>
      <c r="K54" s="2" t="s">
        <v>85</v>
      </c>
      <c r="L54" s="2" t="s">
        <v>4</v>
      </c>
      <c r="M54" s="2" t="s">
        <v>86</v>
      </c>
    </row>
    <row r="55" spans="1:14" x14ac:dyDescent="0.2">
      <c r="A55" s="2" t="s">
        <v>23</v>
      </c>
      <c r="B55" s="2">
        <v>2</v>
      </c>
      <c r="C55" s="2">
        <v>2</v>
      </c>
      <c r="D55" s="2" t="s">
        <v>28</v>
      </c>
      <c r="E55" s="2" t="s">
        <v>20</v>
      </c>
      <c r="H55" s="2" t="s">
        <v>77</v>
      </c>
      <c r="I55" s="2">
        <v>2</v>
      </c>
      <c r="J55" s="2">
        <v>4</v>
      </c>
      <c r="K55" s="2" t="s">
        <v>85</v>
      </c>
      <c r="L55" s="2" t="s">
        <v>4</v>
      </c>
      <c r="M55" s="2" t="s">
        <v>87</v>
      </c>
    </row>
    <row r="56" spans="1:14" x14ac:dyDescent="0.2">
      <c r="A56" s="2" t="s">
        <v>23</v>
      </c>
      <c r="B56" s="2">
        <v>3</v>
      </c>
      <c r="C56" s="2">
        <v>2</v>
      </c>
      <c r="D56" s="2" t="s">
        <v>280</v>
      </c>
      <c r="E56" s="2" t="s">
        <v>20</v>
      </c>
      <c r="H56" s="2" t="s">
        <v>78</v>
      </c>
      <c r="I56" s="2">
        <v>1</v>
      </c>
      <c r="J56" s="2">
        <v>1</v>
      </c>
      <c r="L56" s="2" t="s">
        <v>4</v>
      </c>
      <c r="M56" s="2" t="s">
        <v>114</v>
      </c>
      <c r="N56" s="2" t="s">
        <v>90</v>
      </c>
    </row>
    <row r="57" spans="1:14" x14ac:dyDescent="0.2">
      <c r="A57" s="2" t="s">
        <v>23</v>
      </c>
      <c r="B57" s="2">
        <v>4</v>
      </c>
      <c r="C57" s="2">
        <v>2</v>
      </c>
      <c r="D57" s="2" t="s">
        <v>29</v>
      </c>
      <c r="E57" s="2" t="s">
        <v>20</v>
      </c>
      <c r="H57" s="2" t="s">
        <v>78</v>
      </c>
      <c r="I57" s="2">
        <v>1</v>
      </c>
      <c r="J57" s="2">
        <v>2</v>
      </c>
      <c r="L57" s="2" t="s">
        <v>4</v>
      </c>
      <c r="M57" s="2" t="s">
        <v>114</v>
      </c>
      <c r="N57" s="2" t="s">
        <v>90</v>
      </c>
    </row>
    <row r="58" spans="1:14" x14ac:dyDescent="0.2">
      <c r="A58" s="2" t="s">
        <v>23</v>
      </c>
      <c r="B58" s="2">
        <v>1</v>
      </c>
      <c r="C58" s="2">
        <v>3</v>
      </c>
      <c r="D58" s="2" t="s">
        <v>172</v>
      </c>
      <c r="E58" s="2" t="s">
        <v>20</v>
      </c>
      <c r="H58" s="2" t="s">
        <v>79</v>
      </c>
      <c r="I58" s="2">
        <v>1</v>
      </c>
      <c r="J58" s="2">
        <v>1</v>
      </c>
      <c r="L58" s="2" t="s">
        <v>4</v>
      </c>
      <c r="M58" s="2" t="s">
        <v>119</v>
      </c>
      <c r="N58" s="2" t="s">
        <v>90</v>
      </c>
    </row>
    <row r="59" spans="1:14" x14ac:dyDescent="0.2">
      <c r="A59" s="2" t="s">
        <v>23</v>
      </c>
      <c r="B59" s="2">
        <v>2</v>
      </c>
      <c r="C59" s="2">
        <v>3</v>
      </c>
      <c r="D59" s="2" t="s">
        <v>173</v>
      </c>
      <c r="E59" s="2" t="s">
        <v>20</v>
      </c>
      <c r="H59" s="2" t="s">
        <v>79</v>
      </c>
      <c r="I59" s="2">
        <v>1</v>
      </c>
      <c r="J59" s="2">
        <v>2</v>
      </c>
      <c r="L59" s="2" t="s">
        <v>4</v>
      </c>
      <c r="M59" s="2" t="s">
        <v>119</v>
      </c>
      <c r="N59" s="2" t="s">
        <v>90</v>
      </c>
    </row>
    <row r="60" spans="1:14" x14ac:dyDescent="0.2">
      <c r="A60" s="2" t="s">
        <v>23</v>
      </c>
      <c r="B60" s="2">
        <v>3</v>
      </c>
      <c r="C60" s="2">
        <v>3</v>
      </c>
      <c r="D60" s="2" t="s">
        <v>279</v>
      </c>
      <c r="E60" s="2" t="s">
        <v>20</v>
      </c>
      <c r="H60" s="2" t="s">
        <v>55</v>
      </c>
      <c r="I60" s="2">
        <v>3</v>
      </c>
      <c r="J60" s="2">
        <v>1</v>
      </c>
      <c r="K60" s="2" t="s">
        <v>85</v>
      </c>
      <c r="L60" s="2" t="s">
        <v>4</v>
      </c>
      <c r="M60" s="2" t="s">
        <v>153</v>
      </c>
    </row>
    <row r="61" spans="1:14" x14ac:dyDescent="0.2">
      <c r="A61" s="2" t="s">
        <v>23</v>
      </c>
      <c r="B61" s="2">
        <v>4</v>
      </c>
      <c r="C61" s="2">
        <v>3</v>
      </c>
      <c r="D61" s="2" t="s">
        <v>174</v>
      </c>
      <c r="E61" s="2" t="s">
        <v>20</v>
      </c>
      <c r="H61" s="2" t="s">
        <v>55</v>
      </c>
      <c r="I61" s="2">
        <v>3</v>
      </c>
      <c r="J61" s="2">
        <v>2</v>
      </c>
      <c r="K61" s="2" t="s">
        <v>85</v>
      </c>
      <c r="L61" s="2" t="s">
        <v>4</v>
      </c>
      <c r="M61" s="2" t="s">
        <v>153</v>
      </c>
    </row>
    <row r="62" spans="1:14" x14ac:dyDescent="0.2">
      <c r="A62" s="2" t="s">
        <v>30</v>
      </c>
      <c r="B62" s="2">
        <v>1</v>
      </c>
      <c r="C62" s="2">
        <v>1</v>
      </c>
      <c r="D62" s="2" t="s">
        <v>31</v>
      </c>
      <c r="E62" s="2" t="s">
        <v>20</v>
      </c>
      <c r="H62" s="2" t="s">
        <v>55</v>
      </c>
      <c r="I62" s="2">
        <v>3</v>
      </c>
      <c r="J62" s="2">
        <v>3</v>
      </c>
      <c r="K62" s="2" t="s">
        <v>85</v>
      </c>
      <c r="L62" s="2" t="s">
        <v>4</v>
      </c>
      <c r="M62" s="2" t="s">
        <v>153</v>
      </c>
    </row>
    <row r="63" spans="1:14" x14ac:dyDescent="0.2">
      <c r="A63" s="2" t="s">
        <v>30</v>
      </c>
      <c r="B63" s="2">
        <v>1</v>
      </c>
      <c r="C63" s="2">
        <v>2</v>
      </c>
      <c r="D63" s="2" t="s">
        <v>32</v>
      </c>
      <c r="E63" s="2" t="s">
        <v>20</v>
      </c>
      <c r="H63" s="2" t="s">
        <v>55</v>
      </c>
      <c r="I63" s="2">
        <v>3</v>
      </c>
      <c r="J63" s="2">
        <v>4</v>
      </c>
      <c r="K63" s="2" t="s">
        <v>85</v>
      </c>
      <c r="L63" s="2" t="s">
        <v>4</v>
      </c>
      <c r="M63" s="2" t="s">
        <v>153</v>
      </c>
    </row>
    <row r="64" spans="1:14" x14ac:dyDescent="0.2">
      <c r="A64" s="2" t="s">
        <v>30</v>
      </c>
      <c r="B64" s="2">
        <v>1</v>
      </c>
      <c r="C64" s="2">
        <v>3</v>
      </c>
      <c r="D64" s="2" t="s">
        <v>175</v>
      </c>
      <c r="E64" s="2" t="s">
        <v>20</v>
      </c>
      <c r="H64" s="2" t="s">
        <v>138</v>
      </c>
      <c r="I64" s="2">
        <v>1</v>
      </c>
      <c r="J64" s="2">
        <v>3</v>
      </c>
      <c r="L64" s="2" t="s">
        <v>4</v>
      </c>
      <c r="M64" s="2" t="s">
        <v>116</v>
      </c>
      <c r="N64" s="2" t="s">
        <v>115</v>
      </c>
    </row>
    <row r="65" spans="1:14" x14ac:dyDescent="0.2">
      <c r="A65" s="2" t="s">
        <v>33</v>
      </c>
      <c r="B65" s="2">
        <v>1</v>
      </c>
      <c r="C65" s="2">
        <v>1</v>
      </c>
      <c r="D65" s="2" t="s">
        <v>129</v>
      </c>
      <c r="E65" s="2" t="s">
        <v>94</v>
      </c>
      <c r="H65" s="2" t="s">
        <v>57</v>
      </c>
      <c r="I65" s="2">
        <v>1</v>
      </c>
      <c r="J65" s="2">
        <v>3</v>
      </c>
      <c r="L65" s="2" t="s">
        <v>4</v>
      </c>
      <c r="M65" s="2" t="s">
        <v>119</v>
      </c>
      <c r="N65" s="2" t="s">
        <v>115</v>
      </c>
    </row>
    <row r="66" spans="1:14" x14ac:dyDescent="0.2">
      <c r="A66" s="2" t="s">
        <v>33</v>
      </c>
      <c r="B66" s="2">
        <v>2</v>
      </c>
      <c r="C66" s="2">
        <v>1</v>
      </c>
      <c r="D66" s="2" t="s">
        <v>130</v>
      </c>
      <c r="E66" s="2" t="s">
        <v>94</v>
      </c>
      <c r="H66" s="2" t="s">
        <v>14</v>
      </c>
      <c r="I66" s="2">
        <v>4</v>
      </c>
      <c r="J66" s="2">
        <v>1</v>
      </c>
      <c r="K66" s="2" t="s">
        <v>85</v>
      </c>
      <c r="L66" s="2" t="s">
        <v>4</v>
      </c>
      <c r="M66" s="2" t="s">
        <v>185</v>
      </c>
    </row>
    <row r="67" spans="1:14" x14ac:dyDescent="0.2">
      <c r="A67" s="2" t="s">
        <v>33</v>
      </c>
      <c r="B67" s="2">
        <v>1</v>
      </c>
      <c r="C67" s="2">
        <v>2</v>
      </c>
      <c r="D67" s="2" t="s">
        <v>131</v>
      </c>
      <c r="E67" s="2" t="s">
        <v>94</v>
      </c>
      <c r="H67" s="2" t="s">
        <v>14</v>
      </c>
      <c r="I67" s="2">
        <v>4</v>
      </c>
      <c r="J67" s="2">
        <v>2</v>
      </c>
      <c r="K67" s="2" t="s">
        <v>85</v>
      </c>
      <c r="L67" s="2" t="s">
        <v>4</v>
      </c>
      <c r="M67" s="2" t="s">
        <v>185</v>
      </c>
    </row>
    <row r="68" spans="1:14" x14ac:dyDescent="0.2">
      <c r="A68" s="2" t="s">
        <v>34</v>
      </c>
      <c r="B68" s="2">
        <v>1</v>
      </c>
      <c r="C68" s="2">
        <v>1</v>
      </c>
      <c r="D68" s="2" t="s">
        <v>1096</v>
      </c>
      <c r="E68" s="2" t="s">
        <v>20</v>
      </c>
      <c r="H68" s="2" t="s">
        <v>14</v>
      </c>
      <c r="I68" s="2">
        <v>4</v>
      </c>
      <c r="J68" s="2">
        <v>3</v>
      </c>
      <c r="K68" s="2" t="s">
        <v>85</v>
      </c>
      <c r="L68" s="2" t="s">
        <v>4</v>
      </c>
      <c r="M68" s="2" t="s">
        <v>185</v>
      </c>
    </row>
    <row r="69" spans="1:14" x14ac:dyDescent="0.2">
      <c r="A69" s="2" t="s">
        <v>34</v>
      </c>
      <c r="B69" s="2">
        <v>2</v>
      </c>
      <c r="C69" s="2">
        <v>1</v>
      </c>
      <c r="D69" s="2" t="s">
        <v>1097</v>
      </c>
      <c r="E69" s="2" t="s">
        <v>20</v>
      </c>
      <c r="H69" s="2" t="s">
        <v>14</v>
      </c>
      <c r="I69" s="2">
        <v>4</v>
      </c>
      <c r="J69" s="2">
        <v>4</v>
      </c>
      <c r="K69" s="2" t="s">
        <v>85</v>
      </c>
      <c r="L69" s="2" t="s">
        <v>4</v>
      </c>
      <c r="M69" s="2" t="s">
        <v>185</v>
      </c>
    </row>
    <row r="70" spans="1:14" x14ac:dyDescent="0.2">
      <c r="A70" s="2" t="s">
        <v>34</v>
      </c>
      <c r="B70" s="2">
        <v>3</v>
      </c>
      <c r="C70" s="2">
        <v>1</v>
      </c>
      <c r="D70" s="2" t="s">
        <v>1098</v>
      </c>
      <c r="E70" s="2" t="s">
        <v>20</v>
      </c>
      <c r="H70" s="2" t="s">
        <v>14</v>
      </c>
      <c r="I70" s="2">
        <v>3</v>
      </c>
      <c r="J70" s="2">
        <v>1</v>
      </c>
      <c r="K70" s="2" t="s">
        <v>85</v>
      </c>
      <c r="L70" s="2" t="s">
        <v>4</v>
      </c>
      <c r="M70" s="2" t="s">
        <v>1089</v>
      </c>
    </row>
    <row r="71" spans="1:14" x14ac:dyDescent="0.2">
      <c r="A71" s="2" t="s">
        <v>34</v>
      </c>
      <c r="B71" s="2">
        <v>1</v>
      </c>
      <c r="C71" s="2">
        <v>2</v>
      </c>
      <c r="D71" s="2" t="str">
        <f>"Top Residential Measures Ranked by Electric Demand Technical Potential in "&amp; $P$6</f>
        <v>Top Residential Measures Ranked by Electric Demand Technical Potential in 2021</v>
      </c>
      <c r="E71" s="2" t="s">
        <v>20</v>
      </c>
      <c r="H71" s="2" t="s">
        <v>14</v>
      </c>
      <c r="I71" s="2">
        <v>3</v>
      </c>
      <c r="J71" s="2">
        <v>2</v>
      </c>
      <c r="K71" s="2" t="s">
        <v>85</v>
      </c>
      <c r="L71" s="2" t="s">
        <v>4</v>
      </c>
      <c r="M71" s="2" t="s">
        <v>1089</v>
      </c>
    </row>
    <row r="72" spans="1:14" x14ac:dyDescent="0.2">
      <c r="A72" s="2" t="s">
        <v>34</v>
      </c>
      <c r="B72" s="2">
        <v>2</v>
      </c>
      <c r="C72" s="2">
        <v>2</v>
      </c>
      <c r="D72" s="2" t="str">
        <f>"Top Residential Measures Ranked by Electric Demand Economic Potential in "&amp; $P$6</f>
        <v>Top Residential Measures Ranked by Electric Demand Economic Potential in 2021</v>
      </c>
      <c r="E72" s="2" t="s">
        <v>20</v>
      </c>
      <c r="H72" s="2" t="s">
        <v>14</v>
      </c>
      <c r="I72" s="2">
        <v>3</v>
      </c>
      <c r="J72" s="2">
        <v>3</v>
      </c>
      <c r="K72" s="2" t="s">
        <v>85</v>
      </c>
      <c r="L72" s="2" t="s">
        <v>4</v>
      </c>
      <c r="M72" s="2" t="s">
        <v>1089</v>
      </c>
    </row>
    <row r="73" spans="1:14" x14ac:dyDescent="0.2">
      <c r="A73" s="2" t="s">
        <v>34</v>
      </c>
      <c r="B73" s="2">
        <v>3</v>
      </c>
      <c r="C73" s="2">
        <v>2</v>
      </c>
      <c r="D73" s="2" t="str">
        <f>"Top Residential Measures Ranked by Electric Demand Achievable Potential in "&amp; $P$6</f>
        <v>Top Residential Measures Ranked by Electric Demand Achievable Potential in 2021</v>
      </c>
      <c r="E73" s="2" t="s">
        <v>20</v>
      </c>
      <c r="H73" s="2" t="s">
        <v>14</v>
      </c>
      <c r="I73" s="2">
        <v>3</v>
      </c>
      <c r="J73" s="2">
        <v>4</v>
      </c>
      <c r="K73" s="2" t="s">
        <v>85</v>
      </c>
      <c r="L73" s="2" t="s">
        <v>4</v>
      </c>
      <c r="M73" s="2" t="s">
        <v>1089</v>
      </c>
    </row>
    <row r="74" spans="1:14" x14ac:dyDescent="0.2">
      <c r="A74" s="2" t="s">
        <v>34</v>
      </c>
      <c r="B74" s="2">
        <v>1</v>
      </c>
      <c r="C74" s="2">
        <v>3</v>
      </c>
      <c r="D74" s="2" t="str">
        <f>"Top BNI Measures Ranked by Electric Demand Technical Potential in "&amp; $P$6</f>
        <v>Top BNI Measures Ranked by Electric Demand Technical Potential in 2021</v>
      </c>
      <c r="E74" s="2" t="s">
        <v>20</v>
      </c>
      <c r="H74" s="2" t="s">
        <v>15</v>
      </c>
      <c r="I74" s="2">
        <v>1</v>
      </c>
      <c r="J74" s="2">
        <v>3</v>
      </c>
      <c r="L74" s="2" t="s">
        <v>4</v>
      </c>
      <c r="M74" s="2" t="s">
        <v>95</v>
      </c>
      <c r="N74" s="2" t="s">
        <v>88</v>
      </c>
    </row>
    <row r="75" spans="1:14" x14ac:dyDescent="0.2">
      <c r="A75" s="2" t="s">
        <v>34</v>
      </c>
      <c r="B75" s="2">
        <v>2</v>
      </c>
      <c r="C75" s="2">
        <v>3</v>
      </c>
      <c r="D75" s="2" t="str">
        <f>"Top BNI Measures Ranked by Electric Demand Economic Potential in "&amp; $P$6</f>
        <v>Top BNI Measures Ranked by Electric Demand Economic Potential in 2021</v>
      </c>
      <c r="E75" s="2" t="s">
        <v>20</v>
      </c>
      <c r="H75" s="2" t="s">
        <v>16</v>
      </c>
      <c r="I75" s="2">
        <v>1</v>
      </c>
      <c r="J75" s="2">
        <v>3</v>
      </c>
      <c r="L75" s="2" t="s">
        <v>4</v>
      </c>
      <c r="M75" s="2" t="s">
        <v>119</v>
      </c>
      <c r="N75" s="2" t="s">
        <v>88</v>
      </c>
    </row>
    <row r="76" spans="1:14" x14ac:dyDescent="0.2">
      <c r="A76" s="2" t="s">
        <v>34</v>
      </c>
      <c r="B76" s="2">
        <v>3</v>
      </c>
      <c r="C76" s="2">
        <v>3</v>
      </c>
      <c r="D76" s="2" t="str">
        <f>"Top BNI Measures Ranked by Electric Demand Achievable Potential in "&amp; $P$6</f>
        <v>Top BNI Measures Ranked by Electric Demand Achievable Potential in 2021</v>
      </c>
      <c r="E76" s="2" t="s">
        <v>20</v>
      </c>
    </row>
    <row r="77" spans="1:14" x14ac:dyDescent="0.2">
      <c r="A77" s="2" t="s">
        <v>34</v>
      </c>
      <c r="B77" s="2">
        <v>1</v>
      </c>
      <c r="C77" s="2">
        <v>4</v>
      </c>
      <c r="D77" s="2" t="s">
        <v>1099</v>
      </c>
      <c r="E77" s="2" t="s">
        <v>20</v>
      </c>
    </row>
    <row r="78" spans="1:14" x14ac:dyDescent="0.2">
      <c r="A78" s="2" t="s">
        <v>34</v>
      </c>
      <c r="B78" s="2">
        <v>2</v>
      </c>
      <c r="C78" s="2">
        <v>4</v>
      </c>
      <c r="D78" s="2" t="s">
        <v>1100</v>
      </c>
      <c r="E78" s="2" t="s">
        <v>20</v>
      </c>
    </row>
    <row r="79" spans="1:14" x14ac:dyDescent="0.2">
      <c r="A79" s="2" t="s">
        <v>34</v>
      </c>
      <c r="B79" s="2">
        <v>3</v>
      </c>
      <c r="C79" s="2">
        <v>4</v>
      </c>
      <c r="D79" s="2" t="s">
        <v>1101</v>
      </c>
      <c r="E79" s="2" t="s">
        <v>20</v>
      </c>
    </row>
    <row r="80" spans="1:14" x14ac:dyDescent="0.2">
      <c r="A80" s="2" t="s">
        <v>35</v>
      </c>
      <c r="B80" s="2">
        <v>1</v>
      </c>
      <c r="C80" s="2">
        <v>1</v>
      </c>
      <c r="D80" s="2" t="str">
        <f>"Electric Demand Technical Potential LCOE Supply Curve in " &amp; $P$6</f>
        <v>Electric Demand Technical Potential LCOE Supply Curve in 2021</v>
      </c>
    </row>
    <row r="81" spans="1:5" x14ac:dyDescent="0.2">
      <c r="A81" s="2" t="s">
        <v>35</v>
      </c>
      <c r="B81" s="2">
        <v>1</v>
      </c>
      <c r="C81" s="2">
        <v>2</v>
      </c>
      <c r="D81" s="2" t="str">
        <f>"Electric Demand Economic Potential LCOE Supply Curve in " &amp; $P$6</f>
        <v>Electric Demand Economic Potential LCOE Supply Curve in 2021</v>
      </c>
    </row>
    <row r="82" spans="1:5" x14ac:dyDescent="0.2">
      <c r="A82" s="2" t="s">
        <v>35</v>
      </c>
      <c r="B82" s="2">
        <v>1</v>
      </c>
      <c r="C82" s="2">
        <v>2</v>
      </c>
      <c r="D82" s="2" t="str">
        <f>"Electric Demand Achievable Potential LCOE Supply Curve in " &amp; $P$6</f>
        <v>Electric Demand Achievable Potential LCOE Supply Curve in 2021</v>
      </c>
    </row>
    <row r="83" spans="1:5" x14ac:dyDescent="0.2">
      <c r="A83" s="2" t="s">
        <v>36</v>
      </c>
      <c r="B83" s="2">
        <v>1</v>
      </c>
      <c r="C83" s="2">
        <v>1</v>
      </c>
      <c r="D83" s="2" t="str">
        <f>"Electric Demand Technical Potential TRC Supply Curve in " &amp; $P$6</f>
        <v>Electric Demand Technical Potential TRC Supply Curve in 2021</v>
      </c>
    </row>
    <row r="84" spans="1:5" x14ac:dyDescent="0.2">
      <c r="A84" s="2" t="s">
        <v>36</v>
      </c>
      <c r="B84" s="2">
        <v>1</v>
      </c>
      <c r="C84" s="2">
        <v>2</v>
      </c>
      <c r="D84" s="2" t="str">
        <f>"Electric Demand Economic Potential TRC Supply Curve in " &amp; $P$6</f>
        <v>Electric Demand Economic Potential TRC Supply Curve in 2021</v>
      </c>
    </row>
    <row r="85" spans="1:5" x14ac:dyDescent="0.2">
      <c r="A85" s="2" t="s">
        <v>36</v>
      </c>
      <c r="B85" s="2">
        <v>1</v>
      </c>
      <c r="C85" s="2">
        <v>2</v>
      </c>
      <c r="D85" s="2" t="str">
        <f>"Electric Demand Achievable Potential TRC Supply Curve in " &amp; $P$6</f>
        <v>Electric Demand Achievable Potential TRC Supply Curve in 2021</v>
      </c>
    </row>
    <row r="86" spans="1:5" x14ac:dyDescent="0.2">
      <c r="A86" s="2" t="s">
        <v>37</v>
      </c>
      <c r="B86" s="2">
        <v>1</v>
      </c>
      <c r="C86" s="2">
        <v>1</v>
      </c>
      <c r="D86" s="2" t="s">
        <v>122</v>
      </c>
      <c r="E86" s="2" t="s">
        <v>20</v>
      </c>
    </row>
    <row r="87" spans="1:5" x14ac:dyDescent="0.2">
      <c r="A87" s="2" t="s">
        <v>37</v>
      </c>
      <c r="B87" s="2">
        <v>2</v>
      </c>
      <c r="C87" s="2">
        <v>1</v>
      </c>
      <c r="D87" s="2" t="s">
        <v>126</v>
      </c>
      <c r="E87" s="2" t="s">
        <v>20</v>
      </c>
    </row>
    <row r="88" spans="1:5" x14ac:dyDescent="0.2">
      <c r="A88" s="2" t="s">
        <v>37</v>
      </c>
      <c r="B88" s="2">
        <v>3</v>
      </c>
      <c r="C88" s="2">
        <v>1</v>
      </c>
      <c r="D88" s="2" t="s">
        <v>281</v>
      </c>
      <c r="E88" s="2" t="s">
        <v>20</v>
      </c>
    </row>
    <row r="89" spans="1:5" x14ac:dyDescent="0.2">
      <c r="A89" s="2" t="s">
        <v>37</v>
      </c>
      <c r="B89" s="2">
        <v>4</v>
      </c>
      <c r="C89" s="2">
        <v>1</v>
      </c>
      <c r="D89" s="2" t="s">
        <v>127</v>
      </c>
      <c r="E89" s="2" t="s">
        <v>20</v>
      </c>
    </row>
    <row r="90" spans="1:5" x14ac:dyDescent="0.2">
      <c r="A90" s="2" t="s">
        <v>38</v>
      </c>
      <c r="B90" s="2">
        <v>1</v>
      </c>
      <c r="C90" s="2">
        <v>1</v>
      </c>
      <c r="D90" s="2" t="s">
        <v>39</v>
      </c>
      <c r="E90" s="2" t="s">
        <v>117</v>
      </c>
    </row>
    <row r="91" spans="1:5" x14ac:dyDescent="0.2">
      <c r="A91" s="2" t="s">
        <v>38</v>
      </c>
      <c r="B91" s="2">
        <v>2</v>
      </c>
      <c r="C91" s="2">
        <v>1</v>
      </c>
      <c r="D91" s="2" t="s">
        <v>40</v>
      </c>
      <c r="E91" s="2" t="s">
        <v>117</v>
      </c>
    </row>
    <row r="92" spans="1:5" x14ac:dyDescent="0.2">
      <c r="A92" s="2" t="s">
        <v>38</v>
      </c>
      <c r="B92" s="2">
        <v>1</v>
      </c>
      <c r="C92" s="2">
        <v>2</v>
      </c>
      <c r="D92" s="2" t="s">
        <v>41</v>
      </c>
      <c r="E92" s="2" t="s">
        <v>117</v>
      </c>
    </row>
    <row r="93" spans="1:5" x14ac:dyDescent="0.2">
      <c r="A93" s="2" t="s">
        <v>42</v>
      </c>
      <c r="B93" s="2">
        <v>1</v>
      </c>
      <c r="C93" s="2">
        <v>1</v>
      </c>
      <c r="D93" s="2" t="s">
        <v>43</v>
      </c>
      <c r="E93" s="2" t="s">
        <v>117</v>
      </c>
    </row>
    <row r="94" spans="1:5" x14ac:dyDescent="0.2">
      <c r="A94" s="2" t="s">
        <v>42</v>
      </c>
      <c r="B94" s="2">
        <v>2</v>
      </c>
      <c r="C94" s="2">
        <v>1</v>
      </c>
      <c r="D94" s="2" t="s">
        <v>44</v>
      </c>
      <c r="E94" s="2" t="s">
        <v>117</v>
      </c>
    </row>
    <row r="95" spans="1:5" x14ac:dyDescent="0.2">
      <c r="A95" s="2" t="s">
        <v>42</v>
      </c>
      <c r="B95" s="2">
        <v>3</v>
      </c>
      <c r="C95" s="2">
        <v>1</v>
      </c>
      <c r="D95" s="2" t="s">
        <v>45</v>
      </c>
      <c r="E95" s="2" t="s">
        <v>117</v>
      </c>
    </row>
    <row r="96" spans="1:5" x14ac:dyDescent="0.2">
      <c r="A96" s="2" t="s">
        <v>42</v>
      </c>
      <c r="B96" s="2">
        <v>4</v>
      </c>
      <c r="C96" s="2">
        <v>1</v>
      </c>
      <c r="D96" s="2" t="s">
        <v>46</v>
      </c>
      <c r="E96" s="2" t="s">
        <v>117</v>
      </c>
    </row>
    <row r="97" spans="1:5" x14ac:dyDescent="0.2">
      <c r="A97" s="2" t="s">
        <v>42</v>
      </c>
      <c r="B97" s="2">
        <v>1</v>
      </c>
      <c r="C97" s="2">
        <v>2</v>
      </c>
      <c r="D97" s="2" t="s">
        <v>47</v>
      </c>
      <c r="E97" s="2" t="s">
        <v>117</v>
      </c>
    </row>
    <row r="98" spans="1:5" x14ac:dyDescent="0.2">
      <c r="A98" s="2" t="s">
        <v>42</v>
      </c>
      <c r="B98" s="2">
        <v>2</v>
      </c>
      <c r="C98" s="2">
        <v>2</v>
      </c>
      <c r="D98" s="2" t="s">
        <v>48</v>
      </c>
      <c r="E98" s="2" t="s">
        <v>117</v>
      </c>
    </row>
    <row r="99" spans="1:5" x14ac:dyDescent="0.2">
      <c r="A99" s="2" t="s">
        <v>42</v>
      </c>
      <c r="B99" s="2">
        <v>3</v>
      </c>
      <c r="C99" s="2">
        <v>2</v>
      </c>
      <c r="D99" s="2" t="s">
        <v>49</v>
      </c>
      <c r="E99" s="2" t="s">
        <v>117</v>
      </c>
    </row>
    <row r="100" spans="1:5" x14ac:dyDescent="0.2">
      <c r="A100" s="2" t="s">
        <v>42</v>
      </c>
      <c r="B100" s="2">
        <v>4</v>
      </c>
      <c r="C100" s="2">
        <v>2</v>
      </c>
      <c r="D100" s="2" t="s">
        <v>50</v>
      </c>
      <c r="E100" s="2" t="s">
        <v>117</v>
      </c>
    </row>
    <row r="101" spans="1:5" x14ac:dyDescent="0.2">
      <c r="A101" s="2" t="s">
        <v>51</v>
      </c>
      <c r="B101" s="2">
        <v>1</v>
      </c>
      <c r="C101" s="2">
        <v>1</v>
      </c>
      <c r="D101" s="2" t="s">
        <v>52</v>
      </c>
      <c r="E101" s="2" t="s">
        <v>117</v>
      </c>
    </row>
    <row r="102" spans="1:5" x14ac:dyDescent="0.2">
      <c r="A102" s="2" t="s">
        <v>51</v>
      </c>
      <c r="B102" s="2">
        <v>1</v>
      </c>
      <c r="C102" s="2">
        <v>2</v>
      </c>
      <c r="D102" s="2" t="s">
        <v>53</v>
      </c>
      <c r="E102" s="2" t="s">
        <v>117</v>
      </c>
    </row>
    <row r="103" spans="1:5" x14ac:dyDescent="0.2">
      <c r="A103" s="2" t="s">
        <v>54</v>
      </c>
      <c r="B103" s="2">
        <v>1</v>
      </c>
      <c r="C103" s="2">
        <v>1</v>
      </c>
      <c r="D103" s="2" t="s">
        <v>132</v>
      </c>
      <c r="E103" s="2" t="s">
        <v>94</v>
      </c>
    </row>
    <row r="104" spans="1:5" x14ac:dyDescent="0.2">
      <c r="A104" s="2" t="s">
        <v>54</v>
      </c>
      <c r="B104" s="2">
        <v>2</v>
      </c>
      <c r="C104" s="2">
        <v>1</v>
      </c>
      <c r="D104" s="2" t="s">
        <v>133</v>
      </c>
      <c r="E104" s="2" t="s">
        <v>94</v>
      </c>
    </row>
    <row r="105" spans="1:5" x14ac:dyDescent="0.2">
      <c r="A105" s="2" t="s">
        <v>54</v>
      </c>
      <c r="B105" s="2">
        <v>1</v>
      </c>
      <c r="C105" s="2">
        <v>2</v>
      </c>
      <c r="D105" s="2" t="s">
        <v>134</v>
      </c>
      <c r="E105" s="2" t="s">
        <v>94</v>
      </c>
    </row>
    <row r="106" spans="1:5" x14ac:dyDescent="0.2">
      <c r="A106" s="2" t="s">
        <v>55</v>
      </c>
      <c r="B106" s="2">
        <v>1</v>
      </c>
      <c r="C106" s="2">
        <v>1</v>
      </c>
      <c r="D106" s="2" t="s">
        <v>98</v>
      </c>
      <c r="E106" s="2" t="s">
        <v>117</v>
      </c>
    </row>
    <row r="107" spans="1:5" x14ac:dyDescent="0.2">
      <c r="A107" s="2" t="s">
        <v>55</v>
      </c>
      <c r="B107" s="2">
        <v>2</v>
      </c>
      <c r="C107" s="2">
        <v>1</v>
      </c>
      <c r="D107" s="2" t="s">
        <v>99</v>
      </c>
      <c r="E107" s="2" t="s">
        <v>117</v>
      </c>
    </row>
    <row r="108" spans="1:5" x14ac:dyDescent="0.2">
      <c r="A108" s="2" t="s">
        <v>55</v>
      </c>
      <c r="B108" s="2">
        <v>1</v>
      </c>
      <c r="C108" s="2">
        <v>2</v>
      </c>
      <c r="D108" s="2" t="s">
        <v>100</v>
      </c>
      <c r="E108" s="2" t="s">
        <v>117</v>
      </c>
    </row>
    <row r="109" spans="1:5" x14ac:dyDescent="0.2">
      <c r="A109" s="2" t="s">
        <v>55</v>
      </c>
      <c r="B109" s="2">
        <v>2</v>
      </c>
      <c r="C109" s="2">
        <v>2</v>
      </c>
      <c r="D109" s="2" t="s">
        <v>101</v>
      </c>
      <c r="E109" s="2" t="s">
        <v>117</v>
      </c>
    </row>
    <row r="110" spans="1:5" x14ac:dyDescent="0.2">
      <c r="A110" s="2" t="s">
        <v>55</v>
      </c>
      <c r="B110" s="2">
        <v>1</v>
      </c>
      <c r="C110" s="2">
        <v>3</v>
      </c>
      <c r="D110" s="2" t="s">
        <v>102</v>
      </c>
      <c r="E110" s="2" t="s">
        <v>117</v>
      </c>
    </row>
    <row r="111" spans="1:5" x14ac:dyDescent="0.2">
      <c r="A111" s="2" t="s">
        <v>55</v>
      </c>
      <c r="B111" s="2">
        <v>2</v>
      </c>
      <c r="C111" s="2">
        <v>3</v>
      </c>
      <c r="D111" s="2" t="s">
        <v>103</v>
      </c>
      <c r="E111" s="2" t="s">
        <v>117</v>
      </c>
    </row>
    <row r="112" spans="1:5" x14ac:dyDescent="0.2">
      <c r="A112" s="2" t="s">
        <v>55</v>
      </c>
      <c r="B112" s="2">
        <v>1</v>
      </c>
      <c r="C112" s="2">
        <v>4</v>
      </c>
      <c r="D112" s="2" t="s">
        <v>104</v>
      </c>
      <c r="E112" s="2" t="s">
        <v>117</v>
      </c>
    </row>
    <row r="113" spans="1:5" x14ac:dyDescent="0.2">
      <c r="A113" s="2" t="s">
        <v>55</v>
      </c>
      <c r="B113" s="2">
        <v>2</v>
      </c>
      <c r="C113" s="2">
        <v>4</v>
      </c>
      <c r="D113" s="2" t="s">
        <v>105</v>
      </c>
      <c r="E113" s="2" t="s">
        <v>117</v>
      </c>
    </row>
    <row r="114" spans="1:5" x14ac:dyDescent="0.2">
      <c r="A114" s="2" t="s">
        <v>56</v>
      </c>
      <c r="B114" s="2">
        <v>1</v>
      </c>
      <c r="C114" s="2">
        <v>1</v>
      </c>
      <c r="D114" s="2" t="str">
        <f>"Gas Energy Technical Potential LCOE Supply Curve in " &amp; $P$6</f>
        <v>Gas Energy Technical Potential LCOE Supply Curve in 2021</v>
      </c>
    </row>
    <row r="115" spans="1:5" x14ac:dyDescent="0.2">
      <c r="A115" s="2" t="s">
        <v>56</v>
      </c>
      <c r="B115" s="2">
        <v>1</v>
      </c>
      <c r="C115" s="2">
        <v>2</v>
      </c>
      <c r="D115" s="2" t="str">
        <f>"Gas Energy Economic Potential LCOE Supply Curve in " &amp; $P$6</f>
        <v>Gas Energy Economic Potential LCOE Supply Curve in 2021</v>
      </c>
    </row>
    <row r="116" spans="1:5" x14ac:dyDescent="0.2">
      <c r="A116" s="2" t="s">
        <v>57</v>
      </c>
      <c r="B116" s="2">
        <v>1</v>
      </c>
      <c r="C116" s="2">
        <v>1</v>
      </c>
      <c r="D116" s="2" t="str">
        <f>"Gas Energy Technical Potential TRC Supply Curve in " &amp; $P$6</f>
        <v>Gas Energy Technical Potential TRC Supply Curve in 2021</v>
      </c>
    </row>
    <row r="117" spans="1:5" x14ac:dyDescent="0.2">
      <c r="A117" s="2" t="s">
        <v>57</v>
      </c>
      <c r="B117" s="2">
        <v>1</v>
      </c>
      <c r="C117" s="2">
        <v>2</v>
      </c>
      <c r="D117" s="2" t="str">
        <f>"Gas Energy Economic Potential TRC Supply Curve in " &amp; $P$6</f>
        <v>Gas Energy Economic Potential TRC Supply Curve in 2021</v>
      </c>
    </row>
    <row r="118" spans="1:5" x14ac:dyDescent="0.2">
      <c r="A118" s="2" t="s">
        <v>58</v>
      </c>
      <c r="B118" s="2">
        <v>1</v>
      </c>
      <c r="C118" s="2">
        <v>1</v>
      </c>
      <c r="D118" s="2" t="s">
        <v>121</v>
      </c>
      <c r="E118" s="2" t="s">
        <v>117</v>
      </c>
    </row>
    <row r="119" spans="1:5" x14ac:dyDescent="0.2">
      <c r="A119" s="2" t="s">
        <v>58</v>
      </c>
      <c r="B119" s="2">
        <v>2</v>
      </c>
      <c r="C119" s="2">
        <v>1</v>
      </c>
      <c r="D119" s="2" t="s">
        <v>123</v>
      </c>
      <c r="E119" s="2" t="s">
        <v>117</v>
      </c>
    </row>
    <row r="120" spans="1:5" x14ac:dyDescent="0.2">
      <c r="A120" s="2" t="s">
        <v>58</v>
      </c>
      <c r="B120" s="2">
        <v>3</v>
      </c>
      <c r="C120" s="2">
        <v>1</v>
      </c>
      <c r="D120" s="2" t="s">
        <v>124</v>
      </c>
      <c r="E120" s="2" t="s">
        <v>117</v>
      </c>
    </row>
    <row r="121" spans="1:5" x14ac:dyDescent="0.2">
      <c r="A121" s="2" t="s">
        <v>58</v>
      </c>
      <c r="B121" s="2">
        <v>4</v>
      </c>
      <c r="C121" s="2">
        <v>1</v>
      </c>
      <c r="D121" s="2" t="s">
        <v>125</v>
      </c>
      <c r="E121" s="2" t="s">
        <v>117</v>
      </c>
    </row>
    <row r="122" spans="1:5" x14ac:dyDescent="0.2">
      <c r="A122" s="2" t="s">
        <v>59</v>
      </c>
      <c r="B122" s="2">
        <v>1</v>
      </c>
      <c r="C122" s="2">
        <v>1</v>
      </c>
      <c r="D122" s="2" t="s">
        <v>60</v>
      </c>
      <c r="E122" s="2" t="s">
        <v>61</v>
      </c>
    </row>
    <row r="123" spans="1:5" x14ac:dyDescent="0.2">
      <c r="A123" s="2" t="s">
        <v>59</v>
      </c>
      <c r="B123" s="2">
        <v>2</v>
      </c>
      <c r="C123" s="2">
        <v>1</v>
      </c>
      <c r="D123" s="2" t="s">
        <v>62</v>
      </c>
      <c r="E123" s="2" t="s">
        <v>61</v>
      </c>
    </row>
    <row r="124" spans="1:5" x14ac:dyDescent="0.2">
      <c r="A124" s="2" t="s">
        <v>59</v>
      </c>
      <c r="B124" s="2">
        <v>1</v>
      </c>
      <c r="C124" s="2">
        <v>2</v>
      </c>
      <c r="D124" s="2" t="s">
        <v>63</v>
      </c>
      <c r="E124" s="2" t="s">
        <v>61</v>
      </c>
    </row>
    <row r="125" spans="1:5" x14ac:dyDescent="0.2">
      <c r="A125" s="2" t="s">
        <v>64</v>
      </c>
      <c r="B125" s="2">
        <v>1</v>
      </c>
      <c r="C125" s="2">
        <v>1</v>
      </c>
      <c r="D125" s="2" t="s">
        <v>65</v>
      </c>
      <c r="E125" s="2" t="s">
        <v>61</v>
      </c>
    </row>
    <row r="126" spans="1:5" x14ac:dyDescent="0.2">
      <c r="A126" s="2" t="s">
        <v>64</v>
      </c>
      <c r="B126" s="2">
        <v>2</v>
      </c>
      <c r="C126" s="2">
        <v>1</v>
      </c>
      <c r="D126" s="2" t="s">
        <v>66</v>
      </c>
      <c r="E126" s="2" t="s">
        <v>61</v>
      </c>
    </row>
    <row r="127" spans="1:5" x14ac:dyDescent="0.2">
      <c r="A127" s="2" t="s">
        <v>64</v>
      </c>
      <c r="B127" s="2">
        <v>3</v>
      </c>
      <c r="C127" s="2">
        <v>1</v>
      </c>
      <c r="D127" s="2" t="s">
        <v>67</v>
      </c>
      <c r="E127" s="2" t="s">
        <v>61</v>
      </c>
    </row>
    <row r="128" spans="1:5" x14ac:dyDescent="0.2">
      <c r="A128" s="2" t="s">
        <v>64</v>
      </c>
      <c r="B128" s="2">
        <v>4</v>
      </c>
      <c r="C128" s="2">
        <v>1</v>
      </c>
      <c r="D128" s="2" t="s">
        <v>68</v>
      </c>
      <c r="E128" s="2" t="s">
        <v>61</v>
      </c>
    </row>
    <row r="129" spans="1:5" x14ac:dyDescent="0.2">
      <c r="A129" s="2" t="s">
        <v>64</v>
      </c>
      <c r="B129" s="2">
        <v>1</v>
      </c>
      <c r="C129" s="2">
        <v>2</v>
      </c>
      <c r="D129" s="2" t="s">
        <v>69</v>
      </c>
      <c r="E129" s="2" t="s">
        <v>61</v>
      </c>
    </row>
    <row r="130" spans="1:5" x14ac:dyDescent="0.2">
      <c r="A130" s="2" t="s">
        <v>64</v>
      </c>
      <c r="B130" s="2">
        <v>2</v>
      </c>
      <c r="C130" s="2">
        <v>2</v>
      </c>
      <c r="D130" s="2" t="s">
        <v>70</v>
      </c>
      <c r="E130" s="2" t="s">
        <v>61</v>
      </c>
    </row>
    <row r="131" spans="1:5" x14ac:dyDescent="0.2">
      <c r="A131" s="2" t="s">
        <v>64</v>
      </c>
      <c r="B131" s="2">
        <v>3</v>
      </c>
      <c r="C131" s="2">
        <v>2</v>
      </c>
      <c r="D131" s="2" t="s">
        <v>71</v>
      </c>
      <c r="E131" s="2" t="s">
        <v>61</v>
      </c>
    </row>
    <row r="132" spans="1:5" x14ac:dyDescent="0.2">
      <c r="A132" s="2" t="s">
        <v>64</v>
      </c>
      <c r="B132" s="2">
        <v>4</v>
      </c>
      <c r="C132" s="2">
        <v>2</v>
      </c>
      <c r="D132" s="2" t="s">
        <v>72</v>
      </c>
      <c r="E132" s="2" t="s">
        <v>61</v>
      </c>
    </row>
    <row r="133" spans="1:5" x14ac:dyDescent="0.2">
      <c r="A133" s="2" t="s">
        <v>73</v>
      </c>
      <c r="B133" s="2">
        <v>1</v>
      </c>
      <c r="C133" s="2">
        <v>1</v>
      </c>
      <c r="D133" s="2" t="s">
        <v>74</v>
      </c>
      <c r="E133" s="2" t="s">
        <v>61</v>
      </c>
    </row>
    <row r="134" spans="1:5" x14ac:dyDescent="0.2">
      <c r="A134" s="2" t="s">
        <v>73</v>
      </c>
      <c r="B134" s="2">
        <v>1</v>
      </c>
      <c r="C134" s="2">
        <v>2</v>
      </c>
      <c r="D134" s="2" t="s">
        <v>75</v>
      </c>
      <c r="E134" s="2" t="s">
        <v>61</v>
      </c>
    </row>
    <row r="135" spans="1:5" x14ac:dyDescent="0.2">
      <c r="A135" s="2" t="s">
        <v>76</v>
      </c>
      <c r="B135" s="2">
        <v>1</v>
      </c>
      <c r="C135" s="2">
        <v>1</v>
      </c>
      <c r="D135" s="2" t="s">
        <v>135</v>
      </c>
      <c r="E135" s="2" t="s">
        <v>94</v>
      </c>
    </row>
    <row r="136" spans="1:5" x14ac:dyDescent="0.2">
      <c r="A136" s="2" t="s">
        <v>76</v>
      </c>
      <c r="B136" s="2">
        <v>2</v>
      </c>
      <c r="C136" s="2">
        <v>1</v>
      </c>
      <c r="D136" s="2" t="s">
        <v>136</v>
      </c>
      <c r="E136" s="2" t="s">
        <v>94</v>
      </c>
    </row>
    <row r="137" spans="1:5" x14ac:dyDescent="0.2">
      <c r="A137" s="2" t="s">
        <v>76</v>
      </c>
      <c r="B137" s="2">
        <v>1</v>
      </c>
      <c r="C137" s="2">
        <v>2</v>
      </c>
      <c r="D137" s="2" t="s">
        <v>137</v>
      </c>
      <c r="E137" s="2" t="s">
        <v>94</v>
      </c>
    </row>
    <row r="138" spans="1:5" x14ac:dyDescent="0.2">
      <c r="A138" s="2" t="s">
        <v>77</v>
      </c>
      <c r="B138" s="2">
        <v>1</v>
      </c>
      <c r="C138" s="2">
        <v>1</v>
      </c>
      <c r="D138" s="2" t="s">
        <v>106</v>
      </c>
      <c r="E138" s="2" t="s">
        <v>61</v>
      </c>
    </row>
    <row r="139" spans="1:5" x14ac:dyDescent="0.2">
      <c r="A139" s="2" t="s">
        <v>77</v>
      </c>
      <c r="B139" s="2">
        <v>2</v>
      </c>
      <c r="C139" s="2">
        <v>1</v>
      </c>
      <c r="D139" s="2" t="s">
        <v>107</v>
      </c>
      <c r="E139" s="2" t="s">
        <v>61</v>
      </c>
    </row>
    <row r="140" spans="1:5" x14ac:dyDescent="0.2">
      <c r="A140" s="2" t="s">
        <v>77</v>
      </c>
      <c r="B140" s="2">
        <v>1</v>
      </c>
      <c r="C140" s="2">
        <v>2</v>
      </c>
      <c r="D140" s="2" t="s">
        <v>108</v>
      </c>
      <c r="E140" s="2" t="s">
        <v>61</v>
      </c>
    </row>
    <row r="141" spans="1:5" x14ac:dyDescent="0.2">
      <c r="A141" s="2" t="s">
        <v>77</v>
      </c>
      <c r="B141" s="2">
        <v>2</v>
      </c>
      <c r="C141" s="2">
        <v>2</v>
      </c>
      <c r="D141" s="2" t="s">
        <v>109</v>
      </c>
      <c r="E141" s="2" t="s">
        <v>61</v>
      </c>
    </row>
    <row r="142" spans="1:5" x14ac:dyDescent="0.2">
      <c r="A142" s="2" t="s">
        <v>77</v>
      </c>
      <c r="B142" s="2">
        <v>1</v>
      </c>
      <c r="C142" s="2">
        <v>3</v>
      </c>
      <c r="D142" s="2" t="s">
        <v>110</v>
      </c>
      <c r="E142" s="2" t="s">
        <v>61</v>
      </c>
    </row>
    <row r="143" spans="1:5" x14ac:dyDescent="0.2">
      <c r="A143" s="2" t="s">
        <v>77</v>
      </c>
      <c r="B143" s="2">
        <v>2</v>
      </c>
      <c r="C143" s="2">
        <v>3</v>
      </c>
      <c r="D143" s="2" t="s">
        <v>111</v>
      </c>
      <c r="E143" s="2" t="s">
        <v>61</v>
      </c>
    </row>
    <row r="144" spans="1:5" x14ac:dyDescent="0.2">
      <c r="A144" s="2" t="s">
        <v>77</v>
      </c>
      <c r="B144" s="2">
        <v>1</v>
      </c>
      <c r="C144" s="2">
        <v>4</v>
      </c>
      <c r="D144" s="2" t="s">
        <v>112</v>
      </c>
      <c r="E144" s="2" t="s">
        <v>61</v>
      </c>
    </row>
    <row r="145" spans="1:5" x14ac:dyDescent="0.2">
      <c r="A145" s="2" t="s">
        <v>77</v>
      </c>
      <c r="B145" s="2">
        <v>2</v>
      </c>
      <c r="C145" s="2">
        <v>4</v>
      </c>
      <c r="D145" s="2" t="s">
        <v>113</v>
      </c>
      <c r="E145" s="2" t="s">
        <v>61</v>
      </c>
    </row>
    <row r="146" spans="1:5" x14ac:dyDescent="0.2">
      <c r="A146" s="2" t="s">
        <v>78</v>
      </c>
      <c r="B146" s="2">
        <v>1</v>
      </c>
      <c r="C146" s="2">
        <v>1</v>
      </c>
      <c r="D146" s="2" t="str">
        <f>"Gas Demand Technical Potential LCOE Supply Curve in " &amp; $P$6</f>
        <v>Gas Demand Technical Potential LCOE Supply Curve in 2021</v>
      </c>
    </row>
    <row r="147" spans="1:5" x14ac:dyDescent="0.2">
      <c r="A147" s="2" t="s">
        <v>78</v>
      </c>
      <c r="B147" s="2">
        <v>1</v>
      </c>
      <c r="C147" s="2">
        <v>2</v>
      </c>
      <c r="D147" s="2" t="str">
        <f>"Gas Demand Economic Potential LCOE Supply Curve in " &amp; $P$6</f>
        <v>Gas Demand Economic Potential LCOE Supply Curve in 2021</v>
      </c>
    </row>
    <row r="148" spans="1:5" x14ac:dyDescent="0.2">
      <c r="A148" s="2" t="s">
        <v>79</v>
      </c>
      <c r="B148" s="2">
        <v>1</v>
      </c>
      <c r="C148" s="2">
        <v>1</v>
      </c>
      <c r="D148" s="2" t="str">
        <f>"Gas Demand Technical Potential TRC Supply Curve in " &amp; $P$6</f>
        <v>Gas Demand Technical Potential TRC Supply Curve in 2021</v>
      </c>
    </row>
    <row r="149" spans="1:5" x14ac:dyDescent="0.2">
      <c r="A149" s="2" t="s">
        <v>79</v>
      </c>
      <c r="B149" s="2">
        <v>1</v>
      </c>
      <c r="C149" s="2">
        <v>2</v>
      </c>
      <c r="D149" s="2" t="str">
        <f>"Gas Demand Economic Potential TRC Supply Curve in " &amp; $P$6</f>
        <v>Gas Demand Economic Potential TRC Supply Curve in 2021</v>
      </c>
    </row>
    <row r="150" spans="1:5" x14ac:dyDescent="0.2">
      <c r="A150" s="2" t="s">
        <v>80</v>
      </c>
      <c r="B150" s="2">
        <v>1</v>
      </c>
      <c r="C150" s="2">
        <v>1</v>
      </c>
      <c r="D150" s="2" t="s">
        <v>120</v>
      </c>
      <c r="E150" s="2" t="s">
        <v>61</v>
      </c>
    </row>
    <row r="151" spans="1:5" x14ac:dyDescent="0.2">
      <c r="A151" s="2" t="s">
        <v>38</v>
      </c>
      <c r="B151" s="2">
        <v>3</v>
      </c>
      <c r="C151" s="2">
        <v>1</v>
      </c>
      <c r="D151" s="2" t="s">
        <v>154</v>
      </c>
      <c r="E151" s="2" t="s">
        <v>117</v>
      </c>
    </row>
    <row r="152" spans="1:5" x14ac:dyDescent="0.2">
      <c r="A152" s="2" t="s">
        <v>42</v>
      </c>
      <c r="B152" s="2">
        <v>1</v>
      </c>
      <c r="C152" s="2">
        <v>3</v>
      </c>
      <c r="D152" s="2" t="s">
        <v>155</v>
      </c>
      <c r="E152" s="2" t="s">
        <v>117</v>
      </c>
    </row>
    <row r="153" spans="1:5" x14ac:dyDescent="0.2">
      <c r="A153" s="2" t="s">
        <v>42</v>
      </c>
      <c r="B153" s="2">
        <v>2</v>
      </c>
      <c r="C153" s="2">
        <v>3</v>
      </c>
      <c r="D153" s="2" t="s">
        <v>156</v>
      </c>
      <c r="E153" s="2" t="s">
        <v>117</v>
      </c>
    </row>
    <row r="154" spans="1:5" x14ac:dyDescent="0.2">
      <c r="A154" s="2" t="s">
        <v>42</v>
      </c>
      <c r="B154" s="2">
        <v>3</v>
      </c>
      <c r="C154" s="2">
        <v>3</v>
      </c>
      <c r="D154" s="2" t="s">
        <v>157</v>
      </c>
      <c r="E154" s="2" t="s">
        <v>117</v>
      </c>
    </row>
    <row r="155" spans="1:5" x14ac:dyDescent="0.2">
      <c r="A155" s="2" t="s">
        <v>42</v>
      </c>
      <c r="B155" s="2">
        <v>4</v>
      </c>
      <c r="C155" s="2">
        <v>3</v>
      </c>
      <c r="D155" s="2" t="s">
        <v>158</v>
      </c>
      <c r="E155" s="2" t="s">
        <v>117</v>
      </c>
    </row>
    <row r="156" spans="1:5" x14ac:dyDescent="0.2">
      <c r="A156" s="2" t="s">
        <v>51</v>
      </c>
      <c r="B156" s="2">
        <v>1</v>
      </c>
      <c r="C156" s="2">
        <v>3</v>
      </c>
      <c r="D156" s="2" t="s">
        <v>159</v>
      </c>
      <c r="E156" s="2" t="s">
        <v>117</v>
      </c>
    </row>
    <row r="157" spans="1:5" x14ac:dyDescent="0.2">
      <c r="A157" s="2" t="s">
        <v>54</v>
      </c>
      <c r="B157" s="2">
        <v>1</v>
      </c>
      <c r="C157" s="2">
        <v>3</v>
      </c>
      <c r="D157" s="2" t="s">
        <v>160</v>
      </c>
      <c r="E157" s="2" t="s">
        <v>94</v>
      </c>
    </row>
    <row r="158" spans="1:5" x14ac:dyDescent="0.2">
      <c r="A158" s="2" t="s">
        <v>55</v>
      </c>
      <c r="B158" s="2">
        <v>3</v>
      </c>
      <c r="C158" s="2">
        <v>1</v>
      </c>
      <c r="D158" s="2" t="s">
        <v>161</v>
      </c>
      <c r="E158" s="2" t="s">
        <v>117</v>
      </c>
    </row>
    <row r="159" spans="1:5" x14ac:dyDescent="0.2">
      <c r="A159" s="2" t="s">
        <v>55</v>
      </c>
      <c r="B159" s="2">
        <v>3</v>
      </c>
      <c r="C159" s="2">
        <v>2</v>
      </c>
      <c r="D159" s="2" t="s">
        <v>162</v>
      </c>
      <c r="E159" s="2" t="s">
        <v>117</v>
      </c>
    </row>
    <row r="160" spans="1:5" x14ac:dyDescent="0.2">
      <c r="A160" s="2" t="s">
        <v>55</v>
      </c>
      <c r="B160" s="2">
        <v>3</v>
      </c>
      <c r="C160" s="2">
        <v>3</v>
      </c>
      <c r="D160" s="2" t="s">
        <v>163</v>
      </c>
      <c r="E160" s="2" t="s">
        <v>117</v>
      </c>
    </row>
    <row r="161" spans="1:5" x14ac:dyDescent="0.2">
      <c r="A161" s="2" t="s">
        <v>55</v>
      </c>
      <c r="B161" s="2">
        <v>3</v>
      </c>
      <c r="C161" s="2">
        <v>4</v>
      </c>
      <c r="D161" s="2" t="s">
        <v>164</v>
      </c>
      <c r="E161" s="2" t="s">
        <v>117</v>
      </c>
    </row>
    <row r="162" spans="1:5" x14ac:dyDescent="0.2">
      <c r="A162" s="2" t="s">
        <v>138</v>
      </c>
      <c r="B162" s="2">
        <v>1</v>
      </c>
      <c r="C162" s="2">
        <v>3</v>
      </c>
      <c r="D162" s="2" t="s">
        <v>165</v>
      </c>
    </row>
    <row r="163" spans="1:5" x14ac:dyDescent="0.2">
      <c r="A163" s="2" t="s">
        <v>57</v>
      </c>
      <c r="B163" s="2">
        <v>1</v>
      </c>
      <c r="C163" s="2">
        <v>3</v>
      </c>
      <c r="D163" s="2" t="s">
        <v>166</v>
      </c>
    </row>
    <row r="164" spans="1:5" x14ac:dyDescent="0.2">
      <c r="A164" s="2" t="s">
        <v>58</v>
      </c>
      <c r="B164" s="2">
        <v>1</v>
      </c>
      <c r="C164" s="2">
        <v>2</v>
      </c>
      <c r="D164" s="2" t="s">
        <v>139</v>
      </c>
      <c r="E164" s="2" t="s">
        <v>117</v>
      </c>
    </row>
    <row r="165" spans="1:5" x14ac:dyDescent="0.2">
      <c r="A165" s="2" t="s">
        <v>58</v>
      </c>
      <c r="B165" s="2">
        <v>2</v>
      </c>
      <c r="C165" s="2">
        <v>2</v>
      </c>
      <c r="D165" s="2" t="s">
        <v>140</v>
      </c>
      <c r="E165" s="2" t="s">
        <v>117</v>
      </c>
    </row>
    <row r="166" spans="1:5" x14ac:dyDescent="0.2">
      <c r="A166" s="2" t="s">
        <v>58</v>
      </c>
      <c r="B166" s="2">
        <v>3</v>
      </c>
      <c r="C166" s="2">
        <v>2</v>
      </c>
      <c r="D166" s="2" t="s">
        <v>141</v>
      </c>
      <c r="E166" s="2" t="s">
        <v>117</v>
      </c>
    </row>
    <row r="167" spans="1:5" x14ac:dyDescent="0.2">
      <c r="A167" s="2" t="s">
        <v>58</v>
      </c>
      <c r="B167" s="2">
        <v>4</v>
      </c>
      <c r="C167" s="2">
        <v>2</v>
      </c>
      <c r="D167" s="2" t="s">
        <v>142</v>
      </c>
      <c r="E167" s="2" t="s">
        <v>117</v>
      </c>
    </row>
    <row r="168" spans="1:5" x14ac:dyDescent="0.2">
      <c r="A168" s="2" t="s">
        <v>58</v>
      </c>
      <c r="B168" s="2">
        <v>1</v>
      </c>
      <c r="C168" s="2">
        <v>3</v>
      </c>
      <c r="D168" s="2" t="s">
        <v>167</v>
      </c>
      <c r="E168" s="2" t="s">
        <v>117</v>
      </c>
    </row>
    <row r="169" spans="1:5" x14ac:dyDescent="0.2">
      <c r="A169" s="2" t="s">
        <v>58</v>
      </c>
      <c r="B169" s="2">
        <v>2</v>
      </c>
      <c r="C169" s="2">
        <v>3</v>
      </c>
      <c r="D169" s="2" t="s">
        <v>168</v>
      </c>
      <c r="E169" s="2" t="s">
        <v>117</v>
      </c>
    </row>
    <row r="170" spans="1:5" x14ac:dyDescent="0.2">
      <c r="A170" s="2" t="s">
        <v>58</v>
      </c>
      <c r="B170" s="2">
        <v>3</v>
      </c>
      <c r="C170" s="2">
        <v>3</v>
      </c>
      <c r="D170" s="2" t="s">
        <v>169</v>
      </c>
      <c r="E170" s="2" t="s">
        <v>117</v>
      </c>
    </row>
    <row r="171" spans="1:5" x14ac:dyDescent="0.2">
      <c r="A171" s="2" t="s">
        <v>58</v>
      </c>
      <c r="B171" s="2">
        <v>4</v>
      </c>
      <c r="C171" s="2">
        <v>3</v>
      </c>
      <c r="D171" s="2" t="s">
        <v>170</v>
      </c>
      <c r="E171" s="2" t="s">
        <v>117</v>
      </c>
    </row>
    <row r="172" spans="1:5" x14ac:dyDescent="0.2">
      <c r="A172" s="2" t="s">
        <v>10</v>
      </c>
      <c r="B172" s="2">
        <v>3</v>
      </c>
      <c r="C172" s="2">
        <v>1</v>
      </c>
      <c r="D172" s="2" t="s">
        <v>212</v>
      </c>
      <c r="E172" s="2" t="s">
        <v>225</v>
      </c>
    </row>
    <row r="173" spans="1:5" x14ac:dyDescent="0.2">
      <c r="A173" s="2" t="s">
        <v>11</v>
      </c>
      <c r="B173" s="2">
        <v>1</v>
      </c>
      <c r="C173" s="2">
        <v>3</v>
      </c>
      <c r="D173" s="2" t="s">
        <v>213</v>
      </c>
      <c r="E173" s="2" t="s">
        <v>225</v>
      </c>
    </row>
    <row r="174" spans="1:5" x14ac:dyDescent="0.2">
      <c r="A174" s="2" t="s">
        <v>11</v>
      </c>
      <c r="B174" s="2">
        <v>2</v>
      </c>
      <c r="C174" s="2">
        <v>3</v>
      </c>
      <c r="D174" s="2" t="s">
        <v>214</v>
      </c>
      <c r="E174" s="2" t="s">
        <v>225</v>
      </c>
    </row>
    <row r="175" spans="1:5" x14ac:dyDescent="0.2">
      <c r="A175" s="2" t="s">
        <v>11</v>
      </c>
      <c r="B175" s="2">
        <v>3</v>
      </c>
      <c r="C175" s="2">
        <v>3</v>
      </c>
      <c r="D175" s="2" t="s">
        <v>282</v>
      </c>
      <c r="E175" s="2" t="s">
        <v>225</v>
      </c>
    </row>
    <row r="176" spans="1:5" x14ac:dyDescent="0.2">
      <c r="A176" s="2" t="s">
        <v>11</v>
      </c>
      <c r="B176" s="2">
        <v>4</v>
      </c>
      <c r="C176" s="2">
        <v>3</v>
      </c>
      <c r="D176" s="2" t="s">
        <v>215</v>
      </c>
      <c r="E176" s="2" t="s">
        <v>225</v>
      </c>
    </row>
    <row r="177" spans="1:5" x14ac:dyDescent="0.2">
      <c r="A177" s="2" t="s">
        <v>12</v>
      </c>
      <c r="B177" s="2">
        <v>1</v>
      </c>
      <c r="C177" s="2">
        <v>3</v>
      </c>
      <c r="D177" s="2" t="s">
        <v>216</v>
      </c>
      <c r="E177" s="2" t="s">
        <v>225</v>
      </c>
    </row>
    <row r="178" spans="1:5" x14ac:dyDescent="0.2">
      <c r="A178" s="2" t="s">
        <v>13</v>
      </c>
      <c r="B178" s="2">
        <v>3</v>
      </c>
      <c r="C178" s="2">
        <v>1</v>
      </c>
      <c r="D178" s="2" t="s">
        <v>217</v>
      </c>
      <c r="E178" s="2" t="s">
        <v>94</v>
      </c>
    </row>
    <row r="179" spans="1:5" x14ac:dyDescent="0.2">
      <c r="A179" s="2" t="s">
        <v>14</v>
      </c>
      <c r="B179" s="2">
        <v>3</v>
      </c>
      <c r="C179" s="2">
        <v>1</v>
      </c>
      <c r="D179" s="2" t="s">
        <v>1088</v>
      </c>
      <c r="E179" s="2" t="s">
        <v>225</v>
      </c>
    </row>
    <row r="180" spans="1:5" x14ac:dyDescent="0.2">
      <c r="A180" s="2" t="s">
        <v>14</v>
      </c>
      <c r="B180" s="2">
        <v>3</v>
      </c>
      <c r="C180" s="2">
        <v>2</v>
      </c>
      <c r="D180" s="2" t="s">
        <v>1090</v>
      </c>
      <c r="E180" s="2" t="s">
        <v>225</v>
      </c>
    </row>
    <row r="181" spans="1:5" x14ac:dyDescent="0.2">
      <c r="A181" s="2" t="s">
        <v>14</v>
      </c>
      <c r="B181" s="2">
        <v>3</v>
      </c>
      <c r="C181" s="2">
        <v>3</v>
      </c>
      <c r="D181" s="2" t="s">
        <v>1091</v>
      </c>
      <c r="E181" s="2" t="s">
        <v>225</v>
      </c>
    </row>
    <row r="182" spans="1:5" x14ac:dyDescent="0.2">
      <c r="A182" s="2" t="s">
        <v>14</v>
      </c>
      <c r="B182" s="2">
        <v>3</v>
      </c>
      <c r="C182" s="2">
        <v>4</v>
      </c>
      <c r="D182" s="2" t="s">
        <v>238</v>
      </c>
      <c r="E182" s="2" t="s">
        <v>225</v>
      </c>
    </row>
    <row r="183" spans="1:5" x14ac:dyDescent="0.2">
      <c r="A183" s="2" t="s">
        <v>15</v>
      </c>
      <c r="B183" s="2">
        <v>1</v>
      </c>
      <c r="C183" s="2">
        <v>3</v>
      </c>
      <c r="D183" s="2" t="s">
        <v>239</v>
      </c>
    </row>
    <row r="184" spans="1:5" x14ac:dyDescent="0.2">
      <c r="A184" s="2" t="s">
        <v>16</v>
      </c>
      <c r="B184" s="2">
        <v>1</v>
      </c>
      <c r="C184" s="2">
        <v>3</v>
      </c>
      <c r="D184" s="2" t="s">
        <v>240</v>
      </c>
    </row>
    <row r="185" spans="1:5" x14ac:dyDescent="0.2">
      <c r="A185" s="2" t="s">
        <v>10</v>
      </c>
      <c r="B185" s="2">
        <v>4</v>
      </c>
      <c r="C185" s="2">
        <v>1</v>
      </c>
      <c r="D185" s="2" t="s">
        <v>218</v>
      </c>
      <c r="E185" s="2" t="s">
        <v>225</v>
      </c>
    </row>
    <row r="186" spans="1:5" x14ac:dyDescent="0.2">
      <c r="A186" s="2" t="s">
        <v>18</v>
      </c>
      <c r="B186" s="2">
        <v>4</v>
      </c>
      <c r="C186" s="2">
        <v>1</v>
      </c>
      <c r="D186" s="2" t="s">
        <v>181</v>
      </c>
      <c r="E186" s="2" t="s">
        <v>20</v>
      </c>
    </row>
    <row r="187" spans="1:5" x14ac:dyDescent="0.2">
      <c r="A187" s="2" t="s">
        <v>11</v>
      </c>
      <c r="B187" s="2">
        <v>1</v>
      </c>
      <c r="C187" s="2">
        <v>4</v>
      </c>
      <c r="D187" s="2" t="s">
        <v>219</v>
      </c>
      <c r="E187" s="2" t="s">
        <v>225</v>
      </c>
    </row>
    <row r="188" spans="1:5" x14ac:dyDescent="0.2">
      <c r="A188" s="2" t="s">
        <v>11</v>
      </c>
      <c r="B188" s="2">
        <v>2</v>
      </c>
      <c r="C188" s="2">
        <v>4</v>
      </c>
      <c r="D188" s="2" t="s">
        <v>220</v>
      </c>
      <c r="E188" s="2" t="s">
        <v>225</v>
      </c>
    </row>
    <row r="189" spans="1:5" x14ac:dyDescent="0.2">
      <c r="A189" s="2" t="s">
        <v>11</v>
      </c>
      <c r="B189" s="2">
        <v>3</v>
      </c>
      <c r="C189" s="2">
        <v>4</v>
      </c>
      <c r="D189" s="2" t="s">
        <v>283</v>
      </c>
      <c r="E189" s="2" t="s">
        <v>225</v>
      </c>
    </row>
    <row r="190" spans="1:5" x14ac:dyDescent="0.2">
      <c r="A190" s="2" t="s">
        <v>11</v>
      </c>
      <c r="B190" s="2">
        <v>4</v>
      </c>
      <c r="C190" s="2">
        <v>4</v>
      </c>
      <c r="D190" s="2" t="s">
        <v>222</v>
      </c>
      <c r="E190" s="2" t="s">
        <v>225</v>
      </c>
    </row>
    <row r="191" spans="1:5" x14ac:dyDescent="0.2">
      <c r="A191" s="2" t="s">
        <v>23</v>
      </c>
      <c r="B191" s="2">
        <v>1</v>
      </c>
      <c r="C191" s="2">
        <v>4</v>
      </c>
      <c r="D191" s="2" t="s">
        <v>182</v>
      </c>
      <c r="E191" s="2" t="s">
        <v>20</v>
      </c>
    </row>
    <row r="192" spans="1:5" x14ac:dyDescent="0.2">
      <c r="A192" s="2" t="s">
        <v>23</v>
      </c>
      <c r="B192" s="2">
        <v>2</v>
      </c>
      <c r="C192" s="2">
        <v>4</v>
      </c>
      <c r="D192" s="2" t="s">
        <v>220</v>
      </c>
      <c r="E192" s="2" t="s">
        <v>20</v>
      </c>
    </row>
    <row r="193" spans="1:5" x14ac:dyDescent="0.2">
      <c r="A193" s="2" t="s">
        <v>23</v>
      </c>
      <c r="B193" s="2">
        <v>3</v>
      </c>
      <c r="C193" s="2">
        <v>4</v>
      </c>
      <c r="D193" s="2" t="s">
        <v>221</v>
      </c>
      <c r="E193" s="2" t="s">
        <v>20</v>
      </c>
    </row>
    <row r="194" spans="1:5" x14ac:dyDescent="0.2">
      <c r="A194" s="2" t="s">
        <v>23</v>
      </c>
      <c r="B194" s="2">
        <v>4</v>
      </c>
      <c r="C194" s="2">
        <v>4</v>
      </c>
      <c r="D194" s="2" t="s">
        <v>222</v>
      </c>
      <c r="E194" s="2" t="s">
        <v>20</v>
      </c>
    </row>
    <row r="195" spans="1:5" x14ac:dyDescent="0.2">
      <c r="A195" s="2" t="s">
        <v>12</v>
      </c>
      <c r="B195" s="2">
        <v>1</v>
      </c>
      <c r="C195" s="2">
        <v>4</v>
      </c>
      <c r="D195" s="2" t="s">
        <v>223</v>
      </c>
      <c r="E195" s="2" t="s">
        <v>225</v>
      </c>
    </row>
    <row r="196" spans="1:5" x14ac:dyDescent="0.2">
      <c r="A196" s="2" t="s">
        <v>30</v>
      </c>
      <c r="B196" s="2">
        <v>1</v>
      </c>
      <c r="C196" s="2">
        <v>4</v>
      </c>
      <c r="D196" s="2" t="s">
        <v>183</v>
      </c>
      <c r="E196" s="2" t="s">
        <v>20</v>
      </c>
    </row>
    <row r="197" spans="1:5" x14ac:dyDescent="0.2">
      <c r="A197" s="2" t="s">
        <v>13</v>
      </c>
      <c r="B197" s="2">
        <v>4</v>
      </c>
      <c r="C197" s="2">
        <v>1</v>
      </c>
      <c r="D197" s="2" t="s">
        <v>224</v>
      </c>
      <c r="E197" s="2" t="s">
        <v>94</v>
      </c>
    </row>
    <row r="198" spans="1:5" x14ac:dyDescent="0.2">
      <c r="A198" s="2" t="s">
        <v>33</v>
      </c>
      <c r="B198" s="2">
        <v>4</v>
      </c>
      <c r="C198" s="2">
        <v>1</v>
      </c>
      <c r="D198" s="2" t="s">
        <v>184</v>
      </c>
      <c r="E198" s="2" t="s">
        <v>94</v>
      </c>
    </row>
    <row r="199" spans="1:5" x14ac:dyDescent="0.2">
      <c r="A199" s="2" t="s">
        <v>14</v>
      </c>
      <c r="B199" s="2">
        <v>4</v>
      </c>
      <c r="C199" s="2">
        <v>1</v>
      </c>
      <c r="D199" s="2" t="s">
        <v>241</v>
      </c>
      <c r="E199" s="2" t="s">
        <v>225</v>
      </c>
    </row>
    <row r="200" spans="1:5" x14ac:dyDescent="0.2">
      <c r="A200" s="2" t="s">
        <v>14</v>
      </c>
      <c r="B200" s="2">
        <v>4</v>
      </c>
      <c r="C200" s="2">
        <v>2</v>
      </c>
      <c r="D200" s="2" t="s">
        <v>242</v>
      </c>
      <c r="E200" s="2" t="s">
        <v>225</v>
      </c>
    </row>
    <row r="201" spans="1:5" x14ac:dyDescent="0.2">
      <c r="A201" s="2" t="s">
        <v>14</v>
      </c>
      <c r="B201" s="2">
        <v>4</v>
      </c>
      <c r="C201" s="2">
        <v>3</v>
      </c>
      <c r="D201" s="2" t="s">
        <v>243</v>
      </c>
      <c r="E201" s="2" t="s">
        <v>225</v>
      </c>
    </row>
    <row r="202" spans="1:5" x14ac:dyDescent="0.2">
      <c r="A202" s="2" t="s">
        <v>14</v>
      </c>
      <c r="B202" s="2">
        <v>4</v>
      </c>
      <c r="C202" s="2">
        <v>4</v>
      </c>
      <c r="D202" s="2" t="s">
        <v>244</v>
      </c>
      <c r="E202" s="2" t="s">
        <v>225</v>
      </c>
    </row>
    <row r="203" spans="1:5" x14ac:dyDescent="0.2">
      <c r="A203" s="2" t="s">
        <v>34</v>
      </c>
      <c r="B203" s="2">
        <v>4</v>
      </c>
      <c r="C203" s="2">
        <v>1</v>
      </c>
      <c r="D203" s="2" t="s">
        <v>245</v>
      </c>
      <c r="E203" s="2" t="s">
        <v>20</v>
      </c>
    </row>
    <row r="204" spans="1:5" x14ac:dyDescent="0.2">
      <c r="A204" s="2" t="s">
        <v>34</v>
      </c>
      <c r="B204" s="2">
        <v>4</v>
      </c>
      <c r="C204" s="2">
        <v>2</v>
      </c>
      <c r="D204" s="2" t="s">
        <v>246</v>
      </c>
      <c r="E204" s="2" t="s">
        <v>20</v>
      </c>
    </row>
    <row r="205" spans="1:5" x14ac:dyDescent="0.2">
      <c r="A205" s="2" t="s">
        <v>34</v>
      </c>
      <c r="B205" s="2">
        <v>4</v>
      </c>
      <c r="C205" s="2">
        <v>3</v>
      </c>
      <c r="D205" s="2" t="s">
        <v>247</v>
      </c>
      <c r="E205" s="2" t="s">
        <v>20</v>
      </c>
    </row>
    <row r="206" spans="1:5" x14ac:dyDescent="0.2">
      <c r="A206" s="2" t="s">
        <v>34</v>
      </c>
      <c r="B206" s="2">
        <v>4</v>
      </c>
      <c r="C206" s="2">
        <v>4</v>
      </c>
      <c r="D206" s="2" t="s">
        <v>248</v>
      </c>
      <c r="E206" s="2" t="s">
        <v>20</v>
      </c>
    </row>
    <row r="207" spans="1:5" x14ac:dyDescent="0.2">
      <c r="A207" s="2" t="s">
        <v>35</v>
      </c>
      <c r="B207" s="2">
        <v>1</v>
      </c>
      <c r="C207" s="2">
        <v>4</v>
      </c>
      <c r="D207" s="2" t="str">
        <f>"Electric Demand Max Achievable Potential LCOE Supply Curve in " &amp; $P$6</f>
        <v>Electric Demand Max Achievable Potential LCOE Supply Curve in 2021</v>
      </c>
    </row>
    <row r="208" spans="1:5" x14ac:dyDescent="0.2">
      <c r="A208" s="2" t="s">
        <v>15</v>
      </c>
      <c r="B208" s="2">
        <v>1</v>
      </c>
      <c r="C208" s="2">
        <v>4</v>
      </c>
      <c r="D208" s="2" t="str">
        <f>"Electricity Max Achievable Potential LCOE Supply Curve in " &amp; $P$6</f>
        <v>Electricity Max Achievable Potential LCOE Supply Curve in 2021</v>
      </c>
    </row>
    <row r="209" spans="1:4" x14ac:dyDescent="0.2">
      <c r="A209" s="2" t="s">
        <v>16</v>
      </c>
      <c r="B209" s="2">
        <v>1</v>
      </c>
      <c r="C209" s="2">
        <v>4</v>
      </c>
      <c r="D209" s="2" t="str">
        <f>"Electricity Max Achievable Potential TRC Supply Curve in " &amp; $P$6</f>
        <v>Electricity Max Achievable Potential TRC Supply Curve in 2021</v>
      </c>
    </row>
    <row r="210" spans="1:4" x14ac:dyDescent="0.2">
      <c r="A210" s="2" t="s">
        <v>36</v>
      </c>
      <c r="B210" s="2">
        <v>1</v>
      </c>
      <c r="C210" s="2">
        <v>4</v>
      </c>
      <c r="D210" s="2" t="str">
        <f>"Electric Demand Max Achievable Potential TRC Supply Curve in " &amp; $P$6</f>
        <v>Electric Demand Max Achievable Potential TRC Supply Curve in 2021</v>
      </c>
    </row>
  </sheetData>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F0"/>
  </sheetPr>
  <dimension ref="A1:S30"/>
  <sheetViews>
    <sheetView showGridLines="0" workbookViewId="0"/>
  </sheetViews>
  <sheetFormatPr defaultRowHeight="15" x14ac:dyDescent="0.25"/>
  <cols>
    <col min="1" max="1" width="12.7109375" customWidth="1"/>
    <col min="2" max="5" width="16.7109375" customWidth="1"/>
    <col min="8" max="8" width="12.7109375" customWidth="1"/>
    <col min="9" max="12" width="16.7109375" customWidth="1"/>
    <col min="15" max="15" width="12.7109375" customWidth="1"/>
    <col min="16" max="19" width="14.7109375" customWidth="1"/>
  </cols>
  <sheetData>
    <row r="1" spans="1:19" x14ac:dyDescent="0.25">
      <c r="A1" s="46" t="s">
        <v>1057</v>
      </c>
      <c r="B1" s="9"/>
      <c r="C1" s="9"/>
      <c r="D1" s="9"/>
      <c r="E1" s="9"/>
      <c r="H1" s="46" t="s">
        <v>1061</v>
      </c>
      <c r="I1" s="9"/>
      <c r="J1" s="9"/>
      <c r="K1" s="9"/>
      <c r="L1" s="9"/>
      <c r="O1" s="46" t="s">
        <v>1062</v>
      </c>
      <c r="P1" s="9"/>
      <c r="Q1" s="9"/>
      <c r="R1" s="9"/>
      <c r="S1" s="9"/>
    </row>
    <row r="2" spans="1:19" ht="15.75" thickBot="1" x14ac:dyDescent="0.3">
      <c r="A2" s="33" t="s">
        <v>143</v>
      </c>
      <c r="B2" s="16" t="s">
        <v>180</v>
      </c>
      <c r="C2" s="16" t="s">
        <v>228</v>
      </c>
      <c r="D2" s="16" t="s">
        <v>229</v>
      </c>
      <c r="E2" s="16" t="s">
        <v>230</v>
      </c>
      <c r="H2" s="33" t="s">
        <v>143</v>
      </c>
      <c r="I2" s="16" t="s">
        <v>180</v>
      </c>
      <c r="J2" s="16" t="s">
        <v>228</v>
      </c>
      <c r="K2" s="16" t="s">
        <v>229</v>
      </c>
      <c r="L2" s="16" t="s">
        <v>230</v>
      </c>
      <c r="O2" s="33" t="s">
        <v>143</v>
      </c>
      <c r="P2" s="16" t="s">
        <v>180</v>
      </c>
      <c r="Q2" s="16" t="s">
        <v>228</v>
      </c>
      <c r="R2" s="16" t="s">
        <v>229</v>
      </c>
      <c r="S2" s="16" t="s">
        <v>230</v>
      </c>
    </row>
    <row r="3" spans="1:19" ht="15.75" hidden="1" thickTop="1" x14ac:dyDescent="0.25">
      <c r="A3" s="74">
        <v>2019</v>
      </c>
      <c r="B3" s="47">
        <v>0.64073154308001856</v>
      </c>
      <c r="C3" s="47">
        <v>0.51600360925598143</v>
      </c>
      <c r="D3" s="48">
        <v>0.23906522207788988</v>
      </c>
      <c r="E3" s="48">
        <v>8.6989726687568977E-2</v>
      </c>
      <c r="H3" s="74">
        <v>2019</v>
      </c>
      <c r="I3" s="47">
        <v>0.4541589049019068</v>
      </c>
      <c r="J3" s="47">
        <v>0.35348883214199428</v>
      </c>
      <c r="K3" s="48">
        <v>0.27371060801194613</v>
      </c>
      <c r="L3" s="48">
        <v>0.1577073699475833</v>
      </c>
      <c r="O3" s="74">
        <v>2019</v>
      </c>
      <c r="P3" s="47">
        <v>0.55867885002176843</v>
      </c>
      <c r="Q3" s="47">
        <v>0.43552952038383375</v>
      </c>
      <c r="R3" s="48">
        <v>0.25794156415172759</v>
      </c>
      <c r="S3" s="48">
        <v>0.12934891185427502</v>
      </c>
    </row>
    <row r="4" spans="1:19" hidden="1" x14ac:dyDescent="0.25">
      <c r="A4" s="19">
        <v>2020</v>
      </c>
      <c r="B4" s="48">
        <v>0.6550186525901539</v>
      </c>
      <c r="C4" s="48">
        <v>0.5250452370444475</v>
      </c>
      <c r="D4" s="48">
        <v>0.24358342600119059</v>
      </c>
      <c r="E4" s="48">
        <v>9.0931836810609845E-2</v>
      </c>
      <c r="H4" s="19">
        <v>2020</v>
      </c>
      <c r="I4" s="48">
        <v>0.44684212950420926</v>
      </c>
      <c r="J4" s="48">
        <v>0.34945365508376203</v>
      </c>
      <c r="K4" s="48">
        <v>0.27311895473802472</v>
      </c>
      <c r="L4" s="48">
        <v>0.15835931662116523</v>
      </c>
      <c r="O4" s="19">
        <v>2020</v>
      </c>
      <c r="P4" s="48">
        <v>0.56699804593849246</v>
      </c>
      <c r="Q4" s="48">
        <v>0.44061220739209245</v>
      </c>
      <c r="R4" s="48">
        <v>0.25931187503078512</v>
      </c>
      <c r="S4" s="48">
        <v>0.13079094999789179</v>
      </c>
    </row>
    <row r="5" spans="1:19" ht="15.75" thickTop="1" x14ac:dyDescent="0.25">
      <c r="A5" s="19">
        <v>2021</v>
      </c>
      <c r="B5" s="48">
        <v>0.8200918811283634</v>
      </c>
      <c r="C5" s="48">
        <v>0.6663790302887872</v>
      </c>
      <c r="D5" s="47">
        <v>0.35885477118034276</v>
      </c>
      <c r="E5" s="87">
        <v>0.19674186372649446</v>
      </c>
      <c r="H5" s="19">
        <v>2021</v>
      </c>
      <c r="I5" s="48">
        <v>0.57779756107375391</v>
      </c>
      <c r="J5" s="48">
        <v>0.47550303518268999</v>
      </c>
      <c r="K5" s="48">
        <v>0.38499334776571187</v>
      </c>
      <c r="L5" s="48">
        <v>0.26639558360914728</v>
      </c>
      <c r="O5" s="74">
        <v>2021</v>
      </c>
      <c r="P5" s="48">
        <v>0.72566918702230687</v>
      </c>
      <c r="Q5" s="48">
        <v>0.58223617239883485</v>
      </c>
      <c r="R5" s="48">
        <v>0.37161671888850861</v>
      </c>
      <c r="S5" s="48">
        <v>0.2346517984526772</v>
      </c>
    </row>
    <row r="6" spans="1:19" x14ac:dyDescent="0.25">
      <c r="A6" s="19">
        <v>2022</v>
      </c>
      <c r="B6" s="48">
        <v>0.85997099446000425</v>
      </c>
      <c r="C6" s="48">
        <v>0.69549102058170964</v>
      </c>
      <c r="D6" s="48">
        <v>0.37656831135435054</v>
      </c>
      <c r="E6" s="48">
        <v>0.20694854819650396</v>
      </c>
      <c r="H6" s="19">
        <v>2022</v>
      </c>
      <c r="I6" s="48">
        <v>0.55999894538824657</v>
      </c>
      <c r="J6" s="48">
        <v>0.45774408916770931</v>
      </c>
      <c r="K6" s="48">
        <v>0.37053718873644009</v>
      </c>
      <c r="L6" s="48">
        <v>0.25674662979813229</v>
      </c>
      <c r="O6" s="19">
        <v>2022</v>
      </c>
      <c r="P6" s="48">
        <v>0.73659081144527061</v>
      </c>
      <c r="Q6" s="48">
        <v>0.58673041983703467</v>
      </c>
      <c r="R6" s="48">
        <v>0.37351850392398556</v>
      </c>
      <c r="S6" s="48">
        <v>0.23513669169642715</v>
      </c>
    </row>
    <row r="7" spans="1:19" x14ac:dyDescent="0.25">
      <c r="A7" s="19">
        <v>2023</v>
      </c>
      <c r="B7" s="48">
        <v>0.89677073127984275</v>
      </c>
      <c r="C7" s="48">
        <v>0.72048689088027607</v>
      </c>
      <c r="D7" s="48">
        <v>0.38637124128472694</v>
      </c>
      <c r="E7" s="48">
        <v>0.20966799460693342</v>
      </c>
      <c r="H7" s="74">
        <v>2023</v>
      </c>
      <c r="I7" s="48">
        <v>0.57563824791554452</v>
      </c>
      <c r="J7" s="48">
        <v>0.47451949574025482</v>
      </c>
      <c r="K7" s="48">
        <v>0.38687482505740511</v>
      </c>
      <c r="L7" s="48">
        <v>0.27287714953731812</v>
      </c>
      <c r="O7" s="74">
        <v>2023</v>
      </c>
      <c r="P7" s="48">
        <v>0.77111843267503988</v>
      </c>
      <c r="Q7" s="48">
        <v>0.61528661900960302</v>
      </c>
      <c r="R7" s="48">
        <v>0.38660794961385636</v>
      </c>
      <c r="S7" s="48">
        <v>0.24296921680479133</v>
      </c>
    </row>
    <row r="8" spans="1:19" x14ac:dyDescent="0.25">
      <c r="A8" s="19">
        <v>2024</v>
      </c>
      <c r="B8" s="48">
        <v>1.0450176183512982</v>
      </c>
      <c r="C8" s="48">
        <v>0.86036829213233323</v>
      </c>
      <c r="D8" s="48">
        <v>0.47743561764815978</v>
      </c>
      <c r="E8" s="48">
        <v>0.27421672195100832</v>
      </c>
      <c r="H8" s="19">
        <v>2024</v>
      </c>
      <c r="I8" s="48">
        <v>0.5721710197492178</v>
      </c>
      <c r="J8" s="48">
        <v>0.47244402658317941</v>
      </c>
      <c r="K8" s="48">
        <v>0.38767946646138457</v>
      </c>
      <c r="L8" s="48">
        <v>0.27430428897762377</v>
      </c>
      <c r="O8" s="19">
        <v>2024</v>
      </c>
      <c r="P8" s="48">
        <v>0.84149063490898068</v>
      </c>
      <c r="Q8" s="48">
        <v>0.68111112232273985</v>
      </c>
      <c r="R8" s="48">
        <v>0.43170156432512868</v>
      </c>
      <c r="S8" s="48">
        <v>0.27426782228128699</v>
      </c>
    </row>
    <row r="9" spans="1:19" x14ac:dyDescent="0.25">
      <c r="A9" s="19">
        <v>2025</v>
      </c>
      <c r="B9" s="48">
        <v>1.092213328073355</v>
      </c>
      <c r="C9" s="48">
        <v>0.85287129485893531</v>
      </c>
      <c r="D9" s="48">
        <v>0.46375420270526058</v>
      </c>
      <c r="E9" s="48">
        <v>0.26173546574466466</v>
      </c>
      <c r="H9" s="19">
        <v>2025</v>
      </c>
      <c r="I9" s="48">
        <v>0.58480007872723205</v>
      </c>
      <c r="J9" s="48">
        <v>0.48554715681914346</v>
      </c>
      <c r="K9" s="48">
        <v>0.40033934612720889</v>
      </c>
      <c r="L9" s="48">
        <v>0.28691856006680272</v>
      </c>
      <c r="O9" s="74">
        <v>2025</v>
      </c>
      <c r="P9" s="48">
        <v>0.8745571845704293</v>
      </c>
      <c r="Q9" s="48">
        <v>0.69140404399689237</v>
      </c>
      <c r="R9" s="48">
        <v>0.43347730723659389</v>
      </c>
      <c r="S9" s="48">
        <v>0.27526557411381519</v>
      </c>
    </row>
    <row r="10" spans="1:19" x14ac:dyDescent="0.25">
      <c r="A10" s="19">
        <v>2026</v>
      </c>
      <c r="B10" s="48">
        <v>1.1237874767731908</v>
      </c>
      <c r="C10" s="48">
        <v>0.84660477334663808</v>
      </c>
      <c r="D10" s="48">
        <v>0.45884960963660926</v>
      </c>
      <c r="E10" s="48">
        <v>0.25994377545111086</v>
      </c>
      <c r="H10" s="19">
        <v>2026</v>
      </c>
      <c r="I10" s="48">
        <v>0.60633680270888801</v>
      </c>
      <c r="J10" s="48">
        <v>0.50417064667060496</v>
      </c>
      <c r="K10" s="48">
        <v>0.41634186771218845</v>
      </c>
      <c r="L10" s="48">
        <v>0.29581659545196853</v>
      </c>
      <c r="O10" s="19">
        <v>2026</v>
      </c>
      <c r="P10" s="48">
        <v>0.88279408796448955</v>
      </c>
      <c r="Q10" s="48">
        <v>0.68871110319883755</v>
      </c>
      <c r="R10" s="48">
        <v>0.43806168796719414</v>
      </c>
      <c r="S10" s="48">
        <v>0.27922582004486257</v>
      </c>
    </row>
    <row r="11" spans="1:19" x14ac:dyDescent="0.25">
      <c r="A11" s="19">
        <v>2027</v>
      </c>
      <c r="B11" s="48">
        <v>1.1689820237927602</v>
      </c>
      <c r="C11" s="48">
        <v>0.85777608886087442</v>
      </c>
      <c r="D11" s="48">
        <v>0.44789607104102386</v>
      </c>
      <c r="E11" s="48">
        <v>0.25793017484562303</v>
      </c>
      <c r="H11" s="19">
        <v>2027</v>
      </c>
      <c r="I11" s="48">
        <v>0.60850292988248433</v>
      </c>
      <c r="J11" s="48">
        <v>0.50954958433422071</v>
      </c>
      <c r="K11" s="48">
        <v>0.42232109666286727</v>
      </c>
      <c r="L11" s="48">
        <v>0.30233825303170908</v>
      </c>
      <c r="O11" s="19">
        <v>2027</v>
      </c>
      <c r="P11" s="48">
        <v>0.89969042681326228</v>
      </c>
      <c r="Q11" s="48">
        <v>0.69811757099557592</v>
      </c>
      <c r="R11" s="48">
        <v>0.4356733506790354</v>
      </c>
      <c r="S11" s="48">
        <v>0.28092776403186698</v>
      </c>
    </row>
    <row r="12" spans="1:19" x14ac:dyDescent="0.25">
      <c r="A12" s="19">
        <v>2028</v>
      </c>
      <c r="B12" s="48">
        <v>1.2414871295300618</v>
      </c>
      <c r="C12" s="48">
        <v>0.88432122179161876</v>
      </c>
      <c r="D12" s="48">
        <v>0.45326162370885542</v>
      </c>
      <c r="E12" s="48">
        <v>0.26121408357250953</v>
      </c>
      <c r="H12" s="19">
        <v>2028</v>
      </c>
      <c r="I12" s="48">
        <v>0.59764429170429145</v>
      </c>
      <c r="J12" s="48">
        <v>0.5009627529552424</v>
      </c>
      <c r="K12" s="48">
        <v>0.41754862124111491</v>
      </c>
      <c r="L12" s="48">
        <v>0.29878284574542757</v>
      </c>
      <c r="O12" s="19">
        <v>2028</v>
      </c>
      <c r="P12" s="48">
        <v>0.89514909681585353</v>
      </c>
      <c r="Q12" s="48">
        <v>0.69454867005651011</v>
      </c>
      <c r="R12" s="48">
        <v>0.43528062992048899</v>
      </c>
      <c r="S12" s="48">
        <v>0.2812395530152379</v>
      </c>
    </row>
    <row r="13" spans="1:19" x14ac:dyDescent="0.25">
      <c r="A13" s="19">
        <v>2029</v>
      </c>
      <c r="B13" s="48">
        <v>1.3073977216947112</v>
      </c>
      <c r="C13" s="48">
        <v>0.91458298014325701</v>
      </c>
      <c r="D13" s="48">
        <v>0.46217973951919517</v>
      </c>
      <c r="E13" s="48">
        <v>0.25286274399315095</v>
      </c>
      <c r="H13" s="19">
        <v>2029</v>
      </c>
      <c r="I13" s="48">
        <v>0.58552397198901684</v>
      </c>
      <c r="J13" s="48">
        <v>0.49452455463865419</v>
      </c>
      <c r="K13" s="48">
        <v>0.41785767885409442</v>
      </c>
      <c r="L13" s="48">
        <v>0.30947546895690647</v>
      </c>
      <c r="O13" s="19">
        <v>2029</v>
      </c>
      <c r="P13" s="48">
        <v>0.93605649720471407</v>
      </c>
      <c r="Q13" s="48">
        <v>0.72265207711479673</v>
      </c>
      <c r="R13" s="48">
        <v>0.4420302470297473</v>
      </c>
      <c r="S13" s="48">
        <v>0.27930555325725176</v>
      </c>
    </row>
    <row r="14" spans="1:19" x14ac:dyDescent="0.25">
      <c r="A14" s="19">
        <v>2030</v>
      </c>
      <c r="B14" s="48">
        <v>1.4121875716139642</v>
      </c>
      <c r="C14" s="48">
        <v>0.96199934136282705</v>
      </c>
      <c r="D14" s="48">
        <v>0.4877667300362537</v>
      </c>
      <c r="E14" s="48">
        <v>0.2597406489034334</v>
      </c>
      <c r="H14" s="19">
        <v>2030</v>
      </c>
      <c r="I14" s="48">
        <v>0.59585851125044009</v>
      </c>
      <c r="J14" s="48">
        <v>0.50319180184473433</v>
      </c>
      <c r="K14" s="48">
        <v>0.42825593027272696</v>
      </c>
      <c r="L14" s="48">
        <v>0.31838150634220869</v>
      </c>
      <c r="O14" s="19">
        <v>2030</v>
      </c>
      <c r="P14" s="48">
        <v>0.97319225186251923</v>
      </c>
      <c r="Q14" s="48">
        <v>0.74883349629429063</v>
      </c>
      <c r="R14" s="48">
        <v>0.46096826892272502</v>
      </c>
      <c r="S14" s="48">
        <v>0.2861471140198838</v>
      </c>
    </row>
    <row r="15" spans="1:19" x14ac:dyDescent="0.25">
      <c r="A15" s="19">
        <v>2031</v>
      </c>
      <c r="B15" s="48">
        <v>1.522199404312784</v>
      </c>
      <c r="C15" s="48">
        <v>0.92005603552978776</v>
      </c>
      <c r="D15" s="48">
        <v>0.40394567609910864</v>
      </c>
      <c r="E15" s="48">
        <v>0.22580586291764795</v>
      </c>
      <c r="H15" s="19">
        <v>2031</v>
      </c>
      <c r="I15" s="48">
        <v>0.59908537851186749</v>
      </c>
      <c r="J15" s="48">
        <v>0.5067591457609949</v>
      </c>
      <c r="K15" s="48">
        <v>0.43590558198647261</v>
      </c>
      <c r="L15" s="48">
        <v>0.32718220686575278</v>
      </c>
      <c r="O15" s="19">
        <v>2031</v>
      </c>
      <c r="P15" s="48">
        <v>1.0135350006404134</v>
      </c>
      <c r="Q15" s="48">
        <v>0.72968189278103246</v>
      </c>
      <c r="R15" s="48">
        <v>0.41777423261314972</v>
      </c>
      <c r="S15" s="48">
        <v>0.26895011433688837</v>
      </c>
    </row>
    <row r="16" spans="1:19" x14ac:dyDescent="0.25">
      <c r="A16" s="19">
        <v>2032</v>
      </c>
      <c r="B16" s="48">
        <v>1.611318723200502</v>
      </c>
      <c r="C16" s="48">
        <v>0.94712183988867393</v>
      </c>
      <c r="D16" s="48">
        <v>0.41388487257339851</v>
      </c>
      <c r="E16" s="48">
        <v>0.23285329887925105</v>
      </c>
      <c r="H16" s="19">
        <v>2032</v>
      </c>
      <c r="I16" s="48">
        <v>0.61143868214051666</v>
      </c>
      <c r="J16" s="48">
        <v>0.51497324602807115</v>
      </c>
      <c r="K16" s="48">
        <v>0.4458070769672578</v>
      </c>
      <c r="L16" s="48">
        <v>0.33714242659972515</v>
      </c>
      <c r="O16" s="19">
        <v>2032</v>
      </c>
      <c r="P16" s="48">
        <v>1.0500424512954689</v>
      </c>
      <c r="Q16" s="48">
        <v>0.74551497734101213</v>
      </c>
      <c r="R16" s="48">
        <v>0.42758779247068757</v>
      </c>
      <c r="S16" s="48">
        <v>0.27555055280514673</v>
      </c>
    </row>
    <row r="17" spans="1:19" x14ac:dyDescent="0.25">
      <c r="A17" s="19">
        <v>2033</v>
      </c>
      <c r="B17" s="48">
        <v>1.7371452643623888</v>
      </c>
      <c r="C17" s="48">
        <v>0.98561939755312411</v>
      </c>
      <c r="D17" s="48">
        <v>0.42434645239828028</v>
      </c>
      <c r="E17" s="48">
        <v>0.23346516010897081</v>
      </c>
      <c r="H17" s="19">
        <v>2033</v>
      </c>
      <c r="I17" s="48">
        <v>0.61786860100500696</v>
      </c>
      <c r="J17" s="48">
        <v>0.51897536575141046</v>
      </c>
      <c r="K17" s="48">
        <v>0.45319065343450221</v>
      </c>
      <c r="L17" s="48">
        <v>0.34666564735955524</v>
      </c>
      <c r="O17" s="19">
        <v>2033</v>
      </c>
      <c r="P17" s="48">
        <v>1.1035754426001629</v>
      </c>
      <c r="Q17" s="48">
        <v>0.76848555473703961</v>
      </c>
      <c r="R17" s="48">
        <v>0.43638335887147633</v>
      </c>
      <c r="S17" s="48">
        <v>0.2771470528333172</v>
      </c>
    </row>
    <row r="18" spans="1:19" x14ac:dyDescent="0.25">
      <c r="A18" s="19">
        <v>2034</v>
      </c>
      <c r="B18" s="48">
        <v>1.8924466342568027</v>
      </c>
      <c r="C18" s="48">
        <v>1.0355676084300318</v>
      </c>
      <c r="D18" s="48">
        <v>0.44502059719759995</v>
      </c>
      <c r="E18" s="48">
        <v>0.24307919584677851</v>
      </c>
      <c r="H18" s="19">
        <v>2034</v>
      </c>
      <c r="I18" s="48">
        <v>0.62447264571042949</v>
      </c>
      <c r="J18" s="48">
        <v>0.52325490699526189</v>
      </c>
      <c r="K18" s="48">
        <v>0.45997033643340735</v>
      </c>
      <c r="L18" s="48">
        <v>0.35170230369830807</v>
      </c>
      <c r="O18" s="19">
        <v>2034</v>
      </c>
      <c r="P18" s="48">
        <v>1.135550662381561</v>
      </c>
      <c r="Q18" s="48">
        <v>0.78456597216850466</v>
      </c>
      <c r="R18" s="48">
        <v>0.45142457571391637</v>
      </c>
      <c r="S18" s="48">
        <v>0.28474970366016622</v>
      </c>
    </row>
    <row r="19" spans="1:19" x14ac:dyDescent="0.25">
      <c r="A19" s="19">
        <v>2035</v>
      </c>
      <c r="B19" s="48">
        <v>2.101896133809555</v>
      </c>
      <c r="C19" s="48">
        <v>1.109689561641118</v>
      </c>
      <c r="D19" s="48">
        <v>0.46559835374466019</v>
      </c>
      <c r="E19" s="48">
        <v>0.24921701901111776</v>
      </c>
      <c r="H19" s="19">
        <v>2035</v>
      </c>
      <c r="I19" s="48">
        <v>0.63879855748921854</v>
      </c>
      <c r="J19" s="48">
        <v>0.53192503686524062</v>
      </c>
      <c r="K19" s="48">
        <v>0.46874322107341332</v>
      </c>
      <c r="L19" s="48">
        <v>0.35858893628724192</v>
      </c>
      <c r="O19" s="19">
        <v>2035</v>
      </c>
      <c r="P19" s="48">
        <v>1.2018481788123148</v>
      </c>
      <c r="Q19" s="48">
        <v>0.81874158276698628</v>
      </c>
      <c r="R19" s="48">
        <v>0.46695358542093335</v>
      </c>
      <c r="S19" s="48">
        <v>0.2901641817277027</v>
      </c>
    </row>
    <row r="20" spans="1:19" x14ac:dyDescent="0.25">
      <c r="A20" s="19">
        <v>2036</v>
      </c>
      <c r="B20" s="48">
        <v>2.2871203890479364</v>
      </c>
      <c r="C20" s="48">
        <v>1.1809096037874645</v>
      </c>
      <c r="D20" s="48">
        <v>0.48408515556860565</v>
      </c>
      <c r="E20" s="48">
        <v>0.25336920052770523</v>
      </c>
      <c r="H20" s="19">
        <v>2036</v>
      </c>
      <c r="I20" s="48">
        <v>0.66057842831314684</v>
      </c>
      <c r="J20" s="48">
        <v>0.54535640765127336</v>
      </c>
      <c r="K20" s="48">
        <v>0.47939851473430012</v>
      </c>
      <c r="L20" s="48">
        <v>0.36304627571542986</v>
      </c>
      <c r="O20" s="19">
        <v>2036</v>
      </c>
      <c r="P20" s="48">
        <v>1.2458672321786852</v>
      </c>
      <c r="Q20" s="48">
        <v>0.84409150314015335</v>
      </c>
      <c r="R20" s="48">
        <v>0.48198562868547623</v>
      </c>
      <c r="S20" s="48">
        <v>0.29506383874123265</v>
      </c>
    </row>
    <row r="21" spans="1:19" x14ac:dyDescent="0.25">
      <c r="A21" s="19">
        <v>2037</v>
      </c>
      <c r="B21" s="48">
        <v>2.4771777791522469</v>
      </c>
      <c r="C21" s="48">
        <v>1.2568159670141872</v>
      </c>
      <c r="D21" s="48">
        <v>0.50497710853405253</v>
      </c>
      <c r="E21" s="48">
        <v>0.25871863380348181</v>
      </c>
      <c r="H21" s="19">
        <v>2037</v>
      </c>
      <c r="I21" s="48">
        <v>0.68099433107481122</v>
      </c>
      <c r="J21" s="48">
        <v>0.55737694891498346</v>
      </c>
      <c r="K21" s="48">
        <v>0.48904303505158114</v>
      </c>
      <c r="L21" s="48">
        <v>0.36755519580006335</v>
      </c>
      <c r="O21" s="19">
        <v>2037</v>
      </c>
      <c r="P21" s="48">
        <v>1.2919473143562059</v>
      </c>
      <c r="Q21" s="48">
        <v>0.86915933707783544</v>
      </c>
      <c r="R21" s="48">
        <v>0.49758037712325875</v>
      </c>
      <c r="S21" s="48">
        <v>0.30066425229609162</v>
      </c>
    </row>
    <row r="22" spans="1:19" x14ac:dyDescent="0.25">
      <c r="A22" s="19">
        <v>2038</v>
      </c>
      <c r="B22" s="48">
        <v>2.6838140807860515</v>
      </c>
      <c r="C22" s="48">
        <v>1.3449516896290863</v>
      </c>
      <c r="D22" s="48">
        <v>0.52865334814044185</v>
      </c>
      <c r="E22" s="48">
        <v>0.2646987473891772</v>
      </c>
      <c r="H22" s="19">
        <v>2038</v>
      </c>
      <c r="I22" s="48">
        <v>0.69584520598703614</v>
      </c>
      <c r="J22" s="48">
        <v>0.56515303334346478</v>
      </c>
      <c r="K22" s="48">
        <v>0.49605179100140656</v>
      </c>
      <c r="L22" s="48">
        <v>0.37266313739937879</v>
      </c>
      <c r="O22" s="19">
        <v>2038</v>
      </c>
      <c r="P22" s="48">
        <v>1.3504246489868295</v>
      </c>
      <c r="Q22" s="48">
        <v>0.89952539663821995</v>
      </c>
      <c r="R22" s="48">
        <v>0.51318323498900098</v>
      </c>
      <c r="S22" s="48">
        <v>0.30625228612017313</v>
      </c>
    </row>
    <row r="23" spans="1:19" x14ac:dyDescent="0.25">
      <c r="A23" s="19">
        <v>2039</v>
      </c>
      <c r="B23" s="48">
        <v>2.8878155240817356</v>
      </c>
      <c r="C23" s="48">
        <v>1.439841854357307</v>
      </c>
      <c r="D23" s="48">
        <v>0.55428010257182136</v>
      </c>
      <c r="E23" s="48">
        <v>0.2712354834693208</v>
      </c>
      <c r="H23" s="19">
        <v>2039</v>
      </c>
      <c r="I23" s="48">
        <v>0.71334107757459975</v>
      </c>
      <c r="J23" s="48">
        <v>0.57441412824584137</v>
      </c>
      <c r="K23" s="48">
        <v>0.50326827275133013</v>
      </c>
      <c r="L23" s="48">
        <v>0.37648925236048958</v>
      </c>
      <c r="O23" s="19">
        <v>2039</v>
      </c>
      <c r="P23" s="48">
        <v>1.4043765517060034</v>
      </c>
      <c r="Q23" s="48">
        <v>0.92878600536984568</v>
      </c>
      <c r="R23" s="48">
        <v>0.52932868174818748</v>
      </c>
      <c r="S23" s="48">
        <v>0.31217998693743304</v>
      </c>
    </row>
    <row r="24" spans="1:19" x14ac:dyDescent="0.25">
      <c r="A24" s="19">
        <v>2040</v>
      </c>
      <c r="B24" s="48">
        <v>3.0848592482974193</v>
      </c>
      <c r="C24" s="48">
        <v>1.5394659485824342</v>
      </c>
      <c r="D24" s="48">
        <v>0.58158180000816739</v>
      </c>
      <c r="E24" s="48">
        <v>0.27835610791659199</v>
      </c>
      <c r="H24" s="19">
        <v>2040</v>
      </c>
      <c r="I24" s="48">
        <v>0.73333655998390312</v>
      </c>
      <c r="J24" s="48">
        <v>0.58614670099186794</v>
      </c>
      <c r="K24" s="48">
        <v>0.51224506321567498</v>
      </c>
      <c r="L24" s="48">
        <v>0.38155119960322686</v>
      </c>
      <c r="O24" s="19">
        <v>2040</v>
      </c>
      <c r="P24" s="48">
        <v>1.460128556787744</v>
      </c>
      <c r="Q24" s="48">
        <v>0.95996567619154605</v>
      </c>
      <c r="R24" s="48">
        <v>0.54665569267334913</v>
      </c>
      <c r="S24" s="48">
        <v>0.31896847551711371</v>
      </c>
    </row>
    <row r="25" spans="1:19" x14ac:dyDescent="0.25">
      <c r="A25" s="19">
        <v>2041</v>
      </c>
      <c r="B25" s="48">
        <v>3.2514842246265609</v>
      </c>
      <c r="C25" s="48">
        <v>1.6316126287619193</v>
      </c>
      <c r="D25" s="48">
        <v>0.60624173086410493</v>
      </c>
      <c r="E25" s="48">
        <v>0.28430956689332493</v>
      </c>
      <c r="H25" s="19">
        <v>2041</v>
      </c>
      <c r="I25" s="48">
        <v>0.74189564418998288</v>
      </c>
      <c r="J25" s="48">
        <v>0.58819755125997031</v>
      </c>
      <c r="K25" s="48">
        <v>0.51477309197923027</v>
      </c>
      <c r="L25" s="48">
        <v>0.38620478081864851</v>
      </c>
      <c r="O25" s="19">
        <v>2041</v>
      </c>
      <c r="P25" s="48">
        <v>1.524625305287125</v>
      </c>
      <c r="Q25" s="48">
        <v>0.99153308980175958</v>
      </c>
      <c r="R25" s="48">
        <v>0.55979834022928876</v>
      </c>
      <c r="S25" s="48">
        <v>0.3238464882115264</v>
      </c>
    </row>
    <row r="26" spans="1:19" x14ac:dyDescent="0.25">
      <c r="A26" s="19">
        <v>2042</v>
      </c>
      <c r="B26" s="48">
        <v>3.430409502196976</v>
      </c>
      <c r="C26" s="48">
        <v>1.7374651233280116</v>
      </c>
      <c r="D26" s="48">
        <v>0.63695507162624809</v>
      </c>
      <c r="E26" s="48">
        <v>0.29290431732539052</v>
      </c>
      <c r="H26" s="19">
        <v>2042</v>
      </c>
      <c r="I26" s="48">
        <v>0.75966561003683963</v>
      </c>
      <c r="J26" s="48">
        <v>0.59743490756414963</v>
      </c>
      <c r="K26" s="48">
        <v>0.52164171439670415</v>
      </c>
      <c r="L26" s="48">
        <v>0.39103964568462302</v>
      </c>
      <c r="O26" s="19">
        <v>2042</v>
      </c>
      <c r="P26" s="48">
        <v>1.5867832377401636</v>
      </c>
      <c r="Q26" s="48">
        <v>1.0247523698067864</v>
      </c>
      <c r="R26" s="48">
        <v>0.57693806140506831</v>
      </c>
      <c r="S26" s="48">
        <v>0.33142332521141882</v>
      </c>
    </row>
    <row r="27" spans="1:19" x14ac:dyDescent="0.25">
      <c r="A27" s="19">
        <v>2043</v>
      </c>
      <c r="B27" s="48">
        <v>3.5928890893825374</v>
      </c>
      <c r="C27" s="48">
        <v>1.8402790551056396</v>
      </c>
      <c r="D27" s="48">
        <v>0.66805673327555515</v>
      </c>
      <c r="E27" s="48">
        <v>0.30228088827472677</v>
      </c>
      <c r="H27" s="19">
        <v>2043</v>
      </c>
      <c r="I27" s="48">
        <v>0.77681866631911656</v>
      </c>
      <c r="J27" s="48">
        <v>0.60623928301118168</v>
      </c>
      <c r="K27" s="48">
        <v>0.527957863370208</v>
      </c>
      <c r="L27" s="48">
        <v>0.39562145881912375</v>
      </c>
      <c r="O27" s="19">
        <v>2043</v>
      </c>
      <c r="P27" s="48">
        <v>1.6438470154581641</v>
      </c>
      <c r="Q27" s="48">
        <v>1.0555738617471617</v>
      </c>
      <c r="R27" s="48">
        <v>0.59331636190904391</v>
      </c>
      <c r="S27" s="48">
        <v>0.33944300264196925</v>
      </c>
    </row>
    <row r="28" spans="1:19" x14ac:dyDescent="0.25">
      <c r="A28" s="19">
        <v>2044</v>
      </c>
      <c r="B28" s="48">
        <v>3.7500359013895808</v>
      </c>
      <c r="C28" s="48">
        <v>1.9437658127454629</v>
      </c>
      <c r="D28" s="48">
        <v>0.70072462574064331</v>
      </c>
      <c r="E28" s="48">
        <v>0.31280381371962179</v>
      </c>
      <c r="H28" s="19">
        <v>2044</v>
      </c>
      <c r="I28" s="48">
        <v>0.79474935263673852</v>
      </c>
      <c r="J28" s="48">
        <v>0.61572777645997645</v>
      </c>
      <c r="K28" s="48">
        <v>0.5347884263235132</v>
      </c>
      <c r="L28" s="48">
        <v>0.40048362150217581</v>
      </c>
      <c r="O28" s="19">
        <v>2044</v>
      </c>
      <c r="P28" s="48">
        <v>1.7018483341208019</v>
      </c>
      <c r="Q28" s="48">
        <v>1.0868546296152104</v>
      </c>
      <c r="R28" s="48">
        <v>0.61003873094112171</v>
      </c>
      <c r="S28" s="48">
        <v>0.34831236586014847</v>
      </c>
    </row>
    <row r="29" spans="1:19" ht="15.75" thickBot="1" x14ac:dyDescent="0.3">
      <c r="A29" s="80">
        <v>2045</v>
      </c>
      <c r="B29" s="50">
        <v>3.9035482063800475</v>
      </c>
      <c r="C29" s="50">
        <v>2.0475789517578087</v>
      </c>
      <c r="D29" s="81">
        <v>0.73497156490718851</v>
      </c>
      <c r="E29" s="88">
        <v>0.32463935211186418</v>
      </c>
      <c r="H29" s="80">
        <v>2045</v>
      </c>
      <c r="I29" s="50">
        <v>0.81312874418773662</v>
      </c>
      <c r="J29" s="50">
        <v>0.62556981404006862</v>
      </c>
      <c r="K29" s="81">
        <v>0.54189146143987743</v>
      </c>
      <c r="L29" s="88">
        <v>0.4055295797631448</v>
      </c>
      <c r="O29" s="80">
        <v>2045</v>
      </c>
      <c r="P29" s="50">
        <v>1.7608467280551066</v>
      </c>
      <c r="Q29" s="50">
        <v>1.1185601748225651</v>
      </c>
      <c r="R29" s="81">
        <v>0.62698468962306131</v>
      </c>
      <c r="S29" s="88">
        <v>0.35804209647902258</v>
      </c>
    </row>
    <row r="30" spans="1:19" x14ac:dyDescent="0.25">
      <c r="A30" s="60" t="s">
        <v>1060</v>
      </c>
      <c r="B30" s="76"/>
      <c r="C30" s="76"/>
      <c r="D30" s="76"/>
      <c r="E30" s="76"/>
      <c r="H30" s="60" t="s">
        <v>1060</v>
      </c>
      <c r="I30" s="76"/>
      <c r="J30" s="76"/>
      <c r="K30" s="76"/>
      <c r="L30" s="76"/>
      <c r="O30" s="60" t="s">
        <v>1060</v>
      </c>
      <c r="P30" s="76"/>
      <c r="Q30" s="76"/>
      <c r="R30" s="76"/>
      <c r="S30" s="76"/>
    </row>
  </sheetData>
  <pageMargins left="0.7" right="0.7" top="0.75" bottom="0.75" header="0.3" footer="0.3"/>
  <pageSetup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tabColor rgb="FF00B0F0"/>
  </sheetPr>
  <dimension ref="A1:Z58"/>
  <sheetViews>
    <sheetView showGridLines="0" workbookViewId="0"/>
  </sheetViews>
  <sheetFormatPr defaultRowHeight="15" x14ac:dyDescent="0.25"/>
  <cols>
    <col min="1" max="1" width="14.7109375" customWidth="1"/>
    <col min="2" max="5" width="16.7109375" customWidth="1"/>
    <col min="6" max="6" width="12.28515625" bestFit="1" customWidth="1"/>
    <col min="7" max="7" width="10.28515625" bestFit="1" customWidth="1"/>
    <col min="8" max="8" width="14.7109375" customWidth="1"/>
    <col min="9" max="12" width="16.7109375" customWidth="1"/>
    <col min="15" max="15" width="14.7109375" customWidth="1"/>
    <col min="16" max="20" width="16.7109375" customWidth="1"/>
    <col min="21" max="21" width="12.5703125" customWidth="1"/>
    <col min="22" max="26" width="13.42578125" customWidth="1"/>
  </cols>
  <sheetData>
    <row r="1" spans="1:26" x14ac:dyDescent="0.25">
      <c r="A1" s="46" t="s">
        <v>176</v>
      </c>
      <c r="B1" s="9"/>
      <c r="C1" s="9"/>
      <c r="D1" s="9"/>
      <c r="E1" s="9"/>
      <c r="H1" s="46" t="s">
        <v>178</v>
      </c>
      <c r="I1" s="9"/>
      <c r="J1" s="9"/>
      <c r="K1" s="9"/>
      <c r="L1" s="9"/>
      <c r="O1" s="46" t="s">
        <v>236</v>
      </c>
      <c r="P1" s="9"/>
      <c r="Q1" s="9"/>
      <c r="R1" s="9"/>
      <c r="S1" s="9"/>
      <c r="U1" t="s">
        <v>1474</v>
      </c>
    </row>
    <row r="2" spans="1:26" ht="39" thickBot="1" x14ac:dyDescent="0.3">
      <c r="A2" s="15" t="s">
        <v>143</v>
      </c>
      <c r="B2" s="73" t="s">
        <v>144</v>
      </c>
      <c r="C2" s="73" t="s">
        <v>145</v>
      </c>
      <c r="D2" s="73" t="s">
        <v>146</v>
      </c>
      <c r="E2" s="73" t="s">
        <v>147</v>
      </c>
      <c r="H2" s="15"/>
      <c r="I2" s="73" t="s">
        <v>144</v>
      </c>
      <c r="J2" s="73" t="s">
        <v>145</v>
      </c>
      <c r="K2" s="73" t="s">
        <v>146</v>
      </c>
      <c r="L2" s="73" t="s">
        <v>147</v>
      </c>
      <c r="O2" s="15"/>
      <c r="P2" s="73" t="s">
        <v>144</v>
      </c>
      <c r="Q2" s="73" t="s">
        <v>145</v>
      </c>
      <c r="R2" s="73" t="s">
        <v>146</v>
      </c>
      <c r="S2" s="73" t="s">
        <v>147</v>
      </c>
      <c r="U2" s="73" t="s">
        <v>1455</v>
      </c>
      <c r="V2" s="73" t="s">
        <v>1092</v>
      </c>
      <c r="W2" s="73" t="s">
        <v>144</v>
      </c>
      <c r="X2" s="73" t="s">
        <v>145</v>
      </c>
      <c r="Y2" s="73" t="s">
        <v>146</v>
      </c>
      <c r="Z2" s="73" t="s">
        <v>147</v>
      </c>
    </row>
    <row r="3" spans="1:26" ht="15.75" thickTop="1" x14ac:dyDescent="0.25">
      <c r="A3" s="74">
        <v>2021</v>
      </c>
      <c r="B3" s="48">
        <v>3.3759274076615702</v>
      </c>
      <c r="C3" s="48">
        <v>4.0872837169321503</v>
      </c>
      <c r="D3" s="48">
        <v>4.0665254506091504</v>
      </c>
      <c r="E3" s="48">
        <v>0.91769232381457</v>
      </c>
      <c r="H3" s="74">
        <v>2021</v>
      </c>
      <c r="I3" s="48">
        <v>3.8661592642293301</v>
      </c>
      <c r="J3" s="48">
        <v>5.4285284785135097</v>
      </c>
      <c r="K3" s="48">
        <v>4.5015640249853304</v>
      </c>
      <c r="L3" s="48">
        <v>0.85471054484487297</v>
      </c>
      <c r="O3" s="74">
        <v>2021</v>
      </c>
      <c r="P3" s="48">
        <v>3.66783328072251</v>
      </c>
      <c r="Q3" s="48">
        <v>3.9465664172858101</v>
      </c>
      <c r="R3" s="48">
        <v>3.3736285337111398</v>
      </c>
      <c r="S3" s="48">
        <v>1.11010657433565</v>
      </c>
      <c r="U3" s="170" t="s">
        <v>227</v>
      </c>
      <c r="V3" s="124">
        <v>2021</v>
      </c>
      <c r="W3" s="128">
        <f>P3</f>
        <v>3.66783328072251</v>
      </c>
      <c r="X3" s="128">
        <f>Q3</f>
        <v>3.9465664172858101</v>
      </c>
      <c r="Y3" s="128">
        <f>R3</f>
        <v>3.3736285337111398</v>
      </c>
      <c r="Z3" s="128">
        <f>S3</f>
        <v>1.11010657433565</v>
      </c>
    </row>
    <row r="4" spans="1:26" x14ac:dyDescent="0.25">
      <c r="A4" s="19">
        <v>2022</v>
      </c>
      <c r="B4" s="48">
        <v>3.4368581461088499</v>
      </c>
      <c r="C4" s="48">
        <v>4.1540783862275497</v>
      </c>
      <c r="D4" s="48">
        <v>4.0885471040089598</v>
      </c>
      <c r="E4" s="48">
        <v>0.93355922070666797</v>
      </c>
      <c r="H4" s="19">
        <v>2022</v>
      </c>
      <c r="I4" s="48">
        <v>3.8692610613707998</v>
      </c>
      <c r="J4" s="48">
        <v>5.3683229508258199</v>
      </c>
      <c r="K4" s="48">
        <v>4.5142442331076804</v>
      </c>
      <c r="L4" s="48">
        <v>0.85766417446602405</v>
      </c>
      <c r="O4" s="19">
        <v>2022</v>
      </c>
      <c r="P4" s="48">
        <v>3.8146437291654198</v>
      </c>
      <c r="Q4" s="48">
        <v>4.1667845762170499</v>
      </c>
      <c r="R4" s="48">
        <v>3.4406153369497998</v>
      </c>
      <c r="S4" s="48">
        <v>1.1356892108272101</v>
      </c>
      <c r="U4" s="170"/>
      <c r="V4" s="124">
        <v>2025</v>
      </c>
      <c r="W4" s="128">
        <f>P7</f>
        <v>4.1121697035112996</v>
      </c>
      <c r="X4" s="128">
        <f>Q7</f>
        <v>4.6161041623682202</v>
      </c>
      <c r="Y4" s="128">
        <f>R7</f>
        <v>3.68417953640594</v>
      </c>
      <c r="Z4" s="128">
        <f>S7</f>
        <v>1.1510429693303601</v>
      </c>
    </row>
    <row r="5" spans="1:26" x14ac:dyDescent="0.25">
      <c r="A5" s="74">
        <v>2023</v>
      </c>
      <c r="B5" s="48">
        <v>3.4544149597778699</v>
      </c>
      <c r="C5" s="48">
        <v>4.2174202613825704</v>
      </c>
      <c r="D5" s="48">
        <v>4.17013849886371</v>
      </c>
      <c r="E5" s="48">
        <v>0.92231435623204305</v>
      </c>
      <c r="H5" s="74">
        <v>2023</v>
      </c>
      <c r="I5" s="48">
        <v>3.8465796946189199</v>
      </c>
      <c r="J5" s="48">
        <v>5.3261598835734496</v>
      </c>
      <c r="K5" s="48">
        <v>4.5207910675626897</v>
      </c>
      <c r="L5" s="48">
        <v>0.85337932330716004</v>
      </c>
      <c r="O5" s="74">
        <v>2023</v>
      </c>
      <c r="P5" s="48">
        <v>3.9083158517766901</v>
      </c>
      <c r="Q5" s="48">
        <v>4.2927358567007401</v>
      </c>
      <c r="R5" s="48">
        <v>3.52276817852702</v>
      </c>
      <c r="S5" s="48">
        <v>1.1385992322965199</v>
      </c>
      <c r="U5" s="170"/>
      <c r="V5" s="124">
        <v>2030</v>
      </c>
      <c r="W5" s="128">
        <f>P12</f>
        <v>4.6118585174269997</v>
      </c>
      <c r="X5" s="128">
        <f>Q12</f>
        <v>5.4740384294491999</v>
      </c>
      <c r="Y5" s="128">
        <f>R12</f>
        <v>3.9674060573041601</v>
      </c>
      <c r="Z5" s="128">
        <f>S12</f>
        <v>1.2018077854386799</v>
      </c>
    </row>
    <row r="6" spans="1:26" x14ac:dyDescent="0.25">
      <c r="A6" s="19">
        <v>2024</v>
      </c>
      <c r="B6" s="48">
        <v>3.4739709858810999</v>
      </c>
      <c r="C6" s="48">
        <v>4.2478951672436001</v>
      </c>
      <c r="D6" s="48">
        <v>4.2169355127966499</v>
      </c>
      <c r="E6" s="48">
        <v>0.91888763338425905</v>
      </c>
      <c r="H6" s="19">
        <v>2024</v>
      </c>
      <c r="I6" s="48">
        <v>3.8291817779472201</v>
      </c>
      <c r="J6" s="48">
        <v>5.2451982728573796</v>
      </c>
      <c r="K6" s="48">
        <v>4.5377305970875703</v>
      </c>
      <c r="L6" s="48">
        <v>0.84718299006806297</v>
      </c>
      <c r="O6" s="19">
        <v>2024</v>
      </c>
      <c r="P6" s="48">
        <v>3.9956398544099998</v>
      </c>
      <c r="Q6" s="48">
        <v>4.44609886730571</v>
      </c>
      <c r="R6" s="48">
        <v>3.5933221330240102</v>
      </c>
      <c r="S6" s="48">
        <v>1.14397930419655</v>
      </c>
      <c r="U6" s="170"/>
      <c r="V6" s="124">
        <v>2035</v>
      </c>
      <c r="W6" s="128">
        <f>P17</f>
        <v>4.8230122942795299</v>
      </c>
      <c r="X6" s="128">
        <f>Q17</f>
        <v>5.8731950084486302</v>
      </c>
      <c r="Y6" s="128">
        <f>R17</f>
        <v>4.0526497403732602</v>
      </c>
      <c r="Z6" s="128">
        <f>S17</f>
        <v>1.22474313081623</v>
      </c>
    </row>
    <row r="7" spans="1:26" x14ac:dyDescent="0.25">
      <c r="A7" s="74">
        <v>2025</v>
      </c>
      <c r="B7" s="48">
        <v>3.4804168533806301</v>
      </c>
      <c r="C7" s="48">
        <v>4.3494094479435503</v>
      </c>
      <c r="D7" s="48">
        <v>4.2463574071006498</v>
      </c>
      <c r="E7" s="48">
        <v>0.91111436943612101</v>
      </c>
      <c r="H7" s="74">
        <v>2025</v>
      </c>
      <c r="I7" s="48">
        <v>3.7810808178043298</v>
      </c>
      <c r="J7" s="48">
        <v>5.3112131242158496</v>
      </c>
      <c r="K7" s="48">
        <v>4.4962538936790102</v>
      </c>
      <c r="L7" s="48">
        <v>0.84156197429226498</v>
      </c>
      <c r="O7" s="74">
        <v>2025</v>
      </c>
      <c r="P7" s="48">
        <v>4.1121697035112996</v>
      </c>
      <c r="Q7" s="48">
        <v>4.6161041623682202</v>
      </c>
      <c r="R7" s="48">
        <v>3.68417953640594</v>
      </c>
      <c r="S7" s="48">
        <v>1.1510429693303601</v>
      </c>
      <c r="U7" s="170"/>
      <c r="V7" s="124">
        <v>2040</v>
      </c>
      <c r="W7" s="128">
        <f>P22</f>
        <v>4.5933638648169701</v>
      </c>
      <c r="X7" s="128">
        <f>Q22</f>
        <v>5.6256341455841898</v>
      </c>
      <c r="Y7" s="128">
        <f>R22</f>
        <v>4.0057506726994596</v>
      </c>
      <c r="Z7" s="128">
        <f>S22</f>
        <v>1.1749143609214701</v>
      </c>
    </row>
    <row r="8" spans="1:26" ht="15.75" thickBot="1" x14ac:dyDescent="0.3">
      <c r="A8" s="19">
        <v>2026</v>
      </c>
      <c r="B8" s="48">
        <v>3.49193012653194</v>
      </c>
      <c r="C8" s="48">
        <v>4.4318109639013796</v>
      </c>
      <c r="D8" s="48">
        <v>4.2426516413492799</v>
      </c>
      <c r="E8" s="48">
        <v>0.917747819038498</v>
      </c>
      <c r="H8" s="19">
        <v>2026</v>
      </c>
      <c r="I8" s="48">
        <v>3.77228051476117</v>
      </c>
      <c r="J8" s="48">
        <v>5.4403935098081204</v>
      </c>
      <c r="K8" s="48">
        <v>4.4976961986269899</v>
      </c>
      <c r="L8" s="48">
        <v>0.84152894909771403</v>
      </c>
      <c r="O8" s="19">
        <v>2026</v>
      </c>
      <c r="P8" s="48">
        <v>4.1535075269253703</v>
      </c>
      <c r="Q8" s="48">
        <v>4.7294973573735604</v>
      </c>
      <c r="R8" s="48">
        <v>3.6948591840130001</v>
      </c>
      <c r="S8" s="48">
        <v>1.1598140509383701</v>
      </c>
      <c r="U8" s="171"/>
      <c r="V8" s="125">
        <v>2045</v>
      </c>
      <c r="W8" s="129">
        <f>P27</f>
        <v>4.5596298708708902</v>
      </c>
      <c r="X8" s="129">
        <f>Q27</f>
        <v>5.72168135682338</v>
      </c>
      <c r="Y8" s="129">
        <f>R27</f>
        <v>4.1299885261689999</v>
      </c>
      <c r="Z8" s="129">
        <f>S27</f>
        <v>1.13094060329507</v>
      </c>
    </row>
    <row r="9" spans="1:26" x14ac:dyDescent="0.25">
      <c r="A9" s="74">
        <v>2027</v>
      </c>
      <c r="B9" s="48">
        <v>3.5190834158646198</v>
      </c>
      <c r="C9" s="48">
        <v>4.5861642919065098</v>
      </c>
      <c r="D9" s="48">
        <v>4.27926639618717</v>
      </c>
      <c r="E9" s="48">
        <v>0.92102163294463901</v>
      </c>
      <c r="H9" s="74">
        <v>2027</v>
      </c>
      <c r="I9" s="48">
        <v>3.7757895404915298</v>
      </c>
      <c r="J9" s="48">
        <v>5.6814839207146202</v>
      </c>
      <c r="K9" s="48">
        <v>4.5034532748245999</v>
      </c>
      <c r="L9" s="48">
        <v>0.84603877911446101</v>
      </c>
      <c r="O9" s="74">
        <v>2027</v>
      </c>
      <c r="P9" s="48">
        <v>4.2608636156328101</v>
      </c>
      <c r="Q9" s="48">
        <v>4.8919336108941804</v>
      </c>
      <c r="R9" s="48">
        <v>3.7664048995713402</v>
      </c>
      <c r="S9" s="48">
        <v>1.1688610403409501</v>
      </c>
      <c r="U9" s="172" t="s">
        <v>0</v>
      </c>
      <c r="V9" s="127">
        <v>2021</v>
      </c>
      <c r="W9" s="130">
        <f>I3</f>
        <v>3.8661592642293301</v>
      </c>
      <c r="X9" s="130">
        <f>J3</f>
        <v>5.4285284785135097</v>
      </c>
      <c r="Y9" s="130">
        <f>K3</f>
        <v>4.5015640249853304</v>
      </c>
      <c r="Z9" s="130">
        <f>L3</f>
        <v>0.85471054484487297</v>
      </c>
    </row>
    <row r="10" spans="1:26" x14ac:dyDescent="0.25">
      <c r="A10" s="19">
        <v>2028</v>
      </c>
      <c r="B10" s="48">
        <v>3.5452483891767002</v>
      </c>
      <c r="C10" s="48">
        <v>4.6570336431030102</v>
      </c>
      <c r="D10" s="48">
        <v>4.2657301336489004</v>
      </c>
      <c r="E10" s="48">
        <v>0.93245440913803701</v>
      </c>
      <c r="H10" s="19">
        <v>2028</v>
      </c>
      <c r="I10" s="48">
        <v>3.7699511446806202</v>
      </c>
      <c r="J10" s="48">
        <v>5.7416838974796702</v>
      </c>
      <c r="K10" s="48">
        <v>4.5058408962631704</v>
      </c>
      <c r="L10" s="48">
        <v>0.84619568194025996</v>
      </c>
      <c r="O10" s="19">
        <v>2028</v>
      </c>
      <c r="P10" s="48">
        <v>4.3060593427732101</v>
      </c>
      <c r="Q10" s="48">
        <v>5.0297213878423701</v>
      </c>
      <c r="R10" s="48">
        <v>3.7617903375045598</v>
      </c>
      <c r="S10" s="48">
        <v>1.17876539913861</v>
      </c>
      <c r="U10" s="173"/>
      <c r="V10" s="124">
        <v>2025</v>
      </c>
      <c r="W10" s="128">
        <f>I7</f>
        <v>3.7810808178043298</v>
      </c>
      <c r="X10" s="128">
        <f>J7</f>
        <v>5.3112131242158496</v>
      </c>
      <c r="Y10" s="128">
        <f>K7</f>
        <v>4.4962538936790102</v>
      </c>
      <c r="Z10" s="128">
        <f>L7</f>
        <v>0.84156197429226498</v>
      </c>
    </row>
    <row r="11" spans="1:26" x14ac:dyDescent="0.25">
      <c r="A11" s="74">
        <v>2029</v>
      </c>
      <c r="B11" s="48">
        <v>3.57084194114397</v>
      </c>
      <c r="C11" s="48">
        <v>4.7424374878038797</v>
      </c>
      <c r="D11" s="48">
        <v>4.3578772465609399</v>
      </c>
      <c r="E11" s="48">
        <v>0.91970121533488403</v>
      </c>
      <c r="H11" s="74">
        <v>2029</v>
      </c>
      <c r="I11" s="48">
        <v>3.7508629435326801</v>
      </c>
      <c r="J11" s="48">
        <v>5.64227436481438</v>
      </c>
      <c r="K11" s="48">
        <v>4.5016576751907902</v>
      </c>
      <c r="L11" s="48">
        <v>0.84209340882365802</v>
      </c>
      <c r="O11" s="74">
        <v>2029</v>
      </c>
      <c r="P11" s="48">
        <v>4.5781416629133602</v>
      </c>
      <c r="Q11" s="48">
        <v>5.41949504046835</v>
      </c>
      <c r="R11" s="48">
        <v>3.9600004829701998</v>
      </c>
      <c r="S11" s="48">
        <v>1.19609861705513</v>
      </c>
      <c r="U11" s="173"/>
      <c r="V11" s="124">
        <v>2030</v>
      </c>
      <c r="W11" s="128">
        <f>I12</f>
        <v>3.7313937981277401</v>
      </c>
      <c r="X11" s="128">
        <f>J12</f>
        <v>5.4550199765908101</v>
      </c>
      <c r="Y11" s="128">
        <f>K12</f>
        <v>4.5054626513018698</v>
      </c>
      <c r="Z11" s="128">
        <f>L12</f>
        <v>0.83598223904064195</v>
      </c>
    </row>
    <row r="12" spans="1:26" x14ac:dyDescent="0.25">
      <c r="A12" s="19">
        <v>2030</v>
      </c>
      <c r="B12" s="48">
        <v>3.5653197549795599</v>
      </c>
      <c r="C12" s="48">
        <v>4.6714339587922096</v>
      </c>
      <c r="D12" s="48">
        <v>4.3660043173667198</v>
      </c>
      <c r="E12" s="48">
        <v>0.91580666852133596</v>
      </c>
      <c r="H12" s="19">
        <v>2030</v>
      </c>
      <c r="I12" s="48">
        <v>3.7313937981277401</v>
      </c>
      <c r="J12" s="48">
        <v>5.4550199765908101</v>
      </c>
      <c r="K12" s="48">
        <v>4.5054626513018698</v>
      </c>
      <c r="L12" s="48">
        <v>0.83598223904064195</v>
      </c>
      <c r="O12" s="19">
        <v>2030</v>
      </c>
      <c r="P12" s="48">
        <v>4.6118585174269997</v>
      </c>
      <c r="Q12" s="48">
        <v>5.4740384294491999</v>
      </c>
      <c r="R12" s="48">
        <v>3.9674060573041601</v>
      </c>
      <c r="S12" s="48">
        <v>1.2018077854386799</v>
      </c>
      <c r="U12" s="173"/>
      <c r="V12" s="124">
        <v>2035</v>
      </c>
      <c r="W12" s="128">
        <f>I17</f>
        <v>3.5877893904692302</v>
      </c>
      <c r="X12" s="128">
        <f>J17</f>
        <v>6.5349295773488896</v>
      </c>
      <c r="Y12" s="128">
        <f>K17</f>
        <v>4.3333218378801899</v>
      </c>
      <c r="Z12" s="128">
        <f>L17</f>
        <v>0.84348680773048601</v>
      </c>
    </row>
    <row r="13" spans="1:26" x14ac:dyDescent="0.25">
      <c r="A13" s="74">
        <v>2031</v>
      </c>
      <c r="B13" s="48">
        <v>3.5617697593317201</v>
      </c>
      <c r="C13" s="48">
        <v>5.2567904350668204</v>
      </c>
      <c r="D13" s="48">
        <v>4.3221291887912701</v>
      </c>
      <c r="E13" s="48">
        <v>0.93073800088513803</v>
      </c>
      <c r="H13" s="74">
        <v>2031</v>
      </c>
      <c r="I13" s="48">
        <v>3.71137553024671</v>
      </c>
      <c r="J13" s="48">
        <v>6.7483493828302699</v>
      </c>
      <c r="K13" s="48">
        <v>4.4196237628378201</v>
      </c>
      <c r="L13" s="48">
        <v>0.85870532652214304</v>
      </c>
      <c r="O13" s="74">
        <v>2031</v>
      </c>
      <c r="P13" s="48">
        <v>4.6887202832861901</v>
      </c>
      <c r="Q13" s="48">
        <v>5.5988308215106102</v>
      </c>
      <c r="R13" s="48">
        <v>4.0194006572926604</v>
      </c>
      <c r="S13" s="48">
        <v>1.20656406613435</v>
      </c>
      <c r="U13" s="173"/>
      <c r="V13" s="124">
        <v>2040</v>
      </c>
      <c r="W13" s="128">
        <f>I22</f>
        <v>3.3518459763230899</v>
      </c>
      <c r="X13" s="128">
        <f>J22</f>
        <v>5.8293836617309998</v>
      </c>
      <c r="Y13" s="128">
        <f>K22</f>
        <v>4.2998959437822704</v>
      </c>
      <c r="Z13" s="128">
        <f>L22</f>
        <v>0.78312226968996401</v>
      </c>
    </row>
    <row r="14" spans="1:26" ht="15.75" thickBot="1" x14ac:dyDescent="0.3">
      <c r="A14" s="19">
        <v>2032</v>
      </c>
      <c r="B14" s="48">
        <v>3.5376063163551601</v>
      </c>
      <c r="C14" s="48">
        <v>5.2473752189016203</v>
      </c>
      <c r="D14" s="48">
        <v>4.3035956073858896</v>
      </c>
      <c r="E14" s="48">
        <v>0.92899958537076299</v>
      </c>
      <c r="H14" s="19">
        <v>2032</v>
      </c>
      <c r="I14" s="48">
        <v>3.6686337593971201</v>
      </c>
      <c r="J14" s="48">
        <v>6.7120382905061797</v>
      </c>
      <c r="K14" s="48">
        <v>4.3902022288675502</v>
      </c>
      <c r="L14" s="48">
        <v>0.85549119463588896</v>
      </c>
      <c r="O14" s="19">
        <v>2032</v>
      </c>
      <c r="P14" s="48">
        <v>4.7194335527831299</v>
      </c>
      <c r="Q14" s="48">
        <v>5.6537996914720097</v>
      </c>
      <c r="R14" s="48">
        <v>4.0295392911078602</v>
      </c>
      <c r="S14" s="48">
        <v>1.2106167314460301</v>
      </c>
      <c r="U14" s="171"/>
      <c r="V14" s="125">
        <v>2045</v>
      </c>
      <c r="W14" s="129">
        <f>I27</f>
        <v>3.1788700914991899</v>
      </c>
      <c r="X14" s="129">
        <f>J27</f>
        <v>5.1207188887961497</v>
      </c>
      <c r="Y14" s="129">
        <f>K27</f>
        <v>4.3261914519643403</v>
      </c>
      <c r="Z14" s="129">
        <f>L27</f>
        <v>0.72106492060745997</v>
      </c>
    </row>
    <row r="15" spans="1:26" x14ac:dyDescent="0.25">
      <c r="A15" s="74">
        <v>2033</v>
      </c>
      <c r="B15" s="48">
        <v>3.5200715430606602</v>
      </c>
      <c r="C15" s="48">
        <v>5.2609637805658602</v>
      </c>
      <c r="D15" s="48">
        <v>4.3058870914323997</v>
      </c>
      <c r="E15" s="48">
        <v>0.92280005380104402</v>
      </c>
      <c r="H15" s="74">
        <v>2033</v>
      </c>
      <c r="I15" s="48">
        <v>3.63314846198615</v>
      </c>
      <c r="J15" s="48">
        <v>6.64963783749399</v>
      </c>
      <c r="K15" s="48">
        <v>4.3682529670514896</v>
      </c>
      <c r="L15" s="48">
        <v>0.85021969633527605</v>
      </c>
      <c r="O15" s="74">
        <v>2033</v>
      </c>
      <c r="P15" s="48">
        <v>4.8053783796697704</v>
      </c>
      <c r="Q15" s="48">
        <v>5.8011953181837299</v>
      </c>
      <c r="R15" s="48">
        <v>4.0919415772832499</v>
      </c>
      <c r="S15" s="48">
        <v>1.2147453780053601</v>
      </c>
      <c r="U15" s="172" t="s">
        <v>1454</v>
      </c>
      <c r="V15" s="124">
        <v>2021</v>
      </c>
      <c r="W15" s="128">
        <f>B3</f>
        <v>3.3759274076615702</v>
      </c>
      <c r="X15" s="128">
        <f>C3</f>
        <v>4.0872837169321503</v>
      </c>
      <c r="Y15" s="128">
        <f>D3</f>
        <v>4.0665254506091504</v>
      </c>
      <c r="Z15" s="128">
        <f>E3</f>
        <v>0.91769232381457</v>
      </c>
    </row>
    <row r="16" spans="1:26" x14ac:dyDescent="0.25">
      <c r="A16" s="19">
        <v>2034</v>
      </c>
      <c r="B16" s="48">
        <v>3.5252072716495602</v>
      </c>
      <c r="C16" s="48">
        <v>5.2573608818916098</v>
      </c>
      <c r="D16" s="48">
        <v>4.27718239221337</v>
      </c>
      <c r="E16" s="48">
        <v>0.92880348233752896</v>
      </c>
      <c r="H16" s="19">
        <v>2034</v>
      </c>
      <c r="I16" s="48">
        <v>3.6200980830367202</v>
      </c>
      <c r="J16" s="48">
        <v>6.6163914901193204</v>
      </c>
      <c r="K16" s="48">
        <v>4.3492435533748504</v>
      </c>
      <c r="L16" s="48">
        <v>0.84951498039082696</v>
      </c>
      <c r="O16" s="19">
        <v>2034</v>
      </c>
      <c r="P16" s="48">
        <v>4.8019363968623603</v>
      </c>
      <c r="Q16" s="48">
        <v>5.8260651648402302</v>
      </c>
      <c r="R16" s="48">
        <v>4.0391423317616999</v>
      </c>
      <c r="S16" s="48">
        <v>1.2240912765299801</v>
      </c>
      <c r="U16" s="170"/>
      <c r="V16" s="124">
        <v>2025</v>
      </c>
      <c r="W16" s="128">
        <f>B7</f>
        <v>3.4804168533806301</v>
      </c>
      <c r="X16" s="128">
        <f>C7</f>
        <v>4.3494094479435503</v>
      </c>
      <c r="Y16" s="128">
        <f>D7</f>
        <v>4.2463574071006498</v>
      </c>
      <c r="Z16" s="128">
        <f>E7</f>
        <v>0.91111436943612101</v>
      </c>
    </row>
    <row r="17" spans="1:26" x14ac:dyDescent="0.25">
      <c r="A17" s="74">
        <v>2035</v>
      </c>
      <c r="B17" s="48">
        <v>3.5112059184540301</v>
      </c>
      <c r="C17" s="48">
        <v>5.2333752994352896</v>
      </c>
      <c r="D17" s="48">
        <v>4.2686987888759296</v>
      </c>
      <c r="E17" s="48">
        <v>0.92535873596382501</v>
      </c>
      <c r="H17" s="74">
        <v>2035</v>
      </c>
      <c r="I17" s="48">
        <v>3.5877893904692302</v>
      </c>
      <c r="J17" s="48">
        <v>6.5349295773488896</v>
      </c>
      <c r="K17" s="48">
        <v>4.3333218378801899</v>
      </c>
      <c r="L17" s="48">
        <v>0.84348680773048601</v>
      </c>
      <c r="O17" s="74">
        <v>2035</v>
      </c>
      <c r="P17" s="48">
        <v>4.8230122942795299</v>
      </c>
      <c r="Q17" s="48">
        <v>5.8731950084486302</v>
      </c>
      <c r="R17" s="48">
        <v>4.0526497403732602</v>
      </c>
      <c r="S17" s="48">
        <v>1.22474313081623</v>
      </c>
      <c r="U17" s="170"/>
      <c r="V17" s="124">
        <v>2030</v>
      </c>
      <c r="W17" s="128">
        <f>B12</f>
        <v>3.5653197549795599</v>
      </c>
      <c r="X17" s="128">
        <f>C12</f>
        <v>4.6714339587922096</v>
      </c>
      <c r="Y17" s="128">
        <f>D12</f>
        <v>4.3660043173667198</v>
      </c>
      <c r="Z17" s="128">
        <f>E12</f>
        <v>0.91580666852133596</v>
      </c>
    </row>
    <row r="18" spans="1:26" x14ac:dyDescent="0.25">
      <c r="A18" s="19">
        <v>2036</v>
      </c>
      <c r="B18" s="48">
        <v>3.4849987617828502</v>
      </c>
      <c r="C18" s="48">
        <v>5.1452311425518804</v>
      </c>
      <c r="D18" s="48">
        <v>4.2448777357438496</v>
      </c>
      <c r="E18" s="48">
        <v>0.92211275627656197</v>
      </c>
      <c r="H18" s="19">
        <v>2036</v>
      </c>
      <c r="I18" s="48">
        <v>3.5422170384898801</v>
      </c>
      <c r="J18" s="48">
        <v>6.4172998902146299</v>
      </c>
      <c r="K18" s="48">
        <v>4.3205964669603203</v>
      </c>
      <c r="L18" s="48">
        <v>0.83346249266394501</v>
      </c>
      <c r="O18" s="19">
        <v>2036</v>
      </c>
      <c r="P18" s="48">
        <v>4.7494902396168799</v>
      </c>
      <c r="Q18" s="48">
        <v>5.7717658723571299</v>
      </c>
      <c r="R18" s="48">
        <v>4.0088695722883596</v>
      </c>
      <c r="S18" s="48">
        <v>1.21714317375424</v>
      </c>
      <c r="U18" s="170"/>
      <c r="V18" s="124">
        <v>2035</v>
      </c>
      <c r="W18" s="128">
        <f>B17</f>
        <v>3.5112059184540301</v>
      </c>
      <c r="X18" s="128">
        <f>C17</f>
        <v>5.2333752994352896</v>
      </c>
      <c r="Y18" s="128">
        <f>D17</f>
        <v>4.2686987888759296</v>
      </c>
      <c r="Z18" s="128">
        <f>E17</f>
        <v>0.92535873596382501</v>
      </c>
    </row>
    <row r="19" spans="1:26" x14ac:dyDescent="0.25">
      <c r="A19" s="74">
        <v>2037</v>
      </c>
      <c r="B19" s="48">
        <v>3.4569396100875802</v>
      </c>
      <c r="C19" s="48">
        <v>5.0555411705166797</v>
      </c>
      <c r="D19" s="48">
        <v>4.2289713997887999</v>
      </c>
      <c r="E19" s="48">
        <v>0.91716061231276202</v>
      </c>
      <c r="H19" s="74">
        <v>2037</v>
      </c>
      <c r="I19" s="48">
        <v>3.4965908274215902</v>
      </c>
      <c r="J19" s="48">
        <v>6.2872583736071004</v>
      </c>
      <c r="K19" s="48">
        <v>4.3113024982494697</v>
      </c>
      <c r="L19" s="48">
        <v>0.82247884256268899</v>
      </c>
      <c r="O19" s="74">
        <v>2037</v>
      </c>
      <c r="P19" s="48">
        <v>4.6930372663362103</v>
      </c>
      <c r="Q19" s="48">
        <v>5.7025770606725104</v>
      </c>
      <c r="R19" s="48">
        <v>3.9867943837925099</v>
      </c>
      <c r="S19" s="48">
        <v>1.20778791627116</v>
      </c>
      <c r="U19" s="170"/>
      <c r="V19" s="124">
        <v>2040</v>
      </c>
      <c r="W19" s="128">
        <f>B22</f>
        <v>3.3741267854582002</v>
      </c>
      <c r="X19" s="128">
        <f>C22</f>
        <v>4.8223277080437903</v>
      </c>
      <c r="Y19" s="128">
        <f>D22</f>
        <v>4.2206067311426603</v>
      </c>
      <c r="Z19" s="128">
        <f>E22</f>
        <v>0.89236161754740695</v>
      </c>
    </row>
    <row r="20" spans="1:26" ht="15.75" thickBot="1" x14ac:dyDescent="0.3">
      <c r="A20" s="19">
        <v>2038</v>
      </c>
      <c r="B20" s="48">
        <v>3.4300986934769901</v>
      </c>
      <c r="C20" s="48">
        <v>4.9880692593120903</v>
      </c>
      <c r="D20" s="48">
        <v>4.2270029063827996</v>
      </c>
      <c r="E20" s="48">
        <v>0.90928121049774402</v>
      </c>
      <c r="H20" s="19">
        <v>2038</v>
      </c>
      <c r="I20" s="48">
        <v>3.4499850156764902</v>
      </c>
      <c r="J20" s="48">
        <v>6.1461337835995202</v>
      </c>
      <c r="K20" s="48">
        <v>4.3048023247507796</v>
      </c>
      <c r="L20" s="48">
        <v>0.81049956991599303</v>
      </c>
      <c r="O20" s="19">
        <v>2038</v>
      </c>
      <c r="P20" s="48">
        <v>4.67956306232022</v>
      </c>
      <c r="Q20" s="48">
        <v>5.7068679344062199</v>
      </c>
      <c r="R20" s="48">
        <v>4.0010270058739597</v>
      </c>
      <c r="S20" s="48">
        <v>1.1997305199953601</v>
      </c>
      <c r="U20" s="174"/>
      <c r="V20" s="126">
        <v>2045</v>
      </c>
      <c r="W20" s="131">
        <f>B27</f>
        <v>3.30292759240599</v>
      </c>
      <c r="X20" s="131">
        <f>C27</f>
        <v>4.5526679028862</v>
      </c>
      <c r="Y20" s="131">
        <f>D27</f>
        <v>4.2712617932655501</v>
      </c>
      <c r="Z20" s="131">
        <f>E27</f>
        <v>0.85355227381605603</v>
      </c>
    </row>
    <row r="21" spans="1:26" ht="15.75" thickTop="1" x14ac:dyDescent="0.25">
      <c r="A21" s="74">
        <v>2039</v>
      </c>
      <c r="B21" s="64">
        <v>3.4002716756840701</v>
      </c>
      <c r="C21" s="64">
        <v>4.9048097157405603</v>
      </c>
      <c r="D21" s="64">
        <v>4.2239358061986403</v>
      </c>
      <c r="E21" s="64">
        <v>0.90036884520953198</v>
      </c>
      <c r="H21" s="74">
        <v>2039</v>
      </c>
      <c r="I21" s="64">
        <v>3.39711790347007</v>
      </c>
      <c r="J21" s="64">
        <v>5.9840214785526804</v>
      </c>
      <c r="K21" s="64">
        <v>4.3009946374355401</v>
      </c>
      <c r="L21" s="64">
        <v>0.79628044006102106</v>
      </c>
      <c r="O21" s="74">
        <v>2039</v>
      </c>
      <c r="P21" s="64">
        <v>4.6405462802469701</v>
      </c>
      <c r="Q21" s="64">
        <v>5.6744959476281496</v>
      </c>
      <c r="R21" s="64">
        <v>4.0074425674346097</v>
      </c>
      <c r="S21" s="64">
        <v>1.18728537229489</v>
      </c>
    </row>
    <row r="22" spans="1:26" x14ac:dyDescent="0.25">
      <c r="A22" s="19">
        <v>2040</v>
      </c>
      <c r="B22" s="64">
        <v>3.3741267854582002</v>
      </c>
      <c r="C22" s="64">
        <v>4.8223277080437903</v>
      </c>
      <c r="D22" s="64">
        <v>4.2206067311426603</v>
      </c>
      <c r="E22" s="64">
        <v>0.89236161754740695</v>
      </c>
      <c r="H22" s="19">
        <v>2040</v>
      </c>
      <c r="I22" s="64">
        <v>3.3518459763230899</v>
      </c>
      <c r="J22" s="64">
        <v>5.8293836617309998</v>
      </c>
      <c r="K22" s="64">
        <v>4.2998959437822704</v>
      </c>
      <c r="L22" s="64">
        <v>0.78312226968996401</v>
      </c>
      <c r="O22" s="19">
        <v>2040</v>
      </c>
      <c r="P22" s="64">
        <v>4.5933638648169701</v>
      </c>
      <c r="Q22" s="64">
        <v>5.6256341455841898</v>
      </c>
      <c r="R22" s="64">
        <v>4.0057506726994596</v>
      </c>
      <c r="S22" s="64">
        <v>1.1749143609214701</v>
      </c>
    </row>
    <row r="23" spans="1:26" x14ac:dyDescent="0.25">
      <c r="A23" s="19">
        <v>2041</v>
      </c>
      <c r="B23" s="64">
        <v>3.35610345041728</v>
      </c>
      <c r="C23" s="64">
        <v>4.7875322281886703</v>
      </c>
      <c r="D23" s="64">
        <v>4.2375411566498897</v>
      </c>
      <c r="E23" s="64">
        <v>0.88247119248028905</v>
      </c>
      <c r="H23" s="19">
        <v>2041</v>
      </c>
      <c r="I23" s="64">
        <v>3.3112075540908501</v>
      </c>
      <c r="J23" s="64">
        <v>5.69440182852719</v>
      </c>
      <c r="K23" s="64">
        <v>4.3020066131576398</v>
      </c>
      <c r="L23" s="64">
        <v>0.77051032708107203</v>
      </c>
      <c r="O23" s="19">
        <v>2041</v>
      </c>
      <c r="P23" s="64">
        <v>4.62742020822669</v>
      </c>
      <c r="Q23" s="64">
        <v>5.7143314246580896</v>
      </c>
      <c r="R23" s="64">
        <v>4.0581393406770703</v>
      </c>
      <c r="S23" s="64">
        <v>1.16911673980056</v>
      </c>
    </row>
    <row r="24" spans="1:26" x14ac:dyDescent="0.25">
      <c r="A24" s="74">
        <v>2042</v>
      </c>
      <c r="B24" s="64">
        <v>3.33798356194588</v>
      </c>
      <c r="C24" s="64">
        <v>4.7170036811371201</v>
      </c>
      <c r="D24" s="64">
        <v>4.24336031480237</v>
      </c>
      <c r="E24" s="64">
        <v>0.87448397070105099</v>
      </c>
      <c r="H24" s="74">
        <v>2042</v>
      </c>
      <c r="I24" s="64">
        <v>3.2722370593966699</v>
      </c>
      <c r="J24" s="64">
        <v>5.5306511818741502</v>
      </c>
      <c r="K24" s="64">
        <v>4.3052502781497504</v>
      </c>
      <c r="L24" s="64">
        <v>0.75739215787152003</v>
      </c>
      <c r="O24" s="74">
        <v>2042</v>
      </c>
      <c r="P24" s="64">
        <v>4.6076661619973498</v>
      </c>
      <c r="Q24" s="64">
        <v>5.7114053240739899</v>
      </c>
      <c r="R24" s="64">
        <v>4.0742533709696103</v>
      </c>
      <c r="S24" s="64">
        <v>1.1592346659150501</v>
      </c>
    </row>
    <row r="25" spans="1:26" x14ac:dyDescent="0.25">
      <c r="A25" s="19">
        <v>2043</v>
      </c>
      <c r="B25" s="64">
        <v>3.3243033737885801</v>
      </c>
      <c r="C25" s="64">
        <v>4.6585611060215104</v>
      </c>
      <c r="D25" s="64">
        <v>4.25177906776113</v>
      </c>
      <c r="E25" s="64">
        <v>0.86722345901133502</v>
      </c>
      <c r="H25" s="19">
        <v>2043</v>
      </c>
      <c r="I25" s="64">
        <v>3.2378639982438902</v>
      </c>
      <c r="J25" s="64">
        <v>5.3874948475579503</v>
      </c>
      <c r="K25" s="64">
        <v>4.3109872366767803</v>
      </c>
      <c r="L25" s="64">
        <v>0.74492050873567495</v>
      </c>
      <c r="O25" s="19">
        <v>2043</v>
      </c>
      <c r="P25" s="64">
        <v>4.5920006142917504</v>
      </c>
      <c r="Q25" s="64">
        <v>5.7156158671244901</v>
      </c>
      <c r="R25" s="64">
        <v>4.0933047866839596</v>
      </c>
      <c r="S25" s="64">
        <v>1.1497343724593501</v>
      </c>
    </row>
    <row r="26" spans="1:26" x14ac:dyDescent="0.25">
      <c r="A26" s="19">
        <v>2044</v>
      </c>
      <c r="B26" s="64">
        <v>3.3125000860856502</v>
      </c>
      <c r="C26" s="64">
        <v>4.6031408258552702</v>
      </c>
      <c r="D26" s="64">
        <v>4.2608364804213004</v>
      </c>
      <c r="E26" s="64">
        <v>0.86026589666624498</v>
      </c>
      <c r="H26" s="19">
        <v>2044</v>
      </c>
      <c r="I26" s="64">
        <v>3.2068063952647501</v>
      </c>
      <c r="J26" s="64">
        <v>5.2502902879620796</v>
      </c>
      <c r="K26" s="64">
        <v>4.3181335510100904</v>
      </c>
      <c r="L26" s="64">
        <v>0.73278766274175999</v>
      </c>
      <c r="O26" s="19">
        <v>2044</v>
      </c>
      <c r="P26" s="64">
        <v>4.5747164691298901</v>
      </c>
      <c r="Q26" s="64">
        <v>5.7170832446641899</v>
      </c>
      <c r="R26" s="64">
        <v>4.1106411994201899</v>
      </c>
      <c r="S26" s="64">
        <v>1.1402308037323801</v>
      </c>
    </row>
    <row r="27" spans="1:26" ht="15.75" thickBot="1" x14ac:dyDescent="0.3">
      <c r="A27" s="36">
        <v>2045</v>
      </c>
      <c r="B27" s="50">
        <v>3.30292759240599</v>
      </c>
      <c r="C27" s="50">
        <v>4.5526679028862</v>
      </c>
      <c r="D27" s="50">
        <v>4.2712617932655501</v>
      </c>
      <c r="E27" s="50">
        <v>0.85355227381605603</v>
      </c>
      <c r="H27" s="36">
        <v>2045</v>
      </c>
      <c r="I27" s="50">
        <v>3.1788700914991899</v>
      </c>
      <c r="J27" s="50">
        <v>5.1207188887961497</v>
      </c>
      <c r="K27" s="50">
        <v>4.3261914519643403</v>
      </c>
      <c r="L27" s="50">
        <v>0.72106492060745997</v>
      </c>
      <c r="O27" s="36">
        <v>2045</v>
      </c>
      <c r="P27" s="50">
        <v>4.5596298708708902</v>
      </c>
      <c r="Q27" s="50">
        <v>5.72168135682338</v>
      </c>
      <c r="R27" s="50">
        <v>4.1299885261689999</v>
      </c>
      <c r="S27" s="50">
        <v>1.13094060329507</v>
      </c>
    </row>
    <row r="28" spans="1:26" x14ac:dyDescent="0.25">
      <c r="A28" s="76"/>
      <c r="B28" s="76"/>
      <c r="C28" s="76"/>
      <c r="D28" s="76"/>
      <c r="E28" s="76"/>
      <c r="H28" s="123" t="s">
        <v>1450</v>
      </c>
      <c r="O28" s="123" t="s">
        <v>1450</v>
      </c>
    </row>
    <row r="30" spans="1:26" x14ac:dyDescent="0.25">
      <c r="A30" s="46" t="s">
        <v>177</v>
      </c>
      <c r="B30" s="9"/>
      <c r="C30" s="9"/>
      <c r="D30" s="9"/>
      <c r="E30" s="9"/>
      <c r="H30" s="46" t="s">
        <v>179</v>
      </c>
      <c r="I30" s="9"/>
      <c r="J30" s="9"/>
      <c r="K30" s="9"/>
      <c r="L30" s="9"/>
      <c r="O30" s="46" t="s">
        <v>237</v>
      </c>
      <c r="P30" s="9"/>
      <c r="Q30" s="9"/>
      <c r="R30" s="9"/>
      <c r="S30" s="9"/>
      <c r="U30" t="s">
        <v>1475</v>
      </c>
    </row>
    <row r="31" spans="1:26" ht="39" thickBot="1" x14ac:dyDescent="0.3">
      <c r="A31" s="15"/>
      <c r="B31" s="73" t="s">
        <v>144</v>
      </c>
      <c r="C31" s="73" t="s">
        <v>145</v>
      </c>
      <c r="D31" s="73" t="s">
        <v>146</v>
      </c>
      <c r="E31" s="73" t="s">
        <v>147</v>
      </c>
      <c r="H31" s="15"/>
      <c r="I31" s="73" t="s">
        <v>144</v>
      </c>
      <c r="J31" s="73" t="s">
        <v>145</v>
      </c>
      <c r="K31" s="73" t="s">
        <v>146</v>
      </c>
      <c r="L31" s="73" t="s">
        <v>147</v>
      </c>
      <c r="O31" s="15"/>
      <c r="P31" s="73" t="s">
        <v>144</v>
      </c>
      <c r="Q31" s="73" t="s">
        <v>145</v>
      </c>
      <c r="R31" s="73" t="s">
        <v>146</v>
      </c>
      <c r="S31" s="73" t="s">
        <v>147</v>
      </c>
      <c r="U31" s="73" t="s">
        <v>1455</v>
      </c>
      <c r="V31" s="73" t="s">
        <v>1092</v>
      </c>
      <c r="W31" s="73" t="s">
        <v>144</v>
      </c>
      <c r="X31" s="73" t="s">
        <v>145</v>
      </c>
      <c r="Y31" s="73" t="s">
        <v>146</v>
      </c>
      <c r="Z31" s="73" t="s">
        <v>147</v>
      </c>
    </row>
    <row r="32" spans="1:26" ht="15.75" thickTop="1" x14ac:dyDescent="0.25">
      <c r="A32" s="74">
        <v>2021</v>
      </c>
      <c r="B32" s="51">
        <v>132701431.87133799</v>
      </c>
      <c r="C32" s="51">
        <v>142833293.73447701</v>
      </c>
      <c r="D32" s="51">
        <v>196195820.37032801</v>
      </c>
      <c r="E32" s="51">
        <v>-16960198.669175401</v>
      </c>
      <c r="F32" s="132"/>
      <c r="G32" s="132"/>
      <c r="H32" s="74">
        <v>2021</v>
      </c>
      <c r="I32" s="51">
        <v>81871548.503610104</v>
      </c>
      <c r="J32" s="51">
        <v>90092730.030400604</v>
      </c>
      <c r="K32" s="51">
        <v>137622554.91174701</v>
      </c>
      <c r="L32" s="51">
        <v>-18772731.087765802</v>
      </c>
      <c r="O32" s="74">
        <v>2021</v>
      </c>
      <c r="P32" s="51">
        <v>56819476.157727897</v>
      </c>
      <c r="Q32" s="51">
        <v>58730156.494076803</v>
      </c>
      <c r="R32" s="51">
        <v>58573265.458581202</v>
      </c>
      <c r="S32" s="51">
        <v>7802125.2085904097</v>
      </c>
      <c r="U32" s="170" t="s">
        <v>227</v>
      </c>
      <c r="V32" s="124">
        <v>2021</v>
      </c>
      <c r="W32" s="135">
        <f>P32/1000000</f>
        <v>56.819476157727898</v>
      </c>
      <c r="X32" s="135">
        <f>Q32/1000000</f>
        <v>58.730156494076802</v>
      </c>
      <c r="Y32" s="135">
        <f>R32/1000000</f>
        <v>58.573265458581204</v>
      </c>
      <c r="Z32" s="135">
        <f>S32/1000000</f>
        <v>7.80212520859041</v>
      </c>
    </row>
    <row r="33" spans="1:26" x14ac:dyDescent="0.25">
      <c r="A33" s="19">
        <v>2022</v>
      </c>
      <c r="B33" s="51">
        <v>154355110.190364</v>
      </c>
      <c r="C33" s="51">
        <v>165722792.17365399</v>
      </c>
      <c r="D33" s="51">
        <v>225951009.65386999</v>
      </c>
      <c r="E33" s="51">
        <v>-15533785.0655485</v>
      </c>
      <c r="F33" s="132"/>
      <c r="G33" s="132"/>
      <c r="H33" s="19">
        <v>2022</v>
      </c>
      <c r="I33" s="51">
        <v>90633402.4572846</v>
      </c>
      <c r="J33" s="51">
        <v>99454023.180080995</v>
      </c>
      <c r="K33" s="51">
        <v>155155465.753225</v>
      </c>
      <c r="L33" s="51">
        <v>-20283514.5243189</v>
      </c>
      <c r="O33" s="19">
        <v>2022</v>
      </c>
      <c r="P33" s="51">
        <v>70447073.823079899</v>
      </c>
      <c r="Q33" s="51">
        <v>72994135.083573401</v>
      </c>
      <c r="R33" s="51">
        <v>70795543.900644794</v>
      </c>
      <c r="S33" s="51">
        <v>11475095.5487704</v>
      </c>
      <c r="U33" s="170"/>
      <c r="V33" s="124">
        <v>2025</v>
      </c>
      <c r="W33" s="135">
        <f>P36/1000000</f>
        <v>69.608507050925112</v>
      </c>
      <c r="X33" s="135">
        <f>Q36/1000000</f>
        <v>72.485982325547297</v>
      </c>
      <c r="Y33" s="135">
        <f>R36/1000000</f>
        <v>69.673967542660705</v>
      </c>
      <c r="Z33" s="135">
        <f>S36/1000000</f>
        <v>12.142208198700899</v>
      </c>
    </row>
    <row r="34" spans="1:26" x14ac:dyDescent="0.25">
      <c r="A34" s="74">
        <v>2023</v>
      </c>
      <c r="B34" s="51">
        <v>157510551.51954699</v>
      </c>
      <c r="C34" s="51">
        <v>169559506.77048099</v>
      </c>
      <c r="D34" s="51">
        <v>239016523.72951701</v>
      </c>
      <c r="E34" s="51">
        <v>-18720740.903859802</v>
      </c>
      <c r="F34" s="132"/>
      <c r="G34" s="132"/>
      <c r="H34" s="74">
        <v>2023</v>
      </c>
      <c r="I34" s="51">
        <v>97984883.144033</v>
      </c>
      <c r="J34" s="51">
        <v>107547131.965334</v>
      </c>
      <c r="K34" s="51">
        <v>172187740.07484099</v>
      </c>
      <c r="L34" s="51">
        <v>-22749065.971779998</v>
      </c>
      <c r="O34" s="74">
        <v>2023</v>
      </c>
      <c r="P34" s="51">
        <v>66434968.415514097</v>
      </c>
      <c r="Q34" s="51">
        <v>68921674.845146894</v>
      </c>
      <c r="R34" s="51">
        <v>66828783.6546757</v>
      </c>
      <c r="S34" s="51">
        <v>10937625.107920101</v>
      </c>
      <c r="U34" s="170"/>
      <c r="V34" s="124">
        <v>2030</v>
      </c>
      <c r="W34" s="135">
        <f>P41/1000000</f>
        <v>81.1900042242913</v>
      </c>
      <c r="X34" s="135">
        <f>Q41/1000000</f>
        <v>86.568190324527507</v>
      </c>
      <c r="Y34" s="135">
        <f>R41/1000000</f>
        <v>77.752914786510303</v>
      </c>
      <c r="Z34" s="135">
        <f>S41/1000000</f>
        <v>17.785634952911398</v>
      </c>
    </row>
    <row r="35" spans="1:26" x14ac:dyDescent="0.25">
      <c r="A35" s="19">
        <v>2024</v>
      </c>
      <c r="B35" s="51">
        <v>168653494.19378099</v>
      </c>
      <c r="C35" s="51">
        <v>181504060.98700899</v>
      </c>
      <c r="D35" s="51">
        <v>260863371.965574</v>
      </c>
      <c r="E35" s="51">
        <v>-20954765.2556125</v>
      </c>
      <c r="F35" s="132"/>
      <c r="G35" s="132"/>
      <c r="H35" s="19">
        <v>2024</v>
      </c>
      <c r="I35" s="51">
        <v>104892049.06940199</v>
      </c>
      <c r="J35" s="51">
        <v>114900989.85898501</v>
      </c>
      <c r="K35" s="51">
        <v>189431003.635169</v>
      </c>
      <c r="L35" s="51">
        <v>-25608383.873562701</v>
      </c>
      <c r="O35" s="19">
        <v>2024</v>
      </c>
      <c r="P35" s="51">
        <v>71117297.1443782</v>
      </c>
      <c r="Q35" s="51">
        <v>73958923.148024499</v>
      </c>
      <c r="R35" s="51">
        <v>71432368.330404595</v>
      </c>
      <c r="S35" s="51">
        <v>12009470.637950201</v>
      </c>
      <c r="U35" s="170"/>
      <c r="V35" s="124">
        <v>2035</v>
      </c>
      <c r="W35" s="135">
        <f>P46/1000000</f>
        <v>77.424378726851899</v>
      </c>
      <c r="X35" s="135">
        <f>Q46/1000000</f>
        <v>83.42549094303601</v>
      </c>
      <c r="Y35" s="135">
        <f>R46/1000000</f>
        <v>72.431636882102396</v>
      </c>
      <c r="Z35" s="135">
        <f>S46/1000000</f>
        <v>18.450188843052199</v>
      </c>
    </row>
    <row r="36" spans="1:26" x14ac:dyDescent="0.25">
      <c r="A36" s="74">
        <v>2025</v>
      </c>
      <c r="B36" s="51">
        <v>172926472.74798</v>
      </c>
      <c r="C36" s="51">
        <v>187283915.02457401</v>
      </c>
      <c r="D36" s="51">
        <v>273836262.96192902</v>
      </c>
      <c r="E36" s="51">
        <v>-23725817.938235</v>
      </c>
      <c r="F36" s="132"/>
      <c r="G36" s="132"/>
      <c r="H36" s="74">
        <v>2025</v>
      </c>
      <c r="I36" s="51">
        <v>110820216.277054</v>
      </c>
      <c r="J36" s="51">
        <v>122300183.279026</v>
      </c>
      <c r="K36" s="51">
        <v>204162295.419269</v>
      </c>
      <c r="L36" s="51">
        <v>-28365775.556936</v>
      </c>
      <c r="O36" s="74">
        <v>2025</v>
      </c>
      <c r="P36" s="51">
        <v>69608507.050925106</v>
      </c>
      <c r="Q36" s="51">
        <v>72485982.325547293</v>
      </c>
      <c r="R36" s="51">
        <v>69673967.542660698</v>
      </c>
      <c r="S36" s="51">
        <v>12142208.198700899</v>
      </c>
      <c r="U36" s="170"/>
      <c r="V36" s="124">
        <v>2040</v>
      </c>
      <c r="W36" s="135">
        <f>P51/1000000</f>
        <v>83.841691792100704</v>
      </c>
      <c r="X36" s="135">
        <f>Q51/1000000</f>
        <v>90.270543091388802</v>
      </c>
      <c r="Y36" s="135">
        <f>R51/1000000</f>
        <v>82.831936002400198</v>
      </c>
      <c r="Z36" s="135">
        <f>S51/1000000</f>
        <v>16.344269532160002</v>
      </c>
    </row>
    <row r="37" spans="1:26" ht="15.75" thickBot="1" x14ac:dyDescent="0.3">
      <c r="A37" s="19">
        <v>2026</v>
      </c>
      <c r="B37" s="51">
        <v>189349962.80630299</v>
      </c>
      <c r="C37" s="51">
        <v>205883414.92811501</v>
      </c>
      <c r="D37" s="51">
        <v>300131662.86355901</v>
      </c>
      <c r="E37" s="51">
        <v>-23828861.583175</v>
      </c>
      <c r="F37" s="132"/>
      <c r="G37" s="132"/>
      <c r="H37" s="19">
        <v>2026</v>
      </c>
      <c r="I37" s="51">
        <v>117774437.79579499</v>
      </c>
      <c r="J37" s="51">
        <v>130800376.166802</v>
      </c>
      <c r="K37" s="51">
        <v>220893158.61741</v>
      </c>
      <c r="L37" s="51">
        <v>-30178574.722826</v>
      </c>
      <c r="O37" s="19">
        <v>2026</v>
      </c>
      <c r="P37" s="51">
        <v>79779317.440508693</v>
      </c>
      <c r="Q37" s="51">
        <v>83286831.191312701</v>
      </c>
      <c r="R37" s="51">
        <v>79238504.246148497</v>
      </c>
      <c r="S37" s="51">
        <v>14553505.569651101</v>
      </c>
      <c r="U37" s="171"/>
      <c r="V37" s="125">
        <v>2045</v>
      </c>
      <c r="W37" s="136">
        <f>P56/1000000</f>
        <v>79.293202747145003</v>
      </c>
      <c r="X37" s="136">
        <f>Q56/1000000</f>
        <v>85.829473244156191</v>
      </c>
      <c r="Y37" s="136">
        <f>R56/1000000</f>
        <v>82.813407365099295</v>
      </c>
      <c r="Z37" s="136">
        <f>S56/1000000</f>
        <v>12.0419822019182</v>
      </c>
    </row>
    <row r="38" spans="1:26" x14ac:dyDescent="0.25">
      <c r="A38" s="74">
        <v>2027</v>
      </c>
      <c r="B38" s="51">
        <v>195624410.903097</v>
      </c>
      <c r="C38" s="51">
        <v>214124757.20734999</v>
      </c>
      <c r="D38" s="51">
        <v>312469086.43878698</v>
      </c>
      <c r="E38" s="51">
        <v>-23481434.7427903</v>
      </c>
      <c r="F38" s="132"/>
      <c r="G38" s="132"/>
      <c r="H38" s="74">
        <v>2027</v>
      </c>
      <c r="I38" s="51">
        <v>122871523.580488</v>
      </c>
      <c r="J38" s="51">
        <v>137719120.87595701</v>
      </c>
      <c r="K38" s="51">
        <v>232290148.12671399</v>
      </c>
      <c r="L38" s="51">
        <v>-30415402.219533399</v>
      </c>
      <c r="O38" s="74">
        <v>2027</v>
      </c>
      <c r="P38" s="51">
        <v>81232951.4526086</v>
      </c>
      <c r="Q38" s="51">
        <v>84885700.461393103</v>
      </c>
      <c r="R38" s="51">
        <v>80178938.312073201</v>
      </c>
      <c r="S38" s="51">
        <v>15414031.6067432</v>
      </c>
      <c r="U38" s="172" t="s">
        <v>0</v>
      </c>
      <c r="V38" s="127">
        <v>2021</v>
      </c>
      <c r="W38" s="137">
        <f>I32/1000000</f>
        <v>81.8715485036101</v>
      </c>
      <c r="X38" s="137">
        <f>J32/1000000</f>
        <v>90.092730030400602</v>
      </c>
      <c r="Y38" s="137">
        <f>K32/1000000</f>
        <v>137.62255491174702</v>
      </c>
      <c r="Z38" s="137">
        <f>L32/1000000</f>
        <v>-18.772731087765802</v>
      </c>
    </row>
    <row r="39" spans="1:26" x14ac:dyDescent="0.25">
      <c r="A39" s="19">
        <v>2028</v>
      </c>
      <c r="B39" s="51">
        <v>211523551.77724299</v>
      </c>
      <c r="C39" s="51">
        <v>233196990.253916</v>
      </c>
      <c r="D39" s="51">
        <v>334326107.66281098</v>
      </c>
      <c r="E39" s="51">
        <v>-21511602.231491901</v>
      </c>
      <c r="F39" s="132"/>
      <c r="G39" s="132"/>
      <c r="H39" s="19">
        <v>2028</v>
      </c>
      <c r="I39" s="51">
        <v>126858242.018015</v>
      </c>
      <c r="J39" s="51">
        <v>142585584.74558699</v>
      </c>
      <c r="K39" s="51">
        <v>243085139.62744999</v>
      </c>
      <c r="L39" s="51">
        <v>-31381957.166064899</v>
      </c>
      <c r="O39" s="19">
        <v>2028</v>
      </c>
      <c r="P39" s="51">
        <v>93646772.569228098</v>
      </c>
      <c r="Q39" s="51">
        <v>99592868.318328604</v>
      </c>
      <c r="R39" s="51">
        <v>91240968.035360694</v>
      </c>
      <c r="S39" s="51">
        <v>18851817.744573101</v>
      </c>
      <c r="U39" s="173"/>
      <c r="V39" s="124">
        <v>2025</v>
      </c>
      <c r="W39" s="135">
        <f>I36/1000000</f>
        <v>110.820216277054</v>
      </c>
      <c r="X39" s="135">
        <f>J36/1000000</f>
        <v>122.300183279026</v>
      </c>
      <c r="Y39" s="135">
        <f>K36/1000000</f>
        <v>204.16229541926899</v>
      </c>
      <c r="Z39" s="135">
        <f>L36/1000000</f>
        <v>-28.365775556936001</v>
      </c>
    </row>
    <row r="40" spans="1:26" x14ac:dyDescent="0.25">
      <c r="A40" s="74">
        <v>2029</v>
      </c>
      <c r="B40" s="51">
        <v>201198973.92944801</v>
      </c>
      <c r="C40" s="51">
        <v>222347074.21541899</v>
      </c>
      <c r="D40" s="51">
        <v>330827289.03189802</v>
      </c>
      <c r="E40" s="51">
        <v>-24600316.299960501</v>
      </c>
      <c r="F40" s="132"/>
      <c r="G40" s="132"/>
      <c r="H40" s="74">
        <v>2029</v>
      </c>
      <c r="I40" s="51">
        <v>129551408.992626</v>
      </c>
      <c r="J40" s="51">
        <v>145338604.75369701</v>
      </c>
      <c r="K40" s="51">
        <v>253416133.16343001</v>
      </c>
      <c r="L40" s="51">
        <v>-33124121.820144501</v>
      </c>
      <c r="O40" s="74">
        <v>2029</v>
      </c>
      <c r="P40" s="51">
        <v>80356916.046821803</v>
      </c>
      <c r="Q40" s="51">
        <v>85717820.571721494</v>
      </c>
      <c r="R40" s="51">
        <v>77411155.868467793</v>
      </c>
      <c r="S40" s="51">
        <v>17233156.630183801</v>
      </c>
      <c r="U40" s="173"/>
      <c r="V40" s="124">
        <v>2030</v>
      </c>
      <c r="W40" s="135">
        <f>I41/1000000</f>
        <v>131.19744213186598</v>
      </c>
      <c r="X40" s="135">
        <f>J41/1000000</f>
        <v>146.37450682037499</v>
      </c>
      <c r="Y40" s="135">
        <f>K41/1000000</f>
        <v>262.528205693242</v>
      </c>
      <c r="Z40" s="135">
        <f>L41/1000000</f>
        <v>-35.164622752481996</v>
      </c>
    </row>
    <row r="41" spans="1:26" x14ac:dyDescent="0.25">
      <c r="A41" s="19">
        <v>2030</v>
      </c>
      <c r="B41" s="51">
        <v>203551794.316158</v>
      </c>
      <c r="C41" s="51">
        <v>224107045.10490301</v>
      </c>
      <c r="D41" s="51">
        <v>340281120.479752</v>
      </c>
      <c r="E41" s="51">
        <v>-26214639.839570701</v>
      </c>
      <c r="F41" s="132"/>
      <c r="G41" s="132"/>
      <c r="H41" s="19">
        <v>2030</v>
      </c>
      <c r="I41" s="51">
        <v>131197442.13186599</v>
      </c>
      <c r="J41" s="51">
        <v>146374506.820375</v>
      </c>
      <c r="K41" s="51">
        <v>262528205.69324201</v>
      </c>
      <c r="L41" s="51">
        <v>-35164622.752481997</v>
      </c>
      <c r="O41" s="19">
        <v>2030</v>
      </c>
      <c r="P41" s="51">
        <v>81190004.224291295</v>
      </c>
      <c r="Q41" s="51">
        <v>86568190.324527502</v>
      </c>
      <c r="R41" s="51">
        <v>77752914.786510304</v>
      </c>
      <c r="S41" s="51">
        <v>17785634.952911399</v>
      </c>
      <c r="U41" s="173"/>
      <c r="V41" s="124">
        <v>2035</v>
      </c>
      <c r="W41" s="135">
        <f>I46/1000000</f>
        <v>123.453584088516</v>
      </c>
      <c r="X41" s="135">
        <f>J46/1000000</f>
        <v>144.968252521556</v>
      </c>
      <c r="Y41" s="135">
        <f>K46/1000000</f>
        <v>264.41950280813802</v>
      </c>
      <c r="Z41" s="135">
        <f>L46/1000000</f>
        <v>-31.759552248676798</v>
      </c>
    </row>
    <row r="42" spans="1:26" x14ac:dyDescent="0.25">
      <c r="A42" s="74">
        <v>2031</v>
      </c>
      <c r="B42" s="51">
        <v>201307375.41985601</v>
      </c>
      <c r="C42" s="51">
        <v>228429080.174519</v>
      </c>
      <c r="D42" s="51">
        <v>337879148.68851602</v>
      </c>
      <c r="E42" s="51">
        <v>-20992171.286945</v>
      </c>
      <c r="F42" s="132"/>
      <c r="G42" s="132"/>
      <c r="H42" s="74">
        <v>2031</v>
      </c>
      <c r="I42" s="51">
        <v>131695311.39325599</v>
      </c>
      <c r="J42" s="51">
        <v>153554001.58470401</v>
      </c>
      <c r="K42" s="51">
        <v>263071861.09110001</v>
      </c>
      <c r="L42" s="51">
        <v>-29661777.619525999</v>
      </c>
      <c r="O42" s="74">
        <v>2031</v>
      </c>
      <c r="P42" s="51">
        <v>78374862.336599797</v>
      </c>
      <c r="Q42" s="51">
        <v>83637876.8998155</v>
      </c>
      <c r="R42" s="51">
        <v>74807287.597415701</v>
      </c>
      <c r="S42" s="51">
        <v>17432404.6425808</v>
      </c>
      <c r="U42" s="173"/>
      <c r="V42" s="124">
        <v>2040</v>
      </c>
      <c r="W42" s="135">
        <f>I51/1000000</f>
        <v>96.172797219326711</v>
      </c>
      <c r="X42" s="135">
        <f>J51/1000000</f>
        <v>113.552446230616</v>
      </c>
      <c r="Y42" s="135">
        <f>K51/1000000</f>
        <v>246.421503821231</v>
      </c>
      <c r="Z42" s="135">
        <f>L51/1000000</f>
        <v>-37.958829393600396</v>
      </c>
    </row>
    <row r="43" spans="1:26" ht="15.75" thickBot="1" x14ac:dyDescent="0.3">
      <c r="A43" s="19">
        <v>2032</v>
      </c>
      <c r="B43" s="51">
        <v>200617020.806685</v>
      </c>
      <c r="C43" s="51">
        <v>228120095.89334199</v>
      </c>
      <c r="D43" s="51">
        <v>339442994.06148797</v>
      </c>
      <c r="E43" s="51">
        <v>-21539241.2880903</v>
      </c>
      <c r="F43" s="132"/>
      <c r="G43" s="132"/>
      <c r="H43" s="19">
        <v>2032</v>
      </c>
      <c r="I43" s="51">
        <v>130874693.13212299</v>
      </c>
      <c r="J43" s="51">
        <v>153111476.14017799</v>
      </c>
      <c r="K43" s="51">
        <v>264693864.43760201</v>
      </c>
      <c r="L43" s="51">
        <v>-30391338.363358799</v>
      </c>
      <c r="O43" s="19">
        <v>2032</v>
      </c>
      <c r="P43" s="51">
        <v>78620354.044561505</v>
      </c>
      <c r="Q43" s="51">
        <v>83886646.123164102</v>
      </c>
      <c r="R43" s="51">
        <v>74749129.623886004</v>
      </c>
      <c r="S43" s="51">
        <v>17730123.4452684</v>
      </c>
      <c r="U43" s="171"/>
      <c r="V43" s="125">
        <v>2045</v>
      </c>
      <c r="W43" s="136">
        <f>I56/1000000</f>
        <v>72.136014172222488</v>
      </c>
      <c r="X43" s="136">
        <f>J56/1000000</f>
        <v>84.690683536581801</v>
      </c>
      <c r="Y43" s="136">
        <f>K56/1000000</f>
        <v>226.33839917475399</v>
      </c>
      <c r="Z43" s="136">
        <f>L56/1000000</f>
        <v>-40.711991972428997</v>
      </c>
    </row>
    <row r="44" spans="1:26" x14ac:dyDescent="0.25">
      <c r="A44" s="74">
        <v>2033</v>
      </c>
      <c r="B44" s="51">
        <v>195078071.24361801</v>
      </c>
      <c r="C44" s="51">
        <v>222379620.32321501</v>
      </c>
      <c r="D44" s="51">
        <v>337159290.14099002</v>
      </c>
      <c r="E44" s="51">
        <v>-22970044.6930237</v>
      </c>
      <c r="F44" s="132"/>
      <c r="G44" s="132"/>
      <c r="H44" s="74">
        <v>2033</v>
      </c>
      <c r="I44" s="51">
        <v>128830924.06279001</v>
      </c>
      <c r="J44" s="51">
        <v>151025588.48357499</v>
      </c>
      <c r="K44" s="51">
        <v>265984428.69916499</v>
      </c>
      <c r="L44" s="51">
        <v>-31314931.470605001</v>
      </c>
      <c r="O44" s="74">
        <v>2033</v>
      </c>
      <c r="P44" s="51">
        <v>75016919.080826998</v>
      </c>
      <c r="Q44" s="51">
        <v>80123803.739639997</v>
      </c>
      <c r="R44" s="51">
        <v>71174861.441824496</v>
      </c>
      <c r="S44" s="51">
        <v>17114658.677581199</v>
      </c>
      <c r="U44" s="172" t="s">
        <v>1454</v>
      </c>
      <c r="V44" s="124">
        <v>2021</v>
      </c>
      <c r="W44" s="135">
        <f>B32/1000000</f>
        <v>132.701431871338</v>
      </c>
      <c r="X44" s="135">
        <f>C32/1000000</f>
        <v>142.83329373447702</v>
      </c>
      <c r="Y44" s="135">
        <f>D32/1000000</f>
        <v>196.19582037032802</v>
      </c>
      <c r="Z44" s="135">
        <f>E32/1000000</f>
        <v>-16.960198669175401</v>
      </c>
    </row>
    <row r="45" spans="1:26" x14ac:dyDescent="0.25">
      <c r="A45" s="19">
        <v>2034</v>
      </c>
      <c r="B45" s="51">
        <v>196312100.46751499</v>
      </c>
      <c r="C45" s="51">
        <v>224314950.03915301</v>
      </c>
      <c r="D45" s="51">
        <v>338837221.06617802</v>
      </c>
      <c r="E45" s="51">
        <v>-21233444.936990902</v>
      </c>
      <c r="F45" s="132"/>
      <c r="H45" s="19">
        <v>2034</v>
      </c>
      <c r="I45" s="51">
        <v>126993341.368589</v>
      </c>
      <c r="J45" s="51">
        <v>148942938.07707</v>
      </c>
      <c r="K45" s="51">
        <v>265817643.34534499</v>
      </c>
      <c r="L45" s="51">
        <v>-31081785.9932</v>
      </c>
      <c r="O45" s="19">
        <v>2034</v>
      </c>
      <c r="P45" s="51">
        <v>78059346.618925303</v>
      </c>
      <c r="Q45" s="51">
        <v>84112599.482082799</v>
      </c>
      <c r="R45" s="51">
        <v>73019577.720833093</v>
      </c>
      <c r="S45" s="51">
        <v>18588928.576208901</v>
      </c>
      <c r="U45" s="170"/>
      <c r="V45" s="124">
        <v>2025</v>
      </c>
      <c r="W45" s="135">
        <f>B36/1000000</f>
        <v>172.92647274798</v>
      </c>
      <c r="X45" s="135">
        <f>C36/1000000</f>
        <v>187.28391502457401</v>
      </c>
      <c r="Y45" s="135">
        <f>D36/1000000</f>
        <v>273.83626296192904</v>
      </c>
      <c r="Z45" s="135">
        <f>E36/1000000</f>
        <v>-23.725817938235</v>
      </c>
    </row>
    <row r="46" spans="1:26" x14ac:dyDescent="0.25">
      <c r="A46" s="74">
        <v>2035</v>
      </c>
      <c r="B46" s="51">
        <v>192271102.035368</v>
      </c>
      <c r="C46" s="51">
        <v>219786882.68459201</v>
      </c>
      <c r="D46" s="51">
        <v>336851139.69024003</v>
      </c>
      <c r="E46" s="51">
        <v>-21916224.185624599</v>
      </c>
      <c r="F46" s="132"/>
      <c r="H46" s="74">
        <v>2035</v>
      </c>
      <c r="I46" s="51">
        <v>123453584.088516</v>
      </c>
      <c r="J46" s="51">
        <v>144968252.52155599</v>
      </c>
      <c r="K46" s="51">
        <v>264419502.80813801</v>
      </c>
      <c r="L46" s="51">
        <v>-31759552.248676799</v>
      </c>
      <c r="O46" s="74">
        <v>2035</v>
      </c>
      <c r="P46" s="51">
        <v>77424378.726851895</v>
      </c>
      <c r="Q46" s="51">
        <v>83425490.943036005</v>
      </c>
      <c r="R46" s="51">
        <v>72431636.8821024</v>
      </c>
      <c r="S46" s="51">
        <v>18450188.843052201</v>
      </c>
      <c r="U46" s="170"/>
      <c r="V46" s="124">
        <v>2030</v>
      </c>
      <c r="W46" s="135">
        <f>B41/1000000</f>
        <v>203.55179431615801</v>
      </c>
      <c r="X46" s="135">
        <f>C41/1000000</f>
        <v>224.10704510490302</v>
      </c>
      <c r="Y46" s="135">
        <f>D41/1000000</f>
        <v>340.28112047975202</v>
      </c>
      <c r="Z46" s="135">
        <f>E41/1000000</f>
        <v>-26.214639839570701</v>
      </c>
    </row>
    <row r="47" spans="1:26" x14ac:dyDescent="0.25">
      <c r="A47" s="19">
        <v>2036</v>
      </c>
      <c r="B47" s="51">
        <v>190922768.05346301</v>
      </c>
      <c r="C47" s="51">
        <v>217985578.317821</v>
      </c>
      <c r="D47" s="51">
        <v>338121975.83050501</v>
      </c>
      <c r="E47" s="51">
        <v>-22854209.531630401</v>
      </c>
      <c r="F47" s="132"/>
      <c r="H47" s="19">
        <v>2036</v>
      </c>
      <c r="I47" s="51">
        <v>118664559.932658</v>
      </c>
      <c r="J47" s="51">
        <v>139577083.201141</v>
      </c>
      <c r="K47" s="51">
        <v>261965387.92540601</v>
      </c>
      <c r="L47" s="51">
        <v>-33037682.490921501</v>
      </c>
      <c r="O47" s="19">
        <v>2036</v>
      </c>
      <c r="P47" s="51">
        <v>80848274.900805205</v>
      </c>
      <c r="Q47" s="51">
        <v>86998561.8966804</v>
      </c>
      <c r="R47" s="51">
        <v>76156587.9050982</v>
      </c>
      <c r="S47" s="51">
        <v>18773539.739291199</v>
      </c>
      <c r="U47" s="170"/>
      <c r="V47" s="124">
        <v>2035</v>
      </c>
      <c r="W47" s="135">
        <f>B46/1000000</f>
        <v>192.27110203536799</v>
      </c>
      <c r="X47" s="135">
        <f>C46/1000000</f>
        <v>219.786882684592</v>
      </c>
      <c r="Y47" s="135">
        <f>D46/1000000</f>
        <v>336.85113969024002</v>
      </c>
      <c r="Z47" s="135">
        <f>E46/1000000</f>
        <v>-21.9162241856246</v>
      </c>
    </row>
    <row r="48" spans="1:26" x14ac:dyDescent="0.25">
      <c r="A48" s="74">
        <v>2037</v>
      </c>
      <c r="B48" s="51">
        <v>188258406.396543</v>
      </c>
      <c r="C48" s="51">
        <v>214711082.87486699</v>
      </c>
      <c r="D48" s="51">
        <v>338117074.93841499</v>
      </c>
      <c r="E48" s="51">
        <v>-24174905.422731102</v>
      </c>
      <c r="F48" s="132"/>
      <c r="H48" s="74">
        <v>2037</v>
      </c>
      <c r="I48" s="51">
        <v>113438273.421477</v>
      </c>
      <c r="J48" s="51">
        <v>133606096.880218</v>
      </c>
      <c r="K48" s="51">
        <v>258767139.13129699</v>
      </c>
      <c r="L48" s="51">
        <v>-34291180.554932103</v>
      </c>
      <c r="O48" s="74">
        <v>2037</v>
      </c>
      <c r="P48" s="51">
        <v>83418064.325066</v>
      </c>
      <c r="Q48" s="51">
        <v>89702917.344648793</v>
      </c>
      <c r="R48" s="51">
        <v>79349935.807117999</v>
      </c>
      <c r="S48" s="51">
        <v>18714206.482200999</v>
      </c>
      <c r="U48" s="170"/>
      <c r="V48" s="124">
        <v>2040</v>
      </c>
      <c r="W48" s="135">
        <f>B51/1000000</f>
        <v>171.85339316142699</v>
      </c>
      <c r="X48" s="135">
        <f>C51/1000000</f>
        <v>195.661893472005</v>
      </c>
      <c r="Y48" s="135">
        <f>D51/1000000</f>
        <v>329.25343982363199</v>
      </c>
      <c r="Z48" s="135">
        <f>E51/1000000</f>
        <v>-29.775655711440201</v>
      </c>
    </row>
    <row r="49" spans="1:26" ht="15.75" thickBot="1" x14ac:dyDescent="0.3">
      <c r="A49" s="19">
        <v>2038</v>
      </c>
      <c r="B49" s="51">
        <v>182368121.884148</v>
      </c>
      <c r="C49" s="51">
        <v>207989764.75952601</v>
      </c>
      <c r="D49" s="51">
        <v>334610350.38826102</v>
      </c>
      <c r="E49" s="51">
        <v>-25954387.033140201</v>
      </c>
      <c r="F49" s="132"/>
      <c r="H49" s="19">
        <v>2038</v>
      </c>
      <c r="I49" s="51">
        <v>107850425.49008501</v>
      </c>
      <c r="J49" s="51">
        <v>127161225.994036</v>
      </c>
      <c r="K49" s="51">
        <v>254914853.53300801</v>
      </c>
      <c r="L49" s="51">
        <v>-35508559.526873097</v>
      </c>
      <c r="O49" s="19">
        <v>2038</v>
      </c>
      <c r="P49" s="51">
        <v>82988505.104063198</v>
      </c>
      <c r="Q49" s="51">
        <v>89299347.4754899</v>
      </c>
      <c r="R49" s="51">
        <v>79695496.855253607</v>
      </c>
      <c r="S49" s="51">
        <v>18024981.2037329</v>
      </c>
      <c r="U49" s="174"/>
      <c r="V49" s="126">
        <v>2045</v>
      </c>
      <c r="W49" s="138">
        <f>B56/1000000</f>
        <v>144.19723083936699</v>
      </c>
      <c r="X49" s="138">
        <f>C56/1000000</f>
        <v>163.28817070073802</v>
      </c>
      <c r="Y49" s="138">
        <f>D56/1000000</f>
        <v>309.15180653985396</v>
      </c>
      <c r="Z49" s="138">
        <f>E56/1000000</f>
        <v>-35.901995850510801</v>
      </c>
    </row>
    <row r="50" spans="1:26" ht="15.75" thickTop="1" x14ac:dyDescent="0.25">
      <c r="A50" s="74">
        <v>2039</v>
      </c>
      <c r="B50" s="51">
        <v>177025226.27343199</v>
      </c>
      <c r="C50" s="51">
        <v>201787980.290739</v>
      </c>
      <c r="D50" s="51">
        <v>332109799.49921</v>
      </c>
      <c r="E50" s="51">
        <v>-28047379.2337205</v>
      </c>
      <c r="F50" s="132"/>
      <c r="H50" s="74">
        <v>2039</v>
      </c>
      <c r="I50" s="65">
        <v>101864501.377368</v>
      </c>
      <c r="J50" s="65">
        <v>120234983.973305</v>
      </c>
      <c r="K50" s="65">
        <v>250783704.82925799</v>
      </c>
      <c r="L50" s="65">
        <v>-36932675.468458697</v>
      </c>
      <c r="O50" s="74">
        <v>2039</v>
      </c>
      <c r="P50" s="65">
        <v>83486032.716063097</v>
      </c>
      <c r="Q50" s="65">
        <v>89878304.137433901</v>
      </c>
      <c r="R50" s="65">
        <v>81326094.669951797</v>
      </c>
      <c r="S50" s="65">
        <v>17210604.054738101</v>
      </c>
    </row>
    <row r="51" spans="1:26" x14ac:dyDescent="0.25">
      <c r="A51" s="19">
        <v>2040</v>
      </c>
      <c r="B51" s="51">
        <v>171853393.16142699</v>
      </c>
      <c r="C51" s="51">
        <v>195661893.47200501</v>
      </c>
      <c r="D51" s="51">
        <v>329253439.823632</v>
      </c>
      <c r="E51" s="51">
        <v>-29775655.711440202</v>
      </c>
      <c r="F51" s="132"/>
      <c r="H51" s="19">
        <v>2040</v>
      </c>
      <c r="I51" s="65">
        <v>96172797.219326705</v>
      </c>
      <c r="J51" s="65">
        <v>113552446.230616</v>
      </c>
      <c r="K51" s="65">
        <v>246421503.82123101</v>
      </c>
      <c r="L51" s="65">
        <v>-37958829.393600397</v>
      </c>
      <c r="O51" s="19">
        <v>2040</v>
      </c>
      <c r="P51" s="65">
        <v>83841691.792100698</v>
      </c>
      <c r="Q51" s="65">
        <v>90270543.091388807</v>
      </c>
      <c r="R51" s="65">
        <v>82831936.002400205</v>
      </c>
      <c r="S51" s="65">
        <v>16344269.532160001</v>
      </c>
    </row>
    <row r="52" spans="1:26" x14ac:dyDescent="0.25">
      <c r="A52" s="19">
        <v>2041</v>
      </c>
      <c r="B52" s="51">
        <v>162978125.91933799</v>
      </c>
      <c r="C52" s="51">
        <v>185695302.791852</v>
      </c>
      <c r="D52" s="51">
        <v>320804438.97047299</v>
      </c>
      <c r="E52" s="51">
        <v>-31260799.750177801</v>
      </c>
      <c r="F52" s="132"/>
      <c r="H52" s="19">
        <v>2041</v>
      </c>
      <c r="I52" s="51">
        <v>90451715.571184099</v>
      </c>
      <c r="J52" s="51">
        <v>106830783.98074</v>
      </c>
      <c r="K52" s="51">
        <v>240700129.29182601</v>
      </c>
      <c r="L52" s="51">
        <v>-38596590.959939003</v>
      </c>
      <c r="O52" s="19">
        <v>2041</v>
      </c>
      <c r="P52" s="65">
        <v>80398829.868154004</v>
      </c>
      <c r="Q52" s="65">
        <v>86736938.331112295</v>
      </c>
      <c r="R52" s="65">
        <v>80104309.678647399</v>
      </c>
      <c r="S52" s="65">
        <v>15208210.729761099</v>
      </c>
      <c r="W52" s="133"/>
    </row>
    <row r="53" spans="1:26" x14ac:dyDescent="0.25">
      <c r="A53" s="74">
        <v>2042</v>
      </c>
      <c r="B53" s="51">
        <v>157920178.08393401</v>
      </c>
      <c r="C53" s="51">
        <v>179662553.89137101</v>
      </c>
      <c r="D53" s="51">
        <v>318300015.15114599</v>
      </c>
      <c r="E53" s="51">
        <v>-32724885.180267401</v>
      </c>
      <c r="F53" s="132"/>
      <c r="H53" s="74">
        <v>2042</v>
      </c>
      <c r="I53" s="51">
        <v>85467124.7954918</v>
      </c>
      <c r="J53" s="51">
        <v>100826472.35135899</v>
      </c>
      <c r="K53" s="51">
        <v>237465808.72065899</v>
      </c>
      <c r="L53" s="51">
        <v>-39425230.867903203</v>
      </c>
      <c r="O53" s="74">
        <v>2042</v>
      </c>
      <c r="P53" s="65">
        <v>80164318.708442301</v>
      </c>
      <c r="Q53" s="65">
        <v>86547346.960012197</v>
      </c>
      <c r="R53" s="65">
        <v>80834206.430486694</v>
      </c>
      <c r="S53" s="65">
        <v>14411611.107635699</v>
      </c>
    </row>
    <row r="54" spans="1:26" x14ac:dyDescent="0.25">
      <c r="A54" s="19">
        <v>2043</v>
      </c>
      <c r="B54" s="65">
        <v>152923882.59866101</v>
      </c>
      <c r="C54" s="65">
        <v>173725368.80955699</v>
      </c>
      <c r="D54" s="65">
        <v>314807176.34356999</v>
      </c>
      <c r="E54" s="65">
        <v>-33868429.520255797</v>
      </c>
      <c r="F54" s="132"/>
      <c r="H54" s="19">
        <v>2043</v>
      </c>
      <c r="I54" s="65">
        <v>80627513.810004294</v>
      </c>
      <c r="J54" s="65">
        <v>95003134.228479505</v>
      </c>
      <c r="K54" s="65">
        <v>233354657.32157299</v>
      </c>
      <c r="L54" s="65">
        <v>-39946045.519772299</v>
      </c>
      <c r="O54" s="19">
        <v>2043</v>
      </c>
      <c r="P54" s="65">
        <v>79835185.758656994</v>
      </c>
      <c r="Q54" s="65">
        <v>86261051.551077902</v>
      </c>
      <c r="R54" s="65">
        <v>81452519.021997407</v>
      </c>
      <c r="S54" s="65">
        <v>13616432.9695166</v>
      </c>
    </row>
    <row r="55" spans="1:26" x14ac:dyDescent="0.25">
      <c r="A55" s="19">
        <v>2044</v>
      </c>
      <c r="B55" s="65">
        <v>148356155.91952699</v>
      </c>
      <c r="C55" s="65">
        <v>168282747.194013</v>
      </c>
      <c r="D55" s="65">
        <v>311752131.21334302</v>
      </c>
      <c r="E55" s="65">
        <v>-34920650.424346901</v>
      </c>
      <c r="F55" s="132"/>
      <c r="H55" s="19">
        <v>2044</v>
      </c>
      <c r="I55" s="65">
        <v>76180890.361833394</v>
      </c>
      <c r="J55" s="65">
        <v>89616881.631163806</v>
      </c>
      <c r="K55" s="65">
        <v>229629916.026288</v>
      </c>
      <c r="L55" s="65">
        <v>-40367597.988947898</v>
      </c>
      <c r="O55" s="19">
        <v>2044</v>
      </c>
      <c r="P55" s="65">
        <v>79553818.877693906</v>
      </c>
      <c r="Q55" s="65">
        <v>86044418.882850096</v>
      </c>
      <c r="R55" s="65">
        <v>82122215.187054306</v>
      </c>
      <c r="S55" s="65">
        <v>12825500.884601001</v>
      </c>
    </row>
    <row r="56" spans="1:26" x14ac:dyDescent="0.25">
      <c r="A56" s="74">
        <v>2045</v>
      </c>
      <c r="B56" s="51">
        <v>144197230.839367</v>
      </c>
      <c r="C56" s="51">
        <v>163288170.70073801</v>
      </c>
      <c r="D56" s="51">
        <v>309151806.53985399</v>
      </c>
      <c r="E56" s="51">
        <v>-35901995.850510798</v>
      </c>
      <c r="F56" s="132"/>
      <c r="H56" s="74">
        <v>2045</v>
      </c>
      <c r="I56" s="51">
        <v>72136014.172222495</v>
      </c>
      <c r="J56" s="51">
        <v>84690683.536581799</v>
      </c>
      <c r="K56" s="51">
        <v>226338399.17475399</v>
      </c>
      <c r="L56" s="51">
        <v>-40711991.972429</v>
      </c>
      <c r="O56" s="74">
        <v>2045</v>
      </c>
      <c r="P56" s="65">
        <v>79293202.747144997</v>
      </c>
      <c r="Q56" s="65">
        <v>85829473.244156197</v>
      </c>
      <c r="R56" s="65">
        <v>82813407.365099296</v>
      </c>
      <c r="S56" s="65">
        <v>12041982.2019182</v>
      </c>
    </row>
    <row r="57" spans="1:26" ht="15.75" thickBot="1" x14ac:dyDescent="0.3">
      <c r="A57" s="36" t="s">
        <v>1453</v>
      </c>
      <c r="B57" s="52">
        <f>SUM(B32:B56)</f>
        <v>4449784913.35814</v>
      </c>
      <c r="C57" s="52">
        <f>SUM(C32:C56)</f>
        <v>4978383922.6172075</v>
      </c>
      <c r="D57" s="52">
        <f>SUM(D32:D56)</f>
        <v>7751096257.5038471</v>
      </c>
      <c r="E57" s="52">
        <f>SUM(E32:E56)</f>
        <v>-623666586.57831514</v>
      </c>
      <c r="H57" s="36" t="s">
        <v>1453</v>
      </c>
      <c r="I57" s="52">
        <f>SUM(I32:I56)</f>
        <v>2699156824.167098</v>
      </c>
      <c r="J57" s="52">
        <f>SUM(J32:J56)</f>
        <v>3099815300.4909678</v>
      </c>
      <c r="K57" s="52">
        <f>SUM(K32:K56)</f>
        <v>5835100645.1791477</v>
      </c>
      <c r="L57" s="52">
        <f>SUM(L32:L56)</f>
        <v>-807029920.13455796</v>
      </c>
      <c r="O57" s="36" t="s">
        <v>1453</v>
      </c>
      <c r="P57" s="52">
        <f>SUM(P32:P56)</f>
        <v>1951957069.9310396</v>
      </c>
      <c r="Q57" s="52">
        <f>SUM(Q32:Q56)</f>
        <v>2079897602.8662412</v>
      </c>
      <c r="R57" s="52">
        <f>SUM(R32:R56)</f>
        <v>1915995612.3246961</v>
      </c>
      <c r="S57" s="52">
        <f>SUM(S32:S56)</f>
        <v>384692314.29624182</v>
      </c>
    </row>
    <row r="58" spans="1:26" x14ac:dyDescent="0.25">
      <c r="H58" s="123" t="s">
        <v>1450</v>
      </c>
      <c r="O58" s="123" t="s">
        <v>1450</v>
      </c>
    </row>
  </sheetData>
  <mergeCells count="6">
    <mergeCell ref="U32:U37"/>
    <mergeCell ref="U38:U43"/>
    <mergeCell ref="U44:U49"/>
    <mergeCell ref="U3:U8"/>
    <mergeCell ref="U9:U14"/>
    <mergeCell ref="U15:U20"/>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F0"/>
  </sheetPr>
  <dimension ref="A1:E184"/>
  <sheetViews>
    <sheetView showGridLines="0" workbookViewId="0"/>
  </sheetViews>
  <sheetFormatPr defaultRowHeight="15" x14ac:dyDescent="0.25"/>
  <cols>
    <col min="1" max="1" width="56" bestFit="1" customWidth="1"/>
    <col min="2" max="5" width="12" bestFit="1" customWidth="1"/>
  </cols>
  <sheetData>
    <row r="1" spans="1:5" x14ac:dyDescent="0.25">
      <c r="A1" s="46" t="s">
        <v>1399</v>
      </c>
      <c r="B1" s="9"/>
      <c r="C1" s="9"/>
      <c r="D1" s="9"/>
      <c r="E1" s="46"/>
    </row>
    <row r="2" spans="1:5" ht="26.25" thickBot="1" x14ac:dyDescent="0.3">
      <c r="A2" s="32" t="s">
        <v>1397</v>
      </c>
      <c r="B2" s="73" t="s">
        <v>180</v>
      </c>
      <c r="C2" s="73" t="s">
        <v>228</v>
      </c>
      <c r="D2" s="73" t="s">
        <v>229</v>
      </c>
      <c r="E2" s="73" t="s">
        <v>230</v>
      </c>
    </row>
    <row r="3" spans="1:5" ht="15.75" thickTop="1" x14ac:dyDescent="0.25">
      <c r="A3" s="43" t="s">
        <v>1337</v>
      </c>
      <c r="B3" s="143">
        <v>527.20189200000004</v>
      </c>
      <c r="C3" s="143">
        <v>439.74399236382129</v>
      </c>
      <c r="D3" s="143">
        <v>352.28609272764248</v>
      </c>
      <c r="E3" s="143">
        <v>177.37029345528492</v>
      </c>
    </row>
    <row r="4" spans="1:5" x14ac:dyDescent="0.25">
      <c r="A4" s="43" t="s">
        <v>1338</v>
      </c>
      <c r="B4" s="147">
        <v>17611.868981625998</v>
      </c>
      <c r="C4" s="147">
        <v>17096.872092841491</v>
      </c>
      <c r="D4" s="147">
        <v>16581.875204056982</v>
      </c>
      <c r="E4" s="147">
        <v>15551.881426487969</v>
      </c>
    </row>
    <row r="5" spans="1:5" x14ac:dyDescent="0.25">
      <c r="A5" s="43" t="s">
        <v>1220</v>
      </c>
      <c r="B5" s="148">
        <v>20.808</v>
      </c>
      <c r="C5" s="148">
        <v>12.078265493294328</v>
      </c>
      <c r="D5" s="148">
        <v>4.0664541477677538</v>
      </c>
      <c r="E5" s="148">
        <v>2.0808</v>
      </c>
    </row>
    <row r="6" spans="1:5" x14ac:dyDescent="0.25">
      <c r="A6" s="43" t="s">
        <v>1264</v>
      </c>
      <c r="B6" s="148">
        <v>25.136063999999998</v>
      </c>
      <c r="C6" s="148">
        <v>2.5136064</v>
      </c>
      <c r="D6" s="148">
        <v>2.5136064</v>
      </c>
      <c r="E6" s="148">
        <v>2.5136064</v>
      </c>
    </row>
    <row r="7" spans="1:5" x14ac:dyDescent="0.25">
      <c r="A7" s="43" t="s">
        <v>1186</v>
      </c>
      <c r="B7" s="148">
        <v>13402.4328</v>
      </c>
      <c r="C7" s="148">
        <v>1756.9140154994898</v>
      </c>
      <c r="D7" s="148">
        <v>1340.2432800000001</v>
      </c>
      <c r="E7" s="148">
        <v>1340.2432800000001</v>
      </c>
    </row>
    <row r="8" spans="1:5" x14ac:dyDescent="0.25">
      <c r="A8" s="43" t="s">
        <v>1285</v>
      </c>
      <c r="B8" s="148">
        <v>60.884208000000001</v>
      </c>
      <c r="C8" s="148">
        <v>15.524743778906155</v>
      </c>
      <c r="D8" s="148">
        <v>6.0884208000000006</v>
      </c>
      <c r="E8" s="148">
        <v>6.0884208000000006</v>
      </c>
    </row>
    <row r="9" spans="1:5" x14ac:dyDescent="0.25">
      <c r="A9" s="43" t="s">
        <v>1266</v>
      </c>
      <c r="B9" s="148">
        <v>12226.7808</v>
      </c>
      <c r="C9" s="148">
        <v>11159.849212849178</v>
      </c>
      <c r="D9" s="148">
        <v>10092.917625698356</v>
      </c>
      <c r="E9" s="148">
        <v>7959.0544513967088</v>
      </c>
    </row>
    <row r="10" spans="1:5" x14ac:dyDescent="0.25">
      <c r="A10" s="43" t="s">
        <v>1207</v>
      </c>
      <c r="B10" s="148">
        <v>0</v>
      </c>
      <c r="C10" s="148">
        <v>0</v>
      </c>
      <c r="D10" s="148">
        <v>0</v>
      </c>
      <c r="E10" s="148">
        <v>0</v>
      </c>
    </row>
    <row r="11" spans="1:5" x14ac:dyDescent="0.25">
      <c r="A11" s="43" t="s">
        <v>1339</v>
      </c>
      <c r="B11" s="148">
        <v>3342.6129737142855</v>
      </c>
      <c r="C11" s="148">
        <v>2284.971310589865</v>
      </c>
      <c r="D11" s="148">
        <v>1227.3296474654439</v>
      </c>
      <c r="E11" s="148">
        <v>679.49897484171061</v>
      </c>
    </row>
    <row r="12" spans="1:5" x14ac:dyDescent="0.25">
      <c r="A12" s="43" t="s">
        <v>1192</v>
      </c>
      <c r="B12" s="148">
        <v>4952.8866240000007</v>
      </c>
      <c r="C12" s="148">
        <v>495.28866240000008</v>
      </c>
      <c r="D12" s="148">
        <v>495.28866240000008</v>
      </c>
      <c r="E12" s="148">
        <v>495.28866240000008</v>
      </c>
    </row>
    <row r="13" spans="1:5" x14ac:dyDescent="0.25">
      <c r="A13" s="43" t="s">
        <v>1288</v>
      </c>
      <c r="B13" s="148">
        <v>750.67981199999997</v>
      </c>
      <c r="C13" s="148">
        <v>649.52715705349874</v>
      </c>
      <c r="D13" s="148">
        <v>548.3745021069974</v>
      </c>
      <c r="E13" s="148">
        <v>346.06919221399477</v>
      </c>
    </row>
    <row r="14" spans="1:5" x14ac:dyDescent="0.25">
      <c r="A14" s="43" t="s">
        <v>1340</v>
      </c>
      <c r="B14" s="148">
        <v>535.50428399999998</v>
      </c>
      <c r="C14" s="148">
        <v>387.19911936558827</v>
      </c>
      <c r="D14" s="148">
        <v>238.89395473117662</v>
      </c>
      <c r="E14" s="148">
        <v>53.550428400000001</v>
      </c>
    </row>
    <row r="15" spans="1:5" x14ac:dyDescent="0.25">
      <c r="A15" s="43" t="s">
        <v>1341</v>
      </c>
      <c r="B15" s="148">
        <v>577.01624400000003</v>
      </c>
      <c r="C15" s="148">
        <v>405.7446226286396</v>
      </c>
      <c r="D15" s="148">
        <v>234.47300125727912</v>
      </c>
      <c r="E15" s="148">
        <v>57.701624400000007</v>
      </c>
    </row>
    <row r="16" spans="1:5" x14ac:dyDescent="0.25">
      <c r="A16" s="43" t="s">
        <v>1342</v>
      </c>
      <c r="B16" s="148">
        <v>207.5598</v>
      </c>
      <c r="C16" s="148">
        <v>194.91480030991229</v>
      </c>
      <c r="D16" s="148">
        <v>182.26980061982459</v>
      </c>
      <c r="E16" s="148">
        <v>156.97980123964919</v>
      </c>
    </row>
    <row r="17" spans="1:5" x14ac:dyDescent="0.25">
      <c r="A17" s="43" t="s">
        <v>1204</v>
      </c>
      <c r="B17" s="148">
        <v>957.16800000000001</v>
      </c>
      <c r="C17" s="148">
        <v>912.56970184923</v>
      </c>
      <c r="D17" s="148">
        <v>867.97140369845999</v>
      </c>
      <c r="E17" s="148">
        <v>778.77480739691998</v>
      </c>
    </row>
    <row r="18" spans="1:5" x14ac:dyDescent="0.25">
      <c r="A18" s="43" t="s">
        <v>1267</v>
      </c>
      <c r="B18" s="148">
        <v>780.3</v>
      </c>
      <c r="C18" s="148">
        <v>749.85466731404995</v>
      </c>
      <c r="D18" s="148">
        <v>719.40933462809994</v>
      </c>
      <c r="E18" s="148">
        <v>658.51866925619993</v>
      </c>
    </row>
    <row r="19" spans="1:5" x14ac:dyDescent="0.25">
      <c r="A19" s="43" t="s">
        <v>1218</v>
      </c>
      <c r="B19" s="148">
        <v>1113.2280000000001</v>
      </c>
      <c r="C19" s="148">
        <v>1081.9598204847</v>
      </c>
      <c r="D19" s="148">
        <v>1050.6916409694002</v>
      </c>
      <c r="E19" s="148">
        <v>988.15528193880004</v>
      </c>
    </row>
    <row r="20" spans="1:5" x14ac:dyDescent="0.25">
      <c r="A20" s="43" t="s">
        <v>1299</v>
      </c>
      <c r="B20" s="148">
        <v>977.976</v>
      </c>
      <c r="C20" s="148">
        <v>957.24025990038001</v>
      </c>
      <c r="D20" s="148">
        <v>936.50451980076002</v>
      </c>
      <c r="E20" s="148">
        <v>895.03303960151993</v>
      </c>
    </row>
    <row r="21" spans="1:5" x14ac:dyDescent="0.25">
      <c r="A21" s="43" t="s">
        <v>1216</v>
      </c>
      <c r="B21" s="148">
        <v>63.901368000000005</v>
      </c>
      <c r="C21" s="148">
        <v>39.215963119500003</v>
      </c>
      <c r="D21" s="148">
        <v>14.530558239000001</v>
      </c>
      <c r="E21" s="148">
        <v>6.3901368000000005</v>
      </c>
    </row>
    <row r="22" spans="1:5" x14ac:dyDescent="0.25">
      <c r="A22" s="43" t="s">
        <v>1343</v>
      </c>
      <c r="B22" s="148">
        <v>12403.726110871799</v>
      </c>
      <c r="C22" s="148">
        <v>8420.1748750457682</v>
      </c>
      <c r="D22" s="148">
        <v>4436.623639219737</v>
      </c>
      <c r="E22" s="148">
        <v>1240.3726110871801</v>
      </c>
    </row>
    <row r="23" spans="1:5" x14ac:dyDescent="0.25">
      <c r="A23" s="43" t="s">
        <v>1209</v>
      </c>
      <c r="B23" s="148">
        <v>0.20028788160953367</v>
      </c>
      <c r="C23" s="148">
        <v>0.20028788160953367</v>
      </c>
      <c r="D23" s="148">
        <v>0.20028788160953367</v>
      </c>
      <c r="E23" s="148">
        <v>0.20028788160953367</v>
      </c>
    </row>
    <row r="24" spans="1:5" x14ac:dyDescent="0.25">
      <c r="A24" s="43" t="s">
        <v>1344</v>
      </c>
      <c r="B24" s="148">
        <v>278.8272</v>
      </c>
      <c r="C24" s="148">
        <v>212.18094969242992</v>
      </c>
      <c r="D24" s="148">
        <v>145.53469938485986</v>
      </c>
      <c r="E24" s="148">
        <v>31.108704336401992</v>
      </c>
    </row>
    <row r="25" spans="1:5" x14ac:dyDescent="0.25">
      <c r="A25" s="43" t="s">
        <v>1188</v>
      </c>
      <c r="B25" s="148">
        <v>382.75445848417218</v>
      </c>
      <c r="C25" s="148">
        <v>251.05194585739278</v>
      </c>
      <c r="D25" s="148">
        <v>119.34943323061337</v>
      </c>
      <c r="E25" s="148">
        <v>38.298216967469166</v>
      </c>
    </row>
    <row r="26" spans="1:5" x14ac:dyDescent="0.25">
      <c r="A26" s="43" t="s">
        <v>1280</v>
      </c>
      <c r="B26" s="148">
        <v>1259.5617462857142</v>
      </c>
      <c r="C26" s="148">
        <v>1196.0978174098514</v>
      </c>
      <c r="D26" s="148">
        <v>1132.6338885339885</v>
      </c>
      <c r="E26" s="148">
        <v>1005.7060307822627</v>
      </c>
    </row>
    <row r="27" spans="1:5" x14ac:dyDescent="0.25">
      <c r="A27" s="43" t="s">
        <v>1222</v>
      </c>
      <c r="B27" s="148">
        <v>1066.6492920000001</v>
      </c>
      <c r="C27" s="148">
        <v>106.66492920000002</v>
      </c>
      <c r="D27" s="148">
        <v>106.66492920000002</v>
      </c>
      <c r="E27" s="148">
        <v>106.66492920000002</v>
      </c>
    </row>
    <row r="28" spans="1:5" x14ac:dyDescent="0.25">
      <c r="A28" s="43" t="s">
        <v>1281</v>
      </c>
      <c r="B28" s="148">
        <v>154.72828799999999</v>
      </c>
      <c r="C28" s="148">
        <v>140.33337730714035</v>
      </c>
      <c r="D28" s="148">
        <v>125.93846661428073</v>
      </c>
      <c r="E28" s="148">
        <v>97.148645228561463</v>
      </c>
    </row>
    <row r="29" spans="1:5" x14ac:dyDescent="0.25">
      <c r="A29" s="43" t="s">
        <v>1345</v>
      </c>
      <c r="B29" s="148">
        <v>5.4412920000000007</v>
      </c>
      <c r="C29" s="148">
        <v>0.54412920000000009</v>
      </c>
      <c r="D29" s="148">
        <v>0.54412920000000009</v>
      </c>
      <c r="E29" s="148">
        <v>0.54412920000000009</v>
      </c>
    </row>
    <row r="30" spans="1:5" x14ac:dyDescent="0.25">
      <c r="A30" s="43" t="s">
        <v>1252</v>
      </c>
      <c r="B30" s="148">
        <v>239.042304</v>
      </c>
      <c r="C30" s="148">
        <v>225.662814554769</v>
      </c>
      <c r="D30" s="148">
        <v>212.28332510953803</v>
      </c>
      <c r="E30" s="148">
        <v>185.52434621907599</v>
      </c>
    </row>
    <row r="31" spans="1:5" x14ac:dyDescent="0.25">
      <c r="A31" s="43" t="s">
        <v>1251</v>
      </c>
      <c r="B31" s="148">
        <v>317.7885888563282</v>
      </c>
      <c r="C31" s="148">
        <v>209.17280738212821</v>
      </c>
      <c r="D31" s="148">
        <v>100.55702590792822</v>
      </c>
      <c r="E31" s="148">
        <v>31.778858885632825</v>
      </c>
    </row>
    <row r="32" spans="1:5" x14ac:dyDescent="0.25">
      <c r="A32" s="43" t="s">
        <v>1247</v>
      </c>
      <c r="B32" s="148">
        <v>14.659235999999998</v>
      </c>
      <c r="C32" s="148">
        <v>14.085711759943049</v>
      </c>
      <c r="D32" s="148">
        <v>13.512187519886101</v>
      </c>
      <c r="E32" s="148">
        <v>12.365139039772201</v>
      </c>
    </row>
    <row r="33" spans="1:5" x14ac:dyDescent="0.25">
      <c r="A33" s="43" t="s">
        <v>1250</v>
      </c>
      <c r="B33" s="148">
        <v>1092.42</v>
      </c>
      <c r="C33" s="148">
        <v>1050.2079576543449</v>
      </c>
      <c r="D33" s="148">
        <v>1007.99591530869</v>
      </c>
      <c r="E33" s="148">
        <v>923.5718306173801</v>
      </c>
    </row>
    <row r="34" spans="1:5" x14ac:dyDescent="0.25">
      <c r="A34" s="43" t="s">
        <v>1233</v>
      </c>
      <c r="B34" s="148">
        <v>1751.9607720000001</v>
      </c>
      <c r="C34" s="148">
        <v>1237.4930894652261</v>
      </c>
      <c r="D34" s="148">
        <v>723.02540693045216</v>
      </c>
      <c r="E34" s="148">
        <v>175.19607720000002</v>
      </c>
    </row>
    <row r="35" spans="1:5" x14ac:dyDescent="0.25">
      <c r="A35" s="43" t="s">
        <v>1346</v>
      </c>
      <c r="B35" s="148">
        <v>267.06027599999999</v>
      </c>
      <c r="C35" s="148">
        <v>181.58992105688077</v>
      </c>
      <c r="D35" s="148">
        <v>96.119566113761579</v>
      </c>
      <c r="E35" s="148">
        <v>26.706027599999999</v>
      </c>
    </row>
    <row r="36" spans="1:5" x14ac:dyDescent="0.25">
      <c r="A36" s="43" t="s">
        <v>1244</v>
      </c>
      <c r="B36" s="148">
        <v>54.07959330656935</v>
      </c>
      <c r="C36" s="148">
        <v>42.504662413050518</v>
      </c>
      <c r="D36" s="148">
        <v>30.929731519531686</v>
      </c>
      <c r="E36" s="148">
        <v>9.8741391839257915</v>
      </c>
    </row>
    <row r="37" spans="1:5" x14ac:dyDescent="0.25">
      <c r="A37" s="43" t="s">
        <v>1228</v>
      </c>
      <c r="B37" s="148">
        <v>936.36</v>
      </c>
      <c r="C37" s="148">
        <v>671.40332094930011</v>
      </c>
      <c r="D37" s="148">
        <v>406.44664189860015</v>
      </c>
      <c r="E37" s="148">
        <v>93.63600000000001</v>
      </c>
    </row>
    <row r="38" spans="1:5" x14ac:dyDescent="0.25">
      <c r="A38" s="43" t="s">
        <v>1197</v>
      </c>
      <c r="B38" s="148">
        <v>1315.929132</v>
      </c>
      <c r="C38" s="148">
        <v>660.30767854984128</v>
      </c>
      <c r="D38" s="148">
        <v>133.57629700422274</v>
      </c>
      <c r="E38" s="148">
        <v>131.5929132</v>
      </c>
    </row>
    <row r="39" spans="1:5" x14ac:dyDescent="0.25">
      <c r="A39" s="43" t="s">
        <v>1232</v>
      </c>
      <c r="B39" s="148">
        <v>166.464</v>
      </c>
      <c r="C39" s="148">
        <v>49.969460134773762</v>
      </c>
      <c r="D39" s="148">
        <v>16.6464</v>
      </c>
      <c r="E39" s="148">
        <v>16.6464</v>
      </c>
    </row>
    <row r="40" spans="1:5" x14ac:dyDescent="0.25">
      <c r="A40" s="43" t="s">
        <v>1293</v>
      </c>
      <c r="B40" s="148">
        <v>210.44976339530137</v>
      </c>
      <c r="C40" s="148">
        <v>183.40505155463876</v>
      </c>
      <c r="D40" s="148">
        <v>156.36033971397615</v>
      </c>
      <c r="E40" s="148">
        <v>102.27091603265096</v>
      </c>
    </row>
    <row r="41" spans="1:5" x14ac:dyDescent="0.25">
      <c r="A41" s="43" t="s">
        <v>1298</v>
      </c>
      <c r="B41" s="148">
        <v>326.43590399999999</v>
      </c>
      <c r="C41" s="148">
        <v>289.86036243539252</v>
      </c>
      <c r="D41" s="148">
        <v>253.28482087078501</v>
      </c>
      <c r="E41" s="148">
        <v>180.13373774157003</v>
      </c>
    </row>
    <row r="42" spans="1:5" x14ac:dyDescent="0.25">
      <c r="A42" s="43" t="s">
        <v>1214</v>
      </c>
      <c r="B42" s="148">
        <v>280.66870799999998</v>
      </c>
      <c r="C42" s="148">
        <v>249.72966721643996</v>
      </c>
      <c r="D42" s="148">
        <v>218.79062643287998</v>
      </c>
      <c r="E42" s="148">
        <v>156.91254486576</v>
      </c>
    </row>
    <row r="43" spans="1:5" x14ac:dyDescent="0.25">
      <c r="A43" s="43" t="s">
        <v>1246</v>
      </c>
      <c r="B43" s="148">
        <v>27.050400000000003</v>
      </c>
      <c r="C43" s="148">
        <v>23.018450536185</v>
      </c>
      <c r="D43" s="148">
        <v>18.98650107237</v>
      </c>
      <c r="E43" s="148">
        <v>10.922602144739999</v>
      </c>
    </row>
    <row r="44" spans="1:5" x14ac:dyDescent="0.25">
      <c r="A44" s="43" t="s">
        <v>1347</v>
      </c>
      <c r="B44" s="148">
        <v>2191.8314879999998</v>
      </c>
      <c r="C44" s="148">
        <v>1789.4255076416644</v>
      </c>
      <c r="D44" s="148">
        <v>1387.0195272833289</v>
      </c>
      <c r="E44" s="148">
        <v>587.82957229953865</v>
      </c>
    </row>
    <row r="45" spans="1:5" x14ac:dyDescent="0.25">
      <c r="A45" s="43" t="s">
        <v>1348</v>
      </c>
      <c r="B45" s="148">
        <v>15438.297923999999</v>
      </c>
      <c r="C45" s="148">
        <v>15345.514307778045</v>
      </c>
      <c r="D45" s="148">
        <v>15252.730691556093</v>
      </c>
      <c r="E45" s="148">
        <v>15067.163459112186</v>
      </c>
    </row>
    <row r="46" spans="1:5" x14ac:dyDescent="0.25">
      <c r="A46" s="43" t="s">
        <v>1274</v>
      </c>
      <c r="B46" s="148">
        <v>1393.418124</v>
      </c>
      <c r="C46" s="148">
        <v>1271.0144302713172</v>
      </c>
      <c r="D46" s="148">
        <v>1148.6107365426342</v>
      </c>
      <c r="E46" s="148">
        <v>903.80334908526834</v>
      </c>
    </row>
    <row r="47" spans="1:5" x14ac:dyDescent="0.25">
      <c r="A47" s="43" t="s">
        <v>1349</v>
      </c>
      <c r="B47" s="148">
        <v>6017.8504679999996</v>
      </c>
      <c r="C47" s="148">
        <v>5989.3704130781716</v>
      </c>
      <c r="D47" s="148">
        <v>5960.8903581563445</v>
      </c>
      <c r="E47" s="148">
        <v>5903.9302483126903</v>
      </c>
    </row>
    <row r="48" spans="1:5" x14ac:dyDescent="0.25">
      <c r="A48" s="43" t="s">
        <v>1202</v>
      </c>
      <c r="B48" s="148">
        <v>2682.6401879999999</v>
      </c>
      <c r="C48" s="148">
        <v>2604.9501660671285</v>
      </c>
      <c r="D48" s="148">
        <v>2527.2601441342576</v>
      </c>
      <c r="E48" s="148">
        <v>2371.880100268515</v>
      </c>
    </row>
    <row r="49" spans="1:5" x14ac:dyDescent="0.25">
      <c r="A49" s="43" t="s">
        <v>1350</v>
      </c>
      <c r="B49" s="148">
        <v>894.74400000000003</v>
      </c>
      <c r="C49" s="148">
        <v>774.11351955145574</v>
      </c>
      <c r="D49" s="148">
        <v>653.48303910291133</v>
      </c>
      <c r="E49" s="148">
        <v>412.22207820582281</v>
      </c>
    </row>
    <row r="50" spans="1:5" x14ac:dyDescent="0.25">
      <c r="A50" s="43" t="s">
        <v>1208</v>
      </c>
      <c r="B50" s="148">
        <v>4259.1270960000002</v>
      </c>
      <c r="C50" s="148">
        <v>4248.4966749942914</v>
      </c>
      <c r="D50" s="148">
        <v>4237.8662539885827</v>
      </c>
      <c r="E50" s="148">
        <v>4216.6054119771652</v>
      </c>
    </row>
    <row r="51" spans="1:5" x14ac:dyDescent="0.25">
      <c r="A51" s="43" t="s">
        <v>1351</v>
      </c>
      <c r="B51" s="148">
        <v>2948.732892</v>
      </c>
      <c r="C51" s="148">
        <v>2318.9049023699645</v>
      </c>
      <c r="D51" s="148">
        <v>1689.0769127399285</v>
      </c>
      <c r="E51" s="148">
        <v>546.63556656087155</v>
      </c>
    </row>
    <row r="52" spans="1:5" x14ac:dyDescent="0.25">
      <c r="A52" s="43" t="s">
        <v>1352</v>
      </c>
      <c r="B52" s="148">
        <v>11949.909551999999</v>
      </c>
      <c r="C52" s="148">
        <v>11949.909551999999</v>
      </c>
      <c r="D52" s="148">
        <v>11949.909551999999</v>
      </c>
      <c r="E52" s="148">
        <v>11949.909551999999</v>
      </c>
    </row>
    <row r="53" spans="1:5" x14ac:dyDescent="0.25">
      <c r="A53" s="43" t="s">
        <v>1306</v>
      </c>
      <c r="B53" s="148">
        <v>1934.4573359999999</v>
      </c>
      <c r="C53" s="148">
        <v>1509.4097491430343</v>
      </c>
      <c r="D53" s="148">
        <v>1084.362162286069</v>
      </c>
      <c r="E53" s="148">
        <v>329.86944287788009</v>
      </c>
    </row>
    <row r="54" spans="1:5" x14ac:dyDescent="0.25">
      <c r="A54" s="43" t="s">
        <v>1238</v>
      </c>
      <c r="B54" s="148">
        <v>9.7210928427839925E-3</v>
      </c>
      <c r="C54" s="148">
        <v>5.4820250086883805E-3</v>
      </c>
      <c r="D54" s="148">
        <v>1.6806562367560787E-3</v>
      </c>
      <c r="E54" s="148">
        <v>9.721092842783993E-4</v>
      </c>
    </row>
    <row r="55" spans="1:5" x14ac:dyDescent="0.25">
      <c r="A55" s="43" t="s">
        <v>1227</v>
      </c>
      <c r="B55" s="148">
        <v>132.474132</v>
      </c>
      <c r="C55" s="148">
        <v>106.14303346080001</v>
      </c>
      <c r="D55" s="148">
        <v>79.811934921599999</v>
      </c>
      <c r="E55" s="148">
        <v>27.149737843200008</v>
      </c>
    </row>
    <row r="56" spans="1:5" x14ac:dyDescent="0.25">
      <c r="A56" s="43" t="s">
        <v>1301</v>
      </c>
      <c r="B56" s="148">
        <v>5729.7616271999987</v>
      </c>
      <c r="C56" s="148">
        <v>5132.2785851524668</v>
      </c>
      <c r="D56" s="148">
        <v>4534.795543104934</v>
      </c>
      <c r="E56" s="148">
        <v>3339.829459009869</v>
      </c>
    </row>
    <row r="57" spans="1:5" x14ac:dyDescent="0.25">
      <c r="A57" s="43" t="s">
        <v>1353</v>
      </c>
      <c r="B57" s="148">
        <v>485.42983199999998</v>
      </c>
      <c r="C57" s="148">
        <v>245.85302151904415</v>
      </c>
      <c r="D57" s="148">
        <v>51.086375646124189</v>
      </c>
      <c r="E57" s="148">
        <v>48.542983200000002</v>
      </c>
    </row>
    <row r="58" spans="1:5" x14ac:dyDescent="0.25">
      <c r="A58" s="43" t="s">
        <v>1354</v>
      </c>
      <c r="B58" s="148">
        <v>262.90907999999996</v>
      </c>
      <c r="C58" s="148">
        <v>211.90105593521255</v>
      </c>
      <c r="D58" s="148">
        <v>160.89303187042512</v>
      </c>
      <c r="E58" s="148">
        <v>61.593832833379899</v>
      </c>
    </row>
    <row r="59" spans="1:5" x14ac:dyDescent="0.25">
      <c r="A59" s="43" t="s">
        <v>1305</v>
      </c>
      <c r="B59" s="148">
        <v>41.616</v>
      </c>
      <c r="C59" s="148">
        <v>4.1616</v>
      </c>
      <c r="D59" s="148">
        <v>4.1616</v>
      </c>
      <c r="E59" s="148">
        <v>4.1616</v>
      </c>
    </row>
    <row r="60" spans="1:5" x14ac:dyDescent="0.25">
      <c r="A60" s="43" t="s">
        <v>1355</v>
      </c>
      <c r="B60" s="148">
        <v>1523.3016600000001</v>
      </c>
      <c r="C60" s="148">
        <v>1516.0090378973807</v>
      </c>
      <c r="D60" s="148">
        <v>1508.7164157947616</v>
      </c>
      <c r="E60" s="148">
        <v>1494.1311715895226</v>
      </c>
    </row>
    <row r="61" spans="1:5" x14ac:dyDescent="0.25">
      <c r="A61" s="43" t="s">
        <v>1356</v>
      </c>
      <c r="B61" s="148">
        <v>1707.525288</v>
      </c>
      <c r="C61" s="148">
        <v>1540.8553309139047</v>
      </c>
      <c r="D61" s="148">
        <v>1374.1853738278094</v>
      </c>
      <c r="E61" s="148">
        <v>1040.8454596556189</v>
      </c>
    </row>
    <row r="62" spans="1:5" x14ac:dyDescent="0.25">
      <c r="A62" s="43" t="s">
        <v>1229</v>
      </c>
      <c r="B62" s="148">
        <v>16.809534720000002</v>
      </c>
      <c r="C62" s="148">
        <v>1.6809534720000003</v>
      </c>
      <c r="D62" s="148">
        <v>1.6809534720000003</v>
      </c>
      <c r="E62" s="148">
        <v>1.6809534720000003</v>
      </c>
    </row>
    <row r="63" spans="1:5" x14ac:dyDescent="0.25">
      <c r="A63" s="43" t="s">
        <v>1258</v>
      </c>
      <c r="B63" s="148">
        <v>16.809534720000002</v>
      </c>
      <c r="C63" s="148">
        <v>1.6809534720000003</v>
      </c>
      <c r="D63" s="148">
        <v>1.6809534720000003</v>
      </c>
      <c r="E63" s="148">
        <v>1.6809534720000003</v>
      </c>
    </row>
    <row r="64" spans="1:5" x14ac:dyDescent="0.25">
      <c r="A64" s="43" t="s">
        <v>1210</v>
      </c>
      <c r="B64" s="148">
        <v>689.73122787526415</v>
      </c>
      <c r="C64" s="148">
        <v>606.63869156028454</v>
      </c>
      <c r="D64" s="148">
        <v>523.54615524530493</v>
      </c>
      <c r="E64" s="148">
        <v>357.36108261534565</v>
      </c>
    </row>
    <row r="65" spans="1:5" x14ac:dyDescent="0.25">
      <c r="A65" s="43" t="s">
        <v>1357</v>
      </c>
      <c r="B65" s="148">
        <v>683.38</v>
      </c>
      <c r="C65" s="148">
        <v>683.38</v>
      </c>
      <c r="D65" s="148">
        <v>683.38</v>
      </c>
      <c r="E65" s="148">
        <v>683.38</v>
      </c>
    </row>
    <row r="66" spans="1:5" x14ac:dyDescent="0.25">
      <c r="A66" s="43" t="s">
        <v>1358</v>
      </c>
      <c r="B66" s="148">
        <v>678.43444296375014</v>
      </c>
      <c r="C66" s="148">
        <v>678.43444296375014</v>
      </c>
      <c r="D66" s="148">
        <v>678.43444296375014</v>
      </c>
      <c r="E66" s="148">
        <v>678.43444296375014</v>
      </c>
    </row>
    <row r="67" spans="1:5" x14ac:dyDescent="0.25">
      <c r="A67" s="43" t="s">
        <v>1199</v>
      </c>
      <c r="B67" s="148">
        <v>115.46</v>
      </c>
      <c r="C67" s="148">
        <v>115.46</v>
      </c>
      <c r="D67" s="148">
        <v>115.46</v>
      </c>
      <c r="E67" s="148">
        <v>115.46</v>
      </c>
    </row>
    <row r="68" spans="1:5" x14ac:dyDescent="0.25">
      <c r="A68" s="43" t="s">
        <v>1290</v>
      </c>
      <c r="B68" s="148">
        <v>938.44079999999997</v>
      </c>
      <c r="C68" s="148">
        <v>694.20569006080916</v>
      </c>
      <c r="D68" s="148">
        <v>449.97058012161835</v>
      </c>
      <c r="E68" s="148">
        <v>93.844080000000005</v>
      </c>
    </row>
    <row r="69" spans="1:5" x14ac:dyDescent="0.25">
      <c r="A69" s="43" t="s">
        <v>1225</v>
      </c>
      <c r="B69" s="148">
        <v>4.7962440000000006</v>
      </c>
      <c r="C69" s="148">
        <v>0.47962440000000006</v>
      </c>
      <c r="D69" s="148">
        <v>0.47962440000000006</v>
      </c>
      <c r="E69" s="148">
        <v>0.47962440000000006</v>
      </c>
    </row>
    <row r="70" spans="1:5" x14ac:dyDescent="0.25">
      <c r="A70" s="43" t="s">
        <v>1359</v>
      </c>
      <c r="B70" s="148">
        <v>0</v>
      </c>
      <c r="C70" s="148">
        <v>0</v>
      </c>
      <c r="D70" s="148">
        <v>0</v>
      </c>
      <c r="E70" s="148">
        <v>0</v>
      </c>
    </row>
    <row r="71" spans="1:5" x14ac:dyDescent="0.25">
      <c r="A71" s="43" t="s">
        <v>1360</v>
      </c>
      <c r="B71" s="148">
        <v>0</v>
      </c>
      <c r="C71" s="148">
        <v>0</v>
      </c>
      <c r="D71" s="148">
        <v>0</v>
      </c>
      <c r="E71" s="148">
        <v>0</v>
      </c>
    </row>
    <row r="72" spans="1:5" x14ac:dyDescent="0.25">
      <c r="A72" s="43" t="s">
        <v>1294</v>
      </c>
      <c r="B72" s="148">
        <v>19536.964128000003</v>
      </c>
      <c r="C72" s="148">
        <v>5565.5295570126837</v>
      </c>
      <c r="D72" s="148">
        <v>1953.6964128000004</v>
      </c>
      <c r="E72" s="148">
        <v>1953.6964128000004</v>
      </c>
    </row>
    <row r="73" spans="1:5" x14ac:dyDescent="0.25">
      <c r="A73" s="43" t="s">
        <v>1239</v>
      </c>
      <c r="B73" s="148">
        <v>21423.916799999999</v>
      </c>
      <c r="C73" s="148">
        <v>18099.28647069426</v>
      </c>
      <c r="D73" s="148">
        <v>14774.656141388519</v>
      </c>
      <c r="E73" s="148">
        <v>8125.3954827770403</v>
      </c>
    </row>
    <row r="74" spans="1:5" x14ac:dyDescent="0.25">
      <c r="A74" s="43" t="s">
        <v>1302</v>
      </c>
      <c r="B74" s="148">
        <v>885.58848000000012</v>
      </c>
      <c r="C74" s="148">
        <v>777.48100447841534</v>
      </c>
      <c r="D74" s="148">
        <v>669.3735289568308</v>
      </c>
      <c r="E74" s="148">
        <v>453.15857791366136</v>
      </c>
    </row>
    <row r="75" spans="1:5" x14ac:dyDescent="0.25">
      <c r="A75" s="43" t="s">
        <v>1200</v>
      </c>
      <c r="B75" s="148">
        <v>1139.2380000000001</v>
      </c>
      <c r="C75" s="148">
        <v>1065.8400628219799</v>
      </c>
      <c r="D75" s="148">
        <v>992.44212564396003</v>
      </c>
      <c r="E75" s="148">
        <v>845.64625128792011</v>
      </c>
    </row>
    <row r="76" spans="1:5" x14ac:dyDescent="0.25">
      <c r="A76" s="43" t="s">
        <v>1211</v>
      </c>
      <c r="B76" s="148">
        <v>2415.1901283380289</v>
      </c>
      <c r="C76" s="148">
        <v>2180.8957261622973</v>
      </c>
      <c r="D76" s="148">
        <v>1946.6013239865674</v>
      </c>
      <c r="E76" s="148">
        <v>1478.0125196351057</v>
      </c>
    </row>
    <row r="77" spans="1:5" x14ac:dyDescent="0.25">
      <c r="A77" s="43" t="s">
        <v>1361</v>
      </c>
      <c r="B77" s="148">
        <v>4812.6198960000002</v>
      </c>
      <c r="C77" s="148">
        <v>4155.0653380110607</v>
      </c>
      <c r="D77" s="148">
        <v>3497.5107800221208</v>
      </c>
      <c r="E77" s="148">
        <v>2182.401664044241</v>
      </c>
    </row>
    <row r="78" spans="1:5" x14ac:dyDescent="0.25">
      <c r="A78" s="43" t="s">
        <v>1262</v>
      </c>
      <c r="B78" s="148">
        <v>25.260912000000001</v>
      </c>
      <c r="C78" s="148">
        <v>5.1834493638600057</v>
      </c>
      <c r="D78" s="148">
        <v>2.5260912000000002</v>
      </c>
      <c r="E78" s="148">
        <v>2.5260912000000002</v>
      </c>
    </row>
    <row r="79" spans="1:5" x14ac:dyDescent="0.25">
      <c r="A79" s="43" t="s">
        <v>1283</v>
      </c>
      <c r="B79" s="148">
        <v>247.5908262442953</v>
      </c>
      <c r="C79" s="148">
        <v>213.36497503535219</v>
      </c>
      <c r="D79" s="148">
        <v>179.13912382640905</v>
      </c>
      <c r="E79" s="148">
        <v>110.68742140852284</v>
      </c>
    </row>
    <row r="80" spans="1:5" x14ac:dyDescent="0.25">
      <c r="A80" s="43" t="s">
        <v>1362</v>
      </c>
      <c r="B80" s="148">
        <v>1676.4981590769228</v>
      </c>
      <c r="C80" s="148">
        <v>1335.1209268627351</v>
      </c>
      <c r="D80" s="148">
        <v>993.74369464854772</v>
      </c>
      <c r="E80" s="148">
        <v>355.49053465833339</v>
      </c>
    </row>
    <row r="81" spans="1:5" x14ac:dyDescent="0.25">
      <c r="A81" s="43" t="s">
        <v>1221</v>
      </c>
      <c r="B81" s="148">
        <v>4605.0600959999983</v>
      </c>
      <c r="C81" s="148">
        <v>3828.0402454584305</v>
      </c>
      <c r="D81" s="148">
        <v>3051.0203949168626</v>
      </c>
      <c r="E81" s="148">
        <v>1496.9806938337274</v>
      </c>
    </row>
    <row r="82" spans="1:5" x14ac:dyDescent="0.25">
      <c r="A82" s="43" t="s">
        <v>1240</v>
      </c>
      <c r="B82" s="148">
        <v>28.652616000000002</v>
      </c>
      <c r="C82" s="148">
        <v>25.366165763576099</v>
      </c>
      <c r="D82" s="148">
        <v>22.079715527152199</v>
      </c>
      <c r="E82" s="148">
        <v>15.506815054304402</v>
      </c>
    </row>
    <row r="83" spans="1:5" x14ac:dyDescent="0.25">
      <c r="A83" s="43" t="s">
        <v>1363</v>
      </c>
      <c r="B83" s="148">
        <v>5417.4084798122776</v>
      </c>
      <c r="C83" s="148">
        <v>5045.1485720812707</v>
      </c>
      <c r="D83" s="148">
        <v>4672.8886643502628</v>
      </c>
      <c r="E83" s="148">
        <v>3928.3688488882476</v>
      </c>
    </row>
    <row r="84" spans="1:5" x14ac:dyDescent="0.25">
      <c r="A84" s="43" t="s">
        <v>1253</v>
      </c>
      <c r="B84" s="148">
        <v>31.061558160000001</v>
      </c>
      <c r="C84" s="148">
        <v>3.1061558159999998</v>
      </c>
      <c r="D84" s="148">
        <v>3.1061558159999998</v>
      </c>
      <c r="E84" s="148">
        <v>3.1061558159999998</v>
      </c>
    </row>
    <row r="85" spans="1:5" x14ac:dyDescent="0.25">
      <c r="A85" s="43" t="s">
        <v>1263</v>
      </c>
      <c r="B85" s="148">
        <v>31.061558160000001</v>
      </c>
      <c r="C85" s="148">
        <v>3.1061558160000002</v>
      </c>
      <c r="D85" s="148">
        <v>3.1061558160000002</v>
      </c>
      <c r="E85" s="148">
        <v>3.1061558160000002</v>
      </c>
    </row>
    <row r="86" spans="1:5" x14ac:dyDescent="0.25">
      <c r="A86" s="43" t="s">
        <v>1364</v>
      </c>
      <c r="B86" s="148">
        <v>152.21052</v>
      </c>
      <c r="C86" s="148">
        <v>36.918209825615534</v>
      </c>
      <c r="D86" s="148">
        <v>15.221052</v>
      </c>
      <c r="E86" s="148">
        <v>15.221052</v>
      </c>
    </row>
    <row r="87" spans="1:5" x14ac:dyDescent="0.25">
      <c r="A87" s="43" t="s">
        <v>1365</v>
      </c>
      <c r="B87" s="148">
        <v>624.24</v>
      </c>
      <c r="C87" s="148">
        <v>587.37646204511998</v>
      </c>
      <c r="D87" s="148">
        <v>550.51292409024006</v>
      </c>
      <c r="E87" s="148">
        <v>476.78584818048</v>
      </c>
    </row>
    <row r="88" spans="1:5" x14ac:dyDescent="0.25">
      <c r="A88" s="43" t="s">
        <v>1366</v>
      </c>
      <c r="B88" s="148">
        <v>26.738279999999996</v>
      </c>
      <c r="C88" s="148">
        <v>25.192973654480699</v>
      </c>
      <c r="D88" s="148">
        <v>23.647667308961399</v>
      </c>
      <c r="E88" s="148">
        <v>20.557054617922802</v>
      </c>
    </row>
    <row r="89" spans="1:5" x14ac:dyDescent="0.25">
      <c r="A89" s="43" t="s">
        <v>1257</v>
      </c>
      <c r="B89" s="148">
        <v>342.4945820399999</v>
      </c>
      <c r="C89" s="148">
        <v>335.59912561004688</v>
      </c>
      <c r="D89" s="148">
        <v>328.70366918009393</v>
      </c>
      <c r="E89" s="148">
        <v>314.9127563201879</v>
      </c>
    </row>
    <row r="90" spans="1:5" x14ac:dyDescent="0.25">
      <c r="A90" s="43" t="s">
        <v>1297</v>
      </c>
      <c r="B90" s="148">
        <v>78.03</v>
      </c>
      <c r="C90" s="148">
        <v>34.017733328396361</v>
      </c>
      <c r="D90" s="148">
        <v>7.8030000000000008</v>
      </c>
      <c r="E90" s="148">
        <v>7.8030000000000008</v>
      </c>
    </row>
    <row r="91" spans="1:5" x14ac:dyDescent="0.25">
      <c r="A91" s="43" t="s">
        <v>1292</v>
      </c>
      <c r="B91" s="148">
        <v>104.45215846153845</v>
      </c>
      <c r="C91" s="148">
        <v>86.270993586180069</v>
      </c>
      <c r="D91" s="148">
        <v>68.089828710821692</v>
      </c>
      <c r="E91" s="148">
        <v>31.727498960104949</v>
      </c>
    </row>
    <row r="92" spans="1:5" x14ac:dyDescent="0.25">
      <c r="A92" s="43" t="s">
        <v>1217</v>
      </c>
      <c r="B92" s="148">
        <v>48.555468000000005</v>
      </c>
      <c r="C92" s="148">
        <v>27.214935480807753</v>
      </c>
      <c r="D92" s="148">
        <v>5.8744029616155036</v>
      </c>
      <c r="E92" s="148">
        <v>4.8555468000000008</v>
      </c>
    </row>
    <row r="93" spans="1:5" x14ac:dyDescent="0.25">
      <c r="A93" s="43" t="s">
        <v>1367</v>
      </c>
      <c r="B93" s="148">
        <v>38.380355999999999</v>
      </c>
      <c r="C93" s="148">
        <v>32.448453207215849</v>
      </c>
      <c r="D93" s="148">
        <v>26.516550414431698</v>
      </c>
      <c r="E93" s="148">
        <v>14.652744828863401</v>
      </c>
    </row>
    <row r="94" spans="1:5" x14ac:dyDescent="0.25">
      <c r="A94" s="43" t="s">
        <v>1259</v>
      </c>
      <c r="B94" s="148">
        <v>1.7297690400000001</v>
      </c>
      <c r="C94" s="148">
        <v>0.17297690399999999</v>
      </c>
      <c r="D94" s="148">
        <v>0.17297690399999999</v>
      </c>
      <c r="E94" s="148">
        <v>0.17297690399999999</v>
      </c>
    </row>
    <row r="95" spans="1:5" x14ac:dyDescent="0.25">
      <c r="A95" s="43" t="s">
        <v>1215</v>
      </c>
      <c r="B95" s="148">
        <v>209.12564739998388</v>
      </c>
      <c r="C95" s="148">
        <v>199.01152538635876</v>
      </c>
      <c r="D95" s="148">
        <v>188.89740337273363</v>
      </c>
      <c r="E95" s="148">
        <v>168.66915934548339</v>
      </c>
    </row>
    <row r="96" spans="1:5" x14ac:dyDescent="0.25">
      <c r="A96" s="43" t="s">
        <v>1368</v>
      </c>
      <c r="B96" s="148">
        <v>169.97736650561799</v>
      </c>
      <c r="C96" s="148">
        <v>162.1157920856825</v>
      </c>
      <c r="D96" s="148">
        <v>154.25421766574698</v>
      </c>
      <c r="E96" s="148">
        <v>138.53106882587596</v>
      </c>
    </row>
    <row r="97" spans="1:5" x14ac:dyDescent="0.25">
      <c r="A97" s="43" t="s">
        <v>1237</v>
      </c>
      <c r="B97" s="148">
        <v>38.060484775347902</v>
      </c>
      <c r="C97" s="148">
        <v>25.67989808662454</v>
      </c>
      <c r="D97" s="148">
        <v>13.299311397901169</v>
      </c>
      <c r="E97" s="148">
        <v>3.8060484775347905</v>
      </c>
    </row>
    <row r="98" spans="1:5" x14ac:dyDescent="0.25">
      <c r="A98" s="43" t="s">
        <v>1236</v>
      </c>
      <c r="B98" s="148">
        <v>38.060484775347902</v>
      </c>
      <c r="C98" s="148">
        <v>25.67989808662454</v>
      </c>
      <c r="D98" s="148">
        <v>13.299311397901169</v>
      </c>
      <c r="E98" s="148">
        <v>3.8060484775347905</v>
      </c>
    </row>
    <row r="99" spans="1:5" x14ac:dyDescent="0.25">
      <c r="A99" s="43" t="s">
        <v>1291</v>
      </c>
      <c r="B99" s="148">
        <v>177.117696</v>
      </c>
      <c r="C99" s="148">
        <v>156.63171428184407</v>
      </c>
      <c r="D99" s="148">
        <v>136.14573256368811</v>
      </c>
      <c r="E99" s="148">
        <v>95.173769127376261</v>
      </c>
    </row>
    <row r="100" spans="1:5" x14ac:dyDescent="0.25">
      <c r="A100" s="43" t="s">
        <v>1234</v>
      </c>
      <c r="B100" s="148">
        <v>45.387866160000009</v>
      </c>
      <c r="C100" s="148">
        <v>4.5387866160000012</v>
      </c>
      <c r="D100" s="148">
        <v>4.5387866160000012</v>
      </c>
      <c r="E100" s="148">
        <v>4.5387866160000012</v>
      </c>
    </row>
    <row r="101" spans="1:5" x14ac:dyDescent="0.25">
      <c r="A101" s="43" t="s">
        <v>1256</v>
      </c>
      <c r="B101" s="148">
        <v>45.387866160000009</v>
      </c>
      <c r="C101" s="148">
        <v>4.5387866160000012</v>
      </c>
      <c r="D101" s="148">
        <v>4.5387866160000012</v>
      </c>
      <c r="E101" s="148">
        <v>4.5387866160000012</v>
      </c>
    </row>
    <row r="102" spans="1:5" x14ac:dyDescent="0.25">
      <c r="A102" s="43" t="s">
        <v>1304</v>
      </c>
      <c r="B102" s="148">
        <v>1089.694152</v>
      </c>
      <c r="C102" s="148">
        <v>1007.8496723115461</v>
      </c>
      <c r="D102" s="148">
        <v>926.00519262309206</v>
      </c>
      <c r="E102" s="148">
        <v>762.31623324618408</v>
      </c>
    </row>
    <row r="103" spans="1:5" x14ac:dyDescent="0.25">
      <c r="A103" s="43" t="s">
        <v>1369</v>
      </c>
      <c r="B103" s="148">
        <v>105.36130799999999</v>
      </c>
      <c r="C103" s="148">
        <v>92.942386869951449</v>
      </c>
      <c r="D103" s="148">
        <v>80.523465739902889</v>
      </c>
      <c r="E103" s="148">
        <v>55.685623479805805</v>
      </c>
    </row>
    <row r="104" spans="1:5" x14ac:dyDescent="0.25">
      <c r="A104" s="43" t="s">
        <v>1370</v>
      </c>
      <c r="B104" s="148">
        <v>253.30618799999999</v>
      </c>
      <c r="C104" s="148">
        <v>227.93632439534571</v>
      </c>
      <c r="D104" s="148">
        <v>202.56646079069137</v>
      </c>
      <c r="E104" s="148">
        <v>151.82673358138277</v>
      </c>
    </row>
    <row r="105" spans="1:5" x14ac:dyDescent="0.25">
      <c r="A105" s="43" t="s">
        <v>1371</v>
      </c>
      <c r="B105" s="148">
        <v>4765.5730080000003</v>
      </c>
      <c r="C105" s="148">
        <v>4334.6319577913873</v>
      </c>
      <c r="D105" s="148">
        <v>3903.6909075827743</v>
      </c>
      <c r="E105" s="148">
        <v>3041.8088071655484</v>
      </c>
    </row>
    <row r="106" spans="1:5" x14ac:dyDescent="0.25">
      <c r="A106" s="43" t="s">
        <v>1254</v>
      </c>
      <c r="B106" s="148">
        <v>57.73</v>
      </c>
      <c r="C106" s="148">
        <v>57.73</v>
      </c>
      <c r="D106" s="148">
        <v>57.73</v>
      </c>
      <c r="E106" s="148">
        <v>57.73</v>
      </c>
    </row>
    <row r="107" spans="1:5" x14ac:dyDescent="0.25">
      <c r="A107" s="43" t="s">
        <v>1260</v>
      </c>
      <c r="B107" s="148">
        <v>57.73</v>
      </c>
      <c r="C107" s="148">
        <v>57.73</v>
      </c>
      <c r="D107" s="148">
        <v>57.73</v>
      </c>
      <c r="E107" s="148">
        <v>57.73</v>
      </c>
    </row>
    <row r="108" spans="1:5" x14ac:dyDescent="0.25">
      <c r="A108" s="43" t="s">
        <v>1372</v>
      </c>
      <c r="B108" s="148">
        <v>26.738279999999996</v>
      </c>
      <c r="C108" s="148">
        <v>24.930074092503375</v>
      </c>
      <c r="D108" s="148">
        <v>23.12186818500675</v>
      </c>
      <c r="E108" s="148">
        <v>19.505456370013501</v>
      </c>
    </row>
    <row r="109" spans="1:5" x14ac:dyDescent="0.25">
      <c r="A109" s="43" t="s">
        <v>1270</v>
      </c>
      <c r="B109" s="148">
        <v>6092.5824000000002</v>
      </c>
      <c r="C109" s="148">
        <v>5124.3385359038548</v>
      </c>
      <c r="D109" s="148">
        <v>4156.0946718077103</v>
      </c>
      <c r="E109" s="148">
        <v>2219.6069436154194</v>
      </c>
    </row>
    <row r="110" spans="1:5" x14ac:dyDescent="0.25">
      <c r="A110" s="43" t="s">
        <v>1300</v>
      </c>
      <c r="B110" s="148">
        <v>6092.5824000000002</v>
      </c>
      <c r="C110" s="148">
        <v>5745.8347461119101</v>
      </c>
      <c r="D110" s="148">
        <v>5399.08709222382</v>
      </c>
      <c r="E110" s="148">
        <v>4705.5917844476398</v>
      </c>
    </row>
    <row r="111" spans="1:5" x14ac:dyDescent="0.25">
      <c r="A111" s="43" t="s">
        <v>1373</v>
      </c>
      <c r="B111" s="148">
        <v>1342.2200399999999</v>
      </c>
      <c r="C111" s="148">
        <v>134.222004</v>
      </c>
      <c r="D111" s="148">
        <v>134.222004</v>
      </c>
      <c r="E111" s="148">
        <v>134.222004</v>
      </c>
    </row>
    <row r="112" spans="1:5" x14ac:dyDescent="0.25">
      <c r="A112" s="43" t="s">
        <v>1374</v>
      </c>
      <c r="B112" s="148">
        <v>1342.2200399999999</v>
      </c>
      <c r="C112" s="148">
        <v>219.86786453236141</v>
      </c>
      <c r="D112" s="148">
        <v>134.222004</v>
      </c>
      <c r="E112" s="148">
        <v>134.222004</v>
      </c>
    </row>
    <row r="113" spans="1:5" x14ac:dyDescent="0.25">
      <c r="A113" s="43" t="s">
        <v>1375</v>
      </c>
      <c r="B113" s="148">
        <v>624.24</v>
      </c>
      <c r="C113" s="148">
        <v>460.91935190984174</v>
      </c>
      <c r="D113" s="148">
        <v>297.59870381968335</v>
      </c>
      <c r="E113" s="148">
        <v>62.424000000000007</v>
      </c>
    </row>
    <row r="114" spans="1:5" x14ac:dyDescent="0.25">
      <c r="A114" s="43" t="s">
        <v>1276</v>
      </c>
      <c r="B114" s="148">
        <v>4462.5357000000004</v>
      </c>
      <c r="C114" s="148">
        <v>4085.8114493746643</v>
      </c>
      <c r="D114" s="148">
        <v>3709.0871987493283</v>
      </c>
      <c r="E114" s="148">
        <v>2955.6386974986567</v>
      </c>
    </row>
    <row r="115" spans="1:5" x14ac:dyDescent="0.25">
      <c r="A115" s="43" t="s">
        <v>1195</v>
      </c>
      <c r="B115" s="148">
        <v>80.526960000000003</v>
      </c>
      <c r="C115" s="148">
        <v>50.54242153848601</v>
      </c>
      <c r="D115" s="148">
        <v>20.557883076972004</v>
      </c>
      <c r="E115" s="148">
        <v>8.052696000000001</v>
      </c>
    </row>
    <row r="116" spans="1:5" x14ac:dyDescent="0.25">
      <c r="A116" s="43" t="s">
        <v>1193</v>
      </c>
      <c r="B116" s="148">
        <v>68.936904000000013</v>
      </c>
      <c r="C116" s="148">
        <v>66.38899884111683</v>
      </c>
      <c r="D116" s="148">
        <v>63.841093682233655</v>
      </c>
      <c r="E116" s="148">
        <v>58.745283364467312</v>
      </c>
    </row>
    <row r="117" spans="1:5" x14ac:dyDescent="0.25">
      <c r="A117" s="43" t="s">
        <v>1196</v>
      </c>
      <c r="B117" s="148">
        <v>161.89664400000001</v>
      </c>
      <c r="C117" s="148">
        <v>147.30822463817279</v>
      </c>
      <c r="D117" s="148">
        <v>132.71980527634562</v>
      </c>
      <c r="E117" s="148">
        <v>103.54296655269123</v>
      </c>
    </row>
    <row r="118" spans="1:5" x14ac:dyDescent="0.25">
      <c r="A118" s="43" t="s">
        <v>1198</v>
      </c>
      <c r="B118" s="148">
        <v>441.43131600000004</v>
      </c>
      <c r="C118" s="148">
        <v>412.59728010838182</v>
      </c>
      <c r="D118" s="148">
        <v>383.76324421676355</v>
      </c>
      <c r="E118" s="148">
        <v>326.09517243352707</v>
      </c>
    </row>
    <row r="119" spans="1:5" x14ac:dyDescent="0.25">
      <c r="A119" s="43" t="s">
        <v>1286</v>
      </c>
      <c r="B119" s="148">
        <v>345.93299999999999</v>
      </c>
      <c r="C119" s="148">
        <v>195.6806789273505</v>
      </c>
      <c r="D119" s="148">
        <v>60.531830513712279</v>
      </c>
      <c r="E119" s="148">
        <v>34.593299999999999</v>
      </c>
    </row>
    <row r="120" spans="1:5" x14ac:dyDescent="0.25">
      <c r="A120" s="43" t="s">
        <v>1273</v>
      </c>
      <c r="B120" s="148">
        <v>141.14066399999999</v>
      </c>
      <c r="C120" s="148">
        <v>133.80005785173375</v>
      </c>
      <c r="D120" s="148">
        <v>126.45945170346751</v>
      </c>
      <c r="E120" s="148">
        <v>111.77823940693504</v>
      </c>
    </row>
    <row r="121" spans="1:5" x14ac:dyDescent="0.25">
      <c r="A121" s="43" t="s">
        <v>1279</v>
      </c>
      <c r="B121" s="148">
        <v>3202.9798096799996</v>
      </c>
      <c r="C121" s="148">
        <v>3134.0504689588852</v>
      </c>
      <c r="D121" s="148">
        <v>3065.1211282377708</v>
      </c>
      <c r="E121" s="148">
        <v>2927.262446795542</v>
      </c>
    </row>
    <row r="122" spans="1:5" x14ac:dyDescent="0.25">
      <c r="A122" s="43" t="s">
        <v>1223</v>
      </c>
      <c r="B122" s="148">
        <v>43.686396000000002</v>
      </c>
      <c r="C122" s="148">
        <v>37.144763706667504</v>
      </c>
      <c r="D122" s="148">
        <v>30.603131413335003</v>
      </c>
      <c r="E122" s="148">
        <v>17.519866826670004</v>
      </c>
    </row>
    <row r="123" spans="1:5" x14ac:dyDescent="0.25">
      <c r="A123" s="43" t="s">
        <v>1277</v>
      </c>
      <c r="B123" s="148">
        <v>2703.2505120000001</v>
      </c>
      <c r="C123" s="148">
        <v>2055.5987003735486</v>
      </c>
      <c r="D123" s="148">
        <v>1407.9468887470975</v>
      </c>
      <c r="E123" s="148">
        <v>298.11132088684457</v>
      </c>
    </row>
    <row r="124" spans="1:5" x14ac:dyDescent="0.25">
      <c r="A124" s="43" t="s">
        <v>1376</v>
      </c>
      <c r="B124" s="148">
        <v>27258.231565497485</v>
      </c>
      <c r="C124" s="148">
        <v>19115.217922866319</v>
      </c>
      <c r="D124" s="148">
        <v>10972.204280235153</v>
      </c>
      <c r="E124" s="148">
        <v>2725.8231565497485</v>
      </c>
    </row>
    <row r="125" spans="1:5" x14ac:dyDescent="0.25">
      <c r="A125" s="43" t="s">
        <v>1190</v>
      </c>
      <c r="B125" s="148">
        <v>334.61344800000001</v>
      </c>
      <c r="C125" s="148">
        <v>33.461344799999999</v>
      </c>
      <c r="D125" s="148">
        <v>33.461344799999999</v>
      </c>
      <c r="E125" s="148">
        <v>33.461344799999999</v>
      </c>
    </row>
    <row r="126" spans="1:5" x14ac:dyDescent="0.25">
      <c r="A126" s="43" t="s">
        <v>1241</v>
      </c>
      <c r="B126" s="148">
        <v>8302.3919999999998</v>
      </c>
      <c r="C126" s="148">
        <v>4368.4309294634877</v>
      </c>
      <c r="D126" s="148">
        <v>830.23919999999998</v>
      </c>
      <c r="E126" s="148">
        <v>830.23919999999998</v>
      </c>
    </row>
    <row r="127" spans="1:5" x14ac:dyDescent="0.25">
      <c r="A127" s="43" t="s">
        <v>1242</v>
      </c>
      <c r="B127" s="148">
        <v>4561.1135999999997</v>
      </c>
      <c r="C127" s="148">
        <v>2223.1130750714869</v>
      </c>
      <c r="D127" s="148">
        <v>456.11135999999999</v>
      </c>
      <c r="E127" s="148">
        <v>456.11135999999999</v>
      </c>
    </row>
    <row r="128" spans="1:5" x14ac:dyDescent="0.25">
      <c r="A128" s="43" t="s">
        <v>1261</v>
      </c>
      <c r="B128" s="148">
        <v>1.5069153599999998</v>
      </c>
      <c r="C128" s="148">
        <v>0.15069153599999999</v>
      </c>
      <c r="D128" s="148">
        <v>0.15069153599999999</v>
      </c>
      <c r="E128" s="148">
        <v>0.15069153599999999</v>
      </c>
    </row>
    <row r="129" spans="1:5" x14ac:dyDescent="0.25">
      <c r="A129" s="43" t="s">
        <v>1265</v>
      </c>
      <c r="B129" s="148">
        <v>1.5069153599999998</v>
      </c>
      <c r="C129" s="148">
        <v>0.15069153599999999</v>
      </c>
      <c r="D129" s="148">
        <v>0.15069153599999999</v>
      </c>
      <c r="E129" s="148">
        <v>0.15069153599999999</v>
      </c>
    </row>
    <row r="130" spans="1:5" x14ac:dyDescent="0.25">
      <c r="A130" s="43" t="s">
        <v>1212</v>
      </c>
      <c r="B130" s="148">
        <v>566.5385339116466</v>
      </c>
      <c r="C130" s="148">
        <v>498.93246710530633</v>
      </c>
      <c r="D130" s="148">
        <v>431.32640029896601</v>
      </c>
      <c r="E130" s="148">
        <v>296.11426668628542</v>
      </c>
    </row>
    <row r="131" spans="1:5" x14ac:dyDescent="0.25">
      <c r="A131" s="43" t="s">
        <v>1243</v>
      </c>
      <c r="B131" s="148">
        <v>113.37059420689656</v>
      </c>
      <c r="C131" s="148">
        <v>77.50739032431089</v>
      </c>
      <c r="D131" s="148">
        <v>41.644186441725225</v>
      </c>
      <c r="E131" s="148">
        <v>11.337059420689656</v>
      </c>
    </row>
    <row r="132" spans="1:5" x14ac:dyDescent="0.25">
      <c r="A132" s="43" t="s">
        <v>1377</v>
      </c>
      <c r="B132" s="148">
        <v>26.842319999999994</v>
      </c>
      <c r="C132" s="148">
        <v>18.004945052780997</v>
      </c>
      <c r="D132" s="148">
        <v>9.1675701055619978</v>
      </c>
      <c r="E132" s="148">
        <v>2.6842319999999997</v>
      </c>
    </row>
    <row r="133" spans="1:5" x14ac:dyDescent="0.25">
      <c r="A133" s="43" t="s">
        <v>1275</v>
      </c>
      <c r="B133" s="148">
        <v>569.78271980608054</v>
      </c>
      <c r="C133" s="148">
        <v>517.42468453986635</v>
      </c>
      <c r="D133" s="148">
        <v>465.06664927365222</v>
      </c>
      <c r="E133" s="148">
        <v>360.35057874122384</v>
      </c>
    </row>
    <row r="134" spans="1:5" x14ac:dyDescent="0.25">
      <c r="A134" s="43" t="s">
        <v>1378</v>
      </c>
      <c r="B134" s="148">
        <v>16.392403435127978</v>
      </c>
      <c r="C134" s="148">
        <v>1.6392403435127978</v>
      </c>
      <c r="D134" s="148">
        <v>1.6392403435127978</v>
      </c>
      <c r="E134" s="148">
        <v>1.6392403435127978</v>
      </c>
    </row>
    <row r="135" spans="1:5" x14ac:dyDescent="0.25">
      <c r="A135" s="43" t="s">
        <v>1248</v>
      </c>
      <c r="B135" s="148">
        <v>1165.248</v>
      </c>
      <c r="C135" s="148">
        <v>1131.0587142405075</v>
      </c>
      <c r="D135" s="148">
        <v>1096.8694284810151</v>
      </c>
      <c r="E135" s="148">
        <v>1028.4908569620302</v>
      </c>
    </row>
    <row r="136" spans="1:5" x14ac:dyDescent="0.25">
      <c r="A136" s="43" t="s">
        <v>1289</v>
      </c>
      <c r="B136" s="148">
        <v>10.834052581602375</v>
      </c>
      <c r="C136" s="148">
        <v>1.0834052581602376</v>
      </c>
      <c r="D136" s="148">
        <v>1.0834052581602376</v>
      </c>
      <c r="E136" s="148">
        <v>1.0834052581602376</v>
      </c>
    </row>
    <row r="137" spans="1:5" x14ac:dyDescent="0.25">
      <c r="A137" s="43" t="s">
        <v>1282</v>
      </c>
      <c r="B137" s="148">
        <v>161.89664400000001</v>
      </c>
      <c r="C137" s="148">
        <v>134.4903480914376</v>
      </c>
      <c r="D137" s="148">
        <v>107.08405218287515</v>
      </c>
      <c r="E137" s="148">
        <v>52.271460365750301</v>
      </c>
    </row>
    <row r="138" spans="1:5" x14ac:dyDescent="0.25">
      <c r="A138" s="43" t="s">
        <v>1284</v>
      </c>
      <c r="B138" s="148">
        <v>350.29227600000002</v>
      </c>
      <c r="C138" s="148">
        <v>232.37151897726625</v>
      </c>
      <c r="D138" s="148">
        <v>114.45076195453248</v>
      </c>
      <c r="E138" s="148">
        <v>35.029227600000006</v>
      </c>
    </row>
    <row r="139" spans="1:5" x14ac:dyDescent="0.25">
      <c r="A139" s="43" t="s">
        <v>1379</v>
      </c>
      <c r="B139" s="148">
        <v>900.42</v>
      </c>
      <c r="C139" s="148">
        <v>900.42</v>
      </c>
      <c r="D139" s="148">
        <v>900.42</v>
      </c>
      <c r="E139" s="148">
        <v>900.42</v>
      </c>
    </row>
    <row r="140" spans="1:5" x14ac:dyDescent="0.25">
      <c r="A140" s="43" t="s">
        <v>1380</v>
      </c>
      <c r="B140" s="148">
        <v>882.27287801739135</v>
      </c>
      <c r="C140" s="148">
        <v>882.27287801739135</v>
      </c>
      <c r="D140" s="148">
        <v>882.27287801739135</v>
      </c>
      <c r="E140" s="148">
        <v>882.27287801739135</v>
      </c>
    </row>
    <row r="141" spans="1:5" x14ac:dyDescent="0.25">
      <c r="A141" s="43" t="s">
        <v>1235</v>
      </c>
      <c r="B141" s="148">
        <v>115.46</v>
      </c>
      <c r="C141" s="148">
        <v>115.46</v>
      </c>
      <c r="D141" s="148">
        <v>115.46</v>
      </c>
      <c r="E141" s="148">
        <v>115.46</v>
      </c>
    </row>
    <row r="142" spans="1:5" x14ac:dyDescent="0.25">
      <c r="A142" s="43" t="s">
        <v>1296</v>
      </c>
      <c r="B142" s="148">
        <v>208.07999999999998</v>
      </c>
      <c r="C142" s="148">
        <v>208.07999999999998</v>
      </c>
      <c r="D142" s="148">
        <v>208.07999999999998</v>
      </c>
      <c r="E142" s="148">
        <v>208.07999999999998</v>
      </c>
    </row>
    <row r="143" spans="1:5" x14ac:dyDescent="0.25">
      <c r="A143" s="43" t="s">
        <v>1381</v>
      </c>
      <c r="B143" s="148">
        <v>5202</v>
      </c>
      <c r="C143" s="148">
        <v>5202</v>
      </c>
      <c r="D143" s="148">
        <v>5202</v>
      </c>
      <c r="E143" s="148">
        <v>5202</v>
      </c>
    </row>
    <row r="144" spans="1:5" x14ac:dyDescent="0.25">
      <c r="A144" s="43" t="s">
        <v>1382</v>
      </c>
      <c r="B144" s="148">
        <v>2080.8000000000002</v>
      </c>
      <c r="C144" s="148">
        <v>2080.8000000000002</v>
      </c>
      <c r="D144" s="148">
        <v>2080.8000000000002</v>
      </c>
      <c r="E144" s="148">
        <v>2080.8000000000002</v>
      </c>
    </row>
    <row r="145" spans="1:5" x14ac:dyDescent="0.25">
      <c r="A145" s="43" t="s">
        <v>1249</v>
      </c>
      <c r="B145" s="148">
        <v>220.00298400000003</v>
      </c>
      <c r="C145" s="148">
        <v>141.00968838240001</v>
      </c>
      <c r="D145" s="148">
        <v>62.016392764800003</v>
      </c>
      <c r="E145" s="148">
        <v>22.000298400000002</v>
      </c>
    </row>
    <row r="146" spans="1:5" x14ac:dyDescent="0.25">
      <c r="A146" s="43" t="s">
        <v>1226</v>
      </c>
      <c r="B146" s="148">
        <v>6.2960500626415117</v>
      </c>
      <c r="C146" s="148">
        <v>4.0237837802588228</v>
      </c>
      <c r="D146" s="148">
        <v>1.7515174978761316</v>
      </c>
      <c r="E146" s="148">
        <v>0.62960500626415139</v>
      </c>
    </row>
    <row r="147" spans="1:5" x14ac:dyDescent="0.25">
      <c r="A147" s="43" t="s">
        <v>1295</v>
      </c>
      <c r="B147" s="148">
        <v>230.96879999999999</v>
      </c>
      <c r="C147" s="148">
        <v>206.07232143715646</v>
      </c>
      <c r="D147" s="148">
        <v>181.17584287431288</v>
      </c>
      <c r="E147" s="148">
        <v>131.38288574862577</v>
      </c>
    </row>
    <row r="148" spans="1:5" x14ac:dyDescent="0.25">
      <c r="A148" s="43" t="s">
        <v>1201</v>
      </c>
      <c r="B148" s="148">
        <v>428.207832</v>
      </c>
      <c r="C148" s="148">
        <v>42.820783200000001</v>
      </c>
      <c r="D148" s="148">
        <v>42.820783200000001</v>
      </c>
      <c r="E148" s="148">
        <v>42.820783200000001</v>
      </c>
    </row>
    <row r="149" spans="1:5" x14ac:dyDescent="0.25">
      <c r="A149" s="43" t="s">
        <v>1230</v>
      </c>
      <c r="B149" s="148">
        <v>10.404</v>
      </c>
      <c r="C149" s="148">
        <v>5.3605869900150083</v>
      </c>
      <c r="D149" s="148">
        <v>1.1247185006345908</v>
      </c>
      <c r="E149" s="148">
        <v>1.0404</v>
      </c>
    </row>
    <row r="150" spans="1:5" x14ac:dyDescent="0.25">
      <c r="A150" s="43" t="s">
        <v>1383</v>
      </c>
      <c r="B150" s="148">
        <v>2836.6505999999999</v>
      </c>
      <c r="C150" s="148">
        <v>2254.5577516618609</v>
      </c>
      <c r="D150" s="148">
        <v>1672.464903323722</v>
      </c>
      <c r="E150" s="148">
        <v>591.54279135872764</v>
      </c>
    </row>
    <row r="151" spans="1:5" x14ac:dyDescent="0.25">
      <c r="A151" s="43" t="s">
        <v>1384</v>
      </c>
      <c r="B151" s="148">
        <v>0</v>
      </c>
      <c r="C151" s="148">
        <v>0</v>
      </c>
      <c r="D151" s="148">
        <v>0</v>
      </c>
      <c r="E151" s="148">
        <v>0</v>
      </c>
    </row>
    <row r="152" spans="1:5" x14ac:dyDescent="0.25">
      <c r="A152" s="43" t="s">
        <v>1385</v>
      </c>
      <c r="B152" s="148">
        <v>116.69126399999999</v>
      </c>
      <c r="C152" s="148">
        <v>73.95608652844038</v>
      </c>
      <c r="D152" s="148">
        <v>31.220909056880782</v>
      </c>
      <c r="E152" s="148">
        <v>11.6691264</v>
      </c>
    </row>
    <row r="153" spans="1:5" x14ac:dyDescent="0.25">
      <c r="A153" s="43" t="s">
        <v>1386</v>
      </c>
      <c r="B153" s="148">
        <v>2660.9166359999999</v>
      </c>
      <c r="C153" s="148">
        <v>1911.2587066702588</v>
      </c>
      <c r="D153" s="148">
        <v>1161.6007773405172</v>
      </c>
      <c r="E153" s="148">
        <v>266.0916636</v>
      </c>
    </row>
    <row r="154" spans="1:5" x14ac:dyDescent="0.25">
      <c r="A154" s="43" t="s">
        <v>1387</v>
      </c>
      <c r="B154" s="148">
        <v>19.372248000000003</v>
      </c>
      <c r="C154" s="148">
        <v>1.9372248000000003</v>
      </c>
      <c r="D154" s="148">
        <v>1.9372248000000003</v>
      </c>
      <c r="E154" s="148">
        <v>1.9372248000000003</v>
      </c>
    </row>
    <row r="155" spans="1:5" x14ac:dyDescent="0.25">
      <c r="A155" s="43" t="s">
        <v>1388</v>
      </c>
      <c r="B155" s="148">
        <v>26.842320000000001</v>
      </c>
      <c r="C155" s="148">
        <v>17.988488116194002</v>
      </c>
      <c r="D155" s="148">
        <v>9.1346562323880036</v>
      </c>
      <c r="E155" s="148">
        <v>2.6842320000000002</v>
      </c>
    </row>
    <row r="156" spans="1:5" x14ac:dyDescent="0.25">
      <c r="A156" s="43" t="s">
        <v>1194</v>
      </c>
      <c r="B156" s="148">
        <v>72.508597199999997</v>
      </c>
      <c r="C156" s="148">
        <v>38.961764926500003</v>
      </c>
      <c r="D156" s="148">
        <v>7.2508597199999993</v>
      </c>
      <c r="E156" s="148">
        <v>7.2508597199999993</v>
      </c>
    </row>
    <row r="157" spans="1:5" x14ac:dyDescent="0.25">
      <c r="A157" s="43" t="s">
        <v>1389</v>
      </c>
      <c r="B157" s="148">
        <v>6918.66</v>
      </c>
      <c r="C157" s="148">
        <v>6604.1967414614573</v>
      </c>
      <c r="D157" s="148">
        <v>6289.7334829229139</v>
      </c>
      <c r="E157" s="148">
        <v>5660.8069658458289</v>
      </c>
    </row>
    <row r="158" spans="1:5" x14ac:dyDescent="0.25">
      <c r="A158" s="43" t="s">
        <v>1390</v>
      </c>
      <c r="B158" s="148">
        <v>1140.7986000000001</v>
      </c>
      <c r="C158" s="148">
        <v>994.79870120849773</v>
      </c>
      <c r="D158" s="148">
        <v>848.79880241699527</v>
      </c>
      <c r="E158" s="148">
        <v>556.79900483399047</v>
      </c>
    </row>
    <row r="159" spans="1:5" x14ac:dyDescent="0.25">
      <c r="A159" s="43" t="s">
        <v>1203</v>
      </c>
      <c r="B159" s="148">
        <v>4217.5504000000001</v>
      </c>
      <c r="C159" s="148">
        <v>3244.937402094858</v>
      </c>
      <c r="D159" s="148">
        <v>2272.3244041897151</v>
      </c>
      <c r="E159" s="148">
        <v>421.75504000000001</v>
      </c>
    </row>
    <row r="160" spans="1:5" x14ac:dyDescent="0.25">
      <c r="A160" s="43" t="s">
        <v>1391</v>
      </c>
      <c r="B160" s="148">
        <v>0</v>
      </c>
      <c r="C160" s="148">
        <v>0</v>
      </c>
      <c r="D160" s="148">
        <v>0</v>
      </c>
      <c r="E160" s="148">
        <v>0</v>
      </c>
    </row>
    <row r="161" spans="1:5" x14ac:dyDescent="0.25">
      <c r="A161" s="43" t="s">
        <v>1392</v>
      </c>
      <c r="B161" s="148">
        <v>0</v>
      </c>
      <c r="C161" s="148">
        <v>0</v>
      </c>
      <c r="D161" s="148">
        <v>0</v>
      </c>
      <c r="E161" s="148">
        <v>0</v>
      </c>
    </row>
    <row r="162" spans="1:5" x14ac:dyDescent="0.25">
      <c r="A162" s="43" t="s">
        <v>1278</v>
      </c>
      <c r="B162" s="148">
        <v>290.58372000000003</v>
      </c>
      <c r="C162" s="148">
        <v>93.048761148834771</v>
      </c>
      <c r="D162" s="148">
        <v>29.058372000000006</v>
      </c>
      <c r="E162" s="148">
        <v>29.058372000000006</v>
      </c>
    </row>
    <row r="163" spans="1:5" x14ac:dyDescent="0.25">
      <c r="A163" s="43" t="s">
        <v>1191</v>
      </c>
      <c r="B163" s="148">
        <v>9.0547200609363888E-4</v>
      </c>
      <c r="C163" s="148">
        <v>9.0547200609363891E-5</v>
      </c>
      <c r="D163" s="148">
        <v>9.0547200609363891E-5</v>
      </c>
      <c r="E163" s="148">
        <v>9.0547200609363891E-5</v>
      </c>
    </row>
    <row r="164" spans="1:5" x14ac:dyDescent="0.25">
      <c r="A164" s="43" t="s">
        <v>1224</v>
      </c>
      <c r="B164" s="148">
        <v>105.50696400000001</v>
      </c>
      <c r="C164" s="148">
        <v>10.550696400000001</v>
      </c>
      <c r="D164" s="148">
        <v>10.550696400000001</v>
      </c>
      <c r="E164" s="148">
        <v>10.550696400000001</v>
      </c>
    </row>
    <row r="165" spans="1:5" x14ac:dyDescent="0.25">
      <c r="A165" s="43" t="s">
        <v>1205</v>
      </c>
      <c r="B165" s="148">
        <v>56.722608000000001</v>
      </c>
      <c r="C165" s="148">
        <v>45.431827098623302</v>
      </c>
      <c r="D165" s="148">
        <v>34.141046197246595</v>
      </c>
      <c r="E165" s="148">
        <v>12.789609460537278</v>
      </c>
    </row>
    <row r="166" spans="1:5" x14ac:dyDescent="0.25">
      <c r="A166" s="43" t="s">
        <v>1245</v>
      </c>
      <c r="B166" s="148">
        <v>18.529523999999999</v>
      </c>
      <c r="C166" s="148">
        <v>5.0096609763844864</v>
      </c>
      <c r="D166" s="148">
        <v>1.8529523999999999</v>
      </c>
      <c r="E166" s="148">
        <v>1.8529523999999999</v>
      </c>
    </row>
    <row r="167" spans="1:5" x14ac:dyDescent="0.25">
      <c r="A167" s="43" t="s">
        <v>1255</v>
      </c>
      <c r="B167" s="148">
        <v>563.89679999999998</v>
      </c>
      <c r="C167" s="148">
        <v>56.389679999999998</v>
      </c>
      <c r="D167" s="148">
        <v>56.389679999999998</v>
      </c>
      <c r="E167" s="148">
        <v>56.389679999999998</v>
      </c>
    </row>
    <row r="168" spans="1:5" x14ac:dyDescent="0.25">
      <c r="A168" s="43" t="s">
        <v>1393</v>
      </c>
      <c r="B168" s="148">
        <v>166.04783999999998</v>
      </c>
      <c r="C168" s="148">
        <v>16.604783999999999</v>
      </c>
      <c r="D168" s="148">
        <v>16.604783999999999</v>
      </c>
      <c r="E168" s="148">
        <v>16.604783999999999</v>
      </c>
    </row>
    <row r="169" spans="1:5" x14ac:dyDescent="0.25">
      <c r="A169" s="43" t="s">
        <v>1394</v>
      </c>
      <c r="B169" s="148">
        <v>69.186599999999999</v>
      </c>
      <c r="C169" s="148">
        <v>6.91866</v>
      </c>
      <c r="D169" s="148">
        <v>6.91866</v>
      </c>
      <c r="E169" s="148">
        <v>6.91866</v>
      </c>
    </row>
    <row r="170" spans="1:5" x14ac:dyDescent="0.25">
      <c r="A170" s="43" t="s">
        <v>1213</v>
      </c>
      <c r="B170" s="148">
        <v>6531.215040000001</v>
      </c>
      <c r="C170" s="148">
        <v>5111.946559597317</v>
      </c>
      <c r="D170" s="148">
        <v>3692.6780791946339</v>
      </c>
      <c r="E170" s="148">
        <v>1123.7420177069807</v>
      </c>
    </row>
    <row r="171" spans="1:5" x14ac:dyDescent="0.25">
      <c r="A171" s="43" t="s">
        <v>1303</v>
      </c>
      <c r="B171" s="148">
        <v>1126.3578479999999</v>
      </c>
      <c r="C171" s="148">
        <v>1111.6302356314854</v>
      </c>
      <c r="D171" s="148">
        <v>1096.902623262971</v>
      </c>
      <c r="E171" s="148">
        <v>1067.4473985259419</v>
      </c>
    </row>
    <row r="172" spans="1:5" x14ac:dyDescent="0.25">
      <c r="A172" s="43" t="s">
        <v>1395</v>
      </c>
      <c r="B172" s="148">
        <v>4151.1959999999999</v>
      </c>
      <c r="C172" s="148">
        <v>4004.7801254023802</v>
      </c>
      <c r="D172" s="148">
        <v>3858.3642508047601</v>
      </c>
      <c r="E172" s="148">
        <v>3565.5325016095208</v>
      </c>
    </row>
    <row r="173" spans="1:5" x14ac:dyDescent="0.25">
      <c r="A173" s="43" t="s">
        <v>1396</v>
      </c>
      <c r="B173" s="148">
        <v>6985.0791359999994</v>
      </c>
      <c r="C173" s="148">
        <v>6472.1647622990595</v>
      </c>
      <c r="D173" s="148">
        <v>5959.2503885981187</v>
      </c>
      <c r="E173" s="148">
        <v>4933.4216411962389</v>
      </c>
    </row>
    <row r="174" spans="1:5" x14ac:dyDescent="0.25">
      <c r="A174" s="43" t="s">
        <v>1271</v>
      </c>
      <c r="B174" s="148">
        <v>10153.2636</v>
      </c>
      <c r="C174" s="148">
        <v>8530.5678107605272</v>
      </c>
      <c r="D174" s="148">
        <v>6907.8720215210542</v>
      </c>
      <c r="E174" s="148">
        <v>3662.4804430421113</v>
      </c>
    </row>
    <row r="175" spans="1:5" x14ac:dyDescent="0.25">
      <c r="A175" s="43" t="s">
        <v>1269</v>
      </c>
      <c r="B175" s="148">
        <v>14258.682000000001</v>
      </c>
      <c r="C175" s="148">
        <v>11853.34680431052</v>
      </c>
      <c r="D175" s="148">
        <v>9448.0116086210419</v>
      </c>
      <c r="E175" s="148">
        <v>4637.3412172420813</v>
      </c>
    </row>
    <row r="176" spans="1:5" x14ac:dyDescent="0.25">
      <c r="A176" s="43" t="s">
        <v>1231</v>
      </c>
      <c r="B176" s="148">
        <v>20620.727999999999</v>
      </c>
      <c r="C176" s="148">
        <v>17578.829342954385</v>
      </c>
      <c r="D176" s="148">
        <v>14536.930685908766</v>
      </c>
      <c r="E176" s="148">
        <v>8453.1333718175374</v>
      </c>
    </row>
    <row r="177" spans="1:5" x14ac:dyDescent="0.25">
      <c r="A177" s="43" t="s">
        <v>1206</v>
      </c>
      <c r="B177" s="148">
        <v>5729.7637080000004</v>
      </c>
      <c r="C177" s="148">
        <v>3329.0315586162465</v>
      </c>
      <c r="D177" s="148">
        <v>928.29940923249194</v>
      </c>
      <c r="E177" s="148">
        <v>572.97637080000004</v>
      </c>
    </row>
    <row r="178" spans="1:5" x14ac:dyDescent="0.25">
      <c r="A178" s="43" t="s">
        <v>1272</v>
      </c>
      <c r="B178" s="148">
        <v>7384.582332</v>
      </c>
      <c r="C178" s="148">
        <v>6177.5180372631648</v>
      </c>
      <c r="D178" s="148">
        <v>4970.4537425263306</v>
      </c>
      <c r="E178" s="148">
        <v>2556.3251530526604</v>
      </c>
    </row>
    <row r="179" spans="1:5" x14ac:dyDescent="0.25">
      <c r="A179" s="43" t="s">
        <v>1219</v>
      </c>
      <c r="B179" s="148">
        <v>11964.6</v>
      </c>
      <c r="C179" s="148">
        <v>9858.770394327481</v>
      </c>
      <c r="D179" s="148">
        <v>7752.9407886549616</v>
      </c>
      <c r="E179" s="148">
        <v>3541.2815773099214</v>
      </c>
    </row>
    <row r="180" spans="1:5" x14ac:dyDescent="0.25">
      <c r="A180" s="43" t="s">
        <v>1189</v>
      </c>
      <c r="B180" s="148">
        <v>268.42320000000001</v>
      </c>
      <c r="C180" s="148">
        <v>173.49207419928089</v>
      </c>
      <c r="D180" s="148">
        <v>78.560948398561791</v>
      </c>
      <c r="E180" s="148">
        <v>26.842320000000001</v>
      </c>
    </row>
    <row r="181" spans="1:5" x14ac:dyDescent="0.25">
      <c r="A181" s="43" t="s">
        <v>1187</v>
      </c>
      <c r="B181" s="148">
        <v>18242.196732</v>
      </c>
      <c r="C181" s="148">
        <v>14281.031104246185</v>
      </c>
      <c r="D181" s="148">
        <v>10319.86547649237</v>
      </c>
      <c r="E181" s="148">
        <v>2397.5342209847399</v>
      </c>
    </row>
    <row r="182" spans="1:5" x14ac:dyDescent="0.25">
      <c r="A182" s="43" t="s">
        <v>1268</v>
      </c>
      <c r="B182" s="148">
        <v>3688.2179999999998</v>
      </c>
      <c r="C182" s="148">
        <v>1136.784983629107</v>
      </c>
      <c r="D182" s="148">
        <v>368.8218</v>
      </c>
      <c r="E182" s="148">
        <v>368.8218</v>
      </c>
    </row>
    <row r="183" spans="1:5" ht="15.75" thickBot="1" x14ac:dyDescent="0.3">
      <c r="A183" s="77" t="s">
        <v>1287</v>
      </c>
      <c r="B183" s="144">
        <v>401.28227999999996</v>
      </c>
      <c r="C183" s="78">
        <v>313.15096945755289</v>
      </c>
      <c r="D183" s="144">
        <v>225.01965891510585</v>
      </c>
      <c r="E183" s="78">
        <v>67.997144294900551</v>
      </c>
    </row>
    <row r="184" spans="1:5" x14ac:dyDescent="0.25">
      <c r="A184" s="60" t="s">
        <v>1398</v>
      </c>
      <c r="B184" s="76"/>
      <c r="C184" s="60"/>
      <c r="D184" s="76"/>
      <c r="E184" s="60"/>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2D050"/>
  </sheetPr>
  <dimension ref="A1:Z94"/>
  <sheetViews>
    <sheetView showGridLines="0" workbookViewId="0">
      <selection activeCell="K77" sqref="K77"/>
    </sheetView>
  </sheetViews>
  <sheetFormatPr defaultRowHeight="15" x14ac:dyDescent="0.25"/>
  <cols>
    <col min="1" max="1" width="12.7109375" customWidth="1"/>
    <col min="2" max="5" width="14.7109375" customWidth="1"/>
    <col min="10" max="10" width="12.7109375" customWidth="1"/>
    <col min="11" max="14" width="14.7109375" customWidth="1"/>
    <col min="19" max="19" width="12.7109375" customWidth="1"/>
    <col min="20" max="23" width="14.7109375" customWidth="1"/>
  </cols>
  <sheetData>
    <row r="1" spans="1:26" x14ac:dyDescent="0.25">
      <c r="A1" s="9" t="s">
        <v>1033</v>
      </c>
      <c r="B1" s="9"/>
      <c r="C1" s="9"/>
      <c r="D1" s="9"/>
      <c r="E1" s="9"/>
      <c r="F1" s="41"/>
      <c r="G1" s="2"/>
      <c r="H1" s="2"/>
      <c r="I1" s="2"/>
      <c r="J1" s="9" t="s">
        <v>1058</v>
      </c>
      <c r="K1" s="9"/>
      <c r="L1" s="9"/>
      <c r="M1" s="9"/>
      <c r="N1" s="9"/>
      <c r="O1" s="41"/>
      <c r="Q1" s="2"/>
      <c r="R1" s="2"/>
      <c r="S1" s="9" t="s">
        <v>1034</v>
      </c>
      <c r="T1" s="9"/>
      <c r="U1" s="9"/>
      <c r="V1" s="9"/>
      <c r="W1" s="9"/>
      <c r="X1" s="41"/>
      <c r="Y1" s="2"/>
      <c r="Z1" s="2"/>
    </row>
    <row r="2" spans="1:26" ht="15.75" thickBot="1" x14ac:dyDescent="0.3">
      <c r="A2" s="33" t="s">
        <v>143</v>
      </c>
      <c r="B2" s="16" t="s">
        <v>180</v>
      </c>
      <c r="C2" s="16" t="s">
        <v>228</v>
      </c>
      <c r="D2" s="16" t="s">
        <v>229</v>
      </c>
      <c r="E2" s="16" t="s">
        <v>230</v>
      </c>
      <c r="F2" s="89"/>
      <c r="G2" s="2"/>
      <c r="H2" s="2"/>
      <c r="I2" s="2"/>
      <c r="J2" s="33" t="s">
        <v>143</v>
      </c>
      <c r="K2" s="16" t="s">
        <v>180</v>
      </c>
      <c r="L2" s="16" t="s">
        <v>228</v>
      </c>
      <c r="M2" s="16" t="s">
        <v>229</v>
      </c>
      <c r="N2" s="16" t="s">
        <v>230</v>
      </c>
      <c r="O2" s="89"/>
      <c r="Q2" s="2"/>
      <c r="R2" s="2"/>
      <c r="S2" s="33" t="s">
        <v>143</v>
      </c>
      <c r="T2" s="16" t="s">
        <v>180</v>
      </c>
      <c r="U2" s="16" t="s">
        <v>228</v>
      </c>
      <c r="V2" s="16" t="s">
        <v>229</v>
      </c>
      <c r="W2" s="16" t="s">
        <v>230</v>
      </c>
      <c r="X2" s="89"/>
      <c r="Y2" s="2"/>
      <c r="Z2" s="2"/>
    </row>
    <row r="3" spans="1:26" ht="15.75" thickTop="1" x14ac:dyDescent="0.25">
      <c r="A3" s="17">
        <v>2021</v>
      </c>
      <c r="B3" s="35">
        <v>143.13313959369302</v>
      </c>
      <c r="C3" s="35">
        <v>92.229560957906173</v>
      </c>
      <c r="D3" s="35">
        <v>61.372964293980758</v>
      </c>
      <c r="E3" s="35">
        <v>36.053157692556496</v>
      </c>
      <c r="F3" s="90"/>
      <c r="G3" s="2"/>
      <c r="H3" s="2"/>
      <c r="I3" s="2"/>
      <c r="J3" s="74">
        <v>2021</v>
      </c>
      <c r="K3" s="35">
        <v>91.396957121421536</v>
      </c>
      <c r="L3" s="35">
        <v>72.70899219628609</v>
      </c>
      <c r="M3" s="35">
        <v>58.5527615518833</v>
      </c>
      <c r="N3" s="35">
        <v>43.056391922404735</v>
      </c>
      <c r="O3" s="90"/>
      <c r="Q3" s="2"/>
      <c r="R3" s="2"/>
      <c r="S3" s="74">
        <v>2021</v>
      </c>
      <c r="T3" s="35">
        <v>234.53009671511455</v>
      </c>
      <c r="U3" s="35">
        <v>164.93855315419228</v>
      </c>
      <c r="V3" s="35">
        <v>119.92572584586406</v>
      </c>
      <c r="W3" s="35">
        <v>79.109549614961225</v>
      </c>
      <c r="X3" s="90"/>
      <c r="Y3" s="2"/>
      <c r="Z3" s="2"/>
    </row>
    <row r="4" spans="1:26" x14ac:dyDescent="0.25">
      <c r="A4" s="19">
        <v>2022</v>
      </c>
      <c r="B4" s="35">
        <v>147.99453115323115</v>
      </c>
      <c r="C4" s="35">
        <v>97.903421258115344</v>
      </c>
      <c r="D4" s="35">
        <v>65.600413721000962</v>
      </c>
      <c r="E4" s="35">
        <v>38.168563356854953</v>
      </c>
      <c r="F4" s="90"/>
      <c r="G4" s="2"/>
      <c r="H4" s="2"/>
      <c r="I4" s="2"/>
      <c r="J4" s="19">
        <v>2022</v>
      </c>
      <c r="K4" s="35">
        <v>103.39996256095422</v>
      </c>
      <c r="L4" s="35">
        <v>82.551653773990651</v>
      </c>
      <c r="M4" s="35">
        <v>67.107506793349458</v>
      </c>
      <c r="N4" s="35">
        <v>49.787321741751967</v>
      </c>
      <c r="O4" s="90"/>
      <c r="Q4" s="2"/>
      <c r="R4" s="2"/>
      <c r="S4" s="19">
        <v>2022</v>
      </c>
      <c r="T4" s="35">
        <v>251.39449371418539</v>
      </c>
      <c r="U4" s="35">
        <v>180.45507503210598</v>
      </c>
      <c r="V4" s="35">
        <v>132.70792051435041</v>
      </c>
      <c r="W4" s="35">
        <v>87.955885098606927</v>
      </c>
      <c r="X4" s="90"/>
      <c r="Y4" s="2"/>
      <c r="Z4" s="2"/>
    </row>
    <row r="5" spans="1:26" x14ac:dyDescent="0.25">
      <c r="A5" s="17">
        <v>2023</v>
      </c>
      <c r="B5" s="35">
        <v>147.76944849227732</v>
      </c>
      <c r="C5" s="35">
        <v>101.94994533559208</v>
      </c>
      <c r="D5" s="35">
        <v>69.319705635220814</v>
      </c>
      <c r="E5" s="35">
        <v>40.320659019175885</v>
      </c>
      <c r="F5" s="90"/>
      <c r="G5" s="2"/>
      <c r="H5" s="2"/>
      <c r="I5" s="2"/>
      <c r="J5" s="74">
        <v>2023</v>
      </c>
      <c r="K5" s="35">
        <v>94.984414351064984</v>
      </c>
      <c r="L5" s="35">
        <v>76.190815848262176</v>
      </c>
      <c r="M5" s="35">
        <v>61.483932273679649</v>
      </c>
      <c r="N5" s="35">
        <v>44.895353923988907</v>
      </c>
      <c r="O5" s="2"/>
      <c r="Q5" s="2"/>
      <c r="R5" s="2"/>
      <c r="S5" s="74">
        <v>2023</v>
      </c>
      <c r="T5" s="35">
        <v>242.75386284334229</v>
      </c>
      <c r="U5" s="35">
        <v>178.14076118385424</v>
      </c>
      <c r="V5" s="35">
        <v>130.80363790890047</v>
      </c>
      <c r="W5" s="35">
        <v>85.216012943164799</v>
      </c>
      <c r="X5" s="90"/>
      <c r="Y5" s="2"/>
      <c r="Z5" s="2"/>
    </row>
    <row r="6" spans="1:26" x14ac:dyDescent="0.25">
      <c r="A6" s="19">
        <v>2024</v>
      </c>
      <c r="B6" s="35">
        <v>128.43257026995289</v>
      </c>
      <c r="C6" s="35">
        <v>91.033871137123015</v>
      </c>
      <c r="D6" s="35">
        <v>60.90161408246972</v>
      </c>
      <c r="E6" s="35">
        <v>32.974259230785051</v>
      </c>
      <c r="F6" s="2"/>
      <c r="G6" s="2"/>
      <c r="H6" s="2"/>
      <c r="I6" s="2"/>
      <c r="J6" s="19">
        <v>2024</v>
      </c>
      <c r="K6" s="35">
        <v>97.057518767360435</v>
      </c>
      <c r="L6" s="35">
        <v>78.203389178422029</v>
      </c>
      <c r="M6" s="35">
        <v>63.26998941593488</v>
      </c>
      <c r="N6" s="35">
        <v>46.206421383082727</v>
      </c>
      <c r="O6" s="2"/>
      <c r="Q6" s="2"/>
      <c r="R6" s="2"/>
      <c r="S6" s="19">
        <v>2024</v>
      </c>
      <c r="T6" s="35">
        <v>225.49008903731334</v>
      </c>
      <c r="U6" s="35">
        <v>169.23726031554503</v>
      </c>
      <c r="V6" s="35">
        <v>124.17160349840461</v>
      </c>
      <c r="W6" s="35">
        <v>79.180680613867779</v>
      </c>
      <c r="X6" s="2"/>
      <c r="Y6" s="2"/>
      <c r="Z6" s="2"/>
    </row>
    <row r="7" spans="1:26" x14ac:dyDescent="0.25">
      <c r="A7" s="17">
        <v>2025</v>
      </c>
      <c r="B7" s="35">
        <v>121.02364679688236</v>
      </c>
      <c r="C7" s="35">
        <v>94.609234981507868</v>
      </c>
      <c r="D7" s="35">
        <v>65.623650070099742</v>
      </c>
      <c r="E7" s="35">
        <v>37.319556503019811</v>
      </c>
      <c r="F7" s="2"/>
      <c r="G7" s="2"/>
      <c r="H7" s="2"/>
      <c r="I7" s="2"/>
      <c r="J7" s="74">
        <v>2025</v>
      </c>
      <c r="K7" s="35">
        <v>90.909039686241172</v>
      </c>
      <c r="L7" s="35">
        <v>74.208316700303868</v>
      </c>
      <c r="M7" s="35">
        <v>59.957834668411905</v>
      </c>
      <c r="N7" s="35">
        <v>43.33118102189443</v>
      </c>
      <c r="O7" s="2"/>
      <c r="Q7" s="2"/>
      <c r="R7" s="2"/>
      <c r="S7" s="74">
        <v>2025</v>
      </c>
      <c r="T7" s="35">
        <v>211.93268648312352</v>
      </c>
      <c r="U7" s="35">
        <v>168.81755168181172</v>
      </c>
      <c r="V7" s="35">
        <v>125.58148473851165</v>
      </c>
      <c r="W7" s="35">
        <v>80.650737524914234</v>
      </c>
      <c r="X7" s="2"/>
      <c r="Y7" s="2"/>
      <c r="Z7" s="2"/>
    </row>
    <row r="8" spans="1:26" x14ac:dyDescent="0.25">
      <c r="A8" s="19">
        <v>2026</v>
      </c>
      <c r="B8" s="35">
        <v>114.59547361815937</v>
      </c>
      <c r="C8" s="35">
        <v>95.767480621140834</v>
      </c>
      <c r="D8" s="35">
        <v>69.639882575434456</v>
      </c>
      <c r="E8" s="35">
        <v>41.612996227341831</v>
      </c>
      <c r="F8" s="2"/>
      <c r="G8" s="2"/>
      <c r="H8" s="2"/>
      <c r="I8" s="2"/>
      <c r="J8" s="19">
        <v>2026</v>
      </c>
      <c r="K8" s="35">
        <v>99.895184544856619</v>
      </c>
      <c r="L8" s="35">
        <v>81.939100404072917</v>
      </c>
      <c r="M8" s="35">
        <v>66.651952320451144</v>
      </c>
      <c r="N8" s="35">
        <v>48.363239767055205</v>
      </c>
      <c r="O8" s="2"/>
      <c r="Q8" s="2"/>
      <c r="R8" s="2"/>
      <c r="S8" s="19">
        <v>2026</v>
      </c>
      <c r="T8" s="35">
        <v>214.49065816301601</v>
      </c>
      <c r="U8" s="35">
        <v>177.70658102521375</v>
      </c>
      <c r="V8" s="35">
        <v>136.29183489588559</v>
      </c>
      <c r="W8" s="35">
        <v>89.97623599439703</v>
      </c>
      <c r="X8" s="2"/>
      <c r="Y8" s="2"/>
      <c r="Z8" s="2"/>
    </row>
    <row r="9" spans="1:26" x14ac:dyDescent="0.25">
      <c r="A9" s="17">
        <v>2027</v>
      </c>
      <c r="B9" s="35">
        <v>105.33879213598658</v>
      </c>
      <c r="C9" s="35">
        <v>94.531862655676662</v>
      </c>
      <c r="D9" s="35">
        <v>71.576083230752403</v>
      </c>
      <c r="E9" s="35">
        <v>44.15114930909963</v>
      </c>
      <c r="F9" s="2"/>
      <c r="G9" s="2"/>
      <c r="H9" s="2"/>
      <c r="I9" s="2"/>
      <c r="J9" s="74">
        <v>2027</v>
      </c>
      <c r="K9" s="35">
        <v>97.417821359735967</v>
      </c>
      <c r="L9" s="35">
        <v>80.03912726583944</v>
      </c>
      <c r="M9" s="35">
        <v>65.521105940356421</v>
      </c>
      <c r="N9" s="35">
        <v>47.423951593010358</v>
      </c>
      <c r="O9" s="2"/>
      <c r="Q9" s="2"/>
      <c r="R9" s="2"/>
      <c r="S9" s="74">
        <v>2027</v>
      </c>
      <c r="T9" s="35">
        <v>202.75661349572255</v>
      </c>
      <c r="U9" s="35">
        <v>174.57098992151612</v>
      </c>
      <c r="V9" s="35">
        <v>137.09718917110882</v>
      </c>
      <c r="W9" s="35">
        <v>91.575100902109995</v>
      </c>
      <c r="X9" s="2"/>
      <c r="Y9" s="2"/>
      <c r="Z9" s="2"/>
    </row>
    <row r="10" spans="1:26" x14ac:dyDescent="0.25">
      <c r="A10" s="19">
        <v>2028</v>
      </c>
      <c r="B10" s="35">
        <v>94.639471192213506</v>
      </c>
      <c r="C10" s="35">
        <v>92.168175700483786</v>
      </c>
      <c r="D10" s="35">
        <v>72.977290578565913</v>
      </c>
      <c r="E10" s="35">
        <v>46.70179938524457</v>
      </c>
      <c r="F10" s="2"/>
      <c r="G10" s="2"/>
      <c r="H10" s="2"/>
      <c r="I10" s="2"/>
      <c r="J10" s="19">
        <v>2028</v>
      </c>
      <c r="K10" s="35">
        <v>110.17384494859834</v>
      </c>
      <c r="L10" s="35">
        <v>90.352594617204716</v>
      </c>
      <c r="M10" s="35">
        <v>74.002005768887017</v>
      </c>
      <c r="N10" s="35">
        <v>53.309573686828337</v>
      </c>
      <c r="O10" s="2"/>
      <c r="Q10" s="2"/>
      <c r="R10" s="2"/>
      <c r="S10" s="19">
        <v>2028</v>
      </c>
      <c r="T10" s="35">
        <v>204.81331614081185</v>
      </c>
      <c r="U10" s="35">
        <v>182.52077031768852</v>
      </c>
      <c r="V10" s="35">
        <v>146.97929634745293</v>
      </c>
      <c r="W10" s="35">
        <v>100.0113730720729</v>
      </c>
      <c r="X10" s="2"/>
      <c r="Y10" s="2"/>
      <c r="Z10" s="2"/>
    </row>
    <row r="11" spans="1:26" x14ac:dyDescent="0.25">
      <c r="A11" s="17">
        <v>2029</v>
      </c>
      <c r="B11" s="35">
        <v>84.676152221094569</v>
      </c>
      <c r="C11" s="35">
        <v>88.682645227350676</v>
      </c>
      <c r="D11" s="35">
        <v>73.655544771853158</v>
      </c>
      <c r="E11" s="35">
        <v>50.010205107823644</v>
      </c>
      <c r="F11" s="2"/>
      <c r="G11" s="2"/>
      <c r="H11" s="2"/>
      <c r="I11" s="2"/>
      <c r="J11" s="74">
        <v>2029</v>
      </c>
      <c r="K11" s="35">
        <v>89.702791578424936</v>
      </c>
      <c r="L11" s="35">
        <v>74.61151550978694</v>
      </c>
      <c r="M11" s="35">
        <v>61.396945306021848</v>
      </c>
      <c r="N11" s="35">
        <v>43.832085183448918</v>
      </c>
      <c r="O11" s="2"/>
      <c r="Q11" s="2"/>
      <c r="R11" s="2"/>
      <c r="S11" s="74">
        <v>2029</v>
      </c>
      <c r="T11" s="35">
        <v>174.3789437995195</v>
      </c>
      <c r="U11" s="35">
        <v>163.29416073713762</v>
      </c>
      <c r="V11" s="35">
        <v>135.05249007787501</v>
      </c>
      <c r="W11" s="35">
        <v>93.842290291272562</v>
      </c>
      <c r="X11" s="2"/>
      <c r="Y11" s="2"/>
      <c r="Z11" s="2"/>
    </row>
    <row r="12" spans="1:26" x14ac:dyDescent="0.25">
      <c r="A12" s="19">
        <v>2030</v>
      </c>
      <c r="B12" s="35">
        <v>74.763317646512363</v>
      </c>
      <c r="C12" s="35">
        <v>83.759239980741555</v>
      </c>
      <c r="D12" s="35">
        <v>73.293682305062987</v>
      </c>
      <c r="E12" s="35">
        <v>52.313786828369153</v>
      </c>
      <c r="F12" s="2"/>
      <c r="G12" s="2"/>
      <c r="H12" s="2"/>
      <c r="I12" s="2"/>
      <c r="J12" s="19">
        <v>2030</v>
      </c>
      <c r="K12" s="35">
        <v>86.980683155104145</v>
      </c>
      <c r="L12" s="35">
        <v>72.68558056808088</v>
      </c>
      <c r="M12" s="35">
        <v>60.043334600281604</v>
      </c>
      <c r="N12" s="35">
        <v>42.855536818542937</v>
      </c>
      <c r="O12" s="2"/>
      <c r="Q12" s="2"/>
      <c r="R12" s="2"/>
      <c r="S12" s="19">
        <v>2030</v>
      </c>
      <c r="T12" s="35">
        <v>161.74400080161649</v>
      </c>
      <c r="U12" s="35">
        <v>156.44482054882243</v>
      </c>
      <c r="V12" s="35">
        <v>133.3370169053446</v>
      </c>
      <c r="W12" s="35">
        <v>95.16932364691209</v>
      </c>
      <c r="X12" s="2"/>
      <c r="Y12" s="2"/>
      <c r="Z12" s="2"/>
    </row>
    <row r="13" spans="1:26" x14ac:dyDescent="0.25">
      <c r="A13" s="17">
        <v>2031</v>
      </c>
      <c r="B13" s="35">
        <v>66.325615105563429</v>
      </c>
      <c r="C13" s="35">
        <v>79.989276383405539</v>
      </c>
      <c r="D13" s="35">
        <v>74.116607337066881</v>
      </c>
      <c r="E13" s="35">
        <v>54.26317549711159</v>
      </c>
      <c r="F13" s="2"/>
      <c r="G13" s="2"/>
      <c r="H13" s="2"/>
      <c r="I13" s="2"/>
      <c r="J13" s="74">
        <v>2031</v>
      </c>
      <c r="K13" s="35">
        <v>81.403088951087426</v>
      </c>
      <c r="L13" s="35">
        <v>68.310166298171964</v>
      </c>
      <c r="M13" s="35">
        <v>56.527822176192359</v>
      </c>
      <c r="N13" s="35">
        <v>40.20367437926604</v>
      </c>
      <c r="O13" s="2"/>
      <c r="Q13" s="2"/>
      <c r="R13" s="2"/>
      <c r="S13" s="74">
        <v>2031</v>
      </c>
      <c r="T13" s="35">
        <v>147.72870405665086</v>
      </c>
      <c r="U13" s="35">
        <v>148.29944268157749</v>
      </c>
      <c r="V13" s="35">
        <v>130.64442951325924</v>
      </c>
      <c r="W13" s="35">
        <v>94.466849876377637</v>
      </c>
      <c r="X13" s="2"/>
      <c r="Y13" s="2"/>
      <c r="Z13" s="2"/>
    </row>
    <row r="14" spans="1:26" x14ac:dyDescent="0.25">
      <c r="A14" s="19">
        <v>2032</v>
      </c>
      <c r="B14" s="35">
        <v>61.470146600223451</v>
      </c>
      <c r="C14" s="35">
        <v>75.751175226245223</v>
      </c>
      <c r="D14" s="35">
        <v>73.162450285681174</v>
      </c>
      <c r="E14" s="35">
        <v>56.51359289101547</v>
      </c>
      <c r="F14" s="2"/>
      <c r="G14" s="2"/>
      <c r="H14" s="2"/>
      <c r="I14" s="2"/>
      <c r="J14" s="19">
        <v>2032</v>
      </c>
      <c r="K14" s="35">
        <v>78.662649852970972</v>
      </c>
      <c r="L14" s="35">
        <v>66.243784518695477</v>
      </c>
      <c r="M14" s="35">
        <v>55.026266039306329</v>
      </c>
      <c r="N14" s="35">
        <v>39.176843912561395</v>
      </c>
      <c r="O14" s="2"/>
      <c r="Q14" s="2"/>
      <c r="R14" s="2"/>
      <c r="S14" s="19">
        <v>2032</v>
      </c>
      <c r="T14" s="35">
        <v>140.13279645319443</v>
      </c>
      <c r="U14" s="35">
        <v>141.9949597449407</v>
      </c>
      <c r="V14" s="35">
        <v>128.1887163249875</v>
      </c>
      <c r="W14" s="35">
        <v>95.690436803576858</v>
      </c>
      <c r="X14" s="2"/>
      <c r="Y14" s="2"/>
      <c r="Z14" s="2"/>
    </row>
    <row r="15" spans="1:26" x14ac:dyDescent="0.25">
      <c r="A15" s="17">
        <v>2033</v>
      </c>
      <c r="B15" s="35">
        <v>55.421276056057046</v>
      </c>
      <c r="C15" s="35">
        <v>70.390598142058309</v>
      </c>
      <c r="D15" s="35">
        <v>71.289575973999959</v>
      </c>
      <c r="E15" s="35">
        <v>57.851291353967426</v>
      </c>
      <c r="F15" s="2"/>
      <c r="G15" s="2"/>
      <c r="H15" s="2"/>
      <c r="I15" s="2"/>
      <c r="J15" s="74">
        <v>2033</v>
      </c>
      <c r="K15" s="35">
        <v>72.293089134491936</v>
      </c>
      <c r="L15" s="35">
        <v>61.256741197002412</v>
      </c>
      <c r="M15" s="35">
        <v>51.055567289251663</v>
      </c>
      <c r="N15" s="35">
        <v>36.350762268865175</v>
      </c>
      <c r="O15" s="2"/>
      <c r="Q15" s="2"/>
      <c r="R15" s="2"/>
      <c r="S15" s="74">
        <v>2033</v>
      </c>
      <c r="T15" s="35">
        <v>127.71436519054899</v>
      </c>
      <c r="U15" s="35">
        <v>131.64733933906072</v>
      </c>
      <c r="V15" s="35">
        <v>122.34514326325163</v>
      </c>
      <c r="W15" s="35">
        <v>94.202053622832608</v>
      </c>
      <c r="X15" s="2"/>
      <c r="Y15" s="2"/>
      <c r="Z15" s="2"/>
    </row>
    <row r="16" spans="1:26" x14ac:dyDescent="0.25">
      <c r="A16" s="19">
        <v>2034</v>
      </c>
      <c r="B16" s="35">
        <v>49.827487905734564</v>
      </c>
      <c r="C16" s="35">
        <v>64.878271808595656</v>
      </c>
      <c r="D16" s="35">
        <v>69.097541201507525</v>
      </c>
      <c r="E16" s="35">
        <v>58.987183161874498</v>
      </c>
      <c r="F16" s="2"/>
      <c r="G16" s="2"/>
      <c r="H16" s="2"/>
      <c r="I16" s="2"/>
      <c r="J16" s="19">
        <v>2034</v>
      </c>
      <c r="K16" s="35">
        <v>73.793478988123184</v>
      </c>
      <c r="L16" s="35">
        <v>62.318648354907459</v>
      </c>
      <c r="M16" s="35">
        <v>51.779962476071837</v>
      </c>
      <c r="N16" s="35">
        <v>36.712926390257067</v>
      </c>
      <c r="O16" s="2"/>
      <c r="Q16" s="2"/>
      <c r="R16" s="2"/>
      <c r="S16" s="19">
        <v>2034</v>
      </c>
      <c r="T16" s="35">
        <v>123.62096689385774</v>
      </c>
      <c r="U16" s="35">
        <v>127.19692016350311</v>
      </c>
      <c r="V16" s="35">
        <v>120.87750367757937</v>
      </c>
      <c r="W16" s="35">
        <v>95.700109552131565</v>
      </c>
      <c r="X16" s="2"/>
      <c r="Y16" s="2"/>
      <c r="Z16" s="2"/>
    </row>
    <row r="17" spans="1:26" x14ac:dyDescent="0.25">
      <c r="A17" s="17">
        <v>2035</v>
      </c>
      <c r="B17" s="35">
        <v>44.155961307800169</v>
      </c>
      <c r="C17" s="35">
        <v>59.062850689679912</v>
      </c>
      <c r="D17" s="35">
        <v>65.987311886008143</v>
      </c>
      <c r="E17" s="35">
        <v>59.417987864990501</v>
      </c>
      <c r="F17" s="2"/>
      <c r="G17" s="2"/>
      <c r="H17" s="2"/>
      <c r="I17" s="2"/>
      <c r="J17" s="74">
        <v>2035</v>
      </c>
      <c r="K17" s="35">
        <v>70.58433425926647</v>
      </c>
      <c r="L17" s="35">
        <v>59.913618235238566</v>
      </c>
      <c r="M17" s="35">
        <v>49.970000975398818</v>
      </c>
      <c r="N17" s="35">
        <v>35.55727796265284</v>
      </c>
      <c r="O17" s="2"/>
      <c r="Q17" s="2"/>
      <c r="R17" s="2"/>
      <c r="S17" s="74">
        <v>2035</v>
      </c>
      <c r="T17" s="35">
        <v>114.74029556706664</v>
      </c>
      <c r="U17" s="35">
        <v>118.97646892491848</v>
      </c>
      <c r="V17" s="35">
        <v>115.95731286140696</v>
      </c>
      <c r="W17" s="35">
        <v>94.975265827643341</v>
      </c>
      <c r="X17" s="2"/>
      <c r="Y17" s="2"/>
      <c r="Z17" s="2"/>
    </row>
    <row r="18" spans="1:26" x14ac:dyDescent="0.25">
      <c r="A18" s="19">
        <v>2036</v>
      </c>
      <c r="B18" s="35">
        <v>40.2859534695543</v>
      </c>
      <c r="C18" s="35">
        <v>54.114047374875462</v>
      </c>
      <c r="D18" s="35">
        <v>62.907813613316527</v>
      </c>
      <c r="E18" s="35">
        <v>59.580604706513888</v>
      </c>
      <c r="F18" s="2"/>
      <c r="G18" s="2"/>
      <c r="H18" s="2"/>
      <c r="I18" s="2"/>
      <c r="J18" s="19">
        <v>2036</v>
      </c>
      <c r="K18" s="35">
        <v>71.670388961170175</v>
      </c>
      <c r="L18" s="35">
        <v>61.012552359528925</v>
      </c>
      <c r="M18" s="35">
        <v>51.051731130749445</v>
      </c>
      <c r="N18" s="35">
        <v>36.541669706900386</v>
      </c>
      <c r="O18" s="2"/>
      <c r="Q18" s="2"/>
      <c r="R18" s="2"/>
      <c r="S18" s="19">
        <v>2036</v>
      </c>
      <c r="T18" s="35">
        <v>111.95634243072448</v>
      </c>
      <c r="U18" s="35">
        <v>115.12659973440438</v>
      </c>
      <c r="V18" s="35">
        <v>113.95954474406597</v>
      </c>
      <c r="W18" s="35">
        <v>96.122274413414274</v>
      </c>
      <c r="X18" s="2"/>
      <c r="Y18" s="2"/>
      <c r="Z18" s="2"/>
    </row>
    <row r="19" spans="1:26" x14ac:dyDescent="0.25">
      <c r="A19" s="17">
        <v>2037</v>
      </c>
      <c r="B19" s="35">
        <v>37.128618593856885</v>
      </c>
      <c r="C19" s="35">
        <v>49.482468370307522</v>
      </c>
      <c r="D19" s="35">
        <v>59.630928195271117</v>
      </c>
      <c r="E19" s="35">
        <v>59.352130733604788</v>
      </c>
      <c r="F19" s="2"/>
      <c r="G19" s="2"/>
      <c r="H19" s="2"/>
      <c r="I19" s="2"/>
      <c r="J19" s="74">
        <v>2037</v>
      </c>
      <c r="K19" s="35">
        <v>72.028406567193258</v>
      </c>
      <c r="L19" s="35">
        <v>61.524344086254693</v>
      </c>
      <c r="M19" s="35">
        <v>51.664084200162762</v>
      </c>
      <c r="N19" s="35">
        <v>37.218219718002146</v>
      </c>
      <c r="O19" s="2"/>
      <c r="Q19" s="2"/>
      <c r="R19" s="2"/>
      <c r="S19" s="74">
        <v>2037</v>
      </c>
      <c r="T19" s="35">
        <v>109.15702516105014</v>
      </c>
      <c r="U19" s="35">
        <v>111.00681245656222</v>
      </c>
      <c r="V19" s="35">
        <v>111.29501239543387</v>
      </c>
      <c r="W19" s="35">
        <v>96.570350451606942</v>
      </c>
      <c r="X19" s="2"/>
      <c r="Y19" s="2"/>
      <c r="Z19" s="2"/>
    </row>
    <row r="20" spans="1:26" x14ac:dyDescent="0.25">
      <c r="A20" s="19">
        <v>2038</v>
      </c>
      <c r="B20" s="35">
        <v>34.269716616242505</v>
      </c>
      <c r="C20" s="35">
        <v>44.997279628860824</v>
      </c>
      <c r="D20" s="35">
        <v>55.960404180156587</v>
      </c>
      <c r="E20" s="35">
        <v>58.458568741303367</v>
      </c>
      <c r="F20" s="2"/>
      <c r="G20" s="2"/>
      <c r="H20" s="2"/>
      <c r="I20" s="2"/>
      <c r="J20" s="19">
        <v>2038</v>
      </c>
      <c r="K20" s="35">
        <v>69.807994209904322</v>
      </c>
      <c r="L20" s="35">
        <v>59.942069560601411</v>
      </c>
      <c r="M20" s="35">
        <v>50.533614404850105</v>
      </c>
      <c r="N20" s="35">
        <v>36.577763325719502</v>
      </c>
      <c r="O20" s="2"/>
      <c r="Q20" s="2"/>
      <c r="R20" s="2"/>
      <c r="S20" s="19">
        <v>2038</v>
      </c>
      <c r="T20" s="35">
        <v>104.07771082614683</v>
      </c>
      <c r="U20" s="35">
        <v>104.93934918946223</v>
      </c>
      <c r="V20" s="35">
        <v>106.4940185850067</v>
      </c>
      <c r="W20" s="35">
        <v>95.036332067022869</v>
      </c>
      <c r="X20" s="2"/>
      <c r="Y20" s="2"/>
      <c r="Z20" s="2"/>
    </row>
    <row r="21" spans="1:26" x14ac:dyDescent="0.25">
      <c r="A21" s="62">
        <v>2039</v>
      </c>
      <c r="B21" s="63">
        <v>31.970583195624275</v>
      </c>
      <c r="C21" s="63">
        <v>41.039384165792086</v>
      </c>
      <c r="D21" s="35">
        <v>52.343965654640279</v>
      </c>
      <c r="E21" s="35">
        <v>57.284580466556761</v>
      </c>
      <c r="F21" s="2"/>
      <c r="G21" s="2"/>
      <c r="H21" s="2"/>
      <c r="I21" s="2"/>
      <c r="J21" s="67">
        <v>2039</v>
      </c>
      <c r="K21" s="63">
        <v>68.630932647245558</v>
      </c>
      <c r="L21" s="63">
        <v>59.184767953333662</v>
      </c>
      <c r="M21" s="35">
        <v>50.116493366787097</v>
      </c>
      <c r="N21" s="35">
        <v>36.472018272212573</v>
      </c>
      <c r="O21" s="2"/>
      <c r="Q21" s="2"/>
      <c r="R21" s="2"/>
      <c r="S21" s="67">
        <v>2039</v>
      </c>
      <c r="T21" s="63">
        <v>100.60151584286983</v>
      </c>
      <c r="U21" s="63">
        <v>100.22415211912575</v>
      </c>
      <c r="V21" s="35">
        <v>102.46045902142737</v>
      </c>
      <c r="W21" s="35">
        <v>93.756598738769327</v>
      </c>
      <c r="X21" s="2"/>
      <c r="Y21" s="2"/>
      <c r="Z21" s="2"/>
    </row>
    <row r="22" spans="1:26" x14ac:dyDescent="0.25">
      <c r="A22" s="74">
        <v>2040</v>
      </c>
      <c r="B22" s="63">
        <v>30.113567401850499</v>
      </c>
      <c r="C22" s="63">
        <v>37.582120931008873</v>
      </c>
      <c r="D22" s="35">
        <v>48.839995146332917</v>
      </c>
      <c r="E22" s="35">
        <v>55.850906998224794</v>
      </c>
      <c r="F22" s="2"/>
      <c r="G22" s="2"/>
      <c r="H22" s="2"/>
      <c r="I22" s="2"/>
      <c r="J22" s="74">
        <v>2040</v>
      </c>
      <c r="K22" s="63">
        <v>67.318348858809543</v>
      </c>
      <c r="L22" s="63">
        <v>58.260416836554668</v>
      </c>
      <c r="M22" s="35">
        <v>49.5716277091352</v>
      </c>
      <c r="N22" s="35">
        <v>36.243829250918928</v>
      </c>
      <c r="O22" s="2"/>
      <c r="Q22" s="2"/>
      <c r="R22" s="2"/>
      <c r="S22" s="74">
        <v>2040</v>
      </c>
      <c r="T22" s="63">
        <v>97.431916260660046</v>
      </c>
      <c r="U22" s="63">
        <v>95.842537767563542</v>
      </c>
      <c r="V22" s="35">
        <v>98.411622855468124</v>
      </c>
      <c r="W22" s="35">
        <v>92.094736249143722</v>
      </c>
      <c r="X22" s="2"/>
      <c r="Y22" s="2"/>
      <c r="Z22" s="2"/>
    </row>
    <row r="23" spans="1:26" x14ac:dyDescent="0.25">
      <c r="A23" s="19">
        <v>2041</v>
      </c>
      <c r="B23" s="63">
        <v>28.453898625370666</v>
      </c>
      <c r="C23" s="63">
        <v>34.473982848489001</v>
      </c>
      <c r="D23" s="35">
        <v>45.406946724098709</v>
      </c>
      <c r="E23" s="35">
        <v>54.121813148128069</v>
      </c>
      <c r="F23" s="2"/>
      <c r="G23" s="2"/>
      <c r="H23" s="2"/>
      <c r="I23" s="2"/>
      <c r="J23" s="19">
        <v>2041</v>
      </c>
      <c r="K23" s="63">
        <v>62.775018085207542</v>
      </c>
      <c r="L23" s="63">
        <v>54.709017528082363</v>
      </c>
      <c r="M23" s="35">
        <v>46.837111314291683</v>
      </c>
      <c r="N23" s="35">
        <v>34.314760372248351</v>
      </c>
      <c r="O23" s="2"/>
      <c r="Q23" s="2"/>
      <c r="R23" s="2"/>
      <c r="S23" s="19">
        <v>2041</v>
      </c>
      <c r="T23" s="63">
        <v>91.228916710578204</v>
      </c>
      <c r="U23" s="63">
        <v>89.183000376571357</v>
      </c>
      <c r="V23" s="35">
        <v>92.244058038390392</v>
      </c>
      <c r="W23" s="35">
        <v>88.436573520376413</v>
      </c>
      <c r="X23" s="2"/>
      <c r="Y23" s="2"/>
      <c r="Z23" s="2"/>
    </row>
    <row r="24" spans="1:26" x14ac:dyDescent="0.25">
      <c r="A24" s="74">
        <v>2042</v>
      </c>
      <c r="B24" s="63">
        <v>27.395267333600788</v>
      </c>
      <c r="C24" s="63">
        <v>32.041664802803375</v>
      </c>
      <c r="D24" s="35">
        <v>42.374586331495266</v>
      </c>
      <c r="E24" s="35">
        <v>52.354543047199591</v>
      </c>
      <c r="F24" s="2"/>
      <c r="G24" s="2"/>
      <c r="H24" s="2"/>
      <c r="I24" s="2"/>
      <c r="J24" s="74">
        <v>2042</v>
      </c>
      <c r="K24" s="63">
        <v>61.063423975481072</v>
      </c>
      <c r="L24" s="63">
        <v>53.441539761001479</v>
      </c>
      <c r="M24" s="35">
        <v>45.992115547722015</v>
      </c>
      <c r="N24" s="35">
        <v>33.827063470160176</v>
      </c>
      <c r="O24" s="2"/>
      <c r="Q24" s="2"/>
      <c r="R24" s="2"/>
      <c r="S24" s="74">
        <v>2042</v>
      </c>
      <c r="T24" s="63">
        <v>88.458691309081857</v>
      </c>
      <c r="U24" s="63">
        <v>85.483204563804861</v>
      </c>
      <c r="V24" s="35">
        <v>88.366701879217288</v>
      </c>
      <c r="W24" s="35">
        <v>86.181606517359768</v>
      </c>
      <c r="X24" s="2"/>
      <c r="Y24" s="2"/>
      <c r="Z24" s="2"/>
    </row>
    <row r="25" spans="1:26" x14ac:dyDescent="0.25">
      <c r="A25" s="19">
        <v>2043</v>
      </c>
      <c r="B25" s="63">
        <v>26.376167923184234</v>
      </c>
      <c r="C25" s="63">
        <v>29.838124217544124</v>
      </c>
      <c r="D25" s="35">
        <v>39.43919868981655</v>
      </c>
      <c r="E25" s="35">
        <v>50.331215949927909</v>
      </c>
      <c r="F25" s="2"/>
      <c r="G25" s="2"/>
      <c r="H25" s="2"/>
      <c r="I25" s="2"/>
      <c r="J25" s="19">
        <v>2043</v>
      </c>
      <c r="K25" s="63">
        <v>59.292479977417706</v>
      </c>
      <c r="L25" s="63">
        <v>52.108455795786696</v>
      </c>
      <c r="M25" s="35">
        <v>45.100490714654107</v>
      </c>
      <c r="N25" s="35">
        <v>33.294158128436081</v>
      </c>
      <c r="O25" s="2"/>
      <c r="Q25" s="2"/>
      <c r="R25" s="2"/>
      <c r="S25" s="19">
        <v>2043</v>
      </c>
      <c r="T25" s="63">
        <v>85.66864790060194</v>
      </c>
      <c r="U25" s="63">
        <v>81.946580013330816</v>
      </c>
      <c r="V25" s="35">
        <v>84.539689404470664</v>
      </c>
      <c r="W25" s="35">
        <v>83.62537407836399</v>
      </c>
      <c r="X25" s="2"/>
      <c r="Y25" s="2"/>
      <c r="Z25" s="2"/>
    </row>
    <row r="26" spans="1:26" x14ac:dyDescent="0.25">
      <c r="A26" s="74">
        <v>2044</v>
      </c>
      <c r="B26" s="63">
        <v>25.504809609925552</v>
      </c>
      <c r="C26" s="63">
        <v>27.937585377167707</v>
      </c>
      <c r="D26" s="35">
        <v>36.716683948481062</v>
      </c>
      <c r="E26" s="35">
        <v>48.168111520716081</v>
      </c>
      <c r="F26" s="2"/>
      <c r="G26" s="2"/>
      <c r="H26" s="2"/>
      <c r="I26" s="2"/>
      <c r="J26" s="74">
        <v>2044</v>
      </c>
      <c r="K26" s="63">
        <v>57.588681075511253</v>
      </c>
      <c r="L26" s="63">
        <v>50.814402063944968</v>
      </c>
      <c r="M26" s="35">
        <v>44.248131018995224</v>
      </c>
      <c r="N26" s="35">
        <v>32.783951208301502</v>
      </c>
      <c r="O26" s="2"/>
      <c r="Q26" s="2"/>
      <c r="R26" s="2"/>
      <c r="S26" s="74">
        <v>2044</v>
      </c>
      <c r="T26" s="63">
        <v>83.093490685436805</v>
      </c>
      <c r="U26" s="63">
        <v>78.751987441112675</v>
      </c>
      <c r="V26" s="35">
        <v>80.964814967476286</v>
      </c>
      <c r="W26" s="35">
        <v>80.952062729017584</v>
      </c>
      <c r="X26" s="59"/>
      <c r="Y26" s="2"/>
      <c r="Z26" s="2"/>
    </row>
    <row r="27" spans="1:26" x14ac:dyDescent="0.25">
      <c r="A27" s="19">
        <v>2045</v>
      </c>
      <c r="B27" s="63">
        <v>24.749987007368496</v>
      </c>
      <c r="C27" s="63">
        <v>26.301228032700237</v>
      </c>
      <c r="D27" s="35">
        <v>34.215066995889636</v>
      </c>
      <c r="E27" s="35">
        <v>45.914646369514799</v>
      </c>
      <c r="F27" s="59"/>
      <c r="G27" s="2"/>
      <c r="H27" s="2"/>
      <c r="I27" s="2"/>
      <c r="J27" s="19">
        <v>2045</v>
      </c>
      <c r="K27" s="63">
        <v>55.957399407789637</v>
      </c>
      <c r="L27" s="63">
        <v>49.563514102082735</v>
      </c>
      <c r="M27" s="35">
        <v>43.420354961375885</v>
      </c>
      <c r="N27" s="35">
        <v>32.296409270907354</v>
      </c>
      <c r="O27" s="59"/>
      <c r="Q27" s="2"/>
      <c r="R27" s="2"/>
      <c r="S27" s="19">
        <v>2045</v>
      </c>
      <c r="T27" s="63">
        <v>80.70738641515814</v>
      </c>
      <c r="U27" s="63">
        <v>75.864742134782972</v>
      </c>
      <c r="V27" s="35">
        <v>77.635421957265521</v>
      </c>
      <c r="W27" s="35">
        <v>78.21105564042216</v>
      </c>
      <c r="X27" s="59"/>
      <c r="Y27" s="2"/>
      <c r="Z27" s="2"/>
    </row>
    <row r="28" spans="1:26" ht="15.75" thickBot="1" x14ac:dyDescent="0.3">
      <c r="A28" s="36" t="s">
        <v>150</v>
      </c>
      <c r="B28" s="37">
        <f>SUM(B3:B27)</f>
        <v>1745.8155998719599</v>
      </c>
      <c r="C28" s="37">
        <f>SUM(C3:C27)</f>
        <v>1660.5154958551718</v>
      </c>
      <c r="D28" s="37">
        <f>SUM(D3:D27)</f>
        <v>1515.449907428203</v>
      </c>
      <c r="E28" s="37">
        <f>SUM(E3:E27)</f>
        <v>1248.0764851109207</v>
      </c>
      <c r="F28" s="34"/>
      <c r="G28" s="2"/>
      <c r="H28" s="2"/>
      <c r="I28" s="2"/>
      <c r="J28" s="36" t="s">
        <v>150</v>
      </c>
      <c r="K28" s="37">
        <f>SUM(K3:K27)</f>
        <v>1984.7879330254327</v>
      </c>
      <c r="L28" s="37">
        <f>SUM(L3:L27)</f>
        <v>1662.0951247134371</v>
      </c>
      <c r="M28" s="37">
        <f>SUM(M3:M27)</f>
        <v>1380.8827419642016</v>
      </c>
      <c r="N28" s="37">
        <f>SUM(N3:N27)</f>
        <v>1000.6323846794179</v>
      </c>
      <c r="O28" s="34"/>
      <c r="Q28" s="2"/>
      <c r="R28" s="2"/>
      <c r="S28" s="36" t="s">
        <v>150</v>
      </c>
      <c r="T28" s="37">
        <f>SUM(T3:T27)</f>
        <v>3730.6035328973921</v>
      </c>
      <c r="U28" s="37">
        <f>SUM(U3:U27)</f>
        <v>3322.6106205686087</v>
      </c>
      <c r="V28" s="37">
        <f>SUM(V3:V27)</f>
        <v>2896.3326493924046</v>
      </c>
      <c r="W28" s="37">
        <f>SUM(W3:W27)</f>
        <v>2248.7088697903387</v>
      </c>
      <c r="X28" s="34"/>
      <c r="Y28" s="2"/>
      <c r="Z28" s="2"/>
    </row>
    <row r="29" spans="1:26" x14ac:dyDescent="0.25">
      <c r="A29" s="42" t="s">
        <v>1525</v>
      </c>
      <c r="B29" s="2"/>
      <c r="C29" s="2"/>
      <c r="D29" s="2"/>
      <c r="E29" s="2"/>
      <c r="F29" s="59"/>
      <c r="G29" s="2"/>
      <c r="H29" s="2"/>
      <c r="I29" s="2"/>
      <c r="J29" s="42" t="s">
        <v>1525</v>
      </c>
      <c r="K29" s="2"/>
      <c r="L29" s="2"/>
      <c r="M29" s="2"/>
      <c r="N29" s="2"/>
      <c r="O29" s="59"/>
      <c r="Q29" s="2"/>
      <c r="R29" s="2"/>
      <c r="S29" s="42" t="s">
        <v>1525</v>
      </c>
      <c r="T29" s="2"/>
      <c r="U29" s="2"/>
      <c r="V29" s="2"/>
      <c r="W29" s="2"/>
      <c r="X29" s="59"/>
      <c r="Y29" s="2"/>
      <c r="Z29" s="2"/>
    </row>
    <row r="31" spans="1:26" x14ac:dyDescent="0.25">
      <c r="G31" s="1" t="s">
        <v>1033</v>
      </c>
      <c r="O31" s="1" t="s">
        <v>1058</v>
      </c>
    </row>
    <row r="32" spans="1:26" x14ac:dyDescent="0.25">
      <c r="A32" s="9" t="s">
        <v>1059</v>
      </c>
      <c r="B32" s="9"/>
      <c r="C32" s="9"/>
      <c r="D32" s="9"/>
      <c r="E32" s="9"/>
    </row>
    <row r="33" spans="1:5" ht="15.75" thickBot="1" x14ac:dyDescent="0.3">
      <c r="A33" s="33"/>
      <c r="B33" s="16" t="s">
        <v>180</v>
      </c>
      <c r="C33" s="16" t="s">
        <v>228</v>
      </c>
      <c r="D33" s="16" t="s">
        <v>229</v>
      </c>
      <c r="E33" s="16" t="s">
        <v>230</v>
      </c>
    </row>
    <row r="34" spans="1:5" ht="15.75" hidden="1" thickTop="1" x14ac:dyDescent="0.25">
      <c r="A34" s="68">
        <v>2019</v>
      </c>
      <c r="B34" s="69"/>
      <c r="C34" s="69"/>
      <c r="D34" s="69"/>
      <c r="E34" s="69"/>
    </row>
    <row r="35" spans="1:5" hidden="1" x14ac:dyDescent="0.25">
      <c r="A35" s="19">
        <v>2020</v>
      </c>
      <c r="B35" s="69"/>
      <c r="C35" s="69"/>
      <c r="D35" s="69"/>
      <c r="E35" s="69"/>
    </row>
    <row r="36" spans="1:5" ht="15.75" thickTop="1" x14ac:dyDescent="0.25">
      <c r="A36" s="68">
        <v>2021</v>
      </c>
      <c r="B36" s="69">
        <f>T3/$D68</f>
        <v>2.0633237462204676E-2</v>
      </c>
      <c r="C36" s="69">
        <f t="shared" ref="C36:C61" si="0">U3/$D68</f>
        <v>1.451078723613383E-2</v>
      </c>
      <c r="D36" s="69">
        <f t="shared" ref="D36:D61" si="1">V3/$D68</f>
        <v>1.0550696963258877E-2</v>
      </c>
      <c r="E36" s="69">
        <f t="shared" ref="E36:E61" si="2">W3/$D68</f>
        <v>6.9598151605945371E-3</v>
      </c>
    </row>
    <row r="37" spans="1:5" x14ac:dyDescent="0.25">
      <c r="A37" s="19">
        <v>2022</v>
      </c>
      <c r="B37" s="69">
        <f>T4/$D69</f>
        <v>2.1922004537993645E-2</v>
      </c>
      <c r="C37" s="69">
        <f t="shared" si="0"/>
        <v>1.5735973033106216E-2</v>
      </c>
      <c r="D37" s="69">
        <f t="shared" si="1"/>
        <v>1.1572344297448434E-2</v>
      </c>
      <c r="E37" s="69">
        <f t="shared" si="2"/>
        <v>7.6698947689247191E-3</v>
      </c>
    </row>
    <row r="38" spans="1:5" x14ac:dyDescent="0.25">
      <c r="A38" s="68">
        <v>2023</v>
      </c>
      <c r="B38" s="69">
        <f t="shared" ref="B38:B60" si="3">T5/$D70</f>
        <v>2.1091756965965106E-2</v>
      </c>
      <c r="C38" s="69">
        <f t="shared" si="0"/>
        <v>1.5477824313949659E-2</v>
      </c>
      <c r="D38" s="69">
        <f t="shared" si="1"/>
        <v>1.1364921277561838E-2</v>
      </c>
      <c r="E38" s="69">
        <f t="shared" si="2"/>
        <v>7.40402403304151E-3</v>
      </c>
    </row>
    <row r="39" spans="1:5" x14ac:dyDescent="0.25">
      <c r="A39" s="19">
        <v>2024</v>
      </c>
      <c r="B39" s="69">
        <f t="shared" si="3"/>
        <v>1.9448244154207098E-2</v>
      </c>
      <c r="C39" s="69">
        <f t="shared" si="0"/>
        <v>1.4596506536751506E-2</v>
      </c>
      <c r="D39" s="69">
        <f t="shared" si="1"/>
        <v>1.0709648801711885E-2</v>
      </c>
      <c r="E39" s="69">
        <f t="shared" si="2"/>
        <v>6.8292367768765733E-3</v>
      </c>
    </row>
    <row r="40" spans="1:5" x14ac:dyDescent="0.25">
      <c r="A40" s="68">
        <v>2025</v>
      </c>
      <c r="B40" s="69">
        <f t="shared" si="3"/>
        <v>1.8263032168742237E-2</v>
      </c>
      <c r="C40" s="69">
        <f t="shared" si="0"/>
        <v>1.4547639763245041E-2</v>
      </c>
      <c r="D40" s="69">
        <f t="shared" si="1"/>
        <v>1.0821826182817178E-2</v>
      </c>
      <c r="E40" s="69">
        <f t="shared" si="2"/>
        <v>6.9499756658234326E-3</v>
      </c>
    </row>
    <row r="41" spans="1:5" x14ac:dyDescent="0.25">
      <c r="A41" s="19">
        <v>2026</v>
      </c>
      <c r="B41" s="69">
        <f t="shared" si="3"/>
        <v>1.8403204275302391E-2</v>
      </c>
      <c r="C41" s="69">
        <f t="shared" si="0"/>
        <v>1.5247146610865707E-2</v>
      </c>
      <c r="D41" s="69">
        <f t="shared" si="1"/>
        <v>1.1693779580547027E-2</v>
      </c>
      <c r="E41" s="69">
        <f t="shared" si="2"/>
        <v>7.7199215346210248E-3</v>
      </c>
    </row>
    <row r="42" spans="1:5" x14ac:dyDescent="0.25">
      <c r="A42" s="68">
        <v>2027</v>
      </c>
      <c r="B42" s="69">
        <f t="shared" si="3"/>
        <v>1.7329998962452634E-2</v>
      </c>
      <c r="C42" s="69">
        <f t="shared" si="0"/>
        <v>1.4920919333060507E-2</v>
      </c>
      <c r="D42" s="69">
        <f t="shared" si="1"/>
        <v>1.1717961279426337E-2</v>
      </c>
      <c r="E42" s="69">
        <f t="shared" si="2"/>
        <v>7.8271005628802407E-3</v>
      </c>
    </row>
    <row r="43" spans="1:5" x14ac:dyDescent="0.25">
      <c r="A43" s="19">
        <v>2028</v>
      </c>
      <c r="B43" s="69">
        <f t="shared" si="3"/>
        <v>1.7355690031403297E-2</v>
      </c>
      <c r="C43" s="69">
        <f t="shared" si="0"/>
        <v>1.5466640419751179E-2</v>
      </c>
      <c r="D43" s="69">
        <f t="shared" si="1"/>
        <v>1.2454888952075575E-2</v>
      </c>
      <c r="E43" s="69">
        <f t="shared" si="2"/>
        <v>8.4748707914116747E-3</v>
      </c>
    </row>
    <row r="44" spans="1:5" x14ac:dyDescent="0.25">
      <c r="A44" s="68">
        <v>2029</v>
      </c>
      <c r="B44" s="69">
        <f t="shared" si="3"/>
        <v>1.4859476505364946E-2</v>
      </c>
      <c r="C44" s="69">
        <f t="shared" si="0"/>
        <v>1.3914901031436741E-2</v>
      </c>
      <c r="D44" s="69">
        <f t="shared" si="1"/>
        <v>1.1508323537103255E-2</v>
      </c>
      <c r="E44" s="69">
        <f t="shared" si="2"/>
        <v>7.9966495805593018E-3</v>
      </c>
    </row>
    <row r="45" spans="1:5" x14ac:dyDescent="0.25">
      <c r="A45" s="19">
        <v>2030</v>
      </c>
      <c r="B45" s="69">
        <f t="shared" si="3"/>
        <v>1.3830540806163963E-2</v>
      </c>
      <c r="C45" s="69">
        <f t="shared" si="0"/>
        <v>1.3377414085158841E-2</v>
      </c>
      <c r="D45" s="69">
        <f t="shared" si="1"/>
        <v>1.1401492754859023E-2</v>
      </c>
      <c r="E45" s="69">
        <f t="shared" si="2"/>
        <v>8.1378178335532302E-3</v>
      </c>
    </row>
    <row r="46" spans="1:5" x14ac:dyDescent="0.25">
      <c r="A46" s="68">
        <v>2031</v>
      </c>
      <c r="B46" s="69">
        <f t="shared" si="3"/>
        <v>1.2688908076646377E-2</v>
      </c>
      <c r="C46" s="69">
        <f t="shared" si="0"/>
        <v>1.2737930709002974E-2</v>
      </c>
      <c r="D46" s="69">
        <f t="shared" si="1"/>
        <v>1.1221483105842091E-2</v>
      </c>
      <c r="E46" s="69">
        <f t="shared" si="2"/>
        <v>8.1140708708311686E-3</v>
      </c>
    </row>
    <row r="47" spans="1:5" x14ac:dyDescent="0.25">
      <c r="A47" s="19">
        <v>2032</v>
      </c>
      <c r="B47" s="69">
        <f t="shared" si="3"/>
        <v>1.2086670521735354E-2</v>
      </c>
      <c r="C47" s="69">
        <f t="shared" si="0"/>
        <v>1.2247284986976009E-2</v>
      </c>
      <c r="D47" s="69">
        <f t="shared" si="1"/>
        <v>1.1056475129587715E-2</v>
      </c>
      <c r="E47" s="69">
        <f t="shared" si="2"/>
        <v>8.2534482362384004E-3</v>
      </c>
    </row>
    <row r="48" spans="1:5" x14ac:dyDescent="0.25">
      <c r="A48" s="19">
        <v>2033</v>
      </c>
      <c r="B48" s="69">
        <f t="shared" si="3"/>
        <v>1.1067157984298812E-2</v>
      </c>
      <c r="C48" s="69">
        <f t="shared" si="0"/>
        <v>1.1407972004591678E-2</v>
      </c>
      <c r="D48" s="69">
        <f t="shared" si="1"/>
        <v>1.0601885129256201E-2</v>
      </c>
      <c r="E48" s="69">
        <f t="shared" si="2"/>
        <v>8.163130344294476E-3</v>
      </c>
    </row>
    <row r="49" spans="1:7" x14ac:dyDescent="0.25">
      <c r="A49" s="19">
        <v>2034</v>
      </c>
      <c r="B49" s="69">
        <f t="shared" si="3"/>
        <v>1.0860218661567025E-2</v>
      </c>
      <c r="C49" s="69">
        <f t="shared" si="0"/>
        <v>1.1174369532634381E-2</v>
      </c>
      <c r="D49" s="69">
        <f t="shared" si="1"/>
        <v>1.0619202827705031E-2</v>
      </c>
      <c r="E49" s="69">
        <f t="shared" si="2"/>
        <v>8.4073449818948803E-3</v>
      </c>
    </row>
    <row r="50" spans="1:7" x14ac:dyDescent="0.25">
      <c r="A50" s="19">
        <v>2035</v>
      </c>
      <c r="B50" s="69">
        <f t="shared" si="3"/>
        <v>1.0214940154306304E-2</v>
      </c>
      <c r="C50" s="69">
        <f t="shared" si="0"/>
        <v>1.0592072330233378E-2</v>
      </c>
      <c r="D50" s="69">
        <f t="shared" si="1"/>
        <v>1.0323287084798355E-2</v>
      </c>
      <c r="E50" s="69">
        <f t="shared" si="2"/>
        <v>8.4553264550520438E-3</v>
      </c>
    </row>
    <row r="51" spans="1:7" x14ac:dyDescent="0.25">
      <c r="A51" s="19">
        <v>2036</v>
      </c>
      <c r="B51" s="69">
        <f t="shared" si="3"/>
        <v>1.0084512682293212E-2</v>
      </c>
      <c r="C51" s="69">
        <f t="shared" si="0"/>
        <v>1.0370074887086345E-2</v>
      </c>
      <c r="D51" s="69">
        <f t="shared" si="1"/>
        <v>1.0264951938305808E-2</v>
      </c>
      <c r="E51" s="69">
        <f t="shared" si="2"/>
        <v>8.6582526217552132E-3</v>
      </c>
    </row>
    <row r="52" spans="1:7" x14ac:dyDescent="0.25">
      <c r="A52" s="19">
        <v>2037</v>
      </c>
      <c r="B52" s="69">
        <f t="shared" si="3"/>
        <v>9.827228355195422E-3</v>
      </c>
      <c r="C52" s="69">
        <f t="shared" si="0"/>
        <v>9.9937616784947347E-3</v>
      </c>
      <c r="D52" s="69">
        <f t="shared" si="1"/>
        <v>1.0019707847392856E-2</v>
      </c>
      <c r="E52" s="69">
        <f t="shared" si="2"/>
        <v>8.6940706274196214E-3</v>
      </c>
      <c r="G52" s="1" t="s">
        <v>1429</v>
      </c>
    </row>
    <row r="53" spans="1:7" x14ac:dyDescent="0.25">
      <c r="A53" s="19">
        <v>2038</v>
      </c>
      <c r="B53" s="69">
        <f t="shared" si="3"/>
        <v>9.3672474884775869E-3</v>
      </c>
      <c r="C53" s="69">
        <f t="shared" si="0"/>
        <v>9.444797039968247E-3</v>
      </c>
      <c r="D53" s="69">
        <f t="shared" si="1"/>
        <v>9.5847210724554054E-3</v>
      </c>
      <c r="E53" s="69">
        <f t="shared" si="2"/>
        <v>8.553501377023898E-3</v>
      </c>
    </row>
    <row r="54" spans="1:7" x14ac:dyDescent="0.25">
      <c r="A54" s="19">
        <v>2039</v>
      </c>
      <c r="B54" s="69">
        <f t="shared" si="3"/>
        <v>9.0429977877816165E-3</v>
      </c>
      <c r="C54" s="69">
        <f t="shared" si="0"/>
        <v>9.009076834499594E-3</v>
      </c>
      <c r="D54" s="69">
        <f t="shared" si="1"/>
        <v>9.2100968509564087E-3</v>
      </c>
      <c r="E54" s="69">
        <f t="shared" si="2"/>
        <v>8.4277131202363572E-3</v>
      </c>
    </row>
    <row r="55" spans="1:7" x14ac:dyDescent="0.25">
      <c r="A55" s="19">
        <v>2040</v>
      </c>
      <c r="B55" s="69">
        <f t="shared" si="3"/>
        <v>8.7416016795715621E-3</v>
      </c>
      <c r="C55" s="69">
        <f t="shared" si="0"/>
        <v>8.5990024755534713E-3</v>
      </c>
      <c r="D55" s="69">
        <f t="shared" si="1"/>
        <v>8.8295010573457792E-3</v>
      </c>
      <c r="E55" s="69">
        <f t="shared" si="2"/>
        <v>8.2627493327899464E-3</v>
      </c>
    </row>
    <row r="56" spans="1:7" x14ac:dyDescent="0.25">
      <c r="A56" s="19">
        <v>2041</v>
      </c>
      <c r="B56" s="69">
        <f t="shared" si="3"/>
        <v>8.2493853246623297E-3</v>
      </c>
      <c r="C56" s="69">
        <f t="shared" si="0"/>
        <v>8.0643831039872056E-3</v>
      </c>
      <c r="D56" s="69">
        <f t="shared" si="1"/>
        <v>8.3411795964136812E-3</v>
      </c>
      <c r="E56" s="69">
        <f t="shared" si="2"/>
        <v>7.9968873693511879E-3</v>
      </c>
    </row>
    <row r="57" spans="1:7" x14ac:dyDescent="0.25">
      <c r="A57" s="19">
        <v>2042</v>
      </c>
      <c r="B57" s="69">
        <f t="shared" si="3"/>
        <v>7.9941251009196888E-3</v>
      </c>
      <c r="C57" s="69">
        <f t="shared" si="0"/>
        <v>7.7252265571376988E-3</v>
      </c>
      <c r="D57" s="69">
        <f t="shared" si="1"/>
        <v>7.9858118984585513E-3</v>
      </c>
      <c r="E57" s="69">
        <f t="shared" si="2"/>
        <v>7.7883420351627661E-3</v>
      </c>
    </row>
    <row r="58" spans="1:7" x14ac:dyDescent="0.25">
      <c r="A58" s="19">
        <v>2043</v>
      </c>
      <c r="B58" s="69">
        <f t="shared" si="3"/>
        <v>7.7373872046812165E-3</v>
      </c>
      <c r="C58" s="69">
        <f t="shared" si="0"/>
        <v>7.401218942992986E-3</v>
      </c>
      <c r="D58" s="69">
        <f t="shared" si="1"/>
        <v>7.6354223758126972E-3</v>
      </c>
      <c r="E58" s="69">
        <f t="shared" si="2"/>
        <v>7.55284360424775E-3</v>
      </c>
    </row>
    <row r="59" spans="1:7" x14ac:dyDescent="0.25">
      <c r="A59" s="19">
        <v>2044</v>
      </c>
      <c r="B59" s="69">
        <f t="shared" si="3"/>
        <v>7.5003587865256367E-3</v>
      </c>
      <c r="C59" s="69">
        <f t="shared" si="0"/>
        <v>7.1084769226553652E-3</v>
      </c>
      <c r="D59" s="69">
        <f t="shared" si="1"/>
        <v>7.3082157980295815E-3</v>
      </c>
      <c r="E59" s="69">
        <f t="shared" si="2"/>
        <v>7.3070647287582996E-3</v>
      </c>
    </row>
    <row r="60" spans="1:7" x14ac:dyDescent="0.25">
      <c r="A60" s="67">
        <v>2045</v>
      </c>
      <c r="B60" s="69">
        <f t="shared" si="3"/>
        <v>7.280673620708924E-3</v>
      </c>
      <c r="C60" s="69">
        <f t="shared" si="0"/>
        <v>6.8438150624942013E-3</v>
      </c>
      <c r="D60" s="69">
        <f t="shared" si="1"/>
        <v>7.0035494120611079E-3</v>
      </c>
      <c r="E60" s="69">
        <f t="shared" si="2"/>
        <v>7.0554777566439889E-3</v>
      </c>
    </row>
    <row r="61" spans="1:7" ht="15.75" thickBot="1" x14ac:dyDescent="0.3">
      <c r="A61" s="36" t="s">
        <v>150</v>
      </c>
      <c r="B61" s="79">
        <f>T28/$D93</f>
        <v>1.3114182079964423E-2</v>
      </c>
      <c r="C61" s="79">
        <f t="shared" si="0"/>
        <v>1.1679965526950239E-2</v>
      </c>
      <c r="D61" s="79">
        <f t="shared" si="1"/>
        <v>1.0181471548325596E-2</v>
      </c>
      <c r="E61" s="79">
        <f t="shared" si="2"/>
        <v>7.9048811548082052E-3</v>
      </c>
    </row>
    <row r="62" spans="1:7" x14ac:dyDescent="0.25">
      <c r="A62" s="42" t="s">
        <v>226</v>
      </c>
    </row>
    <row r="64" spans="1:7" x14ac:dyDescent="0.25">
      <c r="A64" s="9" t="s">
        <v>1087</v>
      </c>
      <c r="B64" s="9"/>
      <c r="C64" s="9"/>
      <c r="D64" s="9"/>
    </row>
    <row r="65" spans="1:4" ht="15.75" thickBot="1" x14ac:dyDescent="0.3">
      <c r="A65" s="33"/>
      <c r="B65" s="16" t="s">
        <v>0</v>
      </c>
      <c r="C65" s="16" t="s">
        <v>227</v>
      </c>
      <c r="D65" s="16" t="s">
        <v>149</v>
      </c>
    </row>
    <row r="66" spans="1:4" ht="15.75" hidden="1" thickTop="1" x14ac:dyDescent="0.25">
      <c r="A66" s="68">
        <v>2019</v>
      </c>
      <c r="B66" s="63"/>
      <c r="C66" s="34"/>
      <c r="D66" s="35"/>
    </row>
    <row r="67" spans="1:4" hidden="1" x14ac:dyDescent="0.25">
      <c r="A67" s="19">
        <v>2020</v>
      </c>
      <c r="B67" s="63"/>
      <c r="C67" s="35"/>
      <c r="D67" s="35"/>
    </row>
    <row r="68" spans="1:4" ht="15.75" thickTop="1" x14ac:dyDescent="0.25">
      <c r="A68" s="68">
        <v>2021</v>
      </c>
      <c r="B68" s="63">
        <v>5032.7683778559003</v>
      </c>
      <c r="C68" s="35">
        <v>6333.84808961412</v>
      </c>
      <c r="D68" s="63">
        <v>11366.616467469999</v>
      </c>
    </row>
    <row r="69" spans="1:4" x14ac:dyDescent="0.25">
      <c r="A69" s="19">
        <v>2022</v>
      </c>
      <c r="B69" s="63">
        <v>5060.08032093974</v>
      </c>
      <c r="C69" s="35">
        <v>6407.5978869762603</v>
      </c>
      <c r="D69" s="63">
        <v>11467.678207916</v>
      </c>
    </row>
    <row r="70" spans="1:4" x14ac:dyDescent="0.25">
      <c r="A70" s="68">
        <v>2023</v>
      </c>
      <c r="B70" s="63">
        <v>5077.66763199652</v>
      </c>
      <c r="C70" s="35">
        <v>6431.7511060946599</v>
      </c>
      <c r="D70" s="63">
        <v>11509.418738091101</v>
      </c>
    </row>
    <row r="71" spans="1:4" x14ac:dyDescent="0.25">
      <c r="A71" s="19">
        <v>2024</v>
      </c>
      <c r="B71" s="63">
        <v>5135.6120513904498</v>
      </c>
      <c r="C71" s="35">
        <v>6458.7554014952802</v>
      </c>
      <c r="D71" s="63">
        <v>11594.367452885699</v>
      </c>
    </row>
    <row r="72" spans="1:4" x14ac:dyDescent="0.25">
      <c r="A72" s="68">
        <v>2025</v>
      </c>
      <c r="B72" s="63">
        <v>5142.0577132141198</v>
      </c>
      <c r="C72" s="35">
        <v>6462.4055831849601</v>
      </c>
      <c r="D72" s="63">
        <v>11604.463296399001</v>
      </c>
    </row>
    <row r="73" spans="1:4" x14ac:dyDescent="0.25">
      <c r="A73" s="19">
        <v>2026</v>
      </c>
      <c r="B73" s="63">
        <v>5164.8112028789001</v>
      </c>
      <c r="C73" s="35">
        <v>6490.2601072227299</v>
      </c>
      <c r="D73" s="63">
        <v>11655.071310101601</v>
      </c>
    </row>
    <row r="74" spans="1:4" x14ac:dyDescent="0.25">
      <c r="A74" s="68">
        <v>2027</v>
      </c>
      <c r="B74" s="63">
        <v>5191.4292426575803</v>
      </c>
      <c r="C74" s="35">
        <v>6508.3183415758904</v>
      </c>
      <c r="D74" s="63">
        <v>11699.747584233401</v>
      </c>
    </row>
    <row r="75" spans="1:4" x14ac:dyDescent="0.25">
      <c r="A75" s="19">
        <v>2028</v>
      </c>
      <c r="B75" s="63">
        <v>5252.1628390799297</v>
      </c>
      <c r="C75" s="35">
        <v>6548.7690610764002</v>
      </c>
      <c r="D75" s="63">
        <v>11800.9319001563</v>
      </c>
    </row>
    <row r="76" spans="1:4" x14ac:dyDescent="0.25">
      <c r="A76" s="68">
        <v>2029</v>
      </c>
      <c r="B76" s="63">
        <v>5222.6735030734499</v>
      </c>
      <c r="C76" s="35">
        <v>6512.5275140392296</v>
      </c>
      <c r="D76" s="63">
        <v>11735.2010171126</v>
      </c>
    </row>
    <row r="77" spans="1:4" x14ac:dyDescent="0.25">
      <c r="A77" s="19">
        <v>2030</v>
      </c>
      <c r="B77" s="63">
        <v>5214.9464634204796</v>
      </c>
      <c r="C77" s="35">
        <v>6479.7517460328299</v>
      </c>
      <c r="D77" s="63">
        <v>11694.6982094533</v>
      </c>
    </row>
    <row r="78" spans="1:4" x14ac:dyDescent="0.25">
      <c r="A78" s="68">
        <v>2031</v>
      </c>
      <c r="B78" s="63">
        <v>5208.9936931722305</v>
      </c>
      <c r="C78" s="35">
        <v>6433.3559214918296</v>
      </c>
      <c r="D78" s="63">
        <v>11642.349614663999</v>
      </c>
    </row>
    <row r="79" spans="1:4" x14ac:dyDescent="0.25">
      <c r="A79" s="19">
        <v>2032</v>
      </c>
      <c r="B79" s="63">
        <v>5205.15530174171</v>
      </c>
      <c r="C79" s="35">
        <v>6388.8396037365801</v>
      </c>
      <c r="D79" s="63">
        <v>11593.994905478299</v>
      </c>
    </row>
    <row r="80" spans="1:4" x14ac:dyDescent="0.25">
      <c r="A80" s="68">
        <v>2033</v>
      </c>
      <c r="B80" s="63">
        <v>5204.0288897032297</v>
      </c>
      <c r="C80" s="35">
        <v>6335.9134669289597</v>
      </c>
      <c r="D80" s="63">
        <v>11539.9423566321</v>
      </c>
    </row>
    <row r="81" spans="1:4" x14ac:dyDescent="0.25">
      <c r="A81" s="19">
        <v>2034</v>
      </c>
      <c r="B81" s="63">
        <v>5143.8101909466004</v>
      </c>
      <c r="C81" s="35">
        <v>6239.1067415951902</v>
      </c>
      <c r="D81" s="63">
        <v>11382.916932541801</v>
      </c>
    </row>
    <row r="82" spans="1:4" x14ac:dyDescent="0.25">
      <c r="A82" s="68">
        <v>2035</v>
      </c>
      <c r="B82" s="63">
        <v>5088.84456661083</v>
      </c>
      <c r="C82" s="35">
        <v>6143.7513990832304</v>
      </c>
      <c r="D82" s="63">
        <v>11232.595965693999</v>
      </c>
    </row>
    <row r="83" spans="1:4" x14ac:dyDescent="0.25">
      <c r="A83" s="19">
        <v>2036</v>
      </c>
      <c r="B83" s="63">
        <v>5040.3981965255498</v>
      </c>
      <c r="C83" s="35">
        <v>6061.4116735044099</v>
      </c>
      <c r="D83" s="63">
        <v>11101.8098700299</v>
      </c>
    </row>
    <row r="84" spans="1:4" x14ac:dyDescent="0.25">
      <c r="A84" s="74">
        <v>2037</v>
      </c>
      <c r="B84" s="63">
        <v>5054.4773378773898</v>
      </c>
      <c r="C84" s="35">
        <v>6053.1331923431899</v>
      </c>
      <c r="D84" s="63">
        <v>11107.6105302205</v>
      </c>
    </row>
    <row r="85" spans="1:4" x14ac:dyDescent="0.25">
      <c r="A85" s="19">
        <v>2038</v>
      </c>
      <c r="B85" s="63">
        <v>5067.4637423131899</v>
      </c>
      <c r="C85" s="35">
        <v>6043.3466589461304</v>
      </c>
      <c r="D85" s="63">
        <v>11110.810401259299</v>
      </c>
    </row>
    <row r="86" spans="1:4" x14ac:dyDescent="0.25">
      <c r="A86" s="74">
        <v>2039</v>
      </c>
      <c r="B86" s="63">
        <v>5085.4597004631596</v>
      </c>
      <c r="C86" s="35">
        <v>6039.3374302845295</v>
      </c>
      <c r="D86" s="63">
        <v>11124.7971307476</v>
      </c>
    </row>
    <row r="87" spans="1:4" x14ac:dyDescent="0.25">
      <c r="A87" s="19">
        <v>2040</v>
      </c>
      <c r="B87" s="63">
        <v>5105.0624166294001</v>
      </c>
      <c r="C87" s="35">
        <v>6040.7115309928904</v>
      </c>
      <c r="D87" s="63">
        <v>11145.7739476223</v>
      </c>
    </row>
    <row r="88" spans="1:4" x14ac:dyDescent="0.25">
      <c r="A88" s="74">
        <v>2041</v>
      </c>
      <c r="B88" s="63">
        <v>5089.7502418300501</v>
      </c>
      <c r="C88" s="35">
        <v>5969.1242221668399</v>
      </c>
      <c r="D88" s="63">
        <v>11058.874463996801</v>
      </c>
    </row>
    <row r="89" spans="1:4" x14ac:dyDescent="0.25">
      <c r="A89" s="19">
        <v>2042</v>
      </c>
      <c r="B89" s="63">
        <v>5102.5882825209601</v>
      </c>
      <c r="C89" s="35">
        <v>5962.8741905275501</v>
      </c>
      <c r="D89" s="63">
        <v>11065.462473048499</v>
      </c>
    </row>
    <row r="90" spans="1:4" x14ac:dyDescent="0.25">
      <c r="A90" s="74">
        <v>2043</v>
      </c>
      <c r="B90" s="63">
        <v>5115.4422202015703</v>
      </c>
      <c r="C90" s="35">
        <v>5956.5961351713904</v>
      </c>
      <c r="D90" s="63">
        <v>11072.038355372901</v>
      </c>
    </row>
    <row r="91" spans="1:4" x14ac:dyDescent="0.25">
      <c r="A91" s="19">
        <v>2044</v>
      </c>
      <c r="B91" s="63">
        <v>5128.3120548718898</v>
      </c>
      <c r="C91" s="63">
        <v>5950.2900560983599</v>
      </c>
      <c r="D91" s="63">
        <v>11078.6021109702</v>
      </c>
    </row>
    <row r="92" spans="1:4" x14ac:dyDescent="0.25">
      <c r="A92" s="74">
        <v>2045</v>
      </c>
      <c r="B92" s="63">
        <v>5141.1977865319004</v>
      </c>
      <c r="C92" s="63">
        <v>5943.9559533084803</v>
      </c>
      <c r="D92" s="63">
        <v>11085.1537398403</v>
      </c>
    </row>
    <row r="93" spans="1:4" ht="15.75" thickBot="1" x14ac:dyDescent="0.3">
      <c r="A93" s="36" t="s">
        <v>150</v>
      </c>
      <c r="B93" s="37">
        <f>SUM(B68:B92)</f>
        <v>128275.19396844675</v>
      </c>
      <c r="C93" s="37">
        <f>SUM(C68:C92)</f>
        <v>156195.73301349193</v>
      </c>
      <c r="D93" s="37">
        <f>SUM(D68:D92)</f>
        <v>284470.92698193749</v>
      </c>
    </row>
    <row r="94" spans="1:4" x14ac:dyDescent="0.25">
      <c r="D94" s="115"/>
    </row>
  </sheetData>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3">
    <tabColor rgb="FF92D050"/>
  </sheetPr>
  <dimension ref="A1:X124"/>
  <sheetViews>
    <sheetView showGridLines="0" workbookViewId="0"/>
  </sheetViews>
  <sheetFormatPr defaultColWidth="8.85546875" defaultRowHeight="12.75" x14ac:dyDescent="0.2"/>
  <cols>
    <col min="1" max="1" width="12.7109375" style="2" customWidth="1"/>
    <col min="2" max="5" width="14.7109375" style="2" customWidth="1"/>
    <col min="6" max="15" width="8.85546875" style="2"/>
    <col min="16" max="16" width="12.7109375" style="2" customWidth="1"/>
    <col min="17" max="22" width="14.7109375" style="2" customWidth="1"/>
    <col min="23" max="23" width="14.28515625" style="2" customWidth="1"/>
    <col min="24" max="16384" width="8.85546875" style="2"/>
  </cols>
  <sheetData>
    <row r="1" spans="1:24" x14ac:dyDescent="0.2">
      <c r="A1" s="9" t="str">
        <f>Mappings!D6 &amp; " (" &amp; Mappings!E6 &amp; ")"</f>
        <v>Electricity Technical Potential by Sector (GWh)</v>
      </c>
      <c r="B1" s="9"/>
      <c r="C1" s="9"/>
      <c r="P1" s="9" t="str">
        <f>Mappings!D8 &amp; " (" &amp; Mappings!E8 &amp; ")"</f>
        <v>Total Electricity Potential by Potential Type (GWh)</v>
      </c>
      <c r="Q1" s="9"/>
      <c r="R1" s="9"/>
      <c r="S1" s="9"/>
      <c r="T1" s="9"/>
      <c r="U1" s="9"/>
      <c r="V1" s="9"/>
      <c r="W1" s="41"/>
    </row>
    <row r="2" spans="1:24" ht="13.5" thickBot="1" x14ac:dyDescent="0.25">
      <c r="A2" s="33"/>
      <c r="B2" s="16" t="s">
        <v>0</v>
      </c>
      <c r="C2" s="16" t="s">
        <v>227</v>
      </c>
      <c r="E2" s="1" t="s">
        <v>1407</v>
      </c>
      <c r="P2" s="15"/>
      <c r="Q2" s="16" t="s">
        <v>1</v>
      </c>
      <c r="R2" s="16" t="s">
        <v>2</v>
      </c>
      <c r="S2" s="16" t="s">
        <v>229</v>
      </c>
      <c r="T2" s="16" t="s">
        <v>180</v>
      </c>
      <c r="U2" s="16" t="s">
        <v>228</v>
      </c>
      <c r="V2" s="16" t="s">
        <v>230</v>
      </c>
      <c r="W2" s="89"/>
      <c r="X2" s="120" t="s">
        <v>1511</v>
      </c>
    </row>
    <row r="3" spans="1:24" ht="13.5" hidden="1" thickTop="1" x14ac:dyDescent="0.2">
      <c r="A3" s="17">
        <v>2019</v>
      </c>
      <c r="B3" s="34"/>
      <c r="C3" s="34"/>
      <c r="P3" s="71">
        <v>2019</v>
      </c>
      <c r="Q3" s="34"/>
      <c r="R3" s="34"/>
      <c r="S3" s="34"/>
      <c r="T3" s="34"/>
      <c r="U3" s="34"/>
      <c r="V3" s="34"/>
      <c r="W3" s="91"/>
    </row>
    <row r="4" spans="1:24" hidden="1" x14ac:dyDescent="0.2">
      <c r="A4" s="19">
        <v>2020</v>
      </c>
      <c r="B4" s="35"/>
      <c r="C4" s="35"/>
      <c r="P4" s="19">
        <v>2020</v>
      </c>
      <c r="Q4" s="35"/>
      <c r="R4" s="35"/>
      <c r="S4" s="35"/>
      <c r="T4" s="35"/>
      <c r="U4" s="35"/>
      <c r="V4" s="35"/>
      <c r="W4" s="91"/>
    </row>
    <row r="5" spans="1:24" ht="13.5" thickTop="1" x14ac:dyDescent="0.2">
      <c r="A5" s="19">
        <v>2021</v>
      </c>
      <c r="B5" s="35">
        <v>3973.2614490456376</v>
      </c>
      <c r="C5" s="35">
        <v>4488.3513672146737</v>
      </c>
      <c r="P5" s="19">
        <v>2021</v>
      </c>
      <c r="Q5" s="35">
        <v>8461.6128162603109</v>
      </c>
      <c r="R5" s="35">
        <v>7664.5188494179019</v>
      </c>
      <c r="S5" s="35">
        <v>119.81995657634052</v>
      </c>
      <c r="T5" s="35">
        <v>234.42432744559099</v>
      </c>
      <c r="U5" s="35">
        <v>164.83278388466869</v>
      </c>
      <c r="V5" s="35">
        <v>79.00378034543769</v>
      </c>
      <c r="W5" s="91"/>
      <c r="X5" s="119" t="s">
        <v>1400</v>
      </c>
    </row>
    <row r="6" spans="1:24" x14ac:dyDescent="0.2">
      <c r="A6" s="19">
        <v>2022</v>
      </c>
      <c r="B6" s="35">
        <v>3990.218495508313</v>
      </c>
      <c r="C6" s="35">
        <v>4505.845050805412</v>
      </c>
      <c r="P6" s="19">
        <v>2022</v>
      </c>
      <c r="Q6" s="35">
        <v>8496.063546313726</v>
      </c>
      <c r="R6" s="35">
        <v>7716.4836466038096</v>
      </c>
      <c r="S6" s="35">
        <v>251.51876926342834</v>
      </c>
      <c r="T6" s="35">
        <v>484.55288404703856</v>
      </c>
      <c r="U6" s="35">
        <v>344.15323506034633</v>
      </c>
      <c r="V6" s="35">
        <v>166.03054216223495</v>
      </c>
      <c r="W6" s="91"/>
      <c r="X6" s="1" t="s">
        <v>1427</v>
      </c>
    </row>
    <row r="7" spans="1:24" x14ac:dyDescent="0.2">
      <c r="A7" s="19">
        <v>2023</v>
      </c>
      <c r="B7" s="35">
        <v>4007.284199096473</v>
      </c>
      <c r="C7" s="35">
        <v>4523.4057631246387</v>
      </c>
      <c r="P7" s="19">
        <v>2023</v>
      </c>
      <c r="Q7" s="35">
        <v>8530.6899622211113</v>
      </c>
      <c r="R7" s="35">
        <v>7818.616609729781</v>
      </c>
      <c r="S7" s="35">
        <v>382.15237620006428</v>
      </c>
      <c r="T7" s="35">
        <v>727.11867305748251</v>
      </c>
      <c r="U7" s="35">
        <v>522.11710627606976</v>
      </c>
      <c r="V7" s="35">
        <v>251.08453656173816</v>
      </c>
      <c r="W7" s="91"/>
    </row>
    <row r="8" spans="1:24" x14ac:dyDescent="0.2">
      <c r="A8" s="19">
        <v>2024</v>
      </c>
      <c r="B8" s="35">
        <v>3761.1558170986473</v>
      </c>
      <c r="C8" s="35">
        <v>4542.3658630186819</v>
      </c>
      <c r="P8" s="19">
        <v>2024</v>
      </c>
      <c r="Q8" s="35">
        <v>8303.5216801173301</v>
      </c>
      <c r="R8" s="35">
        <v>7658.9628044130159</v>
      </c>
      <c r="S8" s="35">
        <v>505.87039622517119</v>
      </c>
      <c r="T8" s="35">
        <v>951.85081614562444</v>
      </c>
      <c r="U8" s="35">
        <v>690.75263781664512</v>
      </c>
      <c r="V8" s="35">
        <v>329.93020245893626</v>
      </c>
      <c r="W8" s="91"/>
    </row>
    <row r="9" spans="1:24" x14ac:dyDescent="0.2">
      <c r="A9" s="19">
        <v>2025</v>
      </c>
      <c r="B9" s="35">
        <v>3776.4953854397918</v>
      </c>
      <c r="C9" s="35">
        <v>4544.5128834754705</v>
      </c>
      <c r="P9" s="19">
        <v>2025</v>
      </c>
      <c r="Q9" s="35">
        <v>8321.0082689152623</v>
      </c>
      <c r="R9" s="35">
        <v>7685.5852629588007</v>
      </c>
      <c r="S9" s="35">
        <v>629.92571702773182</v>
      </c>
      <c r="T9" s="35">
        <v>1161.6601209687071</v>
      </c>
      <c r="U9" s="35">
        <v>857.74573568489268</v>
      </c>
      <c r="V9" s="35">
        <v>409.32601462280525</v>
      </c>
      <c r="W9" s="91"/>
    </row>
    <row r="10" spans="1:24" x14ac:dyDescent="0.2">
      <c r="A10" s="19">
        <v>2026</v>
      </c>
      <c r="B10" s="35">
        <v>3791.9345304091476</v>
      </c>
      <c r="C10" s="35">
        <v>4563.2791579656941</v>
      </c>
      <c r="P10" s="19">
        <v>2026</v>
      </c>
      <c r="Q10" s="35">
        <v>8355.2136883748426</v>
      </c>
      <c r="R10" s="35">
        <v>7719.7291409459694</v>
      </c>
      <c r="S10" s="35">
        <v>764.42585144607619</v>
      </c>
      <c r="T10" s="35">
        <v>1372.8129316401389</v>
      </c>
      <c r="U10" s="35">
        <v>1032.975035959566</v>
      </c>
      <c r="V10" s="35">
        <v>497.98951166795177</v>
      </c>
      <c r="W10" s="91"/>
    </row>
    <row r="11" spans="1:24" x14ac:dyDescent="0.2">
      <c r="A11" s="19">
        <v>2027</v>
      </c>
      <c r="B11" s="35">
        <v>3807.4556055733797</v>
      </c>
      <c r="C11" s="35">
        <v>4575.2212249058812</v>
      </c>
      <c r="P11" s="19">
        <v>2027</v>
      </c>
      <c r="Q11" s="35">
        <v>8382.6768304792604</v>
      </c>
      <c r="R11" s="35">
        <v>7747.7971055928892</v>
      </c>
      <c r="S11" s="35">
        <v>899.26456765973364</v>
      </c>
      <c r="T11" s="35">
        <v>1571.9783617808869</v>
      </c>
      <c r="U11" s="35">
        <v>1204.6087751601235</v>
      </c>
      <c r="V11" s="35">
        <v>587.97461674549436</v>
      </c>
      <c r="W11" s="91"/>
    </row>
    <row r="12" spans="1:24" x14ac:dyDescent="0.2">
      <c r="A12" s="70">
        <v>2028</v>
      </c>
      <c r="B12" s="35">
        <v>3830.4678741790867</v>
      </c>
      <c r="C12" s="35">
        <v>4602.3794781916986</v>
      </c>
      <c r="P12" s="71">
        <v>2028</v>
      </c>
      <c r="Q12" s="35">
        <v>8432.8473523707853</v>
      </c>
      <c r="R12" s="35">
        <v>7793.4430625735567</v>
      </c>
      <c r="S12" s="35">
        <v>1044.0885665499434</v>
      </c>
      <c r="T12" s="35">
        <v>1772.9767976207013</v>
      </c>
      <c r="U12" s="35">
        <v>1384.1796156440041</v>
      </c>
      <c r="V12" s="35">
        <v>686.49925073393342</v>
      </c>
      <c r="W12" s="91"/>
    </row>
    <row r="13" spans="1:24" x14ac:dyDescent="0.2">
      <c r="A13" s="19">
        <v>2029</v>
      </c>
      <c r="B13" s="35">
        <v>3853.5727182829769</v>
      </c>
      <c r="C13" s="35">
        <v>4576.5673515405178</v>
      </c>
      <c r="P13" s="19">
        <v>2029</v>
      </c>
      <c r="Q13" s="35">
        <v>8430.1400698234938</v>
      </c>
      <c r="R13" s="35">
        <v>7792.182848977448</v>
      </c>
      <c r="S13" s="35">
        <v>1175.2546466166718</v>
      </c>
      <c r="T13" s="35">
        <v>1939.9381370596373</v>
      </c>
      <c r="U13" s="35">
        <v>1541.9781094463724</v>
      </c>
      <c r="V13" s="35">
        <v>777.79819846058592</v>
      </c>
      <c r="W13" s="91"/>
    </row>
    <row r="14" spans="1:24" x14ac:dyDescent="0.2">
      <c r="A14" s="19">
        <v>2030</v>
      </c>
      <c r="B14" s="35">
        <v>3873.7257770552869</v>
      </c>
      <c r="C14" s="35">
        <v>4553.2956331060241</v>
      </c>
      <c r="P14" s="19">
        <v>2030</v>
      </c>
      <c r="Q14" s="35">
        <v>8427.021410161311</v>
      </c>
      <c r="R14" s="35">
        <v>7788.5578746944229</v>
      </c>
      <c r="S14" s="35">
        <v>1305.0665018623606</v>
      </c>
      <c r="T14" s="35">
        <v>2095.2373465712144</v>
      </c>
      <c r="U14" s="35">
        <v>1693.4307018037587</v>
      </c>
      <c r="V14" s="35">
        <v>870.79187500244166</v>
      </c>
      <c r="W14" s="91"/>
    </row>
    <row r="15" spans="1:24" x14ac:dyDescent="0.2">
      <c r="A15" s="19">
        <v>2031</v>
      </c>
      <c r="B15" s="35">
        <v>3893.9868924005837</v>
      </c>
      <c r="C15" s="35">
        <v>4521.4086607087875</v>
      </c>
      <c r="P15" s="19">
        <v>2031</v>
      </c>
      <c r="Q15" s="35">
        <v>8415.3955531093707</v>
      </c>
      <c r="R15" s="35">
        <v>7788.8234150756944</v>
      </c>
      <c r="S15" s="35">
        <v>1430.2084747710774</v>
      </c>
      <c r="T15" s="35">
        <v>2233.754761296444</v>
      </c>
      <c r="U15" s="35">
        <v>1834.3560581991887</v>
      </c>
      <c r="V15" s="35">
        <v>961.57123735461926</v>
      </c>
      <c r="W15" s="91"/>
    </row>
    <row r="16" spans="1:24" x14ac:dyDescent="0.2">
      <c r="A16" s="19">
        <v>2032</v>
      </c>
      <c r="B16" s="35">
        <v>3914.3402649686736</v>
      </c>
      <c r="C16" s="35">
        <v>4490.8904517213659</v>
      </c>
      <c r="P16" s="19">
        <v>2032</v>
      </c>
      <c r="Q16" s="35">
        <v>8405.2307166900391</v>
      </c>
      <c r="R16" s="35">
        <v>7779.4074409579998</v>
      </c>
      <c r="S16" s="35">
        <v>1553.2778759529365</v>
      </c>
      <c r="T16" s="35">
        <v>2364.8990691328954</v>
      </c>
      <c r="U16" s="35">
        <v>1969.3022828069638</v>
      </c>
      <c r="V16" s="35">
        <v>1054.043964887813</v>
      </c>
      <c r="W16" s="91"/>
    </row>
    <row r="17" spans="1:23" x14ac:dyDescent="0.2">
      <c r="A17" s="19">
        <v>2033</v>
      </c>
      <c r="B17" s="35">
        <v>3934.7938138671907</v>
      </c>
      <c r="C17" s="35">
        <v>4454.0922121946842</v>
      </c>
      <c r="P17" s="19">
        <v>2033</v>
      </c>
      <c r="Q17" s="35">
        <v>8388.8860260618749</v>
      </c>
      <c r="R17" s="35">
        <v>7765.746225026387</v>
      </c>
      <c r="S17" s="35">
        <v>1668.6967196549635</v>
      </c>
      <c r="T17" s="35">
        <v>2481.5295951302924</v>
      </c>
      <c r="U17" s="35">
        <v>2091.8938097380742</v>
      </c>
      <c r="V17" s="35">
        <v>1143.4440314432447</v>
      </c>
      <c r="W17" s="91"/>
    </row>
    <row r="18" spans="1:23" x14ac:dyDescent="0.2">
      <c r="A18" s="19">
        <v>2034</v>
      </c>
      <c r="B18" s="35">
        <v>3955.3396454776193</v>
      </c>
      <c r="C18" s="35">
        <v>4383.9360731383877</v>
      </c>
      <c r="P18" s="19">
        <v>2034</v>
      </c>
      <c r="Q18" s="35">
        <v>8339.275718616007</v>
      </c>
      <c r="R18" s="35">
        <v>7763.05623612419</v>
      </c>
      <c r="S18" s="35">
        <v>1779.5157612856442</v>
      </c>
      <c r="T18" s="35">
        <v>2589.585522848919</v>
      </c>
      <c r="U18" s="35">
        <v>2206.240390492243</v>
      </c>
      <c r="V18" s="35">
        <v>1231.9736734758981</v>
      </c>
      <c r="W18" s="91"/>
    </row>
    <row r="19" spans="1:23" x14ac:dyDescent="0.2">
      <c r="A19" s="19">
        <v>2035</v>
      </c>
      <c r="B19" s="35">
        <v>3972.9447325306937</v>
      </c>
      <c r="C19" s="35">
        <v>4314.7051833342339</v>
      </c>
      <c r="P19" s="19">
        <v>2035</v>
      </c>
      <c r="Q19" s="35">
        <v>8287.6499158649276</v>
      </c>
      <c r="R19" s="35">
        <v>7720.7928008342524</v>
      </c>
      <c r="S19" s="35">
        <v>1887.6302610843711</v>
      </c>
      <c r="T19" s="35">
        <v>2693.3195063515986</v>
      </c>
      <c r="U19" s="35">
        <v>2315.3569542280834</v>
      </c>
      <c r="V19" s="35">
        <v>1321.5175016301687</v>
      </c>
      <c r="W19" s="91"/>
    </row>
    <row r="20" spans="1:23" x14ac:dyDescent="0.2">
      <c r="A20" s="19">
        <v>2036</v>
      </c>
      <c r="B20" s="35">
        <v>3990.6415163453348</v>
      </c>
      <c r="C20" s="35">
        <v>4255.0265138702771</v>
      </c>
      <c r="P20" s="19">
        <v>2036</v>
      </c>
      <c r="Q20" s="35">
        <v>8245.6680302156128</v>
      </c>
      <c r="R20" s="35">
        <v>7679.1673286863006</v>
      </c>
      <c r="S20" s="35">
        <v>1993.0733905246557</v>
      </c>
      <c r="T20" s="35">
        <v>2793.229548189759</v>
      </c>
      <c r="U20" s="35">
        <v>2419.9261536612371</v>
      </c>
      <c r="V20" s="35">
        <v>1411.668011862811</v>
      </c>
      <c r="W20" s="91"/>
    </row>
    <row r="21" spans="1:23" x14ac:dyDescent="0.2">
      <c r="A21" s="70">
        <v>2037</v>
      </c>
      <c r="B21" s="35">
        <v>4008.4445092835049</v>
      </c>
      <c r="C21" s="35">
        <v>4248.9684566338647</v>
      </c>
      <c r="P21" s="71">
        <v>2037</v>
      </c>
      <c r="Q21" s="35">
        <v>8257.4129659173705</v>
      </c>
      <c r="R21" s="35">
        <v>7689.9700780870116</v>
      </c>
      <c r="S21" s="35">
        <v>2091.2277717036068</v>
      </c>
      <c r="T21" s="35">
        <v>2884.0745089209167</v>
      </c>
      <c r="U21" s="35">
        <v>2515.3907202038217</v>
      </c>
      <c r="V21" s="35">
        <v>1498.6317018723823</v>
      </c>
      <c r="W21" s="91"/>
    </row>
    <row r="22" spans="1:23" x14ac:dyDescent="0.2">
      <c r="A22" s="19">
        <v>2038</v>
      </c>
      <c r="B22" s="35">
        <v>4026.3318873533908</v>
      </c>
      <c r="C22" s="35">
        <v>4241.8839463808836</v>
      </c>
      <c r="P22" s="19">
        <v>2038</v>
      </c>
      <c r="Q22" s="35">
        <v>8268.2158337342735</v>
      </c>
      <c r="R22" s="35">
        <v>7699.8507886525131</v>
      </c>
      <c r="S22" s="35">
        <v>2185.7088842063313</v>
      </c>
      <c r="T22" s="35">
        <v>2971.7122841101686</v>
      </c>
      <c r="U22" s="35">
        <v>2605.9625081499157</v>
      </c>
      <c r="V22" s="35">
        <v>1584.8645736265171</v>
      </c>
      <c r="W22" s="91"/>
    </row>
    <row r="23" spans="1:23" x14ac:dyDescent="0.2">
      <c r="A23" s="19">
        <v>2039</v>
      </c>
      <c r="B23" s="35">
        <v>4044.3326969031418</v>
      </c>
      <c r="C23" s="35">
        <v>4238.8455745976153</v>
      </c>
      <c r="P23" s="19">
        <v>2039</v>
      </c>
      <c r="Q23" s="35">
        <v>8283.1782715007575</v>
      </c>
      <c r="R23" s="35">
        <v>7713.7248968208705</v>
      </c>
      <c r="S23" s="35">
        <v>2272.9637748987707</v>
      </c>
      <c r="T23" s="35">
        <v>3045.0826948126096</v>
      </c>
      <c r="U23" s="35">
        <v>2686.7887117436812</v>
      </c>
      <c r="V23" s="35">
        <v>1668.1287217192398</v>
      </c>
      <c r="W23" s="91"/>
    </row>
    <row r="24" spans="1:23" x14ac:dyDescent="0.2">
      <c r="A24" s="19">
        <v>2040</v>
      </c>
      <c r="B24" s="35">
        <v>4062.4178471264213</v>
      </c>
      <c r="C24" s="35">
        <v>4239.5022406108646</v>
      </c>
      <c r="P24" s="19">
        <v>2040</v>
      </c>
      <c r="Q24" s="35">
        <v>8301.9200877372859</v>
      </c>
      <c r="R24" s="35">
        <v>7731.1870366912308</v>
      </c>
      <c r="S24" s="35">
        <v>2356.7878113591105</v>
      </c>
      <c r="T24" s="35">
        <v>3122.8102621242811</v>
      </c>
      <c r="U24" s="35">
        <v>2765.7478132632023</v>
      </c>
      <c r="V24" s="35">
        <v>1749.5244588281284</v>
      </c>
      <c r="W24" s="91"/>
    </row>
    <row r="25" spans="1:23" x14ac:dyDescent="0.2">
      <c r="A25" s="19">
        <v>2041</v>
      </c>
      <c r="B25" s="35">
        <v>4080.1561417645298</v>
      </c>
      <c r="C25" s="35">
        <v>4184.9585590516754</v>
      </c>
      <c r="P25" s="19">
        <v>2041</v>
      </c>
      <c r="Q25" s="35">
        <v>8265.1147008162043</v>
      </c>
      <c r="R25" s="35">
        <v>7686.3128992785814</v>
      </c>
      <c r="S25" s="35">
        <v>2435.3474093889777</v>
      </c>
      <c r="T25" s="35">
        <v>3196.6276475467844</v>
      </c>
      <c r="U25" s="35">
        <v>2839.6271039072731</v>
      </c>
      <c r="V25" s="35">
        <v>1827.5379384944511</v>
      </c>
      <c r="W25" s="91"/>
    </row>
    <row r="26" spans="1:23" x14ac:dyDescent="0.2">
      <c r="A26" s="19">
        <v>2042</v>
      </c>
      <c r="B26" s="35">
        <v>4098.2603540429682</v>
      </c>
      <c r="C26" s="35">
        <v>4180.3592109450456</v>
      </c>
      <c r="P26" s="19">
        <v>2042</v>
      </c>
      <c r="Q26" s="35">
        <v>8278.6195649880137</v>
      </c>
      <c r="R26" s="35">
        <v>7698.8775221179485</v>
      </c>
      <c r="S26" s="35">
        <v>2504.3828850993623</v>
      </c>
      <c r="T26" s="35">
        <v>3252.9464884829467</v>
      </c>
      <c r="U26" s="35">
        <v>2901.5940509082629</v>
      </c>
      <c r="V26" s="35">
        <v>1899.7901963605436</v>
      </c>
      <c r="W26" s="91"/>
    </row>
    <row r="27" spans="1:23" x14ac:dyDescent="0.2">
      <c r="A27" s="70">
        <v>2043</v>
      </c>
      <c r="B27" s="35">
        <v>4116.3687334751539</v>
      </c>
      <c r="C27" s="35">
        <v>4175.7462396799319</v>
      </c>
      <c r="P27" s="71">
        <v>2043</v>
      </c>
      <c r="Q27" s="35">
        <v>8292.1149731550868</v>
      </c>
      <c r="R27" s="35">
        <v>7711.4286179738265</v>
      </c>
      <c r="S27" s="35">
        <v>2571.4461406482928</v>
      </c>
      <c r="T27" s="35">
        <v>3309.5159837712722</v>
      </c>
      <c r="U27" s="35">
        <v>2962.0509897668785</v>
      </c>
      <c r="V27" s="35">
        <v>1970.9090384355864</v>
      </c>
      <c r="W27" s="91"/>
    </row>
    <row r="28" spans="1:23" x14ac:dyDescent="0.2">
      <c r="A28" s="19">
        <v>2044</v>
      </c>
      <c r="B28" s="35">
        <v>4134.4815929997949</v>
      </c>
      <c r="C28" s="35">
        <v>4171.1196226754982</v>
      </c>
      <c r="P28" s="19">
        <v>2044</v>
      </c>
      <c r="Q28" s="35">
        <v>8305.6012156752931</v>
      </c>
      <c r="R28" s="35">
        <v>7723.9664634990359</v>
      </c>
      <c r="S28" s="35">
        <v>2632.8506735387591</v>
      </c>
      <c r="T28" s="35">
        <v>3361.8956492622151</v>
      </c>
      <c r="U28" s="35">
        <v>3016.3418402650973</v>
      </c>
      <c r="V28" s="35">
        <v>2037.6598761271853</v>
      </c>
      <c r="W28" s="91"/>
    </row>
    <row r="29" spans="1:23" ht="13.5" thickBot="1" x14ac:dyDescent="0.25">
      <c r="A29" s="72">
        <v>2045</v>
      </c>
      <c r="B29" s="37">
        <v>4152.598641467418</v>
      </c>
      <c r="C29" s="37">
        <v>4166.479337463823</v>
      </c>
      <c r="P29" s="72">
        <v>2045</v>
      </c>
      <c r="Q29" s="37">
        <v>8319.0779789312401</v>
      </c>
      <c r="R29" s="37">
        <v>7736.4907921999811</v>
      </c>
      <c r="S29" s="37">
        <v>2691.2794740174522</v>
      </c>
      <c r="T29" s="37">
        <v>3414.3807284646059</v>
      </c>
      <c r="U29" s="37">
        <v>3069.5344785234661</v>
      </c>
      <c r="V29" s="37">
        <v>2101.4364984855333</v>
      </c>
      <c r="W29" s="91"/>
    </row>
    <row r="30" spans="1:23" x14ac:dyDescent="0.2">
      <c r="A30" s="75" t="s">
        <v>93</v>
      </c>
      <c r="P30" s="42"/>
      <c r="S30" s="82" t="s">
        <v>143</v>
      </c>
      <c r="W30" s="90"/>
    </row>
    <row r="31" spans="1:23" x14ac:dyDescent="0.2">
      <c r="R31" s="19" t="s">
        <v>1082</v>
      </c>
      <c r="S31" s="35">
        <f>(S29-S4)/25</f>
        <v>107.65117896069809</v>
      </c>
      <c r="T31" s="35">
        <f>(T29-T4)/25</f>
        <v>136.57522913858423</v>
      </c>
      <c r="U31" s="35">
        <f>(U29-U4)/25</f>
        <v>122.78137914093864</v>
      </c>
      <c r="V31" s="35">
        <f>(V29-V4)/25</f>
        <v>84.057459939421335</v>
      </c>
      <c r="W31" s="90"/>
    </row>
    <row r="32" spans="1:23" x14ac:dyDescent="0.2">
      <c r="A32" s="9" t="str">
        <f>Mappings!D7 &amp; " (" &amp; Mappings!E7 &amp; ")"</f>
        <v>Electricity Economic Potential by Sector (GWh)</v>
      </c>
      <c r="B32" s="9"/>
      <c r="C32" s="9"/>
      <c r="W32" s="90"/>
    </row>
    <row r="33" spans="1:19" ht="13.5" thickBot="1" x14ac:dyDescent="0.25">
      <c r="A33" s="33"/>
      <c r="B33" s="16" t="s">
        <v>0</v>
      </c>
      <c r="C33" s="16" t="s">
        <v>227</v>
      </c>
      <c r="E33" s="1" t="s">
        <v>1417</v>
      </c>
      <c r="S33" s="38" t="s">
        <v>143</v>
      </c>
    </row>
    <row r="34" spans="1:19" ht="13.5" hidden="1" thickTop="1" x14ac:dyDescent="0.2">
      <c r="A34" s="71">
        <v>2019</v>
      </c>
      <c r="B34" s="34"/>
      <c r="C34" s="34"/>
    </row>
    <row r="35" spans="1:19" hidden="1" x14ac:dyDescent="0.2">
      <c r="A35" s="19">
        <v>2020</v>
      </c>
      <c r="B35" s="35"/>
      <c r="C35" s="35"/>
    </row>
    <row r="36" spans="1:19" ht="13.5" thickTop="1" x14ac:dyDescent="0.2">
      <c r="A36" s="19">
        <v>2021</v>
      </c>
      <c r="B36" s="35">
        <v>3495.271038194197</v>
      </c>
      <c r="C36" s="35">
        <v>4169.247811223705</v>
      </c>
    </row>
    <row r="37" spans="1:19" x14ac:dyDescent="0.2">
      <c r="A37" s="19">
        <v>2022</v>
      </c>
      <c r="B37" s="35">
        <v>3515.2319731083871</v>
      </c>
      <c r="C37" s="35">
        <v>4201.2516734954224</v>
      </c>
    </row>
    <row r="38" spans="1:19" x14ac:dyDescent="0.2">
      <c r="A38" s="19">
        <v>2023</v>
      </c>
      <c r="B38" s="35">
        <v>3535.2893294754244</v>
      </c>
      <c r="C38" s="35">
        <v>4283.327280254357</v>
      </c>
    </row>
    <row r="39" spans="1:19" x14ac:dyDescent="0.2">
      <c r="A39" s="19">
        <v>2024</v>
      </c>
      <c r="B39" s="35">
        <v>3324.5520284025779</v>
      </c>
      <c r="C39" s="35">
        <v>4334.410776010438</v>
      </c>
    </row>
    <row r="40" spans="1:19" x14ac:dyDescent="0.2">
      <c r="A40" s="19">
        <v>2025</v>
      </c>
      <c r="B40" s="35">
        <v>3342.9173865573175</v>
      </c>
      <c r="C40" s="35">
        <v>4342.6678764014832</v>
      </c>
    </row>
    <row r="41" spans="1:19" x14ac:dyDescent="0.2">
      <c r="A41" s="19">
        <v>2026</v>
      </c>
      <c r="B41" s="35">
        <v>3361.3718841290911</v>
      </c>
      <c r="C41" s="35">
        <v>4358.3572568168784</v>
      </c>
    </row>
    <row r="42" spans="1:19" x14ac:dyDescent="0.2">
      <c r="A42" s="19">
        <v>2027</v>
      </c>
      <c r="B42" s="35">
        <v>3379.8993127650974</v>
      </c>
      <c r="C42" s="35">
        <v>4367.8977928277918</v>
      </c>
    </row>
    <row r="43" spans="1:19" x14ac:dyDescent="0.2">
      <c r="A43" s="71">
        <v>2028</v>
      </c>
      <c r="B43" s="35">
        <v>3402.284512759587</v>
      </c>
      <c r="C43" s="35">
        <v>4391.1585498139693</v>
      </c>
    </row>
    <row r="44" spans="1:19" x14ac:dyDescent="0.2">
      <c r="A44" s="19">
        <v>2029</v>
      </c>
      <c r="B44" s="35">
        <v>3424.7517857127423</v>
      </c>
      <c r="C44" s="35">
        <v>4367.4310632647057</v>
      </c>
    </row>
    <row r="45" spans="1:19" x14ac:dyDescent="0.2">
      <c r="A45" s="19">
        <v>2030</v>
      </c>
      <c r="B45" s="35">
        <v>3444.2573508459313</v>
      </c>
      <c r="C45" s="35">
        <v>4344.3005238484911</v>
      </c>
    </row>
    <row r="46" spans="1:19" x14ac:dyDescent="0.2">
      <c r="A46" s="19">
        <v>2031</v>
      </c>
      <c r="B46" s="35">
        <v>3463.859384895416</v>
      </c>
      <c r="C46" s="35">
        <v>4324.9640301802783</v>
      </c>
    </row>
    <row r="47" spans="1:19" x14ac:dyDescent="0.2">
      <c r="A47" s="19">
        <v>2032</v>
      </c>
      <c r="B47" s="35">
        <v>3483.5432297312609</v>
      </c>
      <c r="C47" s="35">
        <v>4295.8642112267389</v>
      </c>
    </row>
    <row r="48" spans="1:19" x14ac:dyDescent="0.2">
      <c r="A48" s="19">
        <v>2033</v>
      </c>
      <c r="B48" s="35">
        <v>3503.3162617471967</v>
      </c>
      <c r="C48" s="35">
        <v>4262.4299632791899</v>
      </c>
    </row>
    <row r="49" spans="1:7" x14ac:dyDescent="0.2">
      <c r="A49" s="19">
        <v>2034</v>
      </c>
      <c r="B49" s="35">
        <v>3569.2531206956105</v>
      </c>
      <c r="C49" s="35">
        <v>4193.8031154285791</v>
      </c>
    </row>
    <row r="50" spans="1:7" x14ac:dyDescent="0.2">
      <c r="A50" s="19">
        <v>2035</v>
      </c>
      <c r="B50" s="35">
        <v>3586.4191022099358</v>
      </c>
      <c r="C50" s="35">
        <v>4134.3736986243166</v>
      </c>
    </row>
    <row r="51" spans="1:7" x14ac:dyDescent="0.2">
      <c r="A51" s="19">
        <v>2036</v>
      </c>
      <c r="B51" s="35">
        <v>3603.6676462761666</v>
      </c>
      <c r="C51" s="35">
        <v>4075.4996824101336</v>
      </c>
    </row>
    <row r="52" spans="1:7" x14ac:dyDescent="0.2">
      <c r="A52" s="71">
        <v>2037</v>
      </c>
      <c r="B52" s="35">
        <v>3621.0123671759229</v>
      </c>
      <c r="C52" s="35">
        <v>4068.9577109110887</v>
      </c>
    </row>
    <row r="53" spans="1:7" x14ac:dyDescent="0.2">
      <c r="A53" s="19">
        <v>2038</v>
      </c>
      <c r="B53" s="35">
        <v>3638.4328333917574</v>
      </c>
      <c r="C53" s="35">
        <v>4061.4179552607557</v>
      </c>
    </row>
    <row r="54" spans="1:7" x14ac:dyDescent="0.2">
      <c r="A54" s="19">
        <v>2039</v>
      </c>
      <c r="B54" s="35">
        <v>3655.9562767681755</v>
      </c>
      <c r="C54" s="35">
        <v>4057.768620052695</v>
      </c>
    </row>
    <row r="55" spans="1:7" x14ac:dyDescent="0.2">
      <c r="A55" s="19">
        <v>2040</v>
      </c>
      <c r="B55" s="35">
        <v>3673.5554569205783</v>
      </c>
      <c r="C55" s="35">
        <v>4057.6315797706525</v>
      </c>
    </row>
    <row r="56" spans="1:7" x14ac:dyDescent="0.2">
      <c r="A56" s="19">
        <v>2041</v>
      </c>
      <c r="B56" s="35">
        <v>3690.8263764420062</v>
      </c>
      <c r="C56" s="35">
        <v>3995.4865228365752</v>
      </c>
    </row>
    <row r="57" spans="1:7" x14ac:dyDescent="0.2">
      <c r="A57" s="19">
        <v>2042</v>
      </c>
      <c r="B57" s="35">
        <v>3708.4368896863116</v>
      </c>
      <c r="C57" s="35">
        <v>3990.4406324316369</v>
      </c>
    </row>
    <row r="58" spans="1:7" x14ac:dyDescent="0.2">
      <c r="A58" s="71">
        <v>2043</v>
      </c>
      <c r="B58" s="35">
        <v>3726.0480741921065</v>
      </c>
      <c r="C58" s="35">
        <v>3985.3805437817196</v>
      </c>
    </row>
    <row r="59" spans="1:7" x14ac:dyDescent="0.2">
      <c r="A59" s="19">
        <v>2044</v>
      </c>
      <c r="B59" s="35">
        <v>3743.6602290887968</v>
      </c>
      <c r="C59" s="35">
        <v>3980.3062344102391</v>
      </c>
    </row>
    <row r="60" spans="1:7" ht="13.5" thickBot="1" x14ac:dyDescent="0.25">
      <c r="A60" s="72">
        <v>2045</v>
      </c>
      <c r="B60" s="37">
        <v>3761.2731102469788</v>
      </c>
      <c r="C60" s="37">
        <v>3975.2176819530023</v>
      </c>
    </row>
    <row r="61" spans="1:7" x14ac:dyDescent="0.2">
      <c r="A61" s="75" t="s">
        <v>93</v>
      </c>
    </row>
    <row r="62" spans="1:7" x14ac:dyDescent="0.2">
      <c r="F62" s="90"/>
    </row>
    <row r="63" spans="1:7" x14ac:dyDescent="0.2">
      <c r="A63" s="9" t="s">
        <v>234</v>
      </c>
      <c r="B63" s="9"/>
      <c r="C63" s="9"/>
      <c r="D63" s="9"/>
      <c r="E63" s="9"/>
      <c r="F63" s="41"/>
    </row>
    <row r="64" spans="1:7" ht="13.5" thickBot="1" x14ac:dyDescent="0.25">
      <c r="A64" s="33"/>
      <c r="B64" s="16" t="s">
        <v>180</v>
      </c>
      <c r="C64" s="16" t="s">
        <v>228</v>
      </c>
      <c r="D64" s="16" t="s">
        <v>229</v>
      </c>
      <c r="E64" s="16" t="s">
        <v>230</v>
      </c>
      <c r="F64" s="89"/>
      <c r="G64" s="1" t="s">
        <v>1433</v>
      </c>
    </row>
    <row r="65" spans="1:6" ht="13.5" hidden="1" thickTop="1" x14ac:dyDescent="0.2">
      <c r="A65" s="71">
        <v>2019</v>
      </c>
      <c r="B65" s="34"/>
      <c r="C65" s="34"/>
      <c r="E65" s="35"/>
      <c r="F65" s="91"/>
    </row>
    <row r="66" spans="1:6" hidden="1" x14ac:dyDescent="0.2">
      <c r="A66" s="19">
        <v>2020</v>
      </c>
      <c r="B66" s="35"/>
      <c r="C66" s="35"/>
      <c r="E66" s="35"/>
      <c r="F66" s="91"/>
    </row>
    <row r="67" spans="1:6" ht="13.5" thickTop="1" x14ac:dyDescent="0.2">
      <c r="A67" s="19">
        <v>2021</v>
      </c>
      <c r="B67" s="35">
        <v>143.02737032416945</v>
      </c>
      <c r="C67" s="35">
        <v>92.123791688382596</v>
      </c>
      <c r="D67" s="35">
        <v>61.267195024457216</v>
      </c>
      <c r="E67" s="35">
        <v>35.947388423032955</v>
      </c>
      <c r="F67" s="91"/>
    </row>
    <row r="68" spans="1:6" x14ac:dyDescent="0.2">
      <c r="A68" s="19">
        <v>2022</v>
      </c>
      <c r="B68" s="35">
        <v>291.01748944323725</v>
      </c>
      <c r="C68" s="35">
        <v>190.02473256358925</v>
      </c>
      <c r="D68" s="35">
        <v>126.86590223366835</v>
      </c>
      <c r="E68" s="35">
        <v>74.115071605315961</v>
      </c>
      <c r="F68" s="91"/>
    </row>
    <row r="69" spans="1:6" x14ac:dyDescent="0.2">
      <c r="A69" s="19">
        <v>2023</v>
      </c>
      <c r="B69" s="35">
        <v>438.67906955259542</v>
      </c>
      <c r="C69" s="35">
        <v>291.86551192001332</v>
      </c>
      <c r="D69" s="35">
        <v>196.07544001414215</v>
      </c>
      <c r="E69" s="35">
        <v>114.3255591609223</v>
      </c>
      <c r="F69" s="34"/>
    </row>
    <row r="70" spans="1:6" x14ac:dyDescent="0.2">
      <c r="A70" s="19">
        <v>2024</v>
      </c>
      <c r="B70" s="35">
        <v>567.00587055302492</v>
      </c>
      <c r="C70" s="35">
        <v>382.79361378761268</v>
      </c>
      <c r="D70" s="35">
        <v>256.87128482708835</v>
      </c>
      <c r="E70" s="35">
        <v>147.1940491221838</v>
      </c>
      <c r="F70" s="34"/>
    </row>
    <row r="71" spans="1:6" x14ac:dyDescent="0.2">
      <c r="A71" s="19">
        <v>2025</v>
      </c>
      <c r="B71" s="35">
        <v>687.91913966623338</v>
      </c>
      <c r="C71" s="35">
        <v>477.2944208646403</v>
      </c>
      <c r="D71" s="35">
        <v>322.3872954370691</v>
      </c>
      <c r="E71" s="35">
        <v>184.40685034807919</v>
      </c>
      <c r="F71" s="34"/>
    </row>
    <row r="72" spans="1:6" x14ac:dyDescent="0.2">
      <c r="A72" s="19">
        <v>2026</v>
      </c>
      <c r="B72" s="35">
        <v>800.62127548106309</v>
      </c>
      <c r="C72" s="35">
        <v>571.83409259959194</v>
      </c>
      <c r="D72" s="35">
        <v>391.29892951401268</v>
      </c>
      <c r="E72" s="35">
        <v>225.62294171483393</v>
      </c>
      <c r="F72" s="34"/>
    </row>
    <row r="73" spans="1:6" x14ac:dyDescent="0.2">
      <c r="A73" s="19">
        <v>2027</v>
      </c>
      <c r="B73" s="35">
        <v>904.55223171907642</v>
      </c>
      <c r="C73" s="35">
        <v>665.22882187351604</v>
      </c>
      <c r="D73" s="35">
        <v>462.04032601401843</v>
      </c>
      <c r="E73" s="35">
        <v>269.28043023457985</v>
      </c>
      <c r="F73" s="34"/>
    </row>
    <row r="74" spans="1:6" x14ac:dyDescent="0.2">
      <c r="A74" s="71">
        <v>2028</v>
      </c>
      <c r="B74" s="35">
        <v>997.85303645972817</v>
      </c>
      <c r="C74" s="35">
        <v>756.48206533563143</v>
      </c>
      <c r="D74" s="35">
        <v>534.44361667374358</v>
      </c>
      <c r="E74" s="35">
        <v>315.64031901829071</v>
      </c>
      <c r="F74" s="34"/>
    </row>
    <row r="75" spans="1:6" x14ac:dyDescent="0.2">
      <c r="A75" s="19">
        <v>2029</v>
      </c>
      <c r="B75" s="35">
        <v>1078.2769407783426</v>
      </c>
      <c r="C75" s="35">
        <v>842.12792933451453</v>
      </c>
      <c r="D75" s="35">
        <v>606.06119164916242</v>
      </c>
      <c r="E75" s="35">
        <v>364.40921222418478</v>
      </c>
      <c r="F75" s="34"/>
    </row>
    <row r="76" spans="1:6" x14ac:dyDescent="0.2">
      <c r="A76" s="19">
        <v>2030</v>
      </c>
      <c r="B76" s="35">
        <v>1149.0279811315506</v>
      </c>
      <c r="C76" s="35">
        <v>922.9210490467533</v>
      </c>
      <c r="D76" s="35">
        <v>677.41426024744965</v>
      </c>
      <c r="E76" s="35">
        <v>415.67811596151921</v>
      </c>
      <c r="F76" s="34"/>
    </row>
    <row r="77" spans="1:6" x14ac:dyDescent="0.2">
      <c r="A77" s="19">
        <v>2031</v>
      </c>
      <c r="B77" s="35">
        <v>1210.775690591651</v>
      </c>
      <c r="C77" s="35">
        <v>999.44722793331493</v>
      </c>
      <c r="D77" s="35">
        <v>749.18707493449995</v>
      </c>
      <c r="E77" s="35">
        <v>468.62136467990263</v>
      </c>
      <c r="F77" s="34"/>
    </row>
    <row r="78" spans="1:6" x14ac:dyDescent="0.2">
      <c r="A78" s="19">
        <v>2032</v>
      </c>
      <c r="B78" s="35">
        <v>1266.1464170968495</v>
      </c>
      <c r="C78" s="35">
        <v>1070.4123417792889</v>
      </c>
      <c r="D78" s="35">
        <v>818.93922130517035</v>
      </c>
      <c r="E78" s="35">
        <v>523.07723660056013</v>
      </c>
      <c r="F78" s="34"/>
    </row>
    <row r="79" spans="1:6" x14ac:dyDescent="0.2">
      <c r="A79" s="19">
        <v>2033</v>
      </c>
      <c r="B79" s="35">
        <v>1315.423632417919</v>
      </c>
      <c r="C79" s="35">
        <v>1135.8221927227055</v>
      </c>
      <c r="D79" s="35">
        <v>886.56789906895449</v>
      </c>
      <c r="E79" s="35">
        <v>578.52221866457069</v>
      </c>
      <c r="F79" s="34"/>
    </row>
    <row r="80" spans="1:6" x14ac:dyDescent="0.2">
      <c r="A80" s="19">
        <v>2034</v>
      </c>
      <c r="B80" s="35">
        <v>1358.7068836230683</v>
      </c>
      <c r="C80" s="35">
        <v>1195.2298340990405</v>
      </c>
      <c r="D80" s="35">
        <v>951.53306160530303</v>
      </c>
      <c r="E80" s="35">
        <v>634.68945483938444</v>
      </c>
      <c r="F80" s="34"/>
    </row>
    <row r="81" spans="1:7" x14ac:dyDescent="0.2">
      <c r="A81" s="19">
        <v>2035</v>
      </c>
      <c r="B81" s="35">
        <v>1396.9680319275724</v>
      </c>
      <c r="C81" s="35">
        <v>1248.6319735520553</v>
      </c>
      <c r="D81" s="35">
        <v>1012.9981463811021</v>
      </c>
      <c r="E81" s="35">
        <v>691.09318054858943</v>
      </c>
      <c r="F81" s="34"/>
    </row>
    <row r="82" spans="1:7" x14ac:dyDescent="0.2">
      <c r="A82" s="19">
        <v>2036</v>
      </c>
      <c r="B82" s="35">
        <v>1430.6676519353591</v>
      </c>
      <c r="C82" s="35">
        <v>1296.7471161027306</v>
      </c>
      <c r="D82" s="35">
        <v>1071.0218955429659</v>
      </c>
      <c r="E82" s="35">
        <v>747.32420349589688</v>
      </c>
      <c r="F82" s="34"/>
    </row>
    <row r="83" spans="1:7" x14ac:dyDescent="0.2">
      <c r="A83" s="71">
        <v>2037</v>
      </c>
      <c r="B83" s="35">
        <v>1460.8057157007984</v>
      </c>
      <c r="C83" s="35">
        <v>1339.8965150333897</v>
      </c>
      <c r="D83" s="35">
        <v>1125.1082964093089</v>
      </c>
      <c r="E83" s="35">
        <v>802.79461163935957</v>
      </c>
      <c r="F83" s="34"/>
    </row>
    <row r="84" spans="1:7" x14ac:dyDescent="0.2">
      <c r="A84" s="19">
        <v>2038</v>
      </c>
      <c r="B84" s="35">
        <v>1488.5088513125147</v>
      </c>
      <c r="C84" s="35">
        <v>1378.7841807448472</v>
      </c>
      <c r="D84" s="35">
        <v>1175.7617588457149</v>
      </c>
      <c r="E84" s="35">
        <v>857.33888566950532</v>
      </c>
      <c r="F84" s="34"/>
    </row>
    <row r="85" spans="1:7" x14ac:dyDescent="0.2">
      <c r="A85" s="19">
        <v>2039</v>
      </c>
      <c r="B85" s="35">
        <v>1503.8422471484675</v>
      </c>
      <c r="C85" s="35">
        <v>1409.342992508236</v>
      </c>
      <c r="D85" s="35">
        <v>1220.2238552398931</v>
      </c>
      <c r="E85" s="35">
        <v>909.47840692452928</v>
      </c>
      <c r="F85" s="34"/>
    </row>
    <row r="86" spans="1:7" x14ac:dyDescent="0.2">
      <c r="A86" s="19">
        <v>2040</v>
      </c>
      <c r="B86" s="35">
        <v>1528.3332531830097</v>
      </c>
      <c r="C86" s="35">
        <v>1441.2423097137641</v>
      </c>
      <c r="D86" s="35">
        <v>1263.4835154061286</v>
      </c>
      <c r="E86" s="35">
        <v>960.98438343037492</v>
      </c>
      <c r="F86" s="34"/>
    </row>
    <row r="87" spans="1:7" x14ac:dyDescent="0.2">
      <c r="A87" s="19">
        <v>2041</v>
      </c>
      <c r="B87" s="35">
        <v>1551.6362947885384</v>
      </c>
      <c r="C87" s="35">
        <v>1470.3349708819285</v>
      </c>
      <c r="D87" s="35">
        <v>1303.3795142360425</v>
      </c>
      <c r="E87" s="35">
        <v>1010.6439962219233</v>
      </c>
      <c r="F87" s="34"/>
    </row>
    <row r="88" spans="1:7" x14ac:dyDescent="0.2">
      <c r="A88" s="19">
        <v>2042</v>
      </c>
      <c r="B88" s="35">
        <v>1560.5579448582178</v>
      </c>
      <c r="C88" s="35">
        <v>1489.9104574201895</v>
      </c>
      <c r="D88" s="35">
        <v>1335.4646398082175</v>
      </c>
      <c r="E88" s="35">
        <v>1055.5193806725752</v>
      </c>
      <c r="F88" s="34"/>
    </row>
    <row r="89" spans="1:7" x14ac:dyDescent="0.2">
      <c r="A89" s="71">
        <v>2043</v>
      </c>
      <c r="B89" s="35">
        <v>1571.7478134374223</v>
      </c>
      <c r="C89" s="35">
        <v>1509.6340966111843</v>
      </c>
      <c r="D89" s="35">
        <v>1366.6877804136693</v>
      </c>
      <c r="E89" s="35">
        <v>1099.8806482922384</v>
      </c>
      <c r="F89" s="91"/>
    </row>
    <row r="90" spans="1:7" x14ac:dyDescent="0.2">
      <c r="A90" s="19">
        <v>2044</v>
      </c>
      <c r="B90" s="34">
        <v>1579.5021311969681</v>
      </c>
      <c r="C90" s="34">
        <v>1523.8102667278595</v>
      </c>
      <c r="D90" s="35">
        <v>1392.6726678923449</v>
      </c>
      <c r="E90" s="35">
        <v>1140.1778970497776</v>
      </c>
      <c r="F90" s="91"/>
    </row>
    <row r="91" spans="1:7" ht="13.5" thickBot="1" x14ac:dyDescent="0.25">
      <c r="A91" s="72">
        <v>2045</v>
      </c>
      <c r="B91" s="37">
        <v>1588.8386034486653</v>
      </c>
      <c r="C91" s="37">
        <v>1538.1440318382304</v>
      </c>
      <c r="D91" s="37">
        <v>1416.5813744435063</v>
      </c>
      <c r="E91" s="37">
        <v>1178.0372923027567</v>
      </c>
      <c r="F91" s="91"/>
    </row>
    <row r="92" spans="1:7" x14ac:dyDescent="0.2">
      <c r="A92" s="75" t="s">
        <v>93</v>
      </c>
      <c r="D92" s="106" t="s">
        <v>143</v>
      </c>
      <c r="E92" s="2" t="s">
        <v>143</v>
      </c>
      <c r="F92" s="90"/>
    </row>
    <row r="93" spans="1:7" x14ac:dyDescent="0.2">
      <c r="F93" s="90"/>
    </row>
    <row r="94" spans="1:7" x14ac:dyDescent="0.2">
      <c r="A94" s="9" t="s">
        <v>235</v>
      </c>
      <c r="B94" s="9"/>
      <c r="C94" s="9"/>
      <c r="D94" s="9"/>
      <c r="E94" s="9"/>
      <c r="F94" s="41"/>
    </row>
    <row r="95" spans="1:7" ht="13.5" thickBot="1" x14ac:dyDescent="0.25">
      <c r="A95" s="33"/>
      <c r="B95" s="16" t="s">
        <v>180</v>
      </c>
      <c r="C95" s="16" t="s">
        <v>228</v>
      </c>
      <c r="D95" s="16" t="s">
        <v>229</v>
      </c>
      <c r="E95" s="16" t="s">
        <v>230</v>
      </c>
      <c r="F95" s="89"/>
      <c r="G95" s="1" t="s">
        <v>1434</v>
      </c>
    </row>
    <row r="96" spans="1:7" ht="13.5" hidden="1" thickTop="1" x14ac:dyDescent="0.2">
      <c r="A96" s="71">
        <v>2019</v>
      </c>
      <c r="B96" s="34"/>
      <c r="C96" s="34"/>
      <c r="D96" s="34"/>
      <c r="E96" s="34"/>
      <c r="F96" s="91"/>
    </row>
    <row r="97" spans="1:6" hidden="1" x14ac:dyDescent="0.2">
      <c r="A97" s="19">
        <v>2020</v>
      </c>
      <c r="B97" s="35"/>
      <c r="C97" s="35"/>
      <c r="D97" s="35"/>
      <c r="E97" s="35"/>
      <c r="F97" s="91"/>
    </row>
    <row r="98" spans="1:6" ht="13.5" thickTop="1" x14ac:dyDescent="0.2">
      <c r="A98" s="19">
        <v>2021</v>
      </c>
      <c r="B98" s="35">
        <v>91.396957121421536</v>
      </c>
      <c r="C98" s="35">
        <v>72.70899219628609</v>
      </c>
      <c r="D98" s="35">
        <v>58.5527615518833</v>
      </c>
      <c r="E98" s="35">
        <v>43.056391922404735</v>
      </c>
      <c r="F98" s="91"/>
    </row>
    <row r="99" spans="1:6" x14ac:dyDescent="0.2">
      <c r="A99" s="19">
        <v>2022</v>
      </c>
      <c r="B99" s="35">
        <v>193.53539460380131</v>
      </c>
      <c r="C99" s="35">
        <v>154.12850249675705</v>
      </c>
      <c r="D99" s="35">
        <v>124.65286702975997</v>
      </c>
      <c r="E99" s="35">
        <v>91.91547055691899</v>
      </c>
      <c r="F99" s="91"/>
    </row>
    <row r="100" spans="1:6" x14ac:dyDescent="0.2">
      <c r="A100" s="19">
        <v>2023</v>
      </c>
      <c r="B100" s="35">
        <v>288.43960350488715</v>
      </c>
      <c r="C100" s="35">
        <v>230.25159435605639</v>
      </c>
      <c r="D100" s="35">
        <v>186.07693618592216</v>
      </c>
      <c r="E100" s="35">
        <v>136.75897740081587</v>
      </c>
      <c r="F100" s="91"/>
    </row>
    <row r="101" spans="1:6" x14ac:dyDescent="0.2">
      <c r="A101" s="19">
        <v>2024</v>
      </c>
      <c r="B101" s="35">
        <v>384.84494559259952</v>
      </c>
      <c r="C101" s="35">
        <v>307.95902402903249</v>
      </c>
      <c r="D101" s="35">
        <v>248.99911139808285</v>
      </c>
      <c r="E101" s="35">
        <v>182.73615333675247</v>
      </c>
      <c r="F101" s="91"/>
    </row>
    <row r="102" spans="1:6" x14ac:dyDescent="0.2">
      <c r="A102" s="19">
        <v>2025</v>
      </c>
      <c r="B102" s="35">
        <v>473.74098130247381</v>
      </c>
      <c r="C102" s="35">
        <v>380.45131482025238</v>
      </c>
      <c r="D102" s="35">
        <v>307.53842159066272</v>
      </c>
      <c r="E102" s="35">
        <v>224.91916427472609</v>
      </c>
      <c r="F102" s="34"/>
    </row>
    <row r="103" spans="1:6" x14ac:dyDescent="0.2">
      <c r="A103" s="19">
        <v>2026</v>
      </c>
      <c r="B103" s="35">
        <v>572.19165615907582</v>
      </c>
      <c r="C103" s="35">
        <v>461.14094335997413</v>
      </c>
      <c r="D103" s="35">
        <v>373.12692193206357</v>
      </c>
      <c r="E103" s="35">
        <v>272.36656995311785</v>
      </c>
      <c r="F103" s="34"/>
    </row>
    <row r="104" spans="1:6" x14ac:dyDescent="0.2">
      <c r="A104" s="19">
        <v>2027</v>
      </c>
      <c r="B104" s="35">
        <v>667.42613006181045</v>
      </c>
      <c r="C104" s="35">
        <v>539.37995328660747</v>
      </c>
      <c r="D104" s="35">
        <v>437.22424164571521</v>
      </c>
      <c r="E104" s="35">
        <v>318.69418651091456</v>
      </c>
      <c r="F104" s="34"/>
    </row>
    <row r="105" spans="1:6" x14ac:dyDescent="0.2">
      <c r="A105" s="71">
        <v>2028</v>
      </c>
      <c r="B105" s="35">
        <v>775.12376116097312</v>
      </c>
      <c r="C105" s="35">
        <v>627.6975503083728</v>
      </c>
      <c r="D105" s="35">
        <v>509.64494987619975</v>
      </c>
      <c r="E105" s="35">
        <v>370.85893171564271</v>
      </c>
      <c r="F105" s="34"/>
    </row>
    <row r="106" spans="1:6" x14ac:dyDescent="0.2">
      <c r="A106" s="19">
        <v>2029</v>
      </c>
      <c r="B106" s="35">
        <v>861.66119628129468</v>
      </c>
      <c r="C106" s="35">
        <v>699.85018011185798</v>
      </c>
      <c r="D106" s="35">
        <v>569.19345496750941</v>
      </c>
      <c r="E106" s="35">
        <v>413.38898623640114</v>
      </c>
      <c r="F106" s="34"/>
    </row>
    <row r="107" spans="1:6" x14ac:dyDescent="0.2">
      <c r="A107" s="19">
        <v>2030</v>
      </c>
      <c r="B107" s="35">
        <v>946.209365439664</v>
      </c>
      <c r="C107" s="35">
        <v>770.50965275700537</v>
      </c>
      <c r="D107" s="35">
        <v>627.65224161491096</v>
      </c>
      <c r="E107" s="35">
        <v>455.11375904092239</v>
      </c>
      <c r="F107" s="34"/>
    </row>
    <row r="108" spans="1:6" x14ac:dyDescent="0.2">
      <c r="A108" s="19">
        <v>2031</v>
      </c>
      <c r="B108" s="35">
        <v>1022.9790707047929</v>
      </c>
      <c r="C108" s="35">
        <v>834.90883026587392</v>
      </c>
      <c r="D108" s="35">
        <v>681.02139983657753</v>
      </c>
      <c r="E108" s="35">
        <v>492.94987267471663</v>
      </c>
      <c r="F108" s="34"/>
    </row>
    <row r="109" spans="1:6" x14ac:dyDescent="0.2">
      <c r="A109" s="19">
        <v>2032</v>
      </c>
      <c r="B109" s="35">
        <v>1098.7526520360461</v>
      </c>
      <c r="C109" s="35">
        <v>898.88994102767504</v>
      </c>
      <c r="D109" s="35">
        <v>734.33865464776625</v>
      </c>
      <c r="E109" s="35">
        <v>530.96672828725286</v>
      </c>
      <c r="F109" s="34"/>
    </row>
    <row r="110" spans="1:6" x14ac:dyDescent="0.2">
      <c r="A110" s="19">
        <v>2033</v>
      </c>
      <c r="B110" s="35">
        <v>1166.1059627123732</v>
      </c>
      <c r="C110" s="35">
        <v>956.07161701536847</v>
      </c>
      <c r="D110" s="35">
        <v>782.12882058600894</v>
      </c>
      <c r="E110" s="35">
        <v>564.92181277867405</v>
      </c>
      <c r="F110" s="34"/>
    </row>
    <row r="111" spans="1:6" x14ac:dyDescent="0.2">
      <c r="A111" s="19">
        <v>2034</v>
      </c>
      <c r="B111" s="35">
        <v>1230.8786392258505</v>
      </c>
      <c r="C111" s="35">
        <v>1011.0105563932026</v>
      </c>
      <c r="D111" s="35">
        <v>827.98269968034106</v>
      </c>
      <c r="E111" s="35">
        <v>597.28421863651374</v>
      </c>
      <c r="F111" s="34"/>
    </row>
    <row r="112" spans="1:6" x14ac:dyDescent="0.2">
      <c r="A112" s="19">
        <v>2035</v>
      </c>
      <c r="B112" s="35">
        <v>1296.351474424026</v>
      </c>
      <c r="C112" s="35">
        <v>1066.7249806760281</v>
      </c>
      <c r="D112" s="35">
        <v>874.63211470326905</v>
      </c>
      <c r="E112" s="35">
        <v>630.42432108157936</v>
      </c>
      <c r="F112" s="34"/>
    </row>
    <row r="113" spans="1:6" x14ac:dyDescent="0.2">
      <c r="A113" s="19">
        <v>2036</v>
      </c>
      <c r="B113" s="35">
        <v>1362.5618962543999</v>
      </c>
      <c r="C113" s="35">
        <v>1123.1790375585065</v>
      </c>
      <c r="D113" s="35">
        <v>922.05149498168976</v>
      </c>
      <c r="E113" s="35">
        <v>664.343808366914</v>
      </c>
      <c r="F113" s="34"/>
    </row>
    <row r="114" spans="1:6" x14ac:dyDescent="0.2">
      <c r="A114" s="71">
        <v>2037</v>
      </c>
      <c r="B114" s="35">
        <v>1423.2687932201181</v>
      </c>
      <c r="C114" s="35">
        <v>1175.4942051704322</v>
      </c>
      <c r="D114" s="35">
        <v>966.1194752942979</v>
      </c>
      <c r="E114" s="35">
        <v>695.83709023302276</v>
      </c>
      <c r="F114" s="34"/>
    </row>
    <row r="115" spans="1:6" x14ac:dyDescent="0.2">
      <c r="A115" s="19">
        <v>2038</v>
      </c>
      <c r="B115" s="35">
        <v>1483.2034327976539</v>
      </c>
      <c r="C115" s="35">
        <v>1227.1783274050686</v>
      </c>
      <c r="D115" s="35">
        <v>1009.9471253606162</v>
      </c>
      <c r="E115" s="35">
        <v>727.52568795701177</v>
      </c>
      <c r="F115" s="34"/>
    </row>
    <row r="116" spans="1:6" x14ac:dyDescent="0.2">
      <c r="A116" s="19">
        <v>2039</v>
      </c>
      <c r="B116" s="35">
        <v>1541.2404476641423</v>
      </c>
      <c r="C116" s="35">
        <v>1277.4457192354453</v>
      </c>
      <c r="D116" s="35">
        <v>1052.7399196588779</v>
      </c>
      <c r="E116" s="35">
        <v>758.65031479471065</v>
      </c>
      <c r="F116" s="34"/>
    </row>
    <row r="117" spans="1:6" x14ac:dyDescent="0.2">
      <c r="A117" s="19">
        <v>2040</v>
      </c>
      <c r="B117" s="35">
        <v>1594.4770089412714</v>
      </c>
      <c r="C117" s="35">
        <v>1324.5055035494383</v>
      </c>
      <c r="D117" s="35">
        <v>1093.3042959529819</v>
      </c>
      <c r="E117" s="35">
        <v>788.54007539775341</v>
      </c>
      <c r="F117" s="34"/>
    </row>
    <row r="118" spans="1:6" x14ac:dyDescent="0.2">
      <c r="A118" s="19">
        <v>2041</v>
      </c>
      <c r="B118" s="35">
        <v>1644.991352758246</v>
      </c>
      <c r="C118" s="35">
        <v>1369.2921330253446</v>
      </c>
      <c r="D118" s="35">
        <v>1131.9678951529352</v>
      </c>
      <c r="E118" s="35">
        <v>816.89394227252774</v>
      </c>
      <c r="F118" s="34"/>
    </row>
    <row r="119" spans="1:6" x14ac:dyDescent="0.2">
      <c r="A119" s="19">
        <v>2042</v>
      </c>
      <c r="B119" s="35">
        <v>1692.388543624729</v>
      </c>
      <c r="C119" s="35">
        <v>1411.6835934880733</v>
      </c>
      <c r="D119" s="35">
        <v>1168.918245291145</v>
      </c>
      <c r="E119" s="35">
        <v>844.27081568796837</v>
      </c>
      <c r="F119" s="34"/>
    </row>
    <row r="120" spans="1:6" x14ac:dyDescent="0.2">
      <c r="A120" s="71">
        <v>2043</v>
      </c>
      <c r="B120" s="35">
        <v>1737.7681703338499</v>
      </c>
      <c r="C120" s="35">
        <v>1452.4168931556942</v>
      </c>
      <c r="D120" s="35">
        <v>1204.7583602346235</v>
      </c>
      <c r="E120" s="35">
        <v>871.02839014334791</v>
      </c>
      <c r="F120" s="34"/>
    </row>
    <row r="121" spans="1:6" x14ac:dyDescent="0.2">
      <c r="A121" s="19">
        <v>2044</v>
      </c>
      <c r="B121" s="35">
        <v>1782.393518065247</v>
      </c>
      <c r="C121" s="35">
        <v>1492.5315735372378</v>
      </c>
      <c r="D121" s="35">
        <v>1240.1780056464142</v>
      </c>
      <c r="E121" s="35">
        <v>897.48197907740769</v>
      </c>
      <c r="F121" s="34"/>
    </row>
    <row r="122" spans="1:6" ht="13.5" thickBot="1" x14ac:dyDescent="0.25">
      <c r="A122" s="36">
        <v>2045</v>
      </c>
      <c r="B122" s="37">
        <v>1825.5421250159407</v>
      </c>
      <c r="C122" s="37">
        <v>1531.3904466852357</v>
      </c>
      <c r="D122" s="37">
        <v>1274.6980995739459</v>
      </c>
      <c r="E122" s="37">
        <v>923.39920618277665</v>
      </c>
      <c r="F122" s="34"/>
    </row>
    <row r="123" spans="1:6" x14ac:dyDescent="0.2">
      <c r="A123" s="75" t="s">
        <v>93</v>
      </c>
      <c r="F123" s="59"/>
    </row>
    <row r="124" spans="1:6" x14ac:dyDescent="0.2">
      <c r="D124" s="2" t="s">
        <v>143</v>
      </c>
      <c r="F124" s="59"/>
    </row>
  </sheetData>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92D050"/>
  </sheetPr>
  <dimension ref="A1:P165"/>
  <sheetViews>
    <sheetView showGridLines="0" workbookViewId="0">
      <selection activeCell="C80" sqref="C80"/>
    </sheetView>
  </sheetViews>
  <sheetFormatPr defaultColWidth="8.85546875" defaultRowHeight="12.75" x14ac:dyDescent="0.2"/>
  <cols>
    <col min="1" max="1" width="17.140625" style="2" customWidth="1"/>
    <col min="2" max="4" width="14.7109375" style="2" customWidth="1"/>
    <col min="5" max="6" width="18.140625" style="2" bestFit="1" customWidth="1"/>
    <col min="7" max="7" width="15.5703125" style="2" bestFit="1" customWidth="1"/>
    <col min="8" max="9" width="15.28515625" style="2" bestFit="1" customWidth="1"/>
    <col min="10" max="10" width="18.140625" style="2" bestFit="1" customWidth="1"/>
    <col min="11" max="11" width="17.7109375" style="2" customWidth="1"/>
    <col min="12" max="15" width="8.85546875" style="2"/>
    <col min="16" max="16" width="14.28515625" style="2" customWidth="1"/>
    <col min="17" max="16384" width="8.85546875" style="2"/>
  </cols>
  <sheetData>
    <row r="1" spans="1:16" x14ac:dyDescent="0.2">
      <c r="A1" s="9" t="str">
        <f>Mappings!D17 &amp; " (" &amp; Mappings!E17 &amp; ")"</f>
        <v>Electricity Technical Potential by Customer Segment (GWh)</v>
      </c>
      <c r="B1" s="9"/>
      <c r="C1" s="9"/>
      <c r="D1" s="9"/>
      <c r="E1" s="9"/>
      <c r="F1" s="9"/>
      <c r="G1" s="9"/>
      <c r="H1" s="9"/>
      <c r="I1" s="9"/>
      <c r="J1" s="9"/>
      <c r="P1" s="41"/>
    </row>
    <row r="2" spans="1:16" ht="13.5" thickBot="1" x14ac:dyDescent="0.25">
      <c r="A2" s="16" t="s">
        <v>1092</v>
      </c>
      <c r="B2" s="16" t="s">
        <v>1456</v>
      </c>
      <c r="C2" s="16" t="s">
        <v>1327</v>
      </c>
      <c r="D2" s="16" t="s">
        <v>1328</v>
      </c>
      <c r="E2" s="16" t="s">
        <v>1329</v>
      </c>
      <c r="F2" s="16" t="s">
        <v>1330</v>
      </c>
      <c r="G2" s="16" t="s">
        <v>1331</v>
      </c>
      <c r="H2" s="16" t="s">
        <v>1332</v>
      </c>
      <c r="I2" s="16" t="s">
        <v>1333</v>
      </c>
      <c r="J2" s="16" t="s">
        <v>1334</v>
      </c>
      <c r="P2" s="89"/>
    </row>
    <row r="3" spans="1:16" ht="13.5" hidden="1" thickTop="1" x14ac:dyDescent="0.2">
      <c r="A3" s="74">
        <v>2019</v>
      </c>
      <c r="B3" s="34"/>
      <c r="C3" s="34"/>
      <c r="D3" s="35"/>
      <c r="E3" s="35"/>
      <c r="F3" s="35"/>
      <c r="G3" s="35"/>
      <c r="H3" s="35"/>
      <c r="I3" s="35"/>
      <c r="J3" s="35"/>
      <c r="P3" s="91"/>
    </row>
    <row r="4" spans="1:16" hidden="1" x14ac:dyDescent="0.2">
      <c r="A4" s="19">
        <v>2020</v>
      </c>
      <c r="B4" s="35"/>
      <c r="C4" s="35"/>
      <c r="D4" s="35"/>
      <c r="E4" s="35"/>
      <c r="F4" s="35"/>
      <c r="G4" s="35"/>
      <c r="H4" s="35"/>
      <c r="I4" s="35"/>
      <c r="J4" s="35"/>
      <c r="P4" s="91"/>
    </row>
    <row r="5" spans="1:16" ht="13.5" thickTop="1" x14ac:dyDescent="0.2">
      <c r="A5" s="19">
        <v>2021</v>
      </c>
      <c r="B5" s="35">
        <v>97.617780661240687</v>
      </c>
      <c r="C5" s="35">
        <v>1397.4763678594961</v>
      </c>
      <c r="D5" s="35">
        <v>241.60233897003093</v>
      </c>
      <c r="E5" s="35">
        <v>2302.2371006678063</v>
      </c>
      <c r="F5" s="35">
        <v>322.64248139644525</v>
      </c>
      <c r="G5" s="35">
        <v>187.74136251316531</v>
      </c>
      <c r="H5" s="35">
        <v>165.37194465304475</v>
      </c>
      <c r="I5" s="35">
        <v>3199.8878798217411</v>
      </c>
      <c r="J5" s="35">
        <v>547.03555971734022</v>
      </c>
      <c r="P5" s="91"/>
    </row>
    <row r="6" spans="1:16" x14ac:dyDescent="0.2">
      <c r="A6" s="19">
        <v>2022</v>
      </c>
      <c r="B6" s="35">
        <v>97.987861784686103</v>
      </c>
      <c r="C6" s="35">
        <v>1417.495414343012</v>
      </c>
      <c r="D6" s="35">
        <v>243.18903911025399</v>
      </c>
      <c r="E6" s="35">
        <v>2300.9533746999787</v>
      </c>
      <c r="F6" s="35">
        <v>325.798205284625</v>
      </c>
      <c r="G6" s="35">
        <v>189.94430292362512</v>
      </c>
      <c r="H6" s="35">
        <v>165.8579764539615</v>
      </c>
      <c r="I6" s="35">
        <v>3210.6301490614155</v>
      </c>
      <c r="J6" s="35">
        <v>544.20722265216693</v>
      </c>
      <c r="M6" s="119" t="s">
        <v>1514</v>
      </c>
      <c r="P6" s="91"/>
    </row>
    <row r="7" spans="1:16" x14ac:dyDescent="0.2">
      <c r="A7" s="19">
        <v>2023</v>
      </c>
      <c r="B7" s="35">
        <v>98.360590388345585</v>
      </c>
      <c r="C7" s="35">
        <v>1439.8208337651097</v>
      </c>
      <c r="D7" s="35">
        <v>244.95667305210264</v>
      </c>
      <c r="E7" s="35">
        <v>2295.9258197821396</v>
      </c>
      <c r="F7" s="35">
        <v>328.96313337704976</v>
      </c>
      <c r="G7" s="35">
        <v>192.152693991723</v>
      </c>
      <c r="H7" s="35">
        <v>166.34847739120593</v>
      </c>
      <c r="I7" s="35">
        <v>3221.4593039481488</v>
      </c>
      <c r="J7" s="35">
        <v>542.70243652528598</v>
      </c>
      <c r="P7" s="91"/>
    </row>
    <row r="8" spans="1:16" x14ac:dyDescent="0.2">
      <c r="A8" s="19">
        <v>2024</v>
      </c>
      <c r="B8" s="35">
        <v>96.164365733423949</v>
      </c>
      <c r="C8" s="35">
        <v>1459.4487111290541</v>
      </c>
      <c r="D8" s="35">
        <v>246.57825094100573</v>
      </c>
      <c r="E8" s="35">
        <v>2294.2798986641219</v>
      </c>
      <c r="F8" s="35">
        <v>314.98814121331122</v>
      </c>
      <c r="G8" s="35">
        <v>184.63187082801949</v>
      </c>
      <c r="H8" s="35">
        <v>160.44634117800024</v>
      </c>
      <c r="I8" s="35">
        <v>3004.9250981458927</v>
      </c>
      <c r="J8" s="35">
        <v>542.05900228450002</v>
      </c>
      <c r="P8" s="91"/>
    </row>
    <row r="9" spans="1:16" x14ac:dyDescent="0.2">
      <c r="A9" s="19">
        <v>2025</v>
      </c>
      <c r="B9" s="35">
        <v>96.502118938111607</v>
      </c>
      <c r="C9" s="35">
        <v>1471.6318181106337</v>
      </c>
      <c r="D9" s="35">
        <v>246.92901968230277</v>
      </c>
      <c r="E9" s="35">
        <v>2284.6956093417998</v>
      </c>
      <c r="F9" s="35">
        <v>318.01317854774373</v>
      </c>
      <c r="G9" s="35">
        <v>186.7207595526647</v>
      </c>
      <c r="H9" s="35">
        <v>160.88288140180182</v>
      </c>
      <c r="I9" s="35">
        <v>3014.3764469994694</v>
      </c>
      <c r="J9" s="35">
        <v>541.25643634073481</v>
      </c>
      <c r="P9" s="91"/>
    </row>
    <row r="10" spans="1:16" x14ac:dyDescent="0.2">
      <c r="A10" s="19">
        <v>2026</v>
      </c>
      <c r="B10" s="35">
        <v>96.842418915189583</v>
      </c>
      <c r="C10" s="35">
        <v>1485.8801498011044</v>
      </c>
      <c r="D10" s="35">
        <v>248.467757281703</v>
      </c>
      <c r="E10" s="35">
        <v>2288.1127185534306</v>
      </c>
      <c r="F10" s="35">
        <v>321.04690669396444</v>
      </c>
      <c r="G10" s="35">
        <v>188.81479100089149</v>
      </c>
      <c r="H10" s="35">
        <v>161.32363472624345</v>
      </c>
      <c r="I10" s="35">
        <v>3023.9067790728586</v>
      </c>
      <c r="J10" s="35">
        <v>540.81853232945707</v>
      </c>
      <c r="P10" s="91"/>
    </row>
    <row r="11" spans="1:16" x14ac:dyDescent="0.2">
      <c r="A11" s="19">
        <v>2027</v>
      </c>
      <c r="B11" s="35">
        <v>97.184885569166724</v>
      </c>
      <c r="C11" s="35">
        <v>1500.6664863374112</v>
      </c>
      <c r="D11" s="35">
        <v>249.26249221921586</v>
      </c>
      <c r="E11" s="35">
        <v>2284.3109158414886</v>
      </c>
      <c r="F11" s="35">
        <v>324.08726986094763</v>
      </c>
      <c r="G11" s="35">
        <v>190.91259107164132</v>
      </c>
      <c r="H11" s="35">
        <v>161.76795053260656</v>
      </c>
      <c r="I11" s="35">
        <v>3033.5029085390174</v>
      </c>
      <c r="J11" s="35">
        <v>540.98133050776437</v>
      </c>
      <c r="P11" s="91"/>
    </row>
    <row r="12" spans="1:16" x14ac:dyDescent="0.2">
      <c r="A12" s="74">
        <v>2028</v>
      </c>
      <c r="B12" s="35">
        <v>97.614717512681025</v>
      </c>
      <c r="C12" s="35">
        <v>1518.596673807793</v>
      </c>
      <c r="D12" s="35">
        <v>251.05654888298247</v>
      </c>
      <c r="E12" s="35">
        <v>2290.5981530675003</v>
      </c>
      <c r="F12" s="35">
        <v>327.50363252721706</v>
      </c>
      <c r="G12" s="35">
        <v>193.32042251176472</v>
      </c>
      <c r="H12" s="35">
        <v>162.49986462943494</v>
      </c>
      <c r="I12" s="35">
        <v>3049.5292369979893</v>
      </c>
      <c r="J12" s="35">
        <v>542.12810243342301</v>
      </c>
      <c r="P12" s="91"/>
    </row>
    <row r="13" spans="1:16" x14ac:dyDescent="0.2">
      <c r="A13" s="19">
        <v>2029</v>
      </c>
      <c r="B13" s="35">
        <v>98.046923930375499</v>
      </c>
      <c r="C13" s="35">
        <v>1523.9843751593933</v>
      </c>
      <c r="D13" s="35">
        <v>249.61090077017079</v>
      </c>
      <c r="E13" s="35">
        <v>2264.2277768971539</v>
      </c>
      <c r="F13" s="35">
        <v>330.92779910178052</v>
      </c>
      <c r="G13" s="35">
        <v>195.73282541083302</v>
      </c>
      <c r="H13" s="35">
        <v>163.23572926663405</v>
      </c>
      <c r="I13" s="35">
        <v>3065.6294405733538</v>
      </c>
      <c r="J13" s="35">
        <v>538.74429871380073</v>
      </c>
      <c r="P13" s="91"/>
    </row>
    <row r="14" spans="1:16" x14ac:dyDescent="0.2">
      <c r="A14" s="19">
        <v>2030</v>
      </c>
      <c r="B14" s="35">
        <v>98.410244069001763</v>
      </c>
      <c r="C14" s="35">
        <v>1529.6425817341271</v>
      </c>
      <c r="D14" s="35">
        <v>248.3900082054858</v>
      </c>
      <c r="E14" s="35">
        <v>2240.1026019071132</v>
      </c>
      <c r="F14" s="35">
        <v>334.05102393676646</v>
      </c>
      <c r="G14" s="35">
        <v>197.89368749853998</v>
      </c>
      <c r="H14" s="35">
        <v>163.87264884285935</v>
      </c>
      <c r="I14" s="35">
        <v>3079.4981727081195</v>
      </c>
      <c r="J14" s="35">
        <v>535.1604412592975</v>
      </c>
      <c r="P14" s="91"/>
    </row>
    <row r="15" spans="1:16" x14ac:dyDescent="0.2">
      <c r="A15" s="19">
        <v>2031</v>
      </c>
      <c r="B15" s="35">
        <v>98.776269650832219</v>
      </c>
      <c r="C15" s="35">
        <v>1529.6854427414221</v>
      </c>
      <c r="D15" s="35">
        <v>247.26977499607787</v>
      </c>
      <c r="E15" s="35">
        <v>2216.7737282904777</v>
      </c>
      <c r="F15" s="35">
        <v>337.183972464796</v>
      </c>
      <c r="G15" s="35">
        <v>200.06038077654435</v>
      </c>
      <c r="H15" s="35">
        <v>164.51408549777705</v>
      </c>
      <c r="I15" s="35">
        <v>3093.4521840106345</v>
      </c>
      <c r="J15" s="35">
        <v>527.67971468081032</v>
      </c>
      <c r="P15" s="91"/>
    </row>
    <row r="16" spans="1:16" x14ac:dyDescent="0.2">
      <c r="A16" s="19">
        <v>2032</v>
      </c>
      <c r="B16" s="35">
        <v>99.144656564956037</v>
      </c>
      <c r="C16" s="35">
        <v>1529.9574734576381</v>
      </c>
      <c r="D16" s="35">
        <v>246.26209921299085</v>
      </c>
      <c r="E16" s="35">
        <v>2194.4596681970465</v>
      </c>
      <c r="F16" s="35">
        <v>340.32474435597481</v>
      </c>
      <c r="G16" s="35">
        <v>202.23166029301538</v>
      </c>
      <c r="H16" s="35">
        <v>165.15945398402459</v>
      </c>
      <c r="I16" s="35">
        <v>3107.4797497707027</v>
      </c>
      <c r="J16" s="35">
        <v>520.211210853691</v>
      </c>
      <c r="P16" s="91"/>
    </row>
    <row r="17" spans="1:16" x14ac:dyDescent="0.2">
      <c r="A17" s="19">
        <v>2033</v>
      </c>
      <c r="B17" s="35">
        <v>99.515574489445697</v>
      </c>
      <c r="C17" s="35">
        <v>1525.7509905387333</v>
      </c>
      <c r="D17" s="35">
        <v>244.70259603019937</v>
      </c>
      <c r="E17" s="35">
        <v>2170.8236935706591</v>
      </c>
      <c r="F17" s="35">
        <v>343.47431735804071</v>
      </c>
      <c r="G17" s="35">
        <v>204.40817085435646</v>
      </c>
      <c r="H17" s="35">
        <v>165.80904359161229</v>
      </c>
      <c r="I17" s="35">
        <v>3121.586707573736</v>
      </c>
      <c r="J17" s="35">
        <v>512.81493205509241</v>
      </c>
      <c r="P17" s="91"/>
    </row>
    <row r="18" spans="1:16" x14ac:dyDescent="0.2">
      <c r="A18" s="19">
        <v>2034</v>
      </c>
      <c r="B18" s="35">
        <v>99.888850832977553</v>
      </c>
      <c r="C18" s="35">
        <v>1526.1903148291397</v>
      </c>
      <c r="D18" s="35">
        <v>240.25731825153062</v>
      </c>
      <c r="E18" s="35">
        <v>2109.433425977194</v>
      </c>
      <c r="F18" s="35">
        <v>346.63175053553556</v>
      </c>
      <c r="G18" s="35">
        <v>206.58929730404836</v>
      </c>
      <c r="H18" s="35">
        <v>166.46256063245053</v>
      </c>
      <c r="I18" s="35">
        <v>3135.7671861726071</v>
      </c>
      <c r="J18" s="35">
        <v>508.0550140805243</v>
      </c>
      <c r="P18" s="91"/>
    </row>
    <row r="19" spans="1:16" x14ac:dyDescent="0.2">
      <c r="A19" s="19">
        <v>2035</v>
      </c>
      <c r="B19" s="35">
        <v>100.19346238577927</v>
      </c>
      <c r="C19" s="35">
        <v>1526.9108278802923</v>
      </c>
      <c r="D19" s="35">
        <v>235.88803981865965</v>
      </c>
      <c r="E19" s="35">
        <v>2048.4357392950483</v>
      </c>
      <c r="F19" s="35">
        <v>349.48976267342937</v>
      </c>
      <c r="G19" s="35">
        <v>208.5198100384284</v>
      </c>
      <c r="H19" s="35">
        <v>167.01754158028047</v>
      </c>
      <c r="I19" s="35">
        <v>3147.7241558527767</v>
      </c>
      <c r="J19" s="35">
        <v>503.47057634023281</v>
      </c>
      <c r="P19" s="91"/>
    </row>
    <row r="20" spans="1:16" x14ac:dyDescent="0.2">
      <c r="A20" s="19">
        <v>2036</v>
      </c>
      <c r="B20" s="35">
        <v>100.50041492899713</v>
      </c>
      <c r="C20" s="35">
        <v>1533.0863417388073</v>
      </c>
      <c r="D20" s="35">
        <v>232.35734826226962</v>
      </c>
      <c r="E20" s="35">
        <v>1990.566660045087</v>
      </c>
      <c r="F20" s="35">
        <v>352.35560940385773</v>
      </c>
      <c r="G20" s="35">
        <v>210.45491646755056</v>
      </c>
      <c r="H20" s="35">
        <v>167.57642509651495</v>
      </c>
      <c r="I20" s="35">
        <v>3159.7541504484143</v>
      </c>
      <c r="J20" s="35">
        <v>499.01616382411413</v>
      </c>
      <c r="P20" s="91"/>
    </row>
    <row r="21" spans="1:16" x14ac:dyDescent="0.2">
      <c r="A21" s="74">
        <v>2037</v>
      </c>
      <c r="B21" s="35">
        <v>100.81001854459298</v>
      </c>
      <c r="C21" s="35">
        <v>1542.1273720048116</v>
      </c>
      <c r="D21" s="35">
        <v>232.30392648933875</v>
      </c>
      <c r="E21" s="35">
        <v>1977.7186632064315</v>
      </c>
      <c r="F21" s="35">
        <v>355.23109444763264</v>
      </c>
      <c r="G21" s="35">
        <v>212.39578050428099</v>
      </c>
      <c r="H21" s="35">
        <v>168.13974773528327</v>
      </c>
      <c r="I21" s="35">
        <v>3171.867868051716</v>
      </c>
      <c r="J21" s="35">
        <v>496.81849493328235</v>
      </c>
      <c r="P21" s="91"/>
    </row>
    <row r="22" spans="1:16" x14ac:dyDescent="0.2">
      <c r="A22" s="19">
        <v>2038</v>
      </c>
      <c r="B22" s="35">
        <v>101.1218022630889</v>
      </c>
      <c r="C22" s="35">
        <v>1551.2437756325953</v>
      </c>
      <c r="D22" s="35">
        <v>232.19259894117295</v>
      </c>
      <c r="E22" s="35">
        <v>1963.9462676562689</v>
      </c>
      <c r="F22" s="35">
        <v>358.1135482839349</v>
      </c>
      <c r="G22" s="35">
        <v>214.34068544988696</v>
      </c>
      <c r="H22" s="35">
        <v>168.706696163038</v>
      </c>
      <c r="I22" s="35">
        <v>3184.0491551934419</v>
      </c>
      <c r="J22" s="35">
        <v>494.50130415084612</v>
      </c>
      <c r="P22" s="91"/>
    </row>
    <row r="23" spans="1:16" x14ac:dyDescent="0.2">
      <c r="A23" s="19">
        <v>2039</v>
      </c>
      <c r="B23" s="35">
        <v>101.43638880179671</v>
      </c>
      <c r="C23" s="35">
        <v>1561.0829293035781</v>
      </c>
      <c r="D23" s="35">
        <v>232.34818111534406</v>
      </c>
      <c r="E23" s="35">
        <v>1952.9149146553686</v>
      </c>
      <c r="F23" s="35">
        <v>361.00656388007747</v>
      </c>
      <c r="G23" s="35">
        <v>216.29194693961884</v>
      </c>
      <c r="H23" s="35">
        <v>169.27834731220008</v>
      </c>
      <c r="I23" s="35">
        <v>3196.3194499694478</v>
      </c>
      <c r="J23" s="35">
        <v>492.49954952332342</v>
      </c>
      <c r="P23" s="91"/>
    </row>
    <row r="24" spans="1:16" x14ac:dyDescent="0.2">
      <c r="A24" s="19">
        <v>2040</v>
      </c>
      <c r="B24" s="35">
        <v>101.75315070808753</v>
      </c>
      <c r="C24" s="35">
        <v>1571.5287554140364</v>
      </c>
      <c r="D24" s="35">
        <v>232.75827207527598</v>
      </c>
      <c r="E24" s="35">
        <v>1944.4382246808345</v>
      </c>
      <c r="F24" s="35">
        <v>363.90657691979419</v>
      </c>
      <c r="G24" s="35">
        <v>218.24727224063139</v>
      </c>
      <c r="H24" s="35">
        <v>169.8536177094619</v>
      </c>
      <c r="I24" s="35">
        <v>3208.6572295484461</v>
      </c>
      <c r="J24" s="35">
        <v>490.77698844071779</v>
      </c>
      <c r="P24" s="91"/>
    </row>
    <row r="25" spans="1:16" x14ac:dyDescent="0.2">
      <c r="A25" s="19">
        <v>2041</v>
      </c>
      <c r="B25" s="35">
        <v>102.06278842462123</v>
      </c>
      <c r="C25" s="35">
        <v>1579.5205086668921</v>
      </c>
      <c r="D25" s="35">
        <v>233.25432707300604</v>
      </c>
      <c r="E25" s="35">
        <v>1884.3256885193011</v>
      </c>
      <c r="F25" s="35">
        <v>366.76051631960303</v>
      </c>
      <c r="G25" s="35">
        <v>220.17252486904405</v>
      </c>
      <c r="H25" s="35">
        <v>170.41648257633403</v>
      </c>
      <c r="I25" s="35">
        <v>3220.7438295749275</v>
      </c>
      <c r="J25" s="35">
        <v>487.85803479247625</v>
      </c>
      <c r="P25" s="91"/>
    </row>
    <row r="26" spans="1:16" x14ac:dyDescent="0.2">
      <c r="A26" s="19">
        <v>2042</v>
      </c>
      <c r="B26" s="35">
        <v>102.38072218797312</v>
      </c>
      <c r="C26" s="35">
        <v>1587.5320462505726</v>
      </c>
      <c r="D26" s="35">
        <v>233.93977316290969</v>
      </c>
      <c r="E26" s="35">
        <v>1873.9525728118178</v>
      </c>
      <c r="F26" s="35">
        <v>369.65618618584591</v>
      </c>
      <c r="G26" s="35">
        <v>222.12409820888578</v>
      </c>
      <c r="H26" s="35">
        <v>170.99346106900882</v>
      </c>
      <c r="I26" s="35">
        <v>3233.1058863912554</v>
      </c>
      <c r="J26" s="35">
        <v>484.93481871974473</v>
      </c>
      <c r="P26" s="91"/>
    </row>
    <row r="27" spans="1:16" x14ac:dyDescent="0.2">
      <c r="A27" s="74">
        <v>2043</v>
      </c>
      <c r="B27" s="35">
        <v>102.69903912920812</v>
      </c>
      <c r="C27" s="35">
        <v>1595.5633480029123</v>
      </c>
      <c r="D27" s="35">
        <v>234.62691032816383</v>
      </c>
      <c r="E27" s="35">
        <v>1863.5519923905938</v>
      </c>
      <c r="F27" s="35">
        <v>372.548966603292</v>
      </c>
      <c r="G27" s="35">
        <v>224.07350086062573</v>
      </c>
      <c r="H27" s="35">
        <v>171.57099915048798</v>
      </c>
      <c r="I27" s="35">
        <v>3245.476227731539</v>
      </c>
      <c r="J27" s="35">
        <v>482.00398895826237</v>
      </c>
      <c r="P27" s="91"/>
    </row>
    <row r="28" spans="1:16" x14ac:dyDescent="0.2">
      <c r="A28" s="19">
        <v>2044</v>
      </c>
      <c r="B28" s="35">
        <v>103.01780373915076</v>
      </c>
      <c r="C28" s="35">
        <v>1603.6143938625544</v>
      </c>
      <c r="D28" s="35">
        <v>235.31573604929085</v>
      </c>
      <c r="E28" s="35">
        <v>1853.123947255626</v>
      </c>
      <c r="F28" s="35">
        <v>375.43904808998383</v>
      </c>
      <c r="G28" s="35">
        <v>226.02067555604123</v>
      </c>
      <c r="H28" s="35">
        <v>172.14925344145948</v>
      </c>
      <c r="I28" s="35">
        <v>3257.8548121731601</v>
      </c>
      <c r="J28" s="35">
        <v>479.06554550802923</v>
      </c>
      <c r="P28" s="91"/>
    </row>
    <row r="29" spans="1:16" ht="13.5" thickBot="1" x14ac:dyDescent="0.25">
      <c r="A29" s="72">
        <v>2045</v>
      </c>
      <c r="B29" s="37">
        <v>103.33708051987364</v>
      </c>
      <c r="C29" s="37">
        <v>1611.68516386845</v>
      </c>
      <c r="D29" s="37">
        <v>236.00624781941039</v>
      </c>
      <c r="E29" s="37">
        <v>1842.6684374069162</v>
      </c>
      <c r="F29" s="37">
        <v>378.32626806977652</v>
      </c>
      <c r="G29" s="37">
        <v>227.96563343491388</v>
      </c>
      <c r="H29" s="37">
        <v>172.72806094224384</v>
      </c>
      <c r="I29" s="37">
        <v>3270.2415985006105</v>
      </c>
      <c r="J29" s="37">
        <v>476.11948836904537</v>
      </c>
      <c r="P29" s="91"/>
    </row>
    <row r="30" spans="1:16" x14ac:dyDescent="0.2">
      <c r="A30" s="75" t="s">
        <v>93</v>
      </c>
      <c r="P30" s="90"/>
    </row>
    <row r="31" spans="1:16" x14ac:dyDescent="0.2">
      <c r="P31" s="90"/>
    </row>
    <row r="32" spans="1:16" x14ac:dyDescent="0.2">
      <c r="A32" s="9" t="str">
        <f>Mappings!D18 &amp; " (" &amp; Mappings!E18 &amp; ")"</f>
        <v>Electricity Economic Potential by Customer Segment (GWh)</v>
      </c>
      <c r="B32" s="9"/>
      <c r="C32" s="9"/>
      <c r="D32" s="9"/>
      <c r="E32" s="9"/>
      <c r="F32" s="9"/>
      <c r="G32" s="9"/>
      <c r="H32" s="9"/>
      <c r="I32" s="9"/>
      <c r="J32" s="9"/>
      <c r="P32" s="90"/>
    </row>
    <row r="33" spans="1:13" ht="13.5" thickBot="1" x14ac:dyDescent="0.25">
      <c r="A33" s="16" t="s">
        <v>1092</v>
      </c>
      <c r="B33" s="16" t="s">
        <v>1456</v>
      </c>
      <c r="C33" s="16" t="s">
        <v>1327</v>
      </c>
      <c r="D33" s="16" t="s">
        <v>1328</v>
      </c>
      <c r="E33" s="16" t="s">
        <v>1329</v>
      </c>
      <c r="F33" s="16" t="s">
        <v>1330</v>
      </c>
      <c r="G33" s="16" t="s">
        <v>1331</v>
      </c>
      <c r="H33" s="16" t="s">
        <v>1332</v>
      </c>
      <c r="I33" s="16" t="s">
        <v>1333</v>
      </c>
      <c r="J33" s="16" t="s">
        <v>1334</v>
      </c>
      <c r="M33" s="119" t="s">
        <v>1515</v>
      </c>
    </row>
    <row r="34" spans="1:13" ht="13.5" hidden="1" thickTop="1" x14ac:dyDescent="0.2">
      <c r="A34" s="74">
        <v>2019</v>
      </c>
      <c r="B34" s="34"/>
      <c r="C34" s="34"/>
      <c r="D34" s="35"/>
      <c r="E34" s="35"/>
      <c r="F34" s="35"/>
      <c r="G34" s="35"/>
      <c r="H34" s="35"/>
      <c r="I34" s="35"/>
      <c r="J34" s="35"/>
    </row>
    <row r="35" spans="1:13" hidden="1" x14ac:dyDescent="0.2">
      <c r="A35" s="19">
        <v>2020</v>
      </c>
      <c r="B35" s="35"/>
      <c r="C35" s="35"/>
      <c r="D35" s="35"/>
      <c r="E35" s="35"/>
      <c r="F35" s="35"/>
      <c r="G35" s="35"/>
      <c r="H35" s="35"/>
      <c r="I35" s="35"/>
      <c r="J35" s="35"/>
    </row>
    <row r="36" spans="1:13" ht="13.5" thickTop="1" x14ac:dyDescent="0.2">
      <c r="A36" s="19">
        <v>2021</v>
      </c>
      <c r="B36" s="35">
        <v>91.133232177658172</v>
      </c>
      <c r="C36" s="35">
        <v>1251.7545590201396</v>
      </c>
      <c r="D36" s="35">
        <v>227.13524528654887</v>
      </c>
      <c r="E36" s="35">
        <v>2175.8059988914465</v>
      </c>
      <c r="F36" s="35">
        <v>296.90915020526177</v>
      </c>
      <c r="G36" s="35">
        <v>150.62721056507743</v>
      </c>
      <c r="H36" s="35">
        <v>150.40755479294586</v>
      </c>
      <c r="I36" s="35">
        <v>2806.1938904532535</v>
      </c>
      <c r="J36" s="35">
        <v>514.5520080255701</v>
      </c>
    </row>
    <row r="37" spans="1:13" x14ac:dyDescent="0.2">
      <c r="A37" s="19">
        <v>2022</v>
      </c>
      <c r="B37" s="35">
        <v>91.575215543988378</v>
      </c>
      <c r="C37" s="35">
        <v>1269.7282436828782</v>
      </c>
      <c r="D37" s="35">
        <v>228.44325841027995</v>
      </c>
      <c r="E37" s="35">
        <v>2174.0084457159905</v>
      </c>
      <c r="F37" s="35">
        <v>300.41785526397439</v>
      </c>
      <c r="G37" s="35">
        <v>153.11887540670767</v>
      </c>
      <c r="H37" s="35">
        <v>150.83018491456934</v>
      </c>
      <c r="I37" s="35">
        <v>2819.2898419791477</v>
      </c>
      <c r="J37" s="35">
        <v>529.07172568627448</v>
      </c>
    </row>
    <row r="38" spans="1:13" x14ac:dyDescent="0.2">
      <c r="A38" s="19">
        <v>2023</v>
      </c>
      <c r="B38" s="35">
        <v>92.019683347598132</v>
      </c>
      <c r="C38" s="35">
        <v>1289.81610716214</v>
      </c>
      <c r="D38" s="35">
        <v>229.95084913082803</v>
      </c>
      <c r="E38" s="35">
        <v>2236.0530011361143</v>
      </c>
      <c r="F38" s="35">
        <v>303.93512942792341</v>
      </c>
      <c r="G38" s="35">
        <v>155.61505082584924</v>
      </c>
      <c r="H38" s="35">
        <v>151.25686390155548</v>
      </c>
      <c r="I38" s="35">
        <v>2832.4626019724983</v>
      </c>
      <c r="J38" s="35">
        <v>527.50732282527406</v>
      </c>
    </row>
    <row r="39" spans="1:13" x14ac:dyDescent="0.2">
      <c r="A39" s="19">
        <v>2024</v>
      </c>
      <c r="B39" s="35">
        <v>90.232326615388175</v>
      </c>
      <c r="C39" s="35">
        <v>1342.6725610261396</v>
      </c>
      <c r="D39" s="35">
        <v>231.32903510581721</v>
      </c>
      <c r="E39" s="35">
        <v>2233.6996014073438</v>
      </c>
      <c r="F39" s="35">
        <v>291.78174584687326</v>
      </c>
      <c r="G39" s="35">
        <v>149.23769364892385</v>
      </c>
      <c r="H39" s="35">
        <v>146.1126825169971</v>
      </c>
      <c r="I39" s="35">
        <v>2647.187579774396</v>
      </c>
      <c r="J39" s="35">
        <v>526.70957847113823</v>
      </c>
    </row>
    <row r="40" spans="1:13" x14ac:dyDescent="0.2">
      <c r="A40" s="19">
        <v>2025</v>
      </c>
      <c r="B40" s="35">
        <v>90.642207931901709</v>
      </c>
      <c r="C40" s="35">
        <v>1353.5492483854766</v>
      </c>
      <c r="D40" s="35">
        <v>239.10531787260049</v>
      </c>
      <c r="E40" s="35">
        <v>2224.2325234504829</v>
      </c>
      <c r="F40" s="35">
        <v>295.15876193860163</v>
      </c>
      <c r="G40" s="35">
        <v>151.61325219783112</v>
      </c>
      <c r="H40" s="35">
        <v>146.48628254027679</v>
      </c>
      <c r="I40" s="35">
        <v>2659.0168819487062</v>
      </c>
      <c r="J40" s="35">
        <v>525.78078669292313</v>
      </c>
    </row>
    <row r="41" spans="1:13" x14ac:dyDescent="0.2">
      <c r="A41" s="19">
        <v>2026</v>
      </c>
      <c r="B41" s="35">
        <v>91.054502991428691</v>
      </c>
      <c r="C41" s="35">
        <v>1366.2916441530626</v>
      </c>
      <c r="D41" s="35">
        <v>240.38652353985674</v>
      </c>
      <c r="E41" s="35">
        <v>2226.5001210868018</v>
      </c>
      <c r="F41" s="35">
        <v>298.54396448732723</v>
      </c>
      <c r="G41" s="35">
        <v>153.99311510657674</v>
      </c>
      <c r="H41" s="35">
        <v>146.86372250912257</v>
      </c>
      <c r="I41" s="35">
        <v>2670.9165790346365</v>
      </c>
      <c r="J41" s="35">
        <v>525.17896803715837</v>
      </c>
    </row>
    <row r="42" spans="1:13" x14ac:dyDescent="0.2">
      <c r="A42" s="19">
        <v>2027</v>
      </c>
      <c r="B42" s="35">
        <v>91.468855737037714</v>
      </c>
      <c r="C42" s="35">
        <v>1379.5205311788347</v>
      </c>
      <c r="D42" s="35">
        <v>241.00368762040267</v>
      </c>
      <c r="E42" s="35">
        <v>2222.2584964686316</v>
      </c>
      <c r="F42" s="35">
        <v>301.93538060880195</v>
      </c>
      <c r="G42" s="35">
        <v>156.37601366435973</v>
      </c>
      <c r="H42" s="35">
        <v>147.24446572453454</v>
      </c>
      <c r="I42" s="35">
        <v>2682.8745970303639</v>
      </c>
      <c r="J42" s="35">
        <v>525.11507755992113</v>
      </c>
    </row>
    <row r="43" spans="1:13" x14ac:dyDescent="0.2">
      <c r="A43" s="74">
        <v>2028</v>
      </c>
      <c r="B43" s="35">
        <v>91.885621197594858</v>
      </c>
      <c r="C43" s="35">
        <v>1395.5892147955144</v>
      </c>
      <c r="D43" s="35">
        <v>242.51386080076125</v>
      </c>
      <c r="E43" s="35">
        <v>2227.1238162958189</v>
      </c>
      <c r="F43" s="35">
        <v>305.33503090518678</v>
      </c>
      <c r="G43" s="35">
        <v>158.76325721554127</v>
      </c>
      <c r="H43" s="35">
        <v>147.79001009848213</v>
      </c>
      <c r="I43" s="35">
        <v>2698.5105933427826</v>
      </c>
      <c r="J43" s="35">
        <v>525.93165792187392</v>
      </c>
    </row>
    <row r="44" spans="1:13" x14ac:dyDescent="0.2">
      <c r="A44" s="19">
        <v>2029</v>
      </c>
      <c r="B44" s="35">
        <v>92.304621130075162</v>
      </c>
      <c r="C44" s="35">
        <v>1400.3315483634146</v>
      </c>
      <c r="D44" s="35">
        <v>241.10673917493938</v>
      </c>
      <c r="E44" s="35">
        <v>2201.4006114326326</v>
      </c>
      <c r="F44" s="35">
        <v>308.74194082708601</v>
      </c>
      <c r="G44" s="35">
        <v>161.15422134710792</v>
      </c>
      <c r="H44" s="35">
        <v>148.33915710589392</v>
      </c>
      <c r="I44" s="35">
        <v>2714.2118453025796</v>
      </c>
      <c r="J44" s="35">
        <v>524.59216429371997</v>
      </c>
    </row>
    <row r="45" spans="1:13" x14ac:dyDescent="0.2">
      <c r="A45" s="19">
        <v>2030</v>
      </c>
      <c r="B45" s="35">
        <v>92.654603428922769</v>
      </c>
      <c r="C45" s="35">
        <v>1405.4248691666351</v>
      </c>
      <c r="D45" s="35">
        <v>239.91838336736186</v>
      </c>
      <c r="E45" s="35">
        <v>2177.867506913371</v>
      </c>
      <c r="F45" s="35">
        <v>311.84739174266718</v>
      </c>
      <c r="G45" s="35">
        <v>163.29283494613543</v>
      </c>
      <c r="H45" s="35">
        <v>148.7890624307631</v>
      </c>
      <c r="I45" s="35">
        <v>2727.6734582974427</v>
      </c>
      <c r="J45" s="35">
        <v>521.08976440112315</v>
      </c>
    </row>
    <row r="46" spans="1:13" x14ac:dyDescent="0.2">
      <c r="A46" s="19">
        <v>2031</v>
      </c>
      <c r="B46" s="35">
        <v>93.007134647596018</v>
      </c>
      <c r="C46" s="35">
        <v>1409.413221157472</v>
      </c>
      <c r="D46" s="35">
        <v>238.82728859596494</v>
      </c>
      <c r="E46" s="35">
        <v>2162.5399253525698</v>
      </c>
      <c r="F46" s="35">
        <v>314.96197272165091</v>
      </c>
      <c r="G46" s="35">
        <v>165.43635411854422</v>
      </c>
      <c r="H46" s="35">
        <v>149.24302877315642</v>
      </c>
      <c r="I46" s="35">
        <v>2741.2108946344683</v>
      </c>
      <c r="J46" s="35">
        <v>514.18359507427215</v>
      </c>
    </row>
    <row r="47" spans="1:13" x14ac:dyDescent="0.2">
      <c r="A47" s="19">
        <v>2032</v>
      </c>
      <c r="B47" s="35">
        <v>93.361887775740442</v>
      </c>
      <c r="C47" s="35">
        <v>1409.5999068637357</v>
      </c>
      <c r="D47" s="35">
        <v>238.69010534631994</v>
      </c>
      <c r="E47" s="35">
        <v>2140.695332720195</v>
      </c>
      <c r="F47" s="35">
        <v>318.08383627603814</v>
      </c>
      <c r="G47" s="35">
        <v>167.58361431885046</v>
      </c>
      <c r="H47" s="35">
        <v>149.70057479808423</v>
      </c>
      <c r="I47" s="35">
        <v>2754.8133165625477</v>
      </c>
      <c r="J47" s="35">
        <v>506.87886629648926</v>
      </c>
    </row>
    <row r="48" spans="1:13" x14ac:dyDescent="0.2">
      <c r="A48" s="19">
        <v>2033</v>
      </c>
      <c r="B48" s="35">
        <v>93.719024230275963</v>
      </c>
      <c r="C48" s="35">
        <v>1406.5252261503747</v>
      </c>
      <c r="D48" s="35">
        <v>237.16623144390749</v>
      </c>
      <c r="E48" s="35">
        <v>2119.0937269432029</v>
      </c>
      <c r="F48" s="35">
        <v>321.21393546941192</v>
      </c>
      <c r="G48" s="35">
        <v>169.73522296068631</v>
      </c>
      <c r="H48" s="35">
        <v>150.16193575167185</v>
      </c>
      <c r="I48" s="35">
        <v>2768.4861433351512</v>
      </c>
      <c r="J48" s="35">
        <v>499.64477874170416</v>
      </c>
    </row>
    <row r="49" spans="1:11" x14ac:dyDescent="0.2">
      <c r="A49" s="19">
        <v>2034</v>
      </c>
      <c r="B49" s="35">
        <v>95.123626427675617</v>
      </c>
      <c r="C49" s="35">
        <v>1406.8665602132014</v>
      </c>
      <c r="D49" s="35">
        <v>232.99773595817464</v>
      </c>
      <c r="E49" s="35">
        <v>2058.9495793775745</v>
      </c>
      <c r="F49" s="35">
        <v>327.22700240799992</v>
      </c>
      <c r="G49" s="35">
        <v>176.61998667158556</v>
      </c>
      <c r="H49" s="35">
        <v>152.77209219515842</v>
      </c>
      <c r="I49" s="35">
        <v>2817.510412993191</v>
      </c>
      <c r="J49" s="35">
        <v>494.98923987962877</v>
      </c>
    </row>
    <row r="50" spans="1:11" x14ac:dyDescent="0.2">
      <c r="A50" s="19">
        <v>2035</v>
      </c>
      <c r="B50" s="35">
        <v>95.420130460313217</v>
      </c>
      <c r="C50" s="35">
        <v>1407.5290215354212</v>
      </c>
      <c r="D50" s="35">
        <v>228.72476587874229</v>
      </c>
      <c r="E50" s="35">
        <v>1999.1900439856252</v>
      </c>
      <c r="F50" s="35">
        <v>330.08083686200774</v>
      </c>
      <c r="G50" s="35">
        <v>178.55084545715522</v>
      </c>
      <c r="H50" s="35">
        <v>153.15031329431289</v>
      </c>
      <c r="I50" s="35">
        <v>2829.2169761361465</v>
      </c>
      <c r="J50" s="35">
        <v>498.92986722452713</v>
      </c>
    </row>
    <row r="51" spans="1:11" x14ac:dyDescent="0.2">
      <c r="A51" s="19">
        <v>2036</v>
      </c>
      <c r="B51" s="35">
        <v>95.718864904282142</v>
      </c>
      <c r="C51" s="35">
        <v>1413.2370095362674</v>
      </c>
      <c r="D51" s="35">
        <v>225.27189840601275</v>
      </c>
      <c r="E51" s="35">
        <v>1942.4956105137755</v>
      </c>
      <c r="F51" s="35">
        <v>332.94204698769204</v>
      </c>
      <c r="G51" s="35">
        <v>180.48558726480474</v>
      </c>
      <c r="H51" s="35">
        <v>153.53213691346221</v>
      </c>
      <c r="I51" s="35">
        <v>2840.9890102059258</v>
      </c>
      <c r="J51" s="35">
        <v>494.4951639540779</v>
      </c>
    </row>
    <row r="52" spans="1:11" x14ac:dyDescent="0.2">
      <c r="A52" s="74">
        <v>2037</v>
      </c>
      <c r="B52" s="35">
        <v>96.020127809873088</v>
      </c>
      <c r="C52" s="35">
        <v>1421.5954261589109</v>
      </c>
      <c r="D52" s="35">
        <v>225.16086458176198</v>
      </c>
      <c r="E52" s="35">
        <v>1929.9084065793679</v>
      </c>
      <c r="F52" s="35">
        <v>335.81239883430487</v>
      </c>
      <c r="G52" s="35">
        <v>182.42532049750019</v>
      </c>
      <c r="H52" s="35">
        <v>153.91800252199428</v>
      </c>
      <c r="I52" s="35">
        <v>2852.8365175122508</v>
      </c>
      <c r="J52" s="35">
        <v>492.29301359104778</v>
      </c>
    </row>
    <row r="53" spans="1:11" x14ac:dyDescent="0.2">
      <c r="A53" s="19">
        <v>2038</v>
      </c>
      <c r="B53" s="35">
        <v>96.323466721121903</v>
      </c>
      <c r="C53" s="35">
        <v>1430.0235776690249</v>
      </c>
      <c r="D53" s="35">
        <v>224.9969281660112</v>
      </c>
      <c r="E53" s="35">
        <v>1916.4155676853188</v>
      </c>
      <c r="F53" s="35">
        <v>338.68928221179959</v>
      </c>
      <c r="G53" s="35">
        <v>184.36841628361447</v>
      </c>
      <c r="H53" s="35">
        <v>154.30723903268699</v>
      </c>
      <c r="I53" s="35">
        <v>2864.7444291425345</v>
      </c>
      <c r="J53" s="35">
        <v>489.98188174040035</v>
      </c>
    </row>
    <row r="54" spans="1:11" x14ac:dyDescent="0.2">
      <c r="A54" s="19">
        <v>2039</v>
      </c>
      <c r="B54" s="35">
        <v>96.629480096056469</v>
      </c>
      <c r="C54" s="35">
        <v>1439.1202436203803</v>
      </c>
      <c r="D54" s="35">
        <v>225.07857563231778</v>
      </c>
      <c r="E54" s="35">
        <v>1905.6081327490797</v>
      </c>
      <c r="F54" s="35">
        <v>341.57621359877857</v>
      </c>
      <c r="G54" s="35">
        <v>186.31707741082059</v>
      </c>
      <c r="H54" s="35">
        <v>154.70073050922176</v>
      </c>
      <c r="I54" s="35">
        <v>2876.7327751532976</v>
      </c>
      <c r="J54" s="35">
        <v>487.96166805091593</v>
      </c>
    </row>
    <row r="55" spans="1:11" x14ac:dyDescent="0.2">
      <c r="A55" s="19">
        <v>2040</v>
      </c>
      <c r="B55" s="35">
        <v>96.93756511442092</v>
      </c>
      <c r="C55" s="35">
        <v>1448.778059981569</v>
      </c>
      <c r="D55" s="35">
        <v>225.39440964423301</v>
      </c>
      <c r="E55" s="35">
        <v>1897.2600639084078</v>
      </c>
      <c r="F55" s="35">
        <v>344.46970740050796</v>
      </c>
      <c r="G55" s="35">
        <v>188.26912761487773</v>
      </c>
      <c r="H55" s="35">
        <v>155.09758363707644</v>
      </c>
      <c r="I55" s="35">
        <v>2888.7814731536946</v>
      </c>
      <c r="J55" s="35">
        <v>486.19904623644277</v>
      </c>
    </row>
    <row r="56" spans="1:11" x14ac:dyDescent="0.2">
      <c r="A56" s="19">
        <v>2041</v>
      </c>
      <c r="B56" s="35">
        <v>97.238786002793304</v>
      </c>
      <c r="C56" s="35">
        <v>1456.1660442365196</v>
      </c>
      <c r="D56" s="35">
        <v>225.78954508448641</v>
      </c>
      <c r="E56" s="35">
        <v>1838.3677119580097</v>
      </c>
      <c r="F56" s="35">
        <v>347.3178448831074</v>
      </c>
      <c r="G56" s="35">
        <v>190.19213152229423</v>
      </c>
      <c r="H56" s="35">
        <v>155.48461274670063</v>
      </c>
      <c r="I56" s="35">
        <v>2900.5930012871113</v>
      </c>
      <c r="J56" s="35">
        <v>475.16322155755927</v>
      </c>
    </row>
    <row r="57" spans="1:11" x14ac:dyDescent="0.2">
      <c r="A57" s="19">
        <v>2042</v>
      </c>
      <c r="B57" s="35">
        <v>97.547960029972188</v>
      </c>
      <c r="C57" s="35">
        <v>1463.5723468949163</v>
      </c>
      <c r="D57" s="35">
        <v>226.35902434371971</v>
      </c>
      <c r="E57" s="35">
        <v>1828.205153196129</v>
      </c>
      <c r="F57" s="35">
        <v>350.20652738662687</v>
      </c>
      <c r="G57" s="35">
        <v>192.13967854069105</v>
      </c>
      <c r="H57" s="35">
        <v>155.88363350858998</v>
      </c>
      <c r="I57" s="35">
        <v>2912.6590902204316</v>
      </c>
      <c r="J57" s="35">
        <v>472.30410799687229</v>
      </c>
    </row>
    <row r="58" spans="1:11" x14ac:dyDescent="0.2">
      <c r="A58" s="74">
        <v>2043</v>
      </c>
      <c r="B58" s="35">
        <v>97.857483878865892</v>
      </c>
      <c r="C58" s="35">
        <v>1470.9969492119415</v>
      </c>
      <c r="D58" s="35">
        <v>226.93035965518752</v>
      </c>
      <c r="E58" s="35">
        <v>1818.0156872083815</v>
      </c>
      <c r="F58" s="35">
        <v>353.09210405390797</v>
      </c>
      <c r="G58" s="35">
        <v>194.08469743870978</v>
      </c>
      <c r="H58" s="35">
        <v>156.28349297665872</v>
      </c>
      <c r="I58" s="35">
        <v>2924.7302958439645</v>
      </c>
      <c r="J58" s="35">
        <v>469.43754770620956</v>
      </c>
    </row>
    <row r="59" spans="1:11" x14ac:dyDescent="0.2">
      <c r="A59" s="19">
        <v>2044</v>
      </c>
      <c r="B59" s="35">
        <v>98.167419610020389</v>
      </c>
      <c r="C59" s="35">
        <v>1478.4398325365012</v>
      </c>
      <c r="D59" s="35">
        <v>227.5035471934016</v>
      </c>
      <c r="E59" s="35">
        <v>1807.7993139947669</v>
      </c>
      <c r="F59" s="35">
        <v>355.97476266654752</v>
      </c>
      <c r="G59" s="35">
        <v>196.02713612525542</v>
      </c>
      <c r="H59" s="35">
        <v>156.68431811271574</v>
      </c>
      <c r="I59" s="35">
        <v>2936.806592574258</v>
      </c>
      <c r="J59" s="35">
        <v>466.5635406855713</v>
      </c>
    </row>
    <row r="60" spans="1:11" ht="13.5" thickBot="1" x14ac:dyDescent="0.25">
      <c r="A60" s="72">
        <v>2045</v>
      </c>
      <c r="B60" s="37">
        <v>98.477829294330647</v>
      </c>
      <c r="C60" s="37">
        <v>1485.9009783107583</v>
      </c>
      <c r="D60" s="37">
        <v>228.07858315200116</v>
      </c>
      <c r="E60" s="37">
        <v>1797.556033555285</v>
      </c>
      <c r="F60" s="37">
        <v>358.85434556240301</v>
      </c>
      <c r="G60" s="37">
        <v>197.96700750138538</v>
      </c>
      <c r="H60" s="37">
        <v>157.08597293308134</v>
      </c>
      <c r="I60" s="37">
        <v>2948.8879549557782</v>
      </c>
      <c r="J60" s="37">
        <v>463.68208693495723</v>
      </c>
    </row>
    <row r="61" spans="1:11" x14ac:dyDescent="0.2">
      <c r="A61" s="75" t="s">
        <v>93</v>
      </c>
      <c r="B61" s="34"/>
      <c r="C61" s="34"/>
      <c r="D61" s="34"/>
      <c r="E61" s="34"/>
      <c r="F61" s="34"/>
      <c r="G61" s="34"/>
      <c r="H61" s="34"/>
      <c r="I61" s="34"/>
      <c r="J61" s="34"/>
    </row>
    <row r="62" spans="1:11" x14ac:dyDescent="0.2">
      <c r="A62" s="75"/>
    </row>
    <row r="63" spans="1:11" x14ac:dyDescent="0.2">
      <c r="A63" s="9" t="s">
        <v>1335</v>
      </c>
      <c r="B63" s="9"/>
      <c r="C63" s="9"/>
      <c r="D63" s="9"/>
      <c r="E63" s="9"/>
      <c r="F63" s="9"/>
      <c r="G63" s="9"/>
      <c r="H63" s="9"/>
      <c r="I63" s="9"/>
      <c r="J63" s="9"/>
      <c r="K63" s="9"/>
    </row>
    <row r="64" spans="1:11" ht="13.5" thickBot="1" x14ac:dyDescent="0.25">
      <c r="A64" s="33"/>
      <c r="B64" s="16" t="s">
        <v>1092</v>
      </c>
      <c r="C64" s="16" t="s">
        <v>1456</v>
      </c>
      <c r="D64" s="16" t="s">
        <v>1327</v>
      </c>
      <c r="E64" s="16" t="s">
        <v>1328</v>
      </c>
      <c r="F64" s="16" t="s">
        <v>1329</v>
      </c>
      <c r="G64" s="16" t="s">
        <v>1330</v>
      </c>
      <c r="H64" s="16" t="s">
        <v>1331</v>
      </c>
      <c r="I64" s="16" t="s">
        <v>1332</v>
      </c>
      <c r="J64" s="16" t="s">
        <v>1333</v>
      </c>
      <c r="K64" s="16" t="s">
        <v>1334</v>
      </c>
    </row>
    <row r="65" spans="1:13" ht="13.5" thickTop="1" x14ac:dyDescent="0.2">
      <c r="A65" s="74" t="s">
        <v>180</v>
      </c>
      <c r="B65" s="19">
        <v>2021</v>
      </c>
      <c r="C65" s="34">
        <v>5.9485601079461068</v>
      </c>
      <c r="D65" s="35">
        <v>29.942752509064519</v>
      </c>
      <c r="E65" s="35">
        <v>4.9570492107320119</v>
      </c>
      <c r="F65" s="35">
        <v>44.876009632209396</v>
      </c>
      <c r="G65" s="35">
        <v>8.6907991160017026</v>
      </c>
      <c r="H65" s="35">
        <v>4.8692650762837442</v>
      </c>
      <c r="I65" s="35">
        <v>8.3279500901887609</v>
      </c>
      <c r="J65" s="35">
        <v>115.19079593374914</v>
      </c>
      <c r="K65" s="35">
        <v>11.621145769415628</v>
      </c>
    </row>
    <row r="66" spans="1:13" x14ac:dyDescent="0.2">
      <c r="A66" s="19" t="s">
        <v>180</v>
      </c>
      <c r="B66" s="19">
        <v>2022</v>
      </c>
      <c r="C66" s="35">
        <v>12.076831287512595</v>
      </c>
      <c r="D66" s="35">
        <v>64.350050280455577</v>
      </c>
      <c r="E66" s="35">
        <v>10.604979329985293</v>
      </c>
      <c r="F66" s="35">
        <v>95.345865654734993</v>
      </c>
      <c r="G66" s="35">
        <v>18.286499526343786</v>
      </c>
      <c r="H66" s="35">
        <v>10.113234057184632</v>
      </c>
      <c r="I66" s="35">
        <v>16.914156068818926</v>
      </c>
      <c r="J66" s="35">
        <v>233.62676850337735</v>
      </c>
      <c r="K66" s="35">
        <v>23.234499338625447</v>
      </c>
    </row>
    <row r="67" spans="1:13" x14ac:dyDescent="0.2">
      <c r="A67" s="19" t="s">
        <v>180</v>
      </c>
      <c r="B67" s="19">
        <v>2023</v>
      </c>
      <c r="C67" s="35">
        <v>18.172497537261304</v>
      </c>
      <c r="D67" s="35">
        <v>98.55403041862057</v>
      </c>
      <c r="E67" s="35">
        <v>15.854531333666436</v>
      </c>
      <c r="F67" s="35">
        <v>140.08160034886092</v>
      </c>
      <c r="G67" s="35">
        <v>28.484618055221571</v>
      </c>
      <c r="H67" s="35">
        <v>15.539907673793691</v>
      </c>
      <c r="I67" s="35">
        <v>25.468107837949749</v>
      </c>
      <c r="J67" s="35">
        <v>351.01393844836917</v>
      </c>
      <c r="K67" s="35">
        <v>33.949441403739165</v>
      </c>
      <c r="M67" s="119" t="s">
        <v>1443</v>
      </c>
    </row>
    <row r="68" spans="1:13" x14ac:dyDescent="0.2">
      <c r="A68" s="19" t="s">
        <v>180</v>
      </c>
      <c r="B68" s="19">
        <v>2024</v>
      </c>
      <c r="C68" s="35">
        <v>23.899572622229137</v>
      </c>
      <c r="D68" s="35">
        <v>132.88019795936108</v>
      </c>
      <c r="E68" s="35">
        <v>21.082636231050213</v>
      </c>
      <c r="F68" s="35">
        <v>186.08193922226849</v>
      </c>
      <c r="G68" s="35">
        <v>37.990416457755117</v>
      </c>
      <c r="H68" s="35">
        <v>20.413190220999741</v>
      </c>
      <c r="I68" s="35">
        <v>33.375463224959411</v>
      </c>
      <c r="J68" s="35">
        <v>451.32722802708145</v>
      </c>
      <c r="K68" s="35">
        <v>44.800172179919826</v>
      </c>
    </row>
    <row r="69" spans="1:13" x14ac:dyDescent="0.2">
      <c r="A69" s="19" t="s">
        <v>180</v>
      </c>
      <c r="B69" s="19">
        <v>2025</v>
      </c>
      <c r="C69" s="35">
        <v>29.234578723232552</v>
      </c>
      <c r="D69" s="35">
        <v>164.6982444431973</v>
      </c>
      <c r="E69" s="35">
        <v>25.714288091655373</v>
      </c>
      <c r="F69" s="35">
        <v>228.02340825112273</v>
      </c>
      <c r="G69" s="35">
        <v>47.704951351220103</v>
      </c>
      <c r="H69" s="35">
        <v>25.23535820270563</v>
      </c>
      <c r="I69" s="35">
        <v>40.778179482284521</v>
      </c>
      <c r="J69" s="35">
        <v>544.96607190679072</v>
      </c>
      <c r="K69" s="35">
        <v>55.305040516498387</v>
      </c>
    </row>
    <row r="70" spans="1:13" x14ac:dyDescent="0.2">
      <c r="A70" s="19" t="s">
        <v>180</v>
      </c>
      <c r="B70" s="19">
        <v>2026</v>
      </c>
      <c r="C70" s="35">
        <v>34.094760134919184</v>
      </c>
      <c r="D70" s="35">
        <v>198.96282003028651</v>
      </c>
      <c r="E70" s="35">
        <v>30.870350547360136</v>
      </c>
      <c r="F70" s="35">
        <v>276.4285008871579</v>
      </c>
      <c r="G70" s="35">
        <v>57.610021865265111</v>
      </c>
      <c r="H70" s="35">
        <v>30.046851834101485</v>
      </c>
      <c r="I70" s="35">
        <v>47.567981054619224</v>
      </c>
      <c r="J70" s="35">
        <v>631.30166059215787</v>
      </c>
      <c r="K70" s="35">
        <v>65.929984694271369</v>
      </c>
    </row>
    <row r="71" spans="1:13" x14ac:dyDescent="0.2">
      <c r="A71" s="19" t="s">
        <v>180</v>
      </c>
      <c r="B71" s="19">
        <v>2027</v>
      </c>
      <c r="C71" s="35">
        <v>38.44854302353972</v>
      </c>
      <c r="D71" s="35">
        <v>233.97596381977743</v>
      </c>
      <c r="E71" s="35">
        <v>35.811068506947123</v>
      </c>
      <c r="F71" s="35">
        <v>320.93939718476713</v>
      </c>
      <c r="G71" s="35">
        <v>67.707095143785978</v>
      </c>
      <c r="H71" s="35">
        <v>34.901995834781076</v>
      </c>
      <c r="I71" s="35">
        <v>53.689136043041565</v>
      </c>
      <c r="J71" s="35">
        <v>709.80546167392811</v>
      </c>
      <c r="K71" s="35">
        <v>76.699700550318752</v>
      </c>
    </row>
    <row r="72" spans="1:13" x14ac:dyDescent="0.2">
      <c r="A72" s="19" t="s">
        <v>180</v>
      </c>
      <c r="B72" s="19">
        <v>2028</v>
      </c>
      <c r="C72" s="35">
        <v>42.210135296794164</v>
      </c>
      <c r="D72" s="35">
        <v>271.16333850643042</v>
      </c>
      <c r="E72" s="35">
        <v>41.737221590408794</v>
      </c>
      <c r="F72" s="35">
        <v>374.35503534230804</v>
      </c>
      <c r="G72" s="35">
        <v>77.487920109299424</v>
      </c>
      <c r="H72" s="35">
        <v>39.450289016239822</v>
      </c>
      <c r="I72" s="35">
        <v>59.047184664840721</v>
      </c>
      <c r="J72" s="35">
        <v>779.65750737255416</v>
      </c>
      <c r="K72" s="35">
        <v>87.868165721825719</v>
      </c>
    </row>
    <row r="73" spans="1:13" x14ac:dyDescent="0.2">
      <c r="A73" s="19" t="s">
        <v>180</v>
      </c>
      <c r="B73" s="19">
        <v>2029</v>
      </c>
      <c r="C73" s="35">
        <v>45.36705783924657</v>
      </c>
      <c r="D73" s="35">
        <v>301.79072126457254</v>
      </c>
      <c r="E73" s="35">
        <v>46.0103627588827</v>
      </c>
      <c r="F73" s="35">
        <v>417.02952727265949</v>
      </c>
      <c r="G73" s="35">
        <v>86.754039374254475</v>
      </c>
      <c r="H73" s="35">
        <v>43.533499376937677</v>
      </c>
      <c r="I73" s="35">
        <v>63.586357818444718</v>
      </c>
      <c r="J73" s="35">
        <v>839.03598636945935</v>
      </c>
      <c r="K73" s="35">
        <v>96.830584985179755</v>
      </c>
    </row>
    <row r="74" spans="1:13" x14ac:dyDescent="0.2">
      <c r="A74" s="74" t="s">
        <v>180</v>
      </c>
      <c r="B74" s="19">
        <v>2030</v>
      </c>
      <c r="C74" s="35">
        <v>48.021500775508727</v>
      </c>
      <c r="D74" s="35">
        <v>332.38768909538942</v>
      </c>
      <c r="E74" s="35">
        <v>50.154083292728551</v>
      </c>
      <c r="F74" s="35">
        <v>458.2272095611263</v>
      </c>
      <c r="G74" s="35">
        <v>95.681189376668357</v>
      </c>
      <c r="H74" s="35">
        <v>47.360113498100702</v>
      </c>
      <c r="I74" s="35">
        <v>67.465605658479845</v>
      </c>
      <c r="J74" s="35">
        <v>890.49957182279297</v>
      </c>
      <c r="K74" s="35">
        <v>105.44038349041952</v>
      </c>
    </row>
    <row r="75" spans="1:13" x14ac:dyDescent="0.2">
      <c r="A75" s="19" t="s">
        <v>180</v>
      </c>
      <c r="B75" s="19">
        <v>2031</v>
      </c>
      <c r="C75" s="35">
        <v>50.204308025283503</v>
      </c>
      <c r="D75" s="35">
        <v>358.50346424210494</v>
      </c>
      <c r="E75" s="35">
        <v>54.009279294517555</v>
      </c>
      <c r="F75" s="35">
        <v>496.70872834071582</v>
      </c>
      <c r="G75" s="35">
        <v>104.07446612508771</v>
      </c>
      <c r="H75" s="35">
        <v>50.856314496852008</v>
      </c>
      <c r="I75" s="35">
        <v>70.688358001860564</v>
      </c>
      <c r="J75" s="35">
        <v>934.95224394256707</v>
      </c>
      <c r="K75" s="35">
        <v>113.75759882745469</v>
      </c>
    </row>
    <row r="76" spans="1:13" x14ac:dyDescent="0.2">
      <c r="A76" s="19" t="s">
        <v>180</v>
      </c>
      <c r="B76" s="19">
        <v>2032</v>
      </c>
      <c r="C76" s="35">
        <v>52.070012763543971</v>
      </c>
      <c r="D76" s="35">
        <v>384.73202659633262</v>
      </c>
      <c r="E76" s="35">
        <v>57.875053846979341</v>
      </c>
      <c r="F76" s="35">
        <v>534.15053832360275</v>
      </c>
      <c r="G76" s="35">
        <v>112.222013327529</v>
      </c>
      <c r="H76" s="35">
        <v>54.151271932863011</v>
      </c>
      <c r="I76" s="35">
        <v>73.496351718609986</v>
      </c>
      <c r="J76" s="35">
        <v>974.20676735430368</v>
      </c>
      <c r="K76" s="35">
        <v>121.99503326913181</v>
      </c>
    </row>
    <row r="77" spans="1:13" x14ac:dyDescent="0.2">
      <c r="A77" s="19" t="s">
        <v>180</v>
      </c>
      <c r="B77" s="19">
        <v>2033</v>
      </c>
      <c r="C77" s="35">
        <v>53.633143170840121</v>
      </c>
      <c r="D77" s="35">
        <v>406.85243877825565</v>
      </c>
      <c r="E77" s="35">
        <v>61.334856585775441</v>
      </c>
      <c r="F77" s="35">
        <v>568.2865830101855</v>
      </c>
      <c r="G77" s="35">
        <v>119.95123997605216</v>
      </c>
      <c r="H77" s="35">
        <v>57.185755219735263</v>
      </c>
      <c r="I77" s="35">
        <v>75.896097445742711</v>
      </c>
      <c r="J77" s="35">
        <v>1008.7573966055485</v>
      </c>
      <c r="K77" s="35">
        <v>129.6320843381566</v>
      </c>
    </row>
    <row r="78" spans="1:13" x14ac:dyDescent="0.2">
      <c r="A78" s="19" t="s">
        <v>180</v>
      </c>
      <c r="B78" s="19">
        <v>2034</v>
      </c>
      <c r="C78" s="35">
        <v>54.915739072006552</v>
      </c>
      <c r="D78" s="35">
        <v>431.78437787242751</v>
      </c>
      <c r="E78" s="35">
        <v>64.459931394217278</v>
      </c>
      <c r="F78" s="35">
        <v>598.13720827958184</v>
      </c>
      <c r="G78" s="35">
        <v>126.83213345989525</v>
      </c>
      <c r="H78" s="35">
        <v>59.950418008835264</v>
      </c>
      <c r="I78" s="35">
        <v>77.888748441174712</v>
      </c>
      <c r="J78" s="35">
        <v>1039.1198446411563</v>
      </c>
      <c r="K78" s="35">
        <v>136.49712167962363</v>
      </c>
    </row>
    <row r="79" spans="1:13" x14ac:dyDescent="0.2">
      <c r="A79" s="19" t="s">
        <v>180</v>
      </c>
      <c r="B79" s="19">
        <v>2035</v>
      </c>
      <c r="C79" s="35">
        <v>55.97619604777411</v>
      </c>
      <c r="D79" s="35">
        <v>457.49833759591201</v>
      </c>
      <c r="E79" s="35">
        <v>67.546845569957782</v>
      </c>
      <c r="F79" s="35">
        <v>627.98665259244149</v>
      </c>
      <c r="G79" s="35">
        <v>133.51988904093204</v>
      </c>
      <c r="H79" s="35">
        <v>62.41144571407289</v>
      </c>
      <c r="I79" s="35">
        <v>79.576593838273851</v>
      </c>
      <c r="J79" s="35">
        <v>1065.4839072865195</v>
      </c>
      <c r="K79" s="35">
        <v>143.31963866571493</v>
      </c>
    </row>
    <row r="80" spans="1:13" x14ac:dyDescent="0.2">
      <c r="A80" s="19" t="s">
        <v>180</v>
      </c>
      <c r="B80" s="19">
        <v>2036</v>
      </c>
      <c r="C80" s="35">
        <v>56.856434059722226</v>
      </c>
      <c r="D80" s="35">
        <v>485.91686335146824</v>
      </c>
      <c r="E80" s="35">
        <v>70.504642574948022</v>
      </c>
      <c r="F80" s="35">
        <v>656.31227301249976</v>
      </c>
      <c r="G80" s="35">
        <v>139.7428013728171</v>
      </c>
      <c r="H80" s="35">
        <v>64.598025966554076</v>
      </c>
      <c r="I80" s="35">
        <v>81.015872522379652</v>
      </c>
      <c r="J80" s="35">
        <v>1088.4545180138857</v>
      </c>
      <c r="K80" s="35">
        <v>149.82811731548369</v>
      </c>
    </row>
    <row r="81" spans="1:11" x14ac:dyDescent="0.2">
      <c r="A81" s="19" t="s">
        <v>180</v>
      </c>
      <c r="B81" s="19">
        <v>2037</v>
      </c>
      <c r="C81" s="35">
        <v>57.608694158394044</v>
      </c>
      <c r="D81" s="35">
        <v>513.42999034030061</v>
      </c>
      <c r="E81" s="35">
        <v>73.744129832188392</v>
      </c>
      <c r="F81" s="35">
        <v>680.40120118307993</v>
      </c>
      <c r="G81" s="35">
        <v>145.22493362188322</v>
      </c>
      <c r="H81" s="35">
        <v>66.604299068072095</v>
      </c>
      <c r="I81" s="35">
        <v>82.279945871131304</v>
      </c>
      <c r="J81" s="35">
        <v>1109.0878429813179</v>
      </c>
      <c r="K81" s="35">
        <v>155.69347186454928</v>
      </c>
    </row>
    <row r="82" spans="1:11" x14ac:dyDescent="0.2">
      <c r="A82" s="19" t="s">
        <v>180</v>
      </c>
      <c r="B82" s="19">
        <v>2038</v>
      </c>
      <c r="C82" s="35">
        <v>58.265727419304149</v>
      </c>
      <c r="D82" s="35">
        <v>540.85384760123623</v>
      </c>
      <c r="E82" s="35">
        <v>76.934264270984201</v>
      </c>
      <c r="F82" s="35">
        <v>704.02571394603717</v>
      </c>
      <c r="G82" s="35">
        <v>150.33910176970588</v>
      </c>
      <c r="H82" s="35">
        <v>68.472886254521583</v>
      </c>
      <c r="I82" s="35">
        <v>83.413009745090051</v>
      </c>
      <c r="J82" s="35">
        <v>1128.0181261238929</v>
      </c>
      <c r="K82" s="35">
        <v>161.38960697939672</v>
      </c>
    </row>
    <row r="83" spans="1:11" x14ac:dyDescent="0.2">
      <c r="A83" s="74" t="s">
        <v>180</v>
      </c>
      <c r="B83" s="19">
        <v>2039</v>
      </c>
      <c r="C83" s="35">
        <v>58.160451968092971</v>
      </c>
      <c r="D83" s="35">
        <v>567.91807236484271</v>
      </c>
      <c r="E83" s="35">
        <v>80.168636840407146</v>
      </c>
      <c r="F83" s="35">
        <v>726.18101393805648</v>
      </c>
      <c r="G83" s="35">
        <v>155.03112465596331</v>
      </c>
      <c r="H83" s="35">
        <v>70.147632292596271</v>
      </c>
      <c r="I83" s="35">
        <v>83.574546131039924</v>
      </c>
      <c r="J83" s="35">
        <v>1136.928492100775</v>
      </c>
      <c r="K83" s="35">
        <v>166.97272452083638</v>
      </c>
    </row>
    <row r="84" spans="1:11" x14ac:dyDescent="0.2">
      <c r="A84" s="19" t="s">
        <v>180</v>
      </c>
      <c r="B84" s="19">
        <v>2040</v>
      </c>
      <c r="C84" s="35">
        <v>58.699075978682409</v>
      </c>
      <c r="D84" s="35">
        <v>593.90295563687096</v>
      </c>
      <c r="E84" s="35">
        <v>83.238340077604732</v>
      </c>
      <c r="F84" s="35">
        <v>745.18811610898172</v>
      </c>
      <c r="G84" s="35">
        <v>159.57675142587445</v>
      </c>
      <c r="H84" s="35">
        <v>71.846216866566039</v>
      </c>
      <c r="I84" s="35">
        <v>84.546628900342967</v>
      </c>
      <c r="J84" s="35">
        <v>1153.6645800115439</v>
      </c>
      <c r="K84" s="35">
        <v>172.14759711781431</v>
      </c>
    </row>
    <row r="85" spans="1:11" x14ac:dyDescent="0.2">
      <c r="A85" s="19" t="s">
        <v>180</v>
      </c>
      <c r="B85" s="19">
        <v>2041</v>
      </c>
      <c r="C85" s="35">
        <v>59.198486281095718</v>
      </c>
      <c r="D85" s="35">
        <v>618.00537401274914</v>
      </c>
      <c r="E85" s="35">
        <v>86.421624086904615</v>
      </c>
      <c r="F85" s="35">
        <v>763.60247190713278</v>
      </c>
      <c r="G85" s="35">
        <v>163.87318780748402</v>
      </c>
      <c r="H85" s="35">
        <v>73.479990068358816</v>
      </c>
      <c r="I85" s="35">
        <v>85.463432496528569</v>
      </c>
      <c r="J85" s="35">
        <v>1169.6211981350714</v>
      </c>
      <c r="K85" s="35">
        <v>176.96188275145946</v>
      </c>
    </row>
    <row r="86" spans="1:11" x14ac:dyDescent="0.2">
      <c r="A86" s="19" t="s">
        <v>180</v>
      </c>
      <c r="B86" s="19">
        <v>2042</v>
      </c>
      <c r="C86" s="35">
        <v>58.936424780176296</v>
      </c>
      <c r="D86" s="35">
        <v>641.09434793146193</v>
      </c>
      <c r="E86" s="35">
        <v>89.554240206602231</v>
      </c>
      <c r="F86" s="35">
        <v>780.41672703222775</v>
      </c>
      <c r="G86" s="35">
        <v>167.86454101147643</v>
      </c>
      <c r="H86" s="35">
        <v>74.976014605338577</v>
      </c>
      <c r="I86" s="35">
        <v>85.375136657809975</v>
      </c>
      <c r="J86" s="35">
        <v>1173.4058278034167</v>
      </c>
      <c r="K86" s="35">
        <v>181.32322845443707</v>
      </c>
    </row>
    <row r="87" spans="1:11" x14ac:dyDescent="0.2">
      <c r="A87" s="19" t="s">
        <v>180</v>
      </c>
      <c r="B87" s="19">
        <v>2043</v>
      </c>
      <c r="C87" s="35">
        <v>58.701545180208306</v>
      </c>
      <c r="D87" s="35">
        <v>663.65604147100998</v>
      </c>
      <c r="E87" s="35">
        <v>92.604200714131935</v>
      </c>
      <c r="F87" s="35">
        <v>796.14418735249262</v>
      </c>
      <c r="G87" s="35">
        <v>171.45435173176762</v>
      </c>
      <c r="H87" s="35">
        <v>76.312619855050542</v>
      </c>
      <c r="I87" s="35">
        <v>85.357020856567843</v>
      </c>
      <c r="J87" s="35">
        <v>1179.9222758138283</v>
      </c>
      <c r="K87" s="35">
        <v>185.36374079621612</v>
      </c>
    </row>
    <row r="88" spans="1:11" x14ac:dyDescent="0.2">
      <c r="A88" s="19" t="s">
        <v>180</v>
      </c>
      <c r="B88" s="19">
        <v>2044</v>
      </c>
      <c r="C88" s="35">
        <v>58.432035302028055</v>
      </c>
      <c r="D88" s="35">
        <v>686.05873120212664</v>
      </c>
      <c r="E88" s="35">
        <v>95.630576662211382</v>
      </c>
      <c r="F88" s="35">
        <v>811.41143212908958</v>
      </c>
      <c r="G88" s="35">
        <v>175.01387922661712</v>
      </c>
      <c r="H88" s="35">
        <v>77.658886190782439</v>
      </c>
      <c r="I88" s="35">
        <v>85.250278581235705</v>
      </c>
      <c r="J88" s="35">
        <v>1183.1470518963049</v>
      </c>
      <c r="K88" s="35">
        <v>189.2927780718197</v>
      </c>
    </row>
    <row r="89" spans="1:11" x14ac:dyDescent="0.2">
      <c r="A89" s="74" t="s">
        <v>180</v>
      </c>
      <c r="B89" s="19">
        <v>2045</v>
      </c>
      <c r="C89" s="35">
        <v>58.234548025341354</v>
      </c>
      <c r="D89" s="35">
        <v>707.90046282430592</v>
      </c>
      <c r="E89" s="35">
        <v>98.597651685904808</v>
      </c>
      <c r="F89" s="35">
        <v>826.01273359135917</v>
      </c>
      <c r="G89" s="35">
        <v>178.44025150645254</v>
      </c>
      <c r="H89" s="35">
        <v>79.01404482215753</v>
      </c>
      <c r="I89" s="35">
        <v>85.237003362453578</v>
      </c>
      <c r="J89" s="35">
        <v>1187.9127557322606</v>
      </c>
      <c r="K89" s="35">
        <v>193.03127691437166</v>
      </c>
    </row>
    <row r="90" spans="1:11" x14ac:dyDescent="0.2">
      <c r="A90" s="19" t="s">
        <v>228</v>
      </c>
      <c r="B90" s="19">
        <v>2021</v>
      </c>
      <c r="C90" s="34">
        <v>3.5494955221826059</v>
      </c>
      <c r="D90" s="35">
        <v>23.913266594688462</v>
      </c>
      <c r="E90" s="35">
        <v>3.9266969693262732</v>
      </c>
      <c r="F90" s="35">
        <v>35.705169685399305</v>
      </c>
      <c r="G90" s="35">
        <v>6.3467120164862685</v>
      </c>
      <c r="H90" s="35">
        <v>3.3866316539695078</v>
      </c>
      <c r="I90" s="35">
        <v>5.1091116737582629</v>
      </c>
      <c r="J90" s="35">
        <v>73.731840821985969</v>
      </c>
      <c r="K90" s="35">
        <v>9.1638589468720575</v>
      </c>
    </row>
    <row r="91" spans="1:11" x14ac:dyDescent="0.2">
      <c r="A91" s="19" t="s">
        <v>228</v>
      </c>
      <c r="B91" s="19">
        <v>2022</v>
      </c>
      <c r="C91" s="35">
        <v>7.3254463376252188</v>
      </c>
      <c r="D91" s="35">
        <v>51.35020440171332</v>
      </c>
      <c r="E91" s="35">
        <v>8.4092907164104478</v>
      </c>
      <c r="F91" s="35">
        <v>75.958685080535389</v>
      </c>
      <c r="G91" s="35">
        <v>13.452555367957705</v>
      </c>
      <c r="H91" s="35">
        <v>7.101645269984644</v>
      </c>
      <c r="I91" s="35">
        <v>10.531454663134234</v>
      </c>
      <c r="J91" s="35">
        <v>151.61363092488747</v>
      </c>
      <c r="K91" s="35">
        <v>18.410322298097896</v>
      </c>
    </row>
    <row r="92" spans="1:11" x14ac:dyDescent="0.2">
      <c r="A92" s="19" t="s">
        <v>228</v>
      </c>
      <c r="B92" s="19">
        <v>2023</v>
      </c>
      <c r="C92" s="35">
        <v>11.268150337185205</v>
      </c>
      <c r="D92" s="35">
        <v>78.730638708417814</v>
      </c>
      <c r="E92" s="35">
        <v>12.609576838585557</v>
      </c>
      <c r="F92" s="35">
        <v>111.90023877706379</v>
      </c>
      <c r="G92" s="35">
        <v>21.165080382471739</v>
      </c>
      <c r="H92" s="35">
        <v>11.047584225921449</v>
      </c>
      <c r="I92" s="35">
        <v>16.179972241223659</v>
      </c>
      <c r="J92" s="35">
        <v>232.20472473321126</v>
      </c>
      <c r="K92" s="35">
        <v>27.011140031989257</v>
      </c>
    </row>
    <row r="93" spans="1:11" x14ac:dyDescent="0.2">
      <c r="A93" s="19" t="s">
        <v>228</v>
      </c>
      <c r="B93" s="19">
        <v>2024</v>
      </c>
      <c r="C93" s="35">
        <v>15.192340912886582</v>
      </c>
      <c r="D93" s="35">
        <v>106.26245707742372</v>
      </c>
      <c r="E93" s="35">
        <v>16.817833033530839</v>
      </c>
      <c r="F93" s="35">
        <v>149.0707298221466</v>
      </c>
      <c r="G93" s="35">
        <v>28.418026699379734</v>
      </c>
      <c r="H93" s="35">
        <v>14.624360910471989</v>
      </c>
      <c r="I93" s="35">
        <v>21.652773967269827</v>
      </c>
      <c r="J93" s="35">
        <v>302.90611129760464</v>
      </c>
      <c r="K93" s="35">
        <v>35.808004095931338</v>
      </c>
    </row>
    <row r="94" spans="1:11" x14ac:dyDescent="0.2">
      <c r="A94" s="19" t="s">
        <v>228</v>
      </c>
      <c r="B94" s="19">
        <v>2025</v>
      </c>
      <c r="C94" s="35">
        <v>19.216386291996649</v>
      </c>
      <c r="D94" s="35">
        <v>132.01170389843446</v>
      </c>
      <c r="E94" s="35">
        <v>20.596372472688646</v>
      </c>
      <c r="F94" s="35">
        <v>183.41396248272383</v>
      </c>
      <c r="G94" s="35">
        <v>36.289149644986118</v>
      </c>
      <c r="H94" s="35">
        <v>18.499306348959788</v>
      </c>
      <c r="I94" s="35">
        <v>27.265124642941522</v>
      </c>
      <c r="J94" s="35">
        <v>376.02445393575624</v>
      </c>
      <c r="K94" s="35">
        <v>44.429275966405505</v>
      </c>
    </row>
    <row r="95" spans="1:11" x14ac:dyDescent="0.2">
      <c r="A95" s="19" t="s">
        <v>228</v>
      </c>
      <c r="B95" s="19">
        <v>2026</v>
      </c>
      <c r="C95" s="35">
        <v>23.228554952074663</v>
      </c>
      <c r="D95" s="35">
        <v>159.92376262469242</v>
      </c>
      <c r="E95" s="35">
        <v>24.83212382313264</v>
      </c>
      <c r="F95" s="35">
        <v>223.1620932605845</v>
      </c>
      <c r="G95" s="35">
        <v>44.466531064609505</v>
      </c>
      <c r="H95" s="35">
        <v>22.448602603062813</v>
      </c>
      <c r="I95" s="35">
        <v>32.860599804820851</v>
      </c>
      <c r="J95" s="35">
        <v>448.82980417502404</v>
      </c>
      <c r="K95" s="35">
        <v>53.222963651564442</v>
      </c>
    </row>
    <row r="96" spans="1:11" x14ac:dyDescent="0.2">
      <c r="A96" s="19" t="s">
        <v>228</v>
      </c>
      <c r="B96" s="19">
        <v>2027</v>
      </c>
      <c r="C96" s="35">
        <v>27.182569104674052</v>
      </c>
      <c r="D96" s="35">
        <v>188.49058648093956</v>
      </c>
      <c r="E96" s="35">
        <v>28.894335123255857</v>
      </c>
      <c r="F96" s="35">
        <v>259.83616002655344</v>
      </c>
      <c r="G96" s="35">
        <v>52.92336662753462</v>
      </c>
      <c r="H96" s="35">
        <v>26.485322448931605</v>
      </c>
      <c r="I96" s="35">
        <v>38.366895785526211</v>
      </c>
      <c r="J96" s="35">
        <v>520.27066790684967</v>
      </c>
      <c r="K96" s="35">
        <v>62.158871655858675</v>
      </c>
    </row>
    <row r="97" spans="1:11" x14ac:dyDescent="0.2">
      <c r="A97" s="19" t="s">
        <v>228</v>
      </c>
      <c r="B97" s="19">
        <v>2028</v>
      </c>
      <c r="C97" s="35">
        <v>30.999745961922059</v>
      </c>
      <c r="D97" s="35">
        <v>218.97606733272067</v>
      </c>
      <c r="E97" s="35">
        <v>33.721505862284971</v>
      </c>
      <c r="F97" s="35">
        <v>303.47950620081144</v>
      </c>
      <c r="G97" s="35">
        <v>61.411815425303111</v>
      </c>
      <c r="H97" s="35">
        <v>30.455359636736482</v>
      </c>
      <c r="I97" s="35">
        <v>43.70087102431804</v>
      </c>
      <c r="J97" s="35">
        <v>589.91427328735176</v>
      </c>
      <c r="K97" s="35">
        <v>71.520470912555552</v>
      </c>
    </row>
    <row r="98" spans="1:11" x14ac:dyDescent="0.2">
      <c r="A98" s="19" t="s">
        <v>228</v>
      </c>
      <c r="B98" s="19">
        <v>2029</v>
      </c>
      <c r="C98" s="35">
        <v>34.592646380448066</v>
      </c>
      <c r="D98" s="35">
        <v>244.48069911832619</v>
      </c>
      <c r="E98" s="35">
        <v>37.274065790404123</v>
      </c>
      <c r="F98" s="35">
        <v>338.94907803487075</v>
      </c>
      <c r="G98" s="35">
        <v>69.708235070175149</v>
      </c>
      <c r="H98" s="35">
        <v>34.191396510909897</v>
      </c>
      <c r="I98" s="35">
        <v>48.716942314740074</v>
      </c>
      <c r="J98" s="35">
        <v>654.91870905824135</v>
      </c>
      <c r="K98" s="35">
        <v>79.146337168256991</v>
      </c>
    </row>
    <row r="99" spans="1:11" x14ac:dyDescent="0.2">
      <c r="A99" s="19" t="s">
        <v>228</v>
      </c>
      <c r="B99" s="19">
        <v>2030</v>
      </c>
      <c r="C99" s="35">
        <v>37.954839488604222</v>
      </c>
      <c r="D99" s="35">
        <v>270.00207179966822</v>
      </c>
      <c r="E99" s="35">
        <v>40.726835942464092</v>
      </c>
      <c r="F99" s="35">
        <v>373.30702971294892</v>
      </c>
      <c r="G99" s="35">
        <v>77.893888878296252</v>
      </c>
      <c r="H99" s="35">
        <v>37.807865579357397</v>
      </c>
      <c r="I99" s="35">
        <v>53.429239660386422</v>
      </c>
      <c r="J99" s="35">
        <v>715.83521544010898</v>
      </c>
      <c r="K99" s="35">
        <v>86.473715301924216</v>
      </c>
    </row>
    <row r="100" spans="1:11" x14ac:dyDescent="0.2">
      <c r="A100" s="19" t="s">
        <v>228</v>
      </c>
      <c r="B100" s="19">
        <v>2031</v>
      </c>
      <c r="C100" s="35">
        <v>41.069986768954806</v>
      </c>
      <c r="D100" s="35">
        <v>291.91843589332854</v>
      </c>
      <c r="E100" s="35">
        <v>43.946904859120117</v>
      </c>
      <c r="F100" s="35">
        <v>405.53100500756534</v>
      </c>
      <c r="G100" s="35">
        <v>85.937044515224997</v>
      </c>
      <c r="H100" s="35">
        <v>41.347728403887643</v>
      </c>
      <c r="I100" s="35">
        <v>57.794365970307879</v>
      </c>
      <c r="J100" s="35">
        <v>773.29810227493954</v>
      </c>
      <c r="K100" s="35">
        <v>93.512484505859973</v>
      </c>
    </row>
    <row r="101" spans="1:11" x14ac:dyDescent="0.2">
      <c r="A101" s="19" t="s">
        <v>228</v>
      </c>
      <c r="B101" s="19">
        <v>2032</v>
      </c>
      <c r="C101" s="35">
        <v>43.936396027968527</v>
      </c>
      <c r="D101" s="35">
        <v>314.04847003396219</v>
      </c>
      <c r="E101" s="35">
        <v>47.198008872414754</v>
      </c>
      <c r="F101" s="35">
        <v>437.13468447792593</v>
      </c>
      <c r="G101" s="35">
        <v>93.793587360552692</v>
      </c>
      <c r="H101" s="35">
        <v>44.71041119976465</v>
      </c>
      <c r="I101" s="35">
        <v>61.827645896328711</v>
      </c>
      <c r="J101" s="35">
        <v>826.14430129467428</v>
      </c>
      <c r="K101" s="35">
        <v>100.50877764337235</v>
      </c>
    </row>
    <row r="102" spans="1:11" x14ac:dyDescent="0.2">
      <c r="A102" s="19" t="s">
        <v>228</v>
      </c>
      <c r="B102" s="19">
        <v>2033</v>
      </c>
      <c r="C102" s="35">
        <v>46.529607637758446</v>
      </c>
      <c r="D102" s="35">
        <v>332.86523970684459</v>
      </c>
      <c r="E102" s="35">
        <v>50.117460440755778</v>
      </c>
      <c r="F102" s="35">
        <v>466.06917530137054</v>
      </c>
      <c r="G102" s="35">
        <v>101.3638122630265</v>
      </c>
      <c r="H102" s="35">
        <v>47.879979046655386</v>
      </c>
      <c r="I102" s="35">
        <v>65.493668108783936</v>
      </c>
      <c r="J102" s="35">
        <v>874.5551256664811</v>
      </c>
      <c r="K102" s="35">
        <v>107.01974156639731</v>
      </c>
    </row>
    <row r="103" spans="1:11" x14ac:dyDescent="0.2">
      <c r="A103" s="19" t="s">
        <v>228</v>
      </c>
      <c r="B103" s="19">
        <v>2034</v>
      </c>
      <c r="C103" s="35">
        <v>48.833405966726168</v>
      </c>
      <c r="D103" s="35">
        <v>353.70586891445782</v>
      </c>
      <c r="E103" s="35">
        <v>52.773372252222444</v>
      </c>
      <c r="F103" s="35">
        <v>491.58704838597458</v>
      </c>
      <c r="G103" s="35">
        <v>108.28554871632618</v>
      </c>
      <c r="H103" s="35">
        <v>50.839550414153564</v>
      </c>
      <c r="I103" s="35">
        <v>68.752263419760595</v>
      </c>
      <c r="J103" s="35">
        <v>918.51906558207452</v>
      </c>
      <c r="K103" s="35">
        <v>112.94426684054746</v>
      </c>
    </row>
    <row r="104" spans="1:11" x14ac:dyDescent="0.2">
      <c r="A104" s="19" t="s">
        <v>228</v>
      </c>
      <c r="B104" s="19">
        <v>2035</v>
      </c>
      <c r="C104" s="35">
        <v>50.857197754229553</v>
      </c>
      <c r="D104" s="35">
        <v>375.30554710375634</v>
      </c>
      <c r="E104" s="35">
        <v>55.401702185584888</v>
      </c>
      <c r="F104" s="35">
        <v>517.17627783497608</v>
      </c>
      <c r="G104" s="35">
        <v>115.02494830660275</v>
      </c>
      <c r="H104" s="35">
        <v>53.516549384387702</v>
      </c>
      <c r="I104" s="35">
        <v>71.631582904839007</v>
      </c>
      <c r="J104" s="35">
        <v>957.60169520199645</v>
      </c>
      <c r="K104" s="35">
        <v>118.84145355171057</v>
      </c>
    </row>
    <row r="105" spans="1:11" x14ac:dyDescent="0.2">
      <c r="A105" s="19" t="s">
        <v>228</v>
      </c>
      <c r="B105" s="19">
        <v>2036</v>
      </c>
      <c r="C105" s="35">
        <v>52.634045163362323</v>
      </c>
      <c r="D105" s="35">
        <v>399.17600148294662</v>
      </c>
      <c r="E105" s="35">
        <v>57.9294597746945</v>
      </c>
      <c r="F105" s="35">
        <v>541.58423056056438</v>
      </c>
      <c r="G105" s="35">
        <v>121.39293189845272</v>
      </c>
      <c r="H105" s="35">
        <v>55.971671512085386</v>
      </c>
      <c r="I105" s="35">
        <v>74.177537590334566</v>
      </c>
      <c r="J105" s="35">
        <v>992.57092993849562</v>
      </c>
      <c r="K105" s="35">
        <v>124.48934574030108</v>
      </c>
    </row>
    <row r="106" spans="1:11" x14ac:dyDescent="0.2">
      <c r="A106" s="19" t="s">
        <v>228</v>
      </c>
      <c r="B106" s="19">
        <v>2037</v>
      </c>
      <c r="C106" s="35">
        <v>54.192821003171829</v>
      </c>
      <c r="D106" s="35">
        <v>422.49102024697549</v>
      </c>
      <c r="E106" s="35">
        <v>60.699435359047484</v>
      </c>
      <c r="F106" s="35">
        <v>562.67422966767572</v>
      </c>
      <c r="G106" s="35">
        <v>127.11295784329776</v>
      </c>
      <c r="H106" s="35">
        <v>58.243472635510606</v>
      </c>
      <c r="I106" s="35">
        <v>76.430355668878633</v>
      </c>
      <c r="J106" s="35">
        <v>1023.9169078825309</v>
      </c>
      <c r="K106" s="35">
        <v>129.62951989673365</v>
      </c>
    </row>
    <row r="107" spans="1:11" x14ac:dyDescent="0.2">
      <c r="A107" s="19" t="s">
        <v>228</v>
      </c>
      <c r="B107" s="19">
        <v>2038</v>
      </c>
      <c r="C107" s="35">
        <v>55.55315166652538</v>
      </c>
      <c r="D107" s="35">
        <v>445.76383611759144</v>
      </c>
      <c r="E107" s="35">
        <v>63.423037758342772</v>
      </c>
      <c r="F107" s="35">
        <v>583.36497020206957</v>
      </c>
      <c r="G107" s="35">
        <v>132.44292363509101</v>
      </c>
      <c r="H107" s="35">
        <v>60.332013402575448</v>
      </c>
      <c r="I107" s="35">
        <v>78.415294496585673</v>
      </c>
      <c r="J107" s="35">
        <v>1052.0407975440696</v>
      </c>
      <c r="K107" s="35">
        <v>134.62648332706479</v>
      </c>
    </row>
    <row r="108" spans="1:11" x14ac:dyDescent="0.2">
      <c r="A108" s="19" t="s">
        <v>228</v>
      </c>
      <c r="B108" s="19">
        <v>2039</v>
      </c>
      <c r="C108" s="35">
        <v>56.353965713718708</v>
      </c>
      <c r="D108" s="35">
        <v>468.85011409790775</v>
      </c>
      <c r="E108" s="35">
        <v>66.184712515909538</v>
      </c>
      <c r="F108" s="35">
        <v>602.87751018692006</v>
      </c>
      <c r="G108" s="35">
        <v>137.36554092093405</v>
      </c>
      <c r="H108" s="35">
        <v>62.218735383823187</v>
      </c>
      <c r="I108" s="35">
        <v>79.6786936535389</v>
      </c>
      <c r="J108" s="35">
        <v>1073.726056836221</v>
      </c>
      <c r="K108" s="35">
        <v>139.53338243470782</v>
      </c>
    </row>
    <row r="109" spans="1:11" x14ac:dyDescent="0.2">
      <c r="A109" s="19" t="s">
        <v>228</v>
      </c>
      <c r="B109" s="19">
        <v>2040</v>
      </c>
      <c r="C109" s="35">
        <v>57.39676500788481</v>
      </c>
      <c r="D109" s="35">
        <v>491.34853342619851</v>
      </c>
      <c r="E109" s="35">
        <v>68.861452697182983</v>
      </c>
      <c r="F109" s="35">
        <v>620.14272515028756</v>
      </c>
      <c r="G109" s="35">
        <v>142.03257023757391</v>
      </c>
      <c r="H109" s="35">
        <v>64.024280960548651</v>
      </c>
      <c r="I109" s="35">
        <v>81.237224276574096</v>
      </c>
      <c r="J109" s="35">
        <v>1096.5514692311826</v>
      </c>
      <c r="K109" s="35">
        <v>144.1527922757692</v>
      </c>
    </row>
    <row r="110" spans="1:11" x14ac:dyDescent="0.2">
      <c r="A110" s="19" t="s">
        <v>228</v>
      </c>
      <c r="B110" s="19">
        <v>2041</v>
      </c>
      <c r="C110" s="35">
        <v>58.313236144634381</v>
      </c>
      <c r="D110" s="35">
        <v>512.37962583743001</v>
      </c>
      <c r="E110" s="35">
        <v>71.625551302546242</v>
      </c>
      <c r="F110" s="35">
        <v>636.82887649260647</v>
      </c>
      <c r="G110" s="35">
        <v>146.40034947274739</v>
      </c>
      <c r="H110" s="35">
        <v>65.713150266294178</v>
      </c>
      <c r="I110" s="35">
        <v>82.625203671495342</v>
      </c>
      <c r="J110" s="35">
        <v>1117.2830313267571</v>
      </c>
      <c r="K110" s="35">
        <v>148.45807939276204</v>
      </c>
    </row>
    <row r="111" spans="1:11" x14ac:dyDescent="0.2">
      <c r="A111" s="19" t="s">
        <v>228</v>
      </c>
      <c r="B111" s="19">
        <v>2042</v>
      </c>
      <c r="C111" s="35">
        <v>58.691845080820158</v>
      </c>
      <c r="D111" s="35">
        <v>532.67837065161302</v>
      </c>
      <c r="E111" s="35">
        <v>74.356458372062505</v>
      </c>
      <c r="F111" s="35">
        <v>652.24653930442605</v>
      </c>
      <c r="G111" s="35">
        <v>150.46863787453427</v>
      </c>
      <c r="H111" s="35">
        <v>67.263686299860581</v>
      </c>
      <c r="I111" s="35">
        <v>83.293270408232345</v>
      </c>
      <c r="J111" s="35">
        <v>1130.1930177567424</v>
      </c>
      <c r="K111" s="35">
        <v>152.40222515997172</v>
      </c>
    </row>
    <row r="112" spans="1:11" x14ac:dyDescent="0.2">
      <c r="A112" s="19" t="s">
        <v>228</v>
      </c>
      <c r="B112" s="19">
        <v>2043</v>
      </c>
      <c r="C112" s="35">
        <v>58.996343436196447</v>
      </c>
      <c r="D112" s="35">
        <v>552.59295599084965</v>
      </c>
      <c r="E112" s="35">
        <v>77.018085996063505</v>
      </c>
      <c r="F112" s="35">
        <v>666.71924812476641</v>
      </c>
      <c r="G112" s="35">
        <v>154.1329234373147</v>
      </c>
      <c r="H112" s="35">
        <v>68.636876978417234</v>
      </c>
      <c r="I112" s="35">
        <v>83.89426274785751</v>
      </c>
      <c r="J112" s="35">
        <v>1143.9736900113983</v>
      </c>
      <c r="K112" s="35">
        <v>156.08660304401457</v>
      </c>
    </row>
    <row r="113" spans="1:11" x14ac:dyDescent="0.2">
      <c r="A113" s="19" t="s">
        <v>228</v>
      </c>
      <c r="B113" s="19">
        <v>2044</v>
      </c>
      <c r="C113" s="35">
        <v>59.173384533621679</v>
      </c>
      <c r="D113" s="35">
        <v>572.41082961467907</v>
      </c>
      <c r="E113" s="35">
        <v>79.660976019617692</v>
      </c>
      <c r="F113" s="35">
        <v>680.79153098163147</v>
      </c>
      <c r="G113" s="35">
        <v>157.70020690513496</v>
      </c>
      <c r="H113" s="35">
        <v>69.97675723901709</v>
      </c>
      <c r="I113" s="35">
        <v>84.2940010421746</v>
      </c>
      <c r="J113" s="35">
        <v>1152.6659170079113</v>
      </c>
      <c r="K113" s="35">
        <v>159.66823692130976</v>
      </c>
    </row>
    <row r="114" spans="1:11" x14ac:dyDescent="0.2">
      <c r="A114" s="19" t="s">
        <v>228</v>
      </c>
      <c r="B114" s="19">
        <v>2045</v>
      </c>
      <c r="C114" s="35">
        <v>59.306475476979806</v>
      </c>
      <c r="D114" s="35">
        <v>591.79915633328517</v>
      </c>
      <c r="E114" s="35">
        <v>82.253148022971516</v>
      </c>
      <c r="F114" s="35">
        <v>694.25244850046465</v>
      </c>
      <c r="G114" s="35">
        <v>161.08137652861225</v>
      </c>
      <c r="H114" s="35">
        <v>71.276682746600429</v>
      </c>
      <c r="I114" s="35">
        <v>84.637306575114678</v>
      </c>
      <c r="J114" s="35">
        <v>1161.8421905109226</v>
      </c>
      <c r="K114" s="35">
        <v>163.08569382851425</v>
      </c>
    </row>
    <row r="115" spans="1:11" x14ac:dyDescent="0.2">
      <c r="A115" s="19" t="s">
        <v>229</v>
      </c>
      <c r="B115" s="19">
        <v>2021</v>
      </c>
      <c r="C115" s="35">
        <v>1.994906606302786</v>
      </c>
      <c r="D115" s="35">
        <v>19.492532737669805</v>
      </c>
      <c r="E115" s="35">
        <v>3.180644091208007</v>
      </c>
      <c r="F115" s="35">
        <v>28.552721062223629</v>
      </c>
      <c r="G115" s="35">
        <v>4.4984805205425289</v>
      </c>
      <c r="H115" s="35">
        <v>2.3159485358613607</v>
      </c>
      <c r="I115" s="35">
        <v>2.9911959415510574</v>
      </c>
      <c r="J115" s="35">
        <v>49.466663420199495</v>
      </c>
      <c r="K115" s="35">
        <v>7.3268636607818554</v>
      </c>
    </row>
    <row r="116" spans="1:11" x14ac:dyDescent="0.2">
      <c r="A116" s="19" t="s">
        <v>229</v>
      </c>
      <c r="B116" s="19">
        <v>2022</v>
      </c>
      <c r="C116" s="35">
        <v>4.1413930820320424</v>
      </c>
      <c r="D116" s="35">
        <v>41.927465963341795</v>
      </c>
      <c r="E116" s="35">
        <v>6.8663936671910131</v>
      </c>
      <c r="F116" s="35">
        <v>61.086894365084149</v>
      </c>
      <c r="G116" s="35">
        <v>9.541733101563608</v>
      </c>
      <c r="H116" s="35">
        <v>4.8752587525755455</v>
      </c>
      <c r="I116" s="35">
        <v>6.1938520497553897</v>
      </c>
      <c r="J116" s="35">
        <v>102.11366524774178</v>
      </c>
      <c r="K116" s="35">
        <v>14.772113034143006</v>
      </c>
    </row>
    <row r="117" spans="1:11" x14ac:dyDescent="0.2">
      <c r="A117" s="19" t="s">
        <v>229</v>
      </c>
      <c r="B117" s="19">
        <v>2023</v>
      </c>
      <c r="C117" s="35">
        <v>6.4233653670973974</v>
      </c>
      <c r="D117" s="35">
        <v>64.212759329930904</v>
      </c>
      <c r="E117" s="35">
        <v>10.308987502516802</v>
      </c>
      <c r="F117" s="35">
        <v>89.860260401519724</v>
      </c>
      <c r="G117" s="35">
        <v>15.05954893296934</v>
      </c>
      <c r="H117" s="35">
        <v>7.629656734118031</v>
      </c>
      <c r="I117" s="35">
        <v>9.5825485500851126</v>
      </c>
      <c r="J117" s="35">
        <v>157.38032042987228</v>
      </c>
      <c r="K117" s="35">
        <v>21.694928951954729</v>
      </c>
    </row>
    <row r="118" spans="1:11" x14ac:dyDescent="0.2">
      <c r="A118" s="19" t="s">
        <v>229</v>
      </c>
      <c r="B118" s="19">
        <v>2024</v>
      </c>
      <c r="C118" s="35">
        <v>8.7194713891787217</v>
      </c>
      <c r="D118" s="35">
        <v>86.553825684971756</v>
      </c>
      <c r="E118" s="35">
        <v>13.771847199806672</v>
      </c>
      <c r="F118" s="35">
        <v>119.78130048318745</v>
      </c>
      <c r="G118" s="35">
        <v>20.211341172399194</v>
      </c>
      <c r="H118" s="35">
        <v>10.107028904530884</v>
      </c>
      <c r="I118" s="35">
        <v>12.862022546494357</v>
      </c>
      <c r="J118" s="35">
        <v>204.97142081448519</v>
      </c>
      <c r="K118" s="35">
        <v>28.892138030116982</v>
      </c>
    </row>
    <row r="119" spans="1:11" x14ac:dyDescent="0.2">
      <c r="A119" s="19" t="s">
        <v>229</v>
      </c>
      <c r="B119" s="19">
        <v>2025</v>
      </c>
      <c r="C119" s="35">
        <v>11.169728383024683</v>
      </c>
      <c r="D119" s="35">
        <v>107.37819978435822</v>
      </c>
      <c r="E119" s="35">
        <v>16.873268465695705</v>
      </c>
      <c r="F119" s="35">
        <v>147.36815498289579</v>
      </c>
      <c r="G119" s="35">
        <v>25.930154951233089</v>
      </c>
      <c r="H119" s="35">
        <v>12.881774267265058</v>
      </c>
      <c r="I119" s="35">
        <v>16.420722016873363</v>
      </c>
      <c r="J119" s="35">
        <v>255.98491581867285</v>
      </c>
      <c r="K119" s="35">
        <v>35.918798357713023</v>
      </c>
    </row>
    <row r="120" spans="1:11" x14ac:dyDescent="0.2">
      <c r="A120" s="19" t="s">
        <v>229</v>
      </c>
      <c r="B120" s="19">
        <v>2026</v>
      </c>
      <c r="C120" s="35">
        <v>13.725853039938148</v>
      </c>
      <c r="D120" s="35">
        <v>129.98513544607917</v>
      </c>
      <c r="E120" s="35">
        <v>20.387533645652585</v>
      </c>
      <c r="F120" s="35">
        <v>179.60977371624625</v>
      </c>
      <c r="G120" s="35">
        <v>32.029225975665035</v>
      </c>
      <c r="H120" s="35">
        <v>15.814685894541178</v>
      </c>
      <c r="I120" s="35">
        <v>20.323955587763848</v>
      </c>
      <c r="J120" s="35">
        <v>309.40520901610444</v>
      </c>
      <c r="K120" s="35">
        <v>43.144479124085471</v>
      </c>
    </row>
    <row r="121" spans="1:11" x14ac:dyDescent="0.2">
      <c r="A121" s="19" t="s">
        <v>229</v>
      </c>
      <c r="B121" s="19">
        <v>2027</v>
      </c>
      <c r="C121" s="35">
        <v>16.370838589744658</v>
      </c>
      <c r="D121" s="35">
        <v>153.29154927512397</v>
      </c>
      <c r="E121" s="35">
        <v>23.77367224767109</v>
      </c>
      <c r="F121" s="35">
        <v>209.58186741426843</v>
      </c>
      <c r="G121" s="35">
        <v>38.467092708118727</v>
      </c>
      <c r="H121" s="35">
        <v>18.888399265708539</v>
      </c>
      <c r="I121" s="35">
        <v>24.36131609808621</v>
      </c>
      <c r="J121" s="35">
        <v>363.95267935236041</v>
      </c>
      <c r="K121" s="35">
        <v>50.577152708651823</v>
      </c>
    </row>
    <row r="122" spans="1:11" x14ac:dyDescent="0.2">
      <c r="A122" s="19" t="s">
        <v>229</v>
      </c>
      <c r="B122" s="19">
        <v>2028</v>
      </c>
      <c r="C122" s="35">
        <v>19.07618740781967</v>
      </c>
      <c r="D122" s="35">
        <v>178.38611278043143</v>
      </c>
      <c r="E122" s="35">
        <v>27.765711016266067</v>
      </c>
      <c r="F122" s="35">
        <v>245.03231757220226</v>
      </c>
      <c r="G122" s="35">
        <v>45.112456152737167</v>
      </c>
      <c r="H122" s="35">
        <v>22.024358810626595</v>
      </c>
      <c r="I122" s="35">
        <v>28.505573788210359</v>
      </c>
      <c r="J122" s="35">
        <v>419.72504051434987</v>
      </c>
      <c r="K122" s="35">
        <v>58.46080850729998</v>
      </c>
    </row>
    <row r="123" spans="1:11" x14ac:dyDescent="0.2">
      <c r="A123" s="19" t="s">
        <v>229</v>
      </c>
      <c r="B123" s="19">
        <v>2029</v>
      </c>
      <c r="C123" s="35">
        <v>21.793119863169611</v>
      </c>
      <c r="D123" s="35">
        <v>199.54190115536144</v>
      </c>
      <c r="E123" s="35">
        <v>30.715841238746158</v>
      </c>
      <c r="F123" s="35">
        <v>274.00415634499734</v>
      </c>
      <c r="G123" s="35">
        <v>51.813340033841087</v>
      </c>
      <c r="H123" s="35">
        <v>25.105635974036662</v>
      </c>
      <c r="I123" s="35">
        <v>32.660404572913833</v>
      </c>
      <c r="J123" s="35">
        <v>474.68869120520117</v>
      </c>
      <c r="K123" s="35">
        <v>64.931556228404474</v>
      </c>
    </row>
    <row r="124" spans="1:11" x14ac:dyDescent="0.2">
      <c r="A124" s="19" t="s">
        <v>229</v>
      </c>
      <c r="B124" s="19">
        <v>2030</v>
      </c>
      <c r="C124" s="35">
        <v>24.521468018213152</v>
      </c>
      <c r="D124" s="35">
        <v>220.75980154068273</v>
      </c>
      <c r="E124" s="35">
        <v>33.588897533763777</v>
      </c>
      <c r="F124" s="35">
        <v>302.14194042131231</v>
      </c>
      <c r="G124" s="35">
        <v>58.624671073790864</v>
      </c>
      <c r="H124" s="35">
        <v>28.208920714021364</v>
      </c>
      <c r="I124" s="35">
        <v>36.83629927117515</v>
      </c>
      <c r="J124" s="35">
        <v>529.22290117024909</v>
      </c>
      <c r="K124" s="35">
        <v>71.161602119152093</v>
      </c>
    </row>
    <row r="125" spans="1:11" x14ac:dyDescent="0.2">
      <c r="A125" s="19" t="s">
        <v>229</v>
      </c>
      <c r="B125" s="19">
        <v>2031</v>
      </c>
      <c r="C125" s="35">
        <v>27.261133085019992</v>
      </c>
      <c r="D125" s="35">
        <v>239.00454022742315</v>
      </c>
      <c r="E125" s="35">
        <v>36.277965610839289</v>
      </c>
      <c r="F125" s="35">
        <v>328.63719285939675</v>
      </c>
      <c r="G125" s="35">
        <v>65.578872470411326</v>
      </c>
      <c r="H125" s="35">
        <v>31.405065279629508</v>
      </c>
      <c r="I125" s="35">
        <v>41.008929405968999</v>
      </c>
      <c r="J125" s="35">
        <v>583.93307469347019</v>
      </c>
      <c r="K125" s="35">
        <v>77.101701138918173</v>
      </c>
    </row>
    <row r="126" spans="1:11" x14ac:dyDescent="0.2">
      <c r="A126" s="19" t="s">
        <v>229</v>
      </c>
      <c r="B126" s="19">
        <v>2032</v>
      </c>
      <c r="C126" s="35">
        <v>29.969767802893944</v>
      </c>
      <c r="D126" s="35">
        <v>257.51311470082447</v>
      </c>
      <c r="E126" s="35">
        <v>39.010007506038924</v>
      </c>
      <c r="F126" s="35">
        <v>354.79578291187187</v>
      </c>
      <c r="G126" s="35">
        <v>72.506886957484824</v>
      </c>
      <c r="H126" s="35">
        <v>34.523444980862649</v>
      </c>
      <c r="I126" s="35">
        <v>45.115266314364973</v>
      </c>
      <c r="J126" s="35">
        <v>636.82385524956385</v>
      </c>
      <c r="K126" s="35">
        <v>83.019749529030918</v>
      </c>
    </row>
    <row r="127" spans="1:11" x14ac:dyDescent="0.2">
      <c r="A127" s="19" t="s">
        <v>229</v>
      </c>
      <c r="B127" s="19">
        <v>2033</v>
      </c>
      <c r="C127" s="35">
        <v>32.620832806497958</v>
      </c>
      <c r="D127" s="35">
        <v>273.28445824989723</v>
      </c>
      <c r="E127" s="35">
        <v>41.468954613541399</v>
      </c>
      <c r="F127" s="35">
        <v>378.82504177174326</v>
      </c>
      <c r="G127" s="35">
        <v>79.354934792728201</v>
      </c>
      <c r="H127" s="35">
        <v>37.564263357630473</v>
      </c>
      <c r="I127" s="35">
        <v>49.11380546824774</v>
      </c>
      <c r="J127" s="35">
        <v>687.91406264385012</v>
      </c>
      <c r="K127" s="35">
        <v>88.550365950826929</v>
      </c>
    </row>
    <row r="128" spans="1:11" x14ac:dyDescent="0.2">
      <c r="A128" s="19" t="s">
        <v>229</v>
      </c>
      <c r="B128" s="19">
        <v>2034</v>
      </c>
      <c r="C128" s="35">
        <v>35.188881530573475</v>
      </c>
      <c r="D128" s="35">
        <v>290.47090504270386</v>
      </c>
      <c r="E128" s="35">
        <v>43.718457819233024</v>
      </c>
      <c r="F128" s="35">
        <v>400.16401559345888</v>
      </c>
      <c r="G128" s="35">
        <v>85.857724119033051</v>
      </c>
      <c r="H128" s="35">
        <v>40.525143442503548</v>
      </c>
      <c r="I128" s="35">
        <v>52.952397993513699</v>
      </c>
      <c r="J128" s="35">
        <v>737.00891451967925</v>
      </c>
      <c r="K128" s="35">
        <v>93.629321224944988</v>
      </c>
    </row>
    <row r="129" spans="1:11" x14ac:dyDescent="0.2">
      <c r="A129" s="19" t="s">
        <v>229</v>
      </c>
      <c r="B129" s="19">
        <v>2035</v>
      </c>
      <c r="C129" s="35">
        <v>37.644523215304304</v>
      </c>
      <c r="D129" s="35">
        <v>308.36143555582578</v>
      </c>
      <c r="E129" s="35">
        <v>45.949539333231392</v>
      </c>
      <c r="F129" s="35">
        <v>421.62767119166949</v>
      </c>
      <c r="G129" s="35">
        <v>92.315357542203046</v>
      </c>
      <c r="H129" s="35">
        <v>43.311506501482647</v>
      </c>
      <c r="I129" s="35">
        <v>56.593732084172331</v>
      </c>
      <c r="J129" s="35">
        <v>783.13302703793966</v>
      </c>
      <c r="K129" s="35">
        <v>98.693468622542383</v>
      </c>
    </row>
    <row r="130" spans="1:11" x14ac:dyDescent="0.2">
      <c r="A130" s="19" t="s">
        <v>229</v>
      </c>
      <c r="B130" s="19">
        <v>2036</v>
      </c>
      <c r="C130" s="35">
        <v>39.985927545559711</v>
      </c>
      <c r="D130" s="35">
        <v>328.21054879265665</v>
      </c>
      <c r="E130" s="35">
        <v>48.10006401676803</v>
      </c>
      <c r="F130" s="35">
        <v>442.18395793519517</v>
      </c>
      <c r="G130" s="35">
        <v>98.556879959693447</v>
      </c>
      <c r="H130" s="35">
        <v>45.957173910676836</v>
      </c>
      <c r="I130" s="35">
        <v>60.032587088716163</v>
      </c>
      <c r="J130" s="35">
        <v>826.48932703831963</v>
      </c>
      <c r="K130" s="35">
        <v>103.55692423706989</v>
      </c>
    </row>
    <row r="131" spans="1:11" x14ac:dyDescent="0.2">
      <c r="A131" s="19" t="s">
        <v>229</v>
      </c>
      <c r="B131" s="19">
        <v>2037</v>
      </c>
      <c r="C131" s="35">
        <v>42.2075003203216</v>
      </c>
      <c r="D131" s="35">
        <v>347.65036401826518</v>
      </c>
      <c r="E131" s="35">
        <v>50.453744675598472</v>
      </c>
      <c r="F131" s="35">
        <v>460.02633961618983</v>
      </c>
      <c r="G131" s="35">
        <v>104.34188230616496</v>
      </c>
      <c r="H131" s="35">
        <v>48.475150880711638</v>
      </c>
      <c r="I131" s="35">
        <v>63.260826623380794</v>
      </c>
      <c r="J131" s="35">
        <v>866.82293627872969</v>
      </c>
      <c r="K131" s="35">
        <v>107.98902698424442</v>
      </c>
    </row>
    <row r="132" spans="1:11" x14ac:dyDescent="0.2">
      <c r="A132" s="19" t="s">
        <v>229</v>
      </c>
      <c r="B132" s="19">
        <v>2038</v>
      </c>
      <c r="C132" s="35">
        <v>44.296072233384542</v>
      </c>
      <c r="D132" s="35">
        <v>367.18533876523276</v>
      </c>
      <c r="E132" s="35">
        <v>52.778871711080541</v>
      </c>
      <c r="F132" s="35">
        <v>477.66166231594838</v>
      </c>
      <c r="G132" s="35">
        <v>109.83294039342165</v>
      </c>
      <c r="H132" s="35">
        <v>50.841642987801634</v>
      </c>
      <c r="I132" s="35">
        <v>66.259867551626073</v>
      </c>
      <c r="J132" s="35">
        <v>904.53123567948114</v>
      </c>
      <c r="K132" s="35">
        <v>112.32125256835458</v>
      </c>
    </row>
    <row r="133" spans="1:11" x14ac:dyDescent="0.2">
      <c r="A133" s="19" t="s">
        <v>229</v>
      </c>
      <c r="B133" s="19">
        <v>2039</v>
      </c>
      <c r="C133" s="35">
        <v>46.050757862964218</v>
      </c>
      <c r="D133" s="35">
        <v>386.65138464043889</v>
      </c>
      <c r="E133" s="35">
        <v>55.138819501824628</v>
      </c>
      <c r="F133" s="35">
        <v>494.37325094810586</v>
      </c>
      <c r="G133" s="35">
        <v>115.00852737775099</v>
      </c>
      <c r="H133" s="35">
        <v>53.043017840306689</v>
      </c>
      <c r="I133" s="35">
        <v>68.777831151234238</v>
      </c>
      <c r="J133" s="35">
        <v>937.34372100763665</v>
      </c>
      <c r="K133" s="35">
        <v>116.57646456850863</v>
      </c>
    </row>
    <row r="134" spans="1:11" x14ac:dyDescent="0.2">
      <c r="A134" s="19" t="s">
        <v>229</v>
      </c>
      <c r="B134" s="19">
        <v>2040</v>
      </c>
      <c r="C134" s="35">
        <v>47.87064101960658</v>
      </c>
      <c r="D134" s="35">
        <v>405.75547255474015</v>
      </c>
      <c r="E134" s="35">
        <v>57.454299202031294</v>
      </c>
      <c r="F134" s="35">
        <v>509.46118524212176</v>
      </c>
      <c r="G134" s="35">
        <v>119.93607852644124</v>
      </c>
      <c r="H134" s="35">
        <v>55.13791717560575</v>
      </c>
      <c r="I134" s="35">
        <v>71.325496607531363</v>
      </c>
      <c r="J134" s="35">
        <v>969.21338207694373</v>
      </c>
      <c r="K134" s="35">
        <v>120.63333895408873</v>
      </c>
    </row>
    <row r="135" spans="1:11" x14ac:dyDescent="0.2">
      <c r="A135" s="19" t="s">
        <v>229</v>
      </c>
      <c r="B135" s="19">
        <v>2041</v>
      </c>
      <c r="C135" s="35">
        <v>49.556721556072439</v>
      </c>
      <c r="D135" s="35">
        <v>423.69576555761648</v>
      </c>
      <c r="E135" s="35">
        <v>59.835944239259469</v>
      </c>
      <c r="F135" s="35">
        <v>524.03150948639382</v>
      </c>
      <c r="G135" s="35">
        <v>124.58110329412939</v>
      </c>
      <c r="H135" s="35">
        <v>57.104706610109048</v>
      </c>
      <c r="I135" s="35">
        <v>73.654432155920375</v>
      </c>
      <c r="J135" s="35">
        <v>998.48255061981115</v>
      </c>
      <c r="K135" s="35">
        <v>124.40467586966528</v>
      </c>
    </row>
    <row r="136" spans="1:11" x14ac:dyDescent="0.2">
      <c r="A136" s="19" t="s">
        <v>229</v>
      </c>
      <c r="B136" s="19">
        <v>2042</v>
      </c>
      <c r="C136" s="35">
        <v>50.881980642666946</v>
      </c>
      <c r="D136" s="35">
        <v>441.15816206416025</v>
      </c>
      <c r="E136" s="35">
        <v>62.206625334031393</v>
      </c>
      <c r="F136" s="35">
        <v>537.65500093012395</v>
      </c>
      <c r="G136" s="35">
        <v>128.95123398859636</v>
      </c>
      <c r="H136" s="35">
        <v>58.93686982835591</v>
      </c>
      <c r="I136" s="35">
        <v>75.457522008426423</v>
      </c>
      <c r="J136" s="35">
        <v>1021.237033340172</v>
      </c>
      <c r="K136" s="35">
        <v>127.89845696282946</v>
      </c>
    </row>
    <row r="137" spans="1:11" x14ac:dyDescent="0.2">
      <c r="A137" s="19" t="s">
        <v>229</v>
      </c>
      <c r="B137" s="19">
        <v>2043</v>
      </c>
      <c r="C137" s="35">
        <v>52.096097429477304</v>
      </c>
      <c r="D137" s="35">
        <v>458.42253092416092</v>
      </c>
      <c r="E137" s="35">
        <v>64.532762149409152</v>
      </c>
      <c r="F137" s="35">
        <v>550.59479642468477</v>
      </c>
      <c r="G137" s="35">
        <v>132.93729346400187</v>
      </c>
      <c r="H137" s="35">
        <v>60.585933668853855</v>
      </c>
      <c r="I137" s="35">
        <v>77.112285165838188</v>
      </c>
      <c r="J137" s="35">
        <v>1043.9561706854981</v>
      </c>
      <c r="K137" s="35">
        <v>131.20827073636883</v>
      </c>
    </row>
    <row r="138" spans="1:11" x14ac:dyDescent="0.2">
      <c r="A138" s="19" t="s">
        <v>229</v>
      </c>
      <c r="B138" s="19">
        <v>2044</v>
      </c>
      <c r="C138" s="35">
        <v>53.147572816901622</v>
      </c>
      <c r="D138" s="35">
        <v>475.67854184360431</v>
      </c>
      <c r="E138" s="35">
        <v>66.847779827274351</v>
      </c>
      <c r="F138" s="35">
        <v>563.21471832058046</v>
      </c>
      <c r="G138" s="35">
        <v>136.78899111469087</v>
      </c>
      <c r="H138" s="35">
        <v>62.173982482939628</v>
      </c>
      <c r="I138" s="35">
        <v>78.503720789147948</v>
      </c>
      <c r="J138" s="35">
        <v>1062.0584006886647</v>
      </c>
      <c r="K138" s="35">
        <v>134.43696565495534</v>
      </c>
    </row>
    <row r="139" spans="1:11" x14ac:dyDescent="0.2">
      <c r="A139" s="19" t="s">
        <v>229</v>
      </c>
      <c r="B139" s="19">
        <v>2045</v>
      </c>
      <c r="C139" s="35">
        <v>54.092564864129194</v>
      </c>
      <c r="D139" s="35">
        <v>492.6587953038964</v>
      </c>
      <c r="E139" s="35">
        <v>69.128698013752185</v>
      </c>
      <c r="F139" s="35">
        <v>575.37576566340158</v>
      </c>
      <c r="G139" s="35">
        <v>140.41459622001838</v>
      </c>
      <c r="H139" s="35">
        <v>63.680329176294471</v>
      </c>
      <c r="I139" s="35">
        <v>79.730127360470732</v>
      </c>
      <c r="J139" s="35">
        <v>1078.6637568225938</v>
      </c>
      <c r="K139" s="35">
        <v>137.53484059289565</v>
      </c>
    </row>
    <row r="140" spans="1:11" x14ac:dyDescent="0.2">
      <c r="A140" s="19" t="s">
        <v>230</v>
      </c>
      <c r="B140" s="19">
        <v>2021</v>
      </c>
      <c r="C140" s="35">
        <v>0.70711001383634386</v>
      </c>
      <c r="D140" s="35">
        <v>14.534599984026437</v>
      </c>
      <c r="E140" s="35">
        <v>2.3841954608665556</v>
      </c>
      <c r="F140" s="35">
        <v>20.695224788236199</v>
      </c>
      <c r="G140" s="35">
        <v>2.9573487601101802</v>
      </c>
      <c r="H140" s="35">
        <v>1.3784520167747236</v>
      </c>
      <c r="I140" s="35">
        <v>1.6387532386789316</v>
      </c>
      <c r="J140" s="35">
        <v>29.26572439363277</v>
      </c>
      <c r="K140" s="35">
        <v>5.4423716892755483</v>
      </c>
    </row>
    <row r="141" spans="1:11" x14ac:dyDescent="0.2">
      <c r="A141" s="19" t="s">
        <v>230</v>
      </c>
      <c r="B141" s="19">
        <v>2022</v>
      </c>
      <c r="C141" s="35">
        <v>1.4627338021885627</v>
      </c>
      <c r="D141" s="35">
        <v>31.247451186855141</v>
      </c>
      <c r="E141" s="35">
        <v>5.1893271341345777</v>
      </c>
      <c r="F141" s="35">
        <v>44.508006114361109</v>
      </c>
      <c r="G141" s="35">
        <v>6.2372896394960939</v>
      </c>
      <c r="H141" s="35">
        <v>2.8893883901549464</v>
      </c>
      <c r="I141" s="35">
        <v>3.3972792869423998</v>
      </c>
      <c r="J141" s="35">
        <v>60.128380486533949</v>
      </c>
      <c r="K141" s="35">
        <v>10.970686121568159</v>
      </c>
    </row>
    <row r="142" spans="1:11" x14ac:dyDescent="0.2">
      <c r="A142" s="19" t="s">
        <v>230</v>
      </c>
      <c r="B142" s="19">
        <v>2023</v>
      </c>
      <c r="C142" s="35">
        <v>2.2615757835863928</v>
      </c>
      <c r="D142" s="35">
        <v>47.723405067840673</v>
      </c>
      <c r="E142" s="35">
        <v>7.797411745105987</v>
      </c>
      <c r="F142" s="35">
        <v>65.185263904105526</v>
      </c>
      <c r="G142" s="35">
        <v>9.815781134198895</v>
      </c>
      <c r="H142" s="35">
        <v>4.5141392893620615</v>
      </c>
      <c r="I142" s="35">
        <v>5.2711296594296106</v>
      </c>
      <c r="J142" s="35">
        <v>92.462933294345333</v>
      </c>
      <c r="K142" s="35">
        <v>16.052896683763688</v>
      </c>
    </row>
    <row r="143" spans="1:11" x14ac:dyDescent="0.2">
      <c r="A143" s="19" t="s">
        <v>230</v>
      </c>
      <c r="B143" s="19">
        <v>2024</v>
      </c>
      <c r="C143" s="35">
        <v>3.0143035069425359</v>
      </c>
      <c r="D143" s="35">
        <v>64.166647304098177</v>
      </c>
      <c r="E143" s="35">
        <v>10.428127512712056</v>
      </c>
      <c r="F143" s="35">
        <v>86.763192871872036</v>
      </c>
      <c r="G143" s="35">
        <v>13.087529220257586</v>
      </c>
      <c r="H143" s="35">
        <v>5.9124348137515268</v>
      </c>
      <c r="I143" s="35">
        <v>7.036103528455941</v>
      </c>
      <c r="J143" s="35">
        <v>118.14367805277618</v>
      </c>
      <c r="K143" s="35">
        <v>21.37818564807019</v>
      </c>
    </row>
    <row r="144" spans="1:11" x14ac:dyDescent="0.2">
      <c r="A144" s="19" t="s">
        <v>230</v>
      </c>
      <c r="B144" s="19">
        <v>2025</v>
      </c>
      <c r="C144" s="35">
        <v>3.8477446659804588</v>
      </c>
      <c r="D144" s="35">
        <v>79.25828354790049</v>
      </c>
      <c r="E144" s="35">
        <v>12.748051736147774</v>
      </c>
      <c r="F144" s="35">
        <v>106.35269697221612</v>
      </c>
      <c r="G144" s="35">
        <v>16.805470239397167</v>
      </c>
      <c r="H144" s="35">
        <v>7.5479038401391021</v>
      </c>
      <c r="I144" s="35">
        <v>9.0429316700187528</v>
      </c>
      <c r="J144" s="35">
        <v>147.16279993254372</v>
      </c>
      <c r="K144" s="35">
        <v>26.560132018461736</v>
      </c>
    </row>
    <row r="145" spans="1:11" x14ac:dyDescent="0.2">
      <c r="A145" s="19" t="s">
        <v>230</v>
      </c>
      <c r="B145" s="19">
        <v>2026</v>
      </c>
      <c r="C145" s="35">
        <v>4.7423267605865274</v>
      </c>
      <c r="D145" s="35">
        <v>95.517493689870705</v>
      </c>
      <c r="E145" s="35">
        <v>15.410783228070136</v>
      </c>
      <c r="F145" s="35">
        <v>129.52463982896137</v>
      </c>
      <c r="G145" s="35">
        <v>20.880806373058626</v>
      </c>
      <c r="H145" s="35">
        <v>9.3503663467240266</v>
      </c>
      <c r="I145" s="35">
        <v>11.313823141584622</v>
      </c>
      <c r="J145" s="35">
        <v>179.33561909288011</v>
      </c>
      <c r="K145" s="35">
        <v>31.913653206215567</v>
      </c>
    </row>
    <row r="146" spans="1:11" x14ac:dyDescent="0.2">
      <c r="A146" s="19" t="s">
        <v>230</v>
      </c>
      <c r="B146" s="19">
        <v>2027</v>
      </c>
      <c r="C146" s="35">
        <v>5.6882148708708931</v>
      </c>
      <c r="D146" s="35">
        <v>112.28550610186228</v>
      </c>
      <c r="E146" s="35">
        <v>17.953785968116968</v>
      </c>
      <c r="F146" s="35">
        <v>150.98223870652953</v>
      </c>
      <c r="G146" s="35">
        <v>25.267341110322945</v>
      </c>
      <c r="H146" s="35">
        <v>11.286212884647963</v>
      </c>
      <c r="I146" s="35">
        <v>13.739023115062121</v>
      </c>
      <c r="J146" s="35">
        <v>213.29963825367599</v>
      </c>
      <c r="K146" s="35">
        <v>37.472655734405741</v>
      </c>
    </row>
    <row r="147" spans="1:11" x14ac:dyDescent="0.2">
      <c r="A147" s="19" t="s">
        <v>230</v>
      </c>
      <c r="B147" s="19">
        <v>2028</v>
      </c>
      <c r="C147" s="35">
        <v>6.6809989690378515</v>
      </c>
      <c r="D147" s="35">
        <v>130.42277381586132</v>
      </c>
      <c r="E147" s="35">
        <v>20.908344457316698</v>
      </c>
      <c r="F147" s="35">
        <v>176.09357488039012</v>
      </c>
      <c r="G147" s="35">
        <v>29.916444722964048</v>
      </c>
      <c r="H147" s="35">
        <v>13.32774482685139</v>
      </c>
      <c r="I147" s="35">
        <v>16.323962136631767</v>
      </c>
      <c r="J147" s="35">
        <v>249.39116836280564</v>
      </c>
      <c r="K147" s="35">
        <v>43.434238562074576</v>
      </c>
    </row>
    <row r="148" spans="1:11" x14ac:dyDescent="0.2">
      <c r="A148" s="19" t="s">
        <v>230</v>
      </c>
      <c r="B148" s="19">
        <v>2029</v>
      </c>
      <c r="C148" s="35">
        <v>7.7248889367461553</v>
      </c>
      <c r="D148" s="35">
        <v>145.65042700532982</v>
      </c>
      <c r="E148" s="35">
        <v>23.058483623245465</v>
      </c>
      <c r="F148" s="35">
        <v>196.40256237487634</v>
      </c>
      <c r="G148" s="35">
        <v>34.847855697263142</v>
      </c>
      <c r="H148" s="35">
        <v>15.493895792050576</v>
      </c>
      <c r="I148" s="35">
        <v>19.058772000712501</v>
      </c>
      <c r="J148" s="35">
        <v>287.28379979741243</v>
      </c>
      <c r="K148" s="35">
        <v>48.277513232949588</v>
      </c>
    </row>
    <row r="149" spans="1:11" x14ac:dyDescent="0.2">
      <c r="A149" s="19" t="s">
        <v>230</v>
      </c>
      <c r="B149" s="19">
        <v>2030</v>
      </c>
      <c r="C149" s="35">
        <v>8.818054933522447</v>
      </c>
      <c r="D149" s="35">
        <v>160.90999646479969</v>
      </c>
      <c r="E149" s="35">
        <v>25.152198814982736</v>
      </c>
      <c r="F149" s="35">
        <v>216.11455452920674</v>
      </c>
      <c r="G149" s="35">
        <v>40.05028505339898</v>
      </c>
      <c r="H149" s="35">
        <v>17.790145990988179</v>
      </c>
      <c r="I149" s="35">
        <v>21.951629624316578</v>
      </c>
      <c r="J149" s="35">
        <v>327.06800035929297</v>
      </c>
      <c r="K149" s="35">
        <v>52.937009231933288</v>
      </c>
    </row>
    <row r="150" spans="1:11" x14ac:dyDescent="0.2">
      <c r="A150" s="19" t="s">
        <v>230</v>
      </c>
      <c r="B150" s="19">
        <v>2031</v>
      </c>
      <c r="C150" s="35">
        <v>9.9419060229407137</v>
      </c>
      <c r="D150" s="35">
        <v>173.92104712234132</v>
      </c>
      <c r="E150" s="35">
        <v>27.106904905741555</v>
      </c>
      <c r="F150" s="35">
        <v>234.62120173555206</v>
      </c>
      <c r="G150" s="35">
        <v>45.42457287714133</v>
      </c>
      <c r="H150" s="35">
        <v>20.154486128550552</v>
      </c>
      <c r="I150" s="35">
        <v>24.957282099286537</v>
      </c>
      <c r="J150" s="35">
        <v>368.14311755198355</v>
      </c>
      <c r="K150" s="35">
        <v>57.300718911081717</v>
      </c>
    </row>
    <row r="151" spans="1:11" x14ac:dyDescent="0.2">
      <c r="A151" s="19" t="s">
        <v>230</v>
      </c>
      <c r="B151" s="19">
        <v>2032</v>
      </c>
      <c r="C151" s="35">
        <v>11.107883423384322</v>
      </c>
      <c r="D151" s="35">
        <v>187.18675945664825</v>
      </c>
      <c r="E151" s="35">
        <v>29.109270643379155</v>
      </c>
      <c r="F151" s="35">
        <v>253.00442484048565</v>
      </c>
      <c r="G151" s="35">
        <v>50.993162459447454</v>
      </c>
      <c r="H151" s="35">
        <v>22.596435737859995</v>
      </c>
      <c r="I151" s="35">
        <v>28.081373379061777</v>
      </c>
      <c r="J151" s="35">
        <v>410.29838160080647</v>
      </c>
      <c r="K151" s="35">
        <v>61.666273346739715</v>
      </c>
    </row>
    <row r="152" spans="1:11" x14ac:dyDescent="0.2">
      <c r="A152" s="19" t="s">
        <v>230</v>
      </c>
      <c r="B152" s="19">
        <v>2033</v>
      </c>
      <c r="C152" s="35">
        <v>12.298064913160021</v>
      </c>
      <c r="D152" s="35">
        <v>198.41105808844085</v>
      </c>
      <c r="E152" s="35">
        <v>30.907368901917319</v>
      </c>
      <c r="F152" s="35">
        <v>269.86676671501721</v>
      </c>
      <c r="G152" s="35">
        <v>56.67517750862185</v>
      </c>
      <c r="H152" s="35">
        <v>25.070850158941525</v>
      </c>
      <c r="I152" s="35">
        <v>31.291605161360302</v>
      </c>
      <c r="J152" s="35">
        <v>453.18652092248698</v>
      </c>
      <c r="K152" s="35">
        <v>65.736619073298741</v>
      </c>
    </row>
    <row r="153" spans="1:11" x14ac:dyDescent="0.2">
      <c r="A153" s="19" t="s">
        <v>230</v>
      </c>
      <c r="B153" s="19">
        <v>2034</v>
      </c>
      <c r="C153" s="35">
        <v>13.509774274293125</v>
      </c>
      <c r="D153" s="35">
        <v>210.38632146351873</v>
      </c>
      <c r="E153" s="35">
        <v>32.5536733100314</v>
      </c>
      <c r="F153" s="35">
        <v>284.84333774955076</v>
      </c>
      <c r="G153" s="35">
        <v>62.286047075802138</v>
      </c>
      <c r="H153" s="35">
        <v>27.5862718212252</v>
      </c>
      <c r="I153" s="35">
        <v>34.565222384012522</v>
      </c>
      <c r="J153" s="35">
        <v>496.74213928405152</v>
      </c>
      <c r="K153" s="35">
        <v>69.500886113412804</v>
      </c>
    </row>
    <row r="154" spans="1:11" x14ac:dyDescent="0.2">
      <c r="A154" s="19" t="s">
        <v>230</v>
      </c>
      <c r="B154" s="19">
        <v>2035</v>
      </c>
      <c r="C154" s="35">
        <v>14.731473383118958</v>
      </c>
      <c r="D154" s="35">
        <v>222.94601929023131</v>
      </c>
      <c r="E154" s="35">
        <v>34.19505104743795</v>
      </c>
      <c r="F154" s="35">
        <v>300.01062353723751</v>
      </c>
      <c r="G154" s="35">
        <v>68.077211497611145</v>
      </c>
      <c r="H154" s="35">
        <v>30.088613269377543</v>
      </c>
      <c r="I154" s="35">
        <v>37.87337211455548</v>
      </c>
      <c r="J154" s="35">
        <v>540.32251028392636</v>
      </c>
      <c r="K154" s="35">
        <v>73.272627206672482</v>
      </c>
    </row>
    <row r="155" spans="1:11" x14ac:dyDescent="0.2">
      <c r="A155" s="19" t="s">
        <v>230</v>
      </c>
      <c r="B155" s="19">
        <v>2036</v>
      </c>
      <c r="C155" s="35">
        <v>15.961050972755746</v>
      </c>
      <c r="D155" s="35">
        <v>237.04297429120189</v>
      </c>
      <c r="E155" s="35">
        <v>35.784658323064207</v>
      </c>
      <c r="F155" s="35">
        <v>314.60744063395998</v>
      </c>
      <c r="G155" s="35">
        <v>73.8739954675885</v>
      </c>
      <c r="H155" s="35">
        <v>32.573807167946633</v>
      </c>
      <c r="I155" s="35">
        <v>41.194967341502384</v>
      </c>
      <c r="J155" s="35">
        <v>583.72038254610379</v>
      </c>
      <c r="K155" s="35">
        <v>76.908735118687773</v>
      </c>
    </row>
    <row r="156" spans="1:11" x14ac:dyDescent="0.2">
      <c r="A156" s="19" t="s">
        <v>230</v>
      </c>
      <c r="B156" s="19">
        <v>2037</v>
      </c>
      <c r="C156" s="35">
        <v>17.196656999885377</v>
      </c>
      <c r="D156" s="35">
        <v>250.86817187754718</v>
      </c>
      <c r="E156" s="35">
        <v>37.537451130009991</v>
      </c>
      <c r="F156" s="35">
        <v>327.21755756693165</v>
      </c>
      <c r="G156" s="35">
        <v>79.471358427289417</v>
      </c>
      <c r="H156" s="35">
        <v>35.039251957515141</v>
      </c>
      <c r="I156" s="35">
        <v>44.508563618177526</v>
      </c>
      <c r="J156" s="35">
        <v>626.57878063649196</v>
      </c>
      <c r="K156" s="35">
        <v>80.21390965853378</v>
      </c>
    </row>
    <row r="157" spans="1:11" x14ac:dyDescent="0.2">
      <c r="A157" s="19" t="s">
        <v>230</v>
      </c>
      <c r="B157" s="19">
        <v>2038</v>
      </c>
      <c r="C157" s="35">
        <v>18.427233797096523</v>
      </c>
      <c r="D157" s="35">
        <v>264.9222310573839</v>
      </c>
      <c r="E157" s="35">
        <v>39.28554506816274</v>
      </c>
      <c r="F157" s="35">
        <v>339.84363847106317</v>
      </c>
      <c r="G157" s="35">
        <v>84.969993362529394</v>
      </c>
      <c r="H157" s="35">
        <v>37.448510950604863</v>
      </c>
      <c r="I157" s="35">
        <v>47.778033581132519</v>
      </c>
      <c r="J157" s="35">
        <v>668.71511397814209</v>
      </c>
      <c r="K157" s="35">
        <v>83.474273360402066</v>
      </c>
    </row>
    <row r="158" spans="1:11" x14ac:dyDescent="0.2">
      <c r="A158" s="19" t="s">
        <v>230</v>
      </c>
      <c r="B158" s="19">
        <v>2039</v>
      </c>
      <c r="C158" s="35">
        <v>19.606094294612461</v>
      </c>
      <c r="D158" s="35">
        <v>279.01742433804606</v>
      </c>
      <c r="E158" s="35">
        <v>41.070965558682538</v>
      </c>
      <c r="F158" s="35">
        <v>351.86602788376177</v>
      </c>
      <c r="G158" s="35">
        <v>90.347642419031388</v>
      </c>
      <c r="H158" s="35">
        <v>39.792721093309709</v>
      </c>
      <c r="I158" s="35">
        <v>50.861195797383772</v>
      </c>
      <c r="J158" s="35">
        <v>708.87075332019197</v>
      </c>
      <c r="K158" s="35">
        <v>86.69589701422035</v>
      </c>
    </row>
    <row r="159" spans="1:11" x14ac:dyDescent="0.2">
      <c r="A159" s="19" t="s">
        <v>230</v>
      </c>
      <c r="B159" s="19">
        <v>2040</v>
      </c>
      <c r="C159" s="35">
        <v>20.820631438983796</v>
      </c>
      <c r="D159" s="35">
        <v>292.93433435936026</v>
      </c>
      <c r="E159" s="35">
        <v>42.851294360895501</v>
      </c>
      <c r="F159" s="35">
        <v>362.94986051684168</v>
      </c>
      <c r="G159" s="35">
        <v>95.602592548393361</v>
      </c>
      <c r="H159" s="35">
        <v>42.079560259446573</v>
      </c>
      <c r="I159" s="35">
        <v>53.97814209974301</v>
      </c>
      <c r="J159" s="35">
        <v>748.50345708380826</v>
      </c>
      <c r="K159" s="35">
        <v>89.804586160656001</v>
      </c>
    </row>
    <row r="160" spans="1:11" x14ac:dyDescent="0.2">
      <c r="A160" s="19" t="s">
        <v>230</v>
      </c>
      <c r="B160" s="19">
        <v>2041</v>
      </c>
      <c r="C160" s="35">
        <v>22.022251729019622</v>
      </c>
      <c r="D160" s="35">
        <v>305.98839163258799</v>
      </c>
      <c r="E160" s="35">
        <v>44.669473377491165</v>
      </c>
      <c r="F160" s="35">
        <v>373.58388094279292</v>
      </c>
      <c r="G160" s="35">
        <v>100.69928452330102</v>
      </c>
      <c r="H160" s="35">
        <v>44.293230463854314</v>
      </c>
      <c r="I160" s="35">
        <v>56.985955777566872</v>
      </c>
      <c r="J160" s="35">
        <v>786.64327372818138</v>
      </c>
      <c r="K160" s="35">
        <v>92.652196319655786</v>
      </c>
    </row>
    <row r="161" spans="1:11" x14ac:dyDescent="0.2">
      <c r="A161" s="19" t="s">
        <v>230</v>
      </c>
      <c r="B161" s="19">
        <v>2042</v>
      </c>
      <c r="C161" s="35">
        <v>23.146461397754944</v>
      </c>
      <c r="D161" s="35">
        <v>318.80383731882267</v>
      </c>
      <c r="E161" s="35">
        <v>46.499902978372511</v>
      </c>
      <c r="F161" s="35">
        <v>383.65056288376547</v>
      </c>
      <c r="G161" s="35">
        <v>105.64029988615275</v>
      </c>
      <c r="H161" s="35">
        <v>46.431530753170243</v>
      </c>
      <c r="I161" s="35">
        <v>59.695623513629847</v>
      </c>
      <c r="J161" s="35">
        <v>820.60546512186738</v>
      </c>
      <c r="K161" s="35">
        <v>95.316512507007971</v>
      </c>
    </row>
    <row r="162" spans="1:11" x14ac:dyDescent="0.2">
      <c r="A162" s="19" t="s">
        <v>230</v>
      </c>
      <c r="B162" s="19">
        <v>2043</v>
      </c>
      <c r="C162" s="35">
        <v>24.272191636052213</v>
      </c>
      <c r="D162" s="35">
        <v>331.55358893490921</v>
      </c>
      <c r="E162" s="35">
        <v>48.304810260656787</v>
      </c>
      <c r="F162" s="35">
        <v>393.30040341330783</v>
      </c>
      <c r="G162" s="35">
        <v>110.30181015941393</v>
      </c>
      <c r="H162" s="35">
        <v>48.431653687275585</v>
      </c>
      <c r="I162" s="35">
        <v>62.303862364391065</v>
      </c>
      <c r="J162" s="35">
        <v>854.57113044510561</v>
      </c>
      <c r="K162" s="35">
        <v>97.869587534474348</v>
      </c>
    </row>
    <row r="163" spans="1:11" x14ac:dyDescent="0.2">
      <c r="A163" s="19" t="s">
        <v>230</v>
      </c>
      <c r="B163" s="19">
        <v>2044</v>
      </c>
      <c r="C163" s="35">
        <v>25.35410728286725</v>
      </c>
      <c r="D163" s="35">
        <v>344.32497202927834</v>
      </c>
      <c r="E163" s="35">
        <v>50.098741203308961</v>
      </c>
      <c r="F163" s="35">
        <v>402.6984598309499</v>
      </c>
      <c r="G163" s="35">
        <v>114.87037764785367</v>
      </c>
      <c r="H163" s="35">
        <v>50.390003611419118</v>
      </c>
      <c r="I163" s="35">
        <v>64.69846617936949</v>
      </c>
      <c r="J163" s="35">
        <v>884.86494232826772</v>
      </c>
      <c r="K163" s="35">
        <v>100.35980601387035</v>
      </c>
    </row>
    <row r="164" spans="1:11" ht="13.5" thickBot="1" x14ac:dyDescent="0.25">
      <c r="A164" s="72" t="s">
        <v>230</v>
      </c>
      <c r="B164" s="72">
        <v>2045</v>
      </c>
      <c r="C164" s="37">
        <v>26.421345291043032</v>
      </c>
      <c r="D164" s="37">
        <v>356.94865914422053</v>
      </c>
      <c r="E164" s="37">
        <v>51.872786429554175</v>
      </c>
      <c r="F164" s="37">
        <v>411.82141139474601</v>
      </c>
      <c r="G164" s="37">
        <v>119.2282244212263</v>
      </c>
      <c r="H164" s="37">
        <v>52.256485501866926</v>
      </c>
      <c r="I164" s="37">
        <v>66.924172691170327</v>
      </c>
      <c r="J164" s="37">
        <v>913.20706439745027</v>
      </c>
      <c r="K164" s="37">
        <v>102.75634921425582</v>
      </c>
    </row>
    <row r="165" spans="1:11" x14ac:dyDescent="0.2">
      <c r="A165" s="75"/>
      <c r="B165" s="34"/>
      <c r="C165" s="34"/>
      <c r="D165" s="34"/>
      <c r="E165" s="34"/>
      <c r="F165" s="34"/>
      <c r="G165" s="34"/>
      <c r="H165" s="34"/>
      <c r="I165" s="34"/>
      <c r="J165" s="34"/>
      <c r="K165" s="75"/>
    </row>
  </sheetData>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4">
    <tabColor rgb="FF92D050"/>
  </sheetPr>
  <dimension ref="A1:DF59"/>
  <sheetViews>
    <sheetView showGridLines="0" workbookViewId="0"/>
  </sheetViews>
  <sheetFormatPr defaultColWidth="8.85546875" defaultRowHeight="12.75" x14ac:dyDescent="0.2"/>
  <cols>
    <col min="1" max="1" width="57" style="2" bestFit="1" customWidth="1"/>
    <col min="2" max="3" width="0" style="2" hidden="1" customWidth="1"/>
    <col min="4" max="28" width="9.7109375" style="2" customWidth="1"/>
    <col min="29" max="40" width="8.85546875" style="2"/>
    <col min="41" max="41" width="57" style="2" bestFit="1" customWidth="1"/>
    <col min="42" max="43" width="0" style="2" hidden="1" customWidth="1"/>
    <col min="44" max="68" width="9.7109375" style="2" customWidth="1"/>
    <col min="69" max="80" width="8.85546875" style="2"/>
    <col min="81" max="81" width="58.28515625" style="2" bestFit="1" customWidth="1"/>
    <col min="82" max="83" width="0" style="2" hidden="1" customWidth="1"/>
    <col min="84" max="108" width="9.7109375" style="2" customWidth="1"/>
    <col min="109" max="16384" width="8.85546875" style="2"/>
  </cols>
  <sheetData>
    <row r="1" spans="1:110" x14ac:dyDescent="0.2">
      <c r="A1" s="6" t="str">
        <f>Mappings!D9 &amp; " (" &amp; Mappings!E9 &amp; ")"</f>
        <v>Electricity Technical Potential by End Use (GWh)</v>
      </c>
      <c r="B1" s="6"/>
      <c r="C1" s="6"/>
      <c r="D1" s="6"/>
      <c r="E1" s="6"/>
      <c r="F1" s="6"/>
      <c r="G1" s="6"/>
      <c r="H1" s="6"/>
      <c r="I1" s="6"/>
      <c r="J1" s="6"/>
      <c r="K1" s="6"/>
      <c r="L1" s="6"/>
      <c r="M1" s="6"/>
      <c r="N1" s="6"/>
      <c r="O1" s="6"/>
      <c r="P1" s="6"/>
      <c r="Q1" s="6"/>
      <c r="R1" s="6"/>
      <c r="S1" s="6"/>
      <c r="T1" s="6"/>
      <c r="U1" s="6"/>
      <c r="V1" s="6"/>
      <c r="W1" s="6"/>
      <c r="X1" s="6"/>
      <c r="Y1" s="6"/>
      <c r="Z1" s="6"/>
      <c r="AA1" s="58"/>
      <c r="AB1" s="58"/>
      <c r="AO1" s="9" t="str">
        <f>Mappings!D13 &amp; " (" &amp; Mappings!E13 &amp; ")"</f>
        <v>Electricity Economic Potential by End Use (GWh)</v>
      </c>
      <c r="AP1" s="9"/>
      <c r="AQ1" s="9"/>
      <c r="AR1" s="9"/>
      <c r="AS1" s="9"/>
      <c r="AT1" s="9"/>
      <c r="AU1" s="9"/>
      <c r="AV1" s="9"/>
      <c r="AW1" s="9"/>
      <c r="AX1" s="9"/>
      <c r="AY1" s="9"/>
      <c r="AZ1" s="9"/>
      <c r="BA1" s="9"/>
      <c r="BB1" s="9"/>
      <c r="BC1" s="9"/>
      <c r="BD1" s="9"/>
      <c r="BE1" s="9"/>
      <c r="BF1" s="9"/>
      <c r="BG1" s="9"/>
      <c r="BH1" s="9"/>
      <c r="BI1" s="9"/>
      <c r="BJ1" s="9"/>
      <c r="BK1" s="9"/>
      <c r="BL1" s="9"/>
      <c r="BM1" s="9"/>
      <c r="BN1" s="9"/>
      <c r="BO1" s="9"/>
      <c r="BP1" s="9"/>
      <c r="CC1" s="9" t="str">
        <f>Mappings!D173 &amp; " (" &amp; Mappings!E173 &amp; ")"</f>
        <v>Electricity Achievable Potential by End Use (GWh)</v>
      </c>
      <c r="CD1" s="9"/>
      <c r="CE1" s="9"/>
      <c r="CF1" s="9"/>
      <c r="CG1" s="9"/>
      <c r="CH1" s="9"/>
      <c r="CI1" s="9"/>
      <c r="CJ1" s="9"/>
      <c r="CK1" s="9"/>
      <c r="CL1" s="9"/>
      <c r="CM1" s="9"/>
      <c r="CN1" s="9"/>
      <c r="CO1" s="9"/>
      <c r="CP1" s="9"/>
      <c r="CQ1" s="9"/>
      <c r="CR1" s="9"/>
      <c r="CS1" s="9"/>
      <c r="CT1" s="9"/>
      <c r="CU1" s="9"/>
      <c r="CV1" s="9"/>
      <c r="CW1" s="9"/>
      <c r="CX1" s="9"/>
      <c r="CY1" s="9"/>
      <c r="CZ1" s="9"/>
      <c r="DA1" s="9"/>
      <c r="DB1" s="9"/>
      <c r="DC1" s="9"/>
      <c r="DD1" s="9"/>
    </row>
    <row r="2" spans="1:110" ht="13.5" thickBot="1" x14ac:dyDescent="0.25">
      <c r="A2" s="7"/>
      <c r="B2" s="8">
        <v>2019</v>
      </c>
      <c r="C2" s="8">
        <v>2020</v>
      </c>
      <c r="D2" s="8">
        <v>2021</v>
      </c>
      <c r="E2" s="8">
        <v>2022</v>
      </c>
      <c r="F2" s="8">
        <v>2023</v>
      </c>
      <c r="G2" s="8">
        <v>2024</v>
      </c>
      <c r="H2" s="8">
        <v>2025</v>
      </c>
      <c r="I2" s="8">
        <v>2026</v>
      </c>
      <c r="J2" s="8">
        <v>2027</v>
      </c>
      <c r="K2" s="8">
        <v>2028</v>
      </c>
      <c r="L2" s="8">
        <v>2029</v>
      </c>
      <c r="M2" s="8">
        <v>2030</v>
      </c>
      <c r="N2" s="8">
        <v>2031</v>
      </c>
      <c r="O2" s="8">
        <v>2032</v>
      </c>
      <c r="P2" s="8">
        <v>2033</v>
      </c>
      <c r="Q2" s="8">
        <v>2034</v>
      </c>
      <c r="R2" s="8">
        <v>2035</v>
      </c>
      <c r="S2" s="8">
        <v>2036</v>
      </c>
      <c r="T2" s="8">
        <v>2037</v>
      </c>
      <c r="U2" s="8">
        <v>2038</v>
      </c>
      <c r="V2" s="8">
        <v>2039</v>
      </c>
      <c r="W2" s="8">
        <v>2040</v>
      </c>
      <c r="X2" s="8">
        <v>2041</v>
      </c>
      <c r="Y2" s="8">
        <v>2042</v>
      </c>
      <c r="Z2" s="8">
        <v>2043</v>
      </c>
      <c r="AA2" s="8">
        <v>2044</v>
      </c>
      <c r="AB2" s="8">
        <v>2045</v>
      </c>
      <c r="AD2" s="1" t="s">
        <v>1411</v>
      </c>
      <c r="AO2" s="7"/>
      <c r="AP2" s="8">
        <v>2019</v>
      </c>
      <c r="AQ2" s="8">
        <v>2020</v>
      </c>
      <c r="AR2" s="8">
        <v>2021</v>
      </c>
      <c r="AS2" s="8">
        <v>2022</v>
      </c>
      <c r="AT2" s="8">
        <v>2023</v>
      </c>
      <c r="AU2" s="8">
        <v>2024</v>
      </c>
      <c r="AV2" s="8">
        <v>2025</v>
      </c>
      <c r="AW2" s="8">
        <v>2026</v>
      </c>
      <c r="AX2" s="8">
        <v>2027</v>
      </c>
      <c r="AY2" s="8">
        <v>2028</v>
      </c>
      <c r="AZ2" s="8">
        <v>2029</v>
      </c>
      <c r="BA2" s="8">
        <v>2030</v>
      </c>
      <c r="BB2" s="8">
        <v>2031</v>
      </c>
      <c r="BC2" s="8">
        <v>2032</v>
      </c>
      <c r="BD2" s="8">
        <v>2033</v>
      </c>
      <c r="BE2" s="8">
        <v>2034</v>
      </c>
      <c r="BF2" s="8">
        <v>2035</v>
      </c>
      <c r="BG2" s="8">
        <v>2036</v>
      </c>
      <c r="BH2" s="8">
        <v>2037</v>
      </c>
      <c r="BI2" s="8">
        <v>2038</v>
      </c>
      <c r="BJ2" s="8">
        <v>2039</v>
      </c>
      <c r="BK2" s="8">
        <v>2040</v>
      </c>
      <c r="BL2" s="8">
        <v>2041</v>
      </c>
      <c r="BM2" s="8">
        <v>2042</v>
      </c>
      <c r="BN2" s="8">
        <v>2043</v>
      </c>
      <c r="BO2" s="8">
        <v>2044</v>
      </c>
      <c r="BP2" s="8">
        <v>2045</v>
      </c>
      <c r="BR2" s="1" t="s">
        <v>1421</v>
      </c>
      <c r="CC2" s="7" t="s">
        <v>143</v>
      </c>
      <c r="CD2" s="8">
        <v>2019</v>
      </c>
      <c r="CE2" s="8">
        <v>2020</v>
      </c>
      <c r="CF2" s="8">
        <v>2021</v>
      </c>
      <c r="CG2" s="8">
        <v>2022</v>
      </c>
      <c r="CH2" s="8">
        <v>2023</v>
      </c>
      <c r="CI2" s="8">
        <v>2024</v>
      </c>
      <c r="CJ2" s="8">
        <v>2025</v>
      </c>
      <c r="CK2" s="8">
        <v>2026</v>
      </c>
      <c r="CL2" s="8">
        <v>2027</v>
      </c>
      <c r="CM2" s="8">
        <v>2028</v>
      </c>
      <c r="CN2" s="8">
        <v>2029</v>
      </c>
      <c r="CO2" s="8">
        <v>2030</v>
      </c>
      <c r="CP2" s="8">
        <v>2031</v>
      </c>
      <c r="CQ2" s="8">
        <v>2032</v>
      </c>
      <c r="CR2" s="8">
        <v>2033</v>
      </c>
      <c r="CS2" s="8">
        <v>2034</v>
      </c>
      <c r="CT2" s="8">
        <v>2035</v>
      </c>
      <c r="CU2" s="8">
        <v>2036</v>
      </c>
      <c r="CV2" s="8">
        <v>2037</v>
      </c>
      <c r="CW2" s="8">
        <v>2038</v>
      </c>
      <c r="CX2" s="8">
        <v>2039</v>
      </c>
      <c r="CY2" s="8">
        <v>2040</v>
      </c>
      <c r="CZ2" s="8">
        <v>2041</v>
      </c>
      <c r="DA2" s="8">
        <v>2042</v>
      </c>
      <c r="DB2" s="8">
        <v>2043</v>
      </c>
      <c r="DC2" s="8">
        <v>2044</v>
      </c>
      <c r="DD2" s="8">
        <v>2045</v>
      </c>
      <c r="DF2" s="1" t="s">
        <v>1437</v>
      </c>
    </row>
    <row r="3" spans="1:110" ht="13.5" thickTop="1" x14ac:dyDescent="0.2">
      <c r="A3" s="3" t="s">
        <v>251</v>
      </c>
      <c r="B3" s="11"/>
      <c r="C3" s="11"/>
      <c r="D3" s="11">
        <v>331.58908906074726</v>
      </c>
      <c r="E3" s="11">
        <v>332.18219502735042</v>
      </c>
      <c r="F3" s="11">
        <v>331.72672917310928</v>
      </c>
      <c r="G3" s="11">
        <v>331.32889347802217</v>
      </c>
      <c r="H3" s="11">
        <v>330.42252360659575</v>
      </c>
      <c r="I3" s="11">
        <v>330.04798961528962</v>
      </c>
      <c r="J3" s="11">
        <v>329.45953294832441</v>
      </c>
      <c r="K3" s="11">
        <v>329.35675085819832</v>
      </c>
      <c r="L3" s="11">
        <v>326.84262678229942</v>
      </c>
      <c r="M3" s="11">
        <v>324.51526997827904</v>
      </c>
      <c r="N3" s="11">
        <v>321.76968604004776</v>
      </c>
      <c r="O3" s="11">
        <v>319.11509137561853</v>
      </c>
      <c r="P3" s="11">
        <v>316.19390109785081</v>
      </c>
      <c r="Q3" s="11">
        <v>310.49651519891302</v>
      </c>
      <c r="R3" s="11">
        <v>304.8616123204427</v>
      </c>
      <c r="S3" s="11">
        <v>299.71078863606272</v>
      </c>
      <c r="T3" s="11">
        <v>298.51583766101379</v>
      </c>
      <c r="U3" s="11">
        <v>297.24803196378662</v>
      </c>
      <c r="V3" s="11">
        <v>296.23440468326879</v>
      </c>
      <c r="W3" s="11">
        <v>295.41973834261307</v>
      </c>
      <c r="X3" s="11">
        <v>290.54649438049205</v>
      </c>
      <c r="Y3" s="11">
        <v>289.49262747090154</v>
      </c>
      <c r="Z3" s="11">
        <v>288.43807692546784</v>
      </c>
      <c r="AA3" s="10">
        <v>287.38283504860487</v>
      </c>
      <c r="AB3" s="10">
        <v>286.32689418320462</v>
      </c>
      <c r="AO3" s="3" t="s">
        <v>251</v>
      </c>
      <c r="AP3" s="11"/>
      <c r="AQ3" s="11"/>
      <c r="AR3" s="11">
        <v>128.43535208273545</v>
      </c>
      <c r="AS3" s="11">
        <v>147.3033908457225</v>
      </c>
      <c r="AT3" s="11">
        <v>214.87287132665733</v>
      </c>
      <c r="AU3" s="11">
        <v>250.25256420340099</v>
      </c>
      <c r="AV3" s="11">
        <v>257.27037443143757</v>
      </c>
      <c r="AW3" s="11">
        <v>257.26160118600728</v>
      </c>
      <c r="AX3" s="11">
        <v>257.03707646118846</v>
      </c>
      <c r="AY3" s="11">
        <v>257.29640665349797</v>
      </c>
      <c r="AZ3" s="11">
        <v>255.4295059622842</v>
      </c>
      <c r="BA3" s="11">
        <v>253.70951345672611</v>
      </c>
      <c r="BB3" s="11">
        <v>251.62819959156946</v>
      </c>
      <c r="BC3" s="11">
        <v>249.61947332810894</v>
      </c>
      <c r="BD3" s="11">
        <v>247.37336851653316</v>
      </c>
      <c r="BE3" s="11">
        <v>243.00921785990707</v>
      </c>
      <c r="BF3" s="11">
        <v>247.12008719162739</v>
      </c>
      <c r="BG3" s="11">
        <v>243.13967574873129</v>
      </c>
      <c r="BH3" s="11">
        <v>242.28600174152618</v>
      </c>
      <c r="BI3" s="11">
        <v>241.374884397046</v>
      </c>
      <c r="BJ3" s="11">
        <v>240.66989459742553</v>
      </c>
      <c r="BK3" s="11">
        <v>240.13305080719908</v>
      </c>
      <c r="BL3" s="11">
        <v>228.28799911026218</v>
      </c>
      <c r="BM3" s="11">
        <v>227.58150355042551</v>
      </c>
      <c r="BN3" s="11">
        <v>226.87437687437787</v>
      </c>
      <c r="BO3" s="10">
        <v>226.16661421370134</v>
      </c>
      <c r="BP3" s="10">
        <v>225.45821072432025</v>
      </c>
      <c r="CC3" s="3" t="s">
        <v>251</v>
      </c>
      <c r="CD3" s="11"/>
      <c r="CE3" s="11"/>
      <c r="CF3" s="11">
        <v>1.5223766514322996</v>
      </c>
      <c r="CG3" s="11">
        <v>3.286059024760803</v>
      </c>
      <c r="CH3" s="11">
        <v>4.9887849086461697</v>
      </c>
      <c r="CI3" s="11">
        <v>6.7814731177613137</v>
      </c>
      <c r="CJ3" s="11">
        <v>8.5360787889405287</v>
      </c>
      <c r="CK3" s="11">
        <v>10.462577733425611</v>
      </c>
      <c r="CL3" s="11">
        <v>12.390288959529974</v>
      </c>
      <c r="CM3" s="11">
        <v>16.313875669002538</v>
      </c>
      <c r="CN3" s="11">
        <v>19.862453254117888</v>
      </c>
      <c r="CO3" s="11">
        <v>23.357141276803361</v>
      </c>
      <c r="CP3" s="11">
        <v>26.831763591673532</v>
      </c>
      <c r="CQ3" s="11">
        <v>30.340315353871315</v>
      </c>
      <c r="CR3" s="11">
        <v>33.675516576907981</v>
      </c>
      <c r="CS3" s="11">
        <v>37.568851802268497</v>
      </c>
      <c r="CT3" s="11">
        <v>41.397936164220418</v>
      </c>
      <c r="CU3" s="11">
        <v>45.190795482104697</v>
      </c>
      <c r="CV3" s="11">
        <v>48.865223797259866</v>
      </c>
      <c r="CW3" s="11">
        <v>52.440605073747037</v>
      </c>
      <c r="CX3" s="11">
        <v>55.945639283180022</v>
      </c>
      <c r="CY3" s="11">
        <v>59.069840769200603</v>
      </c>
      <c r="CZ3" s="11">
        <v>62.085211107179134</v>
      </c>
      <c r="DA3" s="11">
        <v>65.030787161925488</v>
      </c>
      <c r="DB3" s="11">
        <v>67.868729002905482</v>
      </c>
      <c r="DC3" s="10">
        <v>70.654759802574262</v>
      </c>
      <c r="DD3" s="10">
        <v>73.381892808120654</v>
      </c>
    </row>
    <row r="4" spans="1:110" x14ac:dyDescent="0.2">
      <c r="A4" s="4" t="s">
        <v>252</v>
      </c>
      <c r="B4" s="10"/>
      <c r="C4" s="10"/>
      <c r="D4" s="10">
        <v>5.0094211230842349</v>
      </c>
      <c r="E4" s="10">
        <v>4.7989781443490092</v>
      </c>
      <c r="F4" s="10">
        <v>4.8025859153421369</v>
      </c>
      <c r="G4" s="10">
        <v>4.8108602799709548</v>
      </c>
      <c r="H4" s="10">
        <v>4.8098460292719487</v>
      </c>
      <c r="I4" s="10">
        <v>4.8190837757278739</v>
      </c>
      <c r="J4" s="10">
        <v>4.8273413269759109</v>
      </c>
      <c r="K4" s="10">
        <v>4.8486782262301995</v>
      </c>
      <c r="L4" s="10">
        <v>4.8193027775959338</v>
      </c>
      <c r="M4" s="10">
        <v>4.7900844058750467</v>
      </c>
      <c r="N4" s="10">
        <v>4.7378202223259995</v>
      </c>
      <c r="O4" s="10">
        <v>4.6863803619484479</v>
      </c>
      <c r="P4" s="10">
        <v>4.6319414639059691</v>
      </c>
      <c r="Q4" s="10">
        <v>4.5758972033886414</v>
      </c>
      <c r="R4" s="10">
        <v>4.5213826061063767</v>
      </c>
      <c r="S4" s="10">
        <v>4.4727768846185514</v>
      </c>
      <c r="T4" s="10">
        <v>4.4598910477173659</v>
      </c>
      <c r="U4" s="10">
        <v>4.4457970734900529</v>
      </c>
      <c r="V4" s="10">
        <v>4.4356227817016771</v>
      </c>
      <c r="W4" s="10">
        <v>4.4290402544822518</v>
      </c>
      <c r="X4" s="10">
        <v>4.4153576723949106</v>
      </c>
      <c r="Y4" s="10">
        <v>4.402928175206128</v>
      </c>
      <c r="Z4" s="10">
        <v>4.39046047745168</v>
      </c>
      <c r="AA4" s="10">
        <v>4.3779545791315657</v>
      </c>
      <c r="AB4" s="10">
        <v>4.3654104802457869</v>
      </c>
      <c r="AO4" s="4" t="s">
        <v>252</v>
      </c>
      <c r="AP4" s="10"/>
      <c r="AQ4" s="10"/>
      <c r="AR4" s="10">
        <v>5.0094211230842349</v>
      </c>
      <c r="AS4" s="10">
        <v>4.7989781443490092</v>
      </c>
      <c r="AT4" s="10">
        <v>4.8025859153421369</v>
      </c>
      <c r="AU4" s="10">
        <v>4.8108602799709548</v>
      </c>
      <c r="AV4" s="10">
        <v>4.8098460292719487</v>
      </c>
      <c r="AW4" s="10">
        <v>4.8190837757278739</v>
      </c>
      <c r="AX4" s="10">
        <v>4.8273413269759109</v>
      </c>
      <c r="AY4" s="10">
        <v>4.8486782262301995</v>
      </c>
      <c r="AZ4" s="10">
        <v>4.8193027775959338</v>
      </c>
      <c r="BA4" s="10">
        <v>4.7900844058750467</v>
      </c>
      <c r="BB4" s="10">
        <v>4.7378202223259995</v>
      </c>
      <c r="BC4" s="10">
        <v>4.6863803619484479</v>
      </c>
      <c r="BD4" s="10">
        <v>4.6319414639059691</v>
      </c>
      <c r="BE4" s="10">
        <v>4.5758972033886414</v>
      </c>
      <c r="BF4" s="10">
        <v>4.5213826061063767</v>
      </c>
      <c r="BG4" s="10">
        <v>4.4727768846185514</v>
      </c>
      <c r="BH4" s="10">
        <v>4.4598910477173659</v>
      </c>
      <c r="BI4" s="10">
        <v>4.4457970734900529</v>
      </c>
      <c r="BJ4" s="10">
        <v>4.4356227817016771</v>
      </c>
      <c r="BK4" s="10">
        <v>4.4290402544822518</v>
      </c>
      <c r="BL4" s="10">
        <v>4.4153576723949106</v>
      </c>
      <c r="BM4" s="10">
        <v>4.402928175206128</v>
      </c>
      <c r="BN4" s="10">
        <v>4.39046047745168</v>
      </c>
      <c r="BO4" s="10">
        <v>4.3779545791315657</v>
      </c>
      <c r="BP4" s="10">
        <v>4.3654104802457869</v>
      </c>
      <c r="CC4" s="4" t="s">
        <v>252</v>
      </c>
      <c r="CD4" s="10"/>
      <c r="CE4" s="10"/>
      <c r="CF4" s="10">
        <v>4.5371242084798577E-2</v>
      </c>
      <c r="CG4" s="10">
        <v>9.5402535420185536E-2</v>
      </c>
      <c r="CH4" s="10">
        <v>0.13382087905406426</v>
      </c>
      <c r="CI4" s="10">
        <v>0.17379758402555473</v>
      </c>
      <c r="CJ4" s="10">
        <v>0.2105147081983407</v>
      </c>
      <c r="CK4" s="10">
        <v>0.25138437921193568</v>
      </c>
      <c r="CL4" s="10">
        <v>0.29248530282377627</v>
      </c>
      <c r="CM4" s="10">
        <v>0.3391890838304471</v>
      </c>
      <c r="CN4" s="10">
        <v>0.36787116927224706</v>
      </c>
      <c r="CO4" s="10">
        <v>0.39689253578672901</v>
      </c>
      <c r="CP4" s="10">
        <v>0.42572866272818588</v>
      </c>
      <c r="CQ4" s="10">
        <v>0.45414345915786392</v>
      </c>
      <c r="CR4" s="10">
        <v>0.48217309560362781</v>
      </c>
      <c r="CS4" s="10">
        <v>0.50413676452303413</v>
      </c>
      <c r="CT4" s="10">
        <v>0.53174663634483021</v>
      </c>
      <c r="CU4" s="10">
        <v>0.55923563055138092</v>
      </c>
      <c r="CV4" s="10">
        <v>0.58378379510616574</v>
      </c>
      <c r="CW4" s="10">
        <v>0.60900935637356657</v>
      </c>
      <c r="CX4" s="10">
        <v>0.63535965212637224</v>
      </c>
      <c r="CY4" s="10">
        <v>0.66418865583342535</v>
      </c>
      <c r="CZ4" s="10">
        <v>0.69046770666539792</v>
      </c>
      <c r="DA4" s="10">
        <v>0.71675047255412072</v>
      </c>
      <c r="DB4" s="10">
        <v>0.74224835163822211</v>
      </c>
      <c r="DC4" s="10">
        <v>0.77002419846665771</v>
      </c>
      <c r="DD4" s="10">
        <v>0.79770005251487286</v>
      </c>
    </row>
    <row r="5" spans="1:110" x14ac:dyDescent="0.2">
      <c r="A5" s="4" t="s">
        <v>253</v>
      </c>
      <c r="B5" s="10"/>
      <c r="C5" s="10"/>
      <c r="D5" s="10">
        <v>175.28283721706859</v>
      </c>
      <c r="E5" s="10">
        <v>174.40642303098323</v>
      </c>
      <c r="F5" s="10">
        <v>173.53439091582834</v>
      </c>
      <c r="G5" s="10">
        <v>172.66671896124916</v>
      </c>
      <c r="H5" s="10">
        <v>171.80338536644288</v>
      </c>
      <c r="I5" s="10">
        <v>170.94436843961068</v>
      </c>
      <c r="J5" s="10">
        <v>170.0896465974127</v>
      </c>
      <c r="K5" s="10">
        <v>169.23919836442559</v>
      </c>
      <c r="L5" s="10">
        <v>167.71914502585608</v>
      </c>
      <c r="M5" s="10">
        <v>166.29270378245968</v>
      </c>
      <c r="N5" s="10">
        <v>164.73261499985168</v>
      </c>
      <c r="O5" s="10">
        <v>163.21574394358296</v>
      </c>
      <c r="P5" s="10">
        <v>161.63025438775671</v>
      </c>
      <c r="Q5" s="10">
        <v>158.49905003215332</v>
      </c>
      <c r="R5" s="10">
        <v>155.3960217060575</v>
      </c>
      <c r="S5" s="10">
        <v>152.46409987780123</v>
      </c>
      <c r="T5" s="10">
        <v>151.56457226971656</v>
      </c>
      <c r="U5" s="10">
        <v>150.6293399156705</v>
      </c>
      <c r="V5" s="10">
        <v>149.80744630146833</v>
      </c>
      <c r="W5" s="10">
        <v>149.05840906996096</v>
      </c>
      <c r="X5" s="10">
        <v>146.21881073698529</v>
      </c>
      <c r="Y5" s="10">
        <v>145.40298270541052</v>
      </c>
      <c r="Z5" s="10">
        <v>144.58703132748568</v>
      </c>
      <c r="AA5" s="10">
        <v>143.77094996339119</v>
      </c>
      <c r="AB5" s="10">
        <v>142.9547320065067</v>
      </c>
      <c r="AO5" s="4" t="s">
        <v>253</v>
      </c>
      <c r="AP5" s="10"/>
      <c r="AQ5" s="10"/>
      <c r="AR5" s="10">
        <v>175.28283721706859</v>
      </c>
      <c r="AS5" s="10">
        <v>174.40642303098323</v>
      </c>
      <c r="AT5" s="10">
        <v>173.53439091582834</v>
      </c>
      <c r="AU5" s="10">
        <v>172.66671896124916</v>
      </c>
      <c r="AV5" s="10">
        <v>171.80338536644288</v>
      </c>
      <c r="AW5" s="10">
        <v>170.94436843961068</v>
      </c>
      <c r="AX5" s="10">
        <v>170.0896465974127</v>
      </c>
      <c r="AY5" s="10">
        <v>169.23919836442559</v>
      </c>
      <c r="AZ5" s="10">
        <v>167.71914502585608</v>
      </c>
      <c r="BA5" s="10">
        <v>166.29270378245968</v>
      </c>
      <c r="BB5" s="10">
        <v>164.73261499985168</v>
      </c>
      <c r="BC5" s="10">
        <v>163.21574394358296</v>
      </c>
      <c r="BD5" s="10">
        <v>161.63025438775671</v>
      </c>
      <c r="BE5" s="10">
        <v>158.49905003215332</v>
      </c>
      <c r="BF5" s="10">
        <v>155.3960217060575</v>
      </c>
      <c r="BG5" s="10">
        <v>152.46409987780123</v>
      </c>
      <c r="BH5" s="10">
        <v>151.56457226971656</v>
      </c>
      <c r="BI5" s="10">
        <v>150.6293399156705</v>
      </c>
      <c r="BJ5" s="10">
        <v>149.80744630146833</v>
      </c>
      <c r="BK5" s="10">
        <v>149.05840906996096</v>
      </c>
      <c r="BL5" s="10">
        <v>146.21881073698529</v>
      </c>
      <c r="BM5" s="10">
        <v>145.40298270541052</v>
      </c>
      <c r="BN5" s="10">
        <v>144.58703132748568</v>
      </c>
      <c r="BO5" s="10">
        <v>143.77094996339119</v>
      </c>
      <c r="BP5" s="10">
        <v>142.9547320065067</v>
      </c>
      <c r="CC5" s="4" t="s">
        <v>253</v>
      </c>
      <c r="CD5" s="10"/>
      <c r="CE5" s="10"/>
      <c r="CF5" s="10">
        <v>4.6062050680961644</v>
      </c>
      <c r="CG5" s="10">
        <v>9.0403024565776278</v>
      </c>
      <c r="CH5" s="10">
        <v>13.308605819466285</v>
      </c>
      <c r="CI5" s="10">
        <v>17.279770351090548</v>
      </c>
      <c r="CJ5" s="10">
        <v>21.256205528308794</v>
      </c>
      <c r="CK5" s="10">
        <v>25.082618497441743</v>
      </c>
      <c r="CL5" s="10">
        <v>28.609018381300395</v>
      </c>
      <c r="CM5" s="10">
        <v>31.987866050720907</v>
      </c>
      <c r="CN5" s="10">
        <v>35.227027181503587</v>
      </c>
      <c r="CO5" s="10">
        <v>38.329303839266082</v>
      </c>
      <c r="CP5" s="10">
        <v>41.300977695662716</v>
      </c>
      <c r="CQ5" s="10">
        <v>44.14598696016845</v>
      </c>
      <c r="CR5" s="10">
        <v>46.842454137878903</v>
      </c>
      <c r="CS5" s="10">
        <v>48.867710421812184</v>
      </c>
      <c r="CT5" s="10">
        <v>51.290701574005659</v>
      </c>
      <c r="CU5" s="10">
        <v>53.620208475059933</v>
      </c>
      <c r="CV5" s="10">
        <v>55.349728281784905</v>
      </c>
      <c r="CW5" s="10">
        <v>57.014400301223866</v>
      </c>
      <c r="CX5" s="10">
        <v>58.614100772934393</v>
      </c>
      <c r="CY5" s="10">
        <v>60.12538185961975</v>
      </c>
      <c r="CZ5" s="10">
        <v>61.578659593184206</v>
      </c>
      <c r="DA5" s="10">
        <v>62.976516175297476</v>
      </c>
      <c r="DB5" s="10">
        <v>64.322629607998493</v>
      </c>
      <c r="DC5" s="10">
        <v>65.618575780838469</v>
      </c>
      <c r="DD5" s="10">
        <v>66.867571403357516</v>
      </c>
    </row>
    <row r="6" spans="1:110" x14ac:dyDescent="0.2">
      <c r="A6" s="4" t="s">
        <v>254</v>
      </c>
      <c r="B6" s="10"/>
      <c r="C6" s="10"/>
      <c r="D6" s="10">
        <v>334.71851839368423</v>
      </c>
      <c r="E6" s="10">
        <v>338.74833544488831</v>
      </c>
      <c r="F6" s="10">
        <v>340.05221264486215</v>
      </c>
      <c r="G6" s="10">
        <v>341.51745332351766</v>
      </c>
      <c r="H6" s="10">
        <v>341.70720871996542</v>
      </c>
      <c r="I6" s="10">
        <v>343.22309535681006</v>
      </c>
      <c r="J6" s="10">
        <v>344.2046134124397</v>
      </c>
      <c r="K6" s="10">
        <v>346.4147366148627</v>
      </c>
      <c r="L6" s="10">
        <v>344.41376188068574</v>
      </c>
      <c r="M6" s="10">
        <v>342.60171694430244</v>
      </c>
      <c r="N6" s="10">
        <v>340.03264749124031</v>
      </c>
      <c r="O6" s="10">
        <v>337.56641114389004</v>
      </c>
      <c r="P6" s="10">
        <v>334.64254073544333</v>
      </c>
      <c r="Q6" s="10">
        <v>329.32142351258972</v>
      </c>
      <c r="R6" s="10">
        <v>324.08018491129883</v>
      </c>
      <c r="S6" s="10">
        <v>319.54890342710172</v>
      </c>
      <c r="T6" s="10">
        <v>319.0814855270728</v>
      </c>
      <c r="U6" s="10">
        <v>318.53094338610703</v>
      </c>
      <c r="V6" s="10">
        <v>318.2976348496145</v>
      </c>
      <c r="W6" s="10">
        <v>318.35990137714953</v>
      </c>
      <c r="X6" s="10">
        <v>314.41453773193001</v>
      </c>
      <c r="Y6" s="10">
        <v>314.05509896309735</v>
      </c>
      <c r="Z6" s="10">
        <v>313.69408548605423</v>
      </c>
      <c r="AA6" s="10">
        <v>313.33149730080038</v>
      </c>
      <c r="AB6" s="10">
        <v>312.96733440733595</v>
      </c>
      <c r="AO6" s="4" t="s">
        <v>254</v>
      </c>
      <c r="AP6" s="10"/>
      <c r="AQ6" s="10"/>
      <c r="AR6" s="10">
        <v>334.71851839368423</v>
      </c>
      <c r="AS6" s="10">
        <v>338.74833544488831</v>
      </c>
      <c r="AT6" s="10">
        <v>340.05221264486215</v>
      </c>
      <c r="AU6" s="10">
        <v>341.51745332351766</v>
      </c>
      <c r="AV6" s="10">
        <v>341.70720871996542</v>
      </c>
      <c r="AW6" s="10">
        <v>343.22309535681006</v>
      </c>
      <c r="AX6" s="10">
        <v>344.2046134124397</v>
      </c>
      <c r="AY6" s="10">
        <v>346.4147366148627</v>
      </c>
      <c r="AZ6" s="10">
        <v>344.41376188068574</v>
      </c>
      <c r="BA6" s="10">
        <v>342.60171694430244</v>
      </c>
      <c r="BB6" s="10">
        <v>340.03264749124031</v>
      </c>
      <c r="BC6" s="10">
        <v>337.56641114389004</v>
      </c>
      <c r="BD6" s="10">
        <v>334.64254073544333</v>
      </c>
      <c r="BE6" s="10">
        <v>329.32142351258972</v>
      </c>
      <c r="BF6" s="10">
        <v>324.08018491129883</v>
      </c>
      <c r="BG6" s="10">
        <v>319.54890342710172</v>
      </c>
      <c r="BH6" s="10">
        <v>319.0814855270728</v>
      </c>
      <c r="BI6" s="10">
        <v>318.53094338610703</v>
      </c>
      <c r="BJ6" s="10">
        <v>318.2976348496145</v>
      </c>
      <c r="BK6" s="10">
        <v>318.35990137714953</v>
      </c>
      <c r="BL6" s="10">
        <v>314.41453773193001</v>
      </c>
      <c r="BM6" s="10">
        <v>314.05509896309735</v>
      </c>
      <c r="BN6" s="10">
        <v>313.69408548605423</v>
      </c>
      <c r="BO6" s="10">
        <v>313.33149730080038</v>
      </c>
      <c r="BP6" s="10">
        <v>312.96733440733595</v>
      </c>
      <c r="CC6" s="4" t="s">
        <v>254</v>
      </c>
      <c r="CD6" s="10"/>
      <c r="CE6" s="10"/>
      <c r="CF6" s="10">
        <v>6.7160087698181972</v>
      </c>
      <c r="CG6" s="10">
        <v>13.041309891237542</v>
      </c>
      <c r="CH6" s="10">
        <v>19.728624856141202</v>
      </c>
      <c r="CI6" s="10">
        <v>26.383293174604034</v>
      </c>
      <c r="CJ6" s="10">
        <v>31.633277213690484</v>
      </c>
      <c r="CK6" s="10">
        <v>37.343527011074741</v>
      </c>
      <c r="CL6" s="10">
        <v>42.86285662412314</v>
      </c>
      <c r="CM6" s="10">
        <v>48.804317011378934</v>
      </c>
      <c r="CN6" s="10">
        <v>53.605598571063659</v>
      </c>
      <c r="CO6" s="10">
        <v>58.321120332003829</v>
      </c>
      <c r="CP6" s="10">
        <v>62.729893135465908</v>
      </c>
      <c r="CQ6" s="10">
        <v>67.172466735049454</v>
      </c>
      <c r="CR6" s="10">
        <v>71.330272517139448</v>
      </c>
      <c r="CS6" s="10">
        <v>75.487359850785509</v>
      </c>
      <c r="CT6" s="10">
        <v>79.517150682343797</v>
      </c>
      <c r="CU6" s="10">
        <v>83.658043861754749</v>
      </c>
      <c r="CV6" s="10">
        <v>87.872096194153997</v>
      </c>
      <c r="CW6" s="10">
        <v>92.020231058123215</v>
      </c>
      <c r="CX6" s="10">
        <v>96.139061442657365</v>
      </c>
      <c r="CY6" s="10">
        <v>100.21201448355086</v>
      </c>
      <c r="CZ6" s="10">
        <v>104.07803838209088</v>
      </c>
      <c r="DA6" s="10">
        <v>107.88145487320739</v>
      </c>
      <c r="DB6" s="10">
        <v>111.61668744049481</v>
      </c>
      <c r="DC6" s="10">
        <v>115.30807821868329</v>
      </c>
      <c r="DD6" s="10">
        <v>118.9373117225596</v>
      </c>
    </row>
    <row r="7" spans="1:110" x14ac:dyDescent="0.2">
      <c r="A7" s="4" t="s">
        <v>255</v>
      </c>
      <c r="B7" s="10"/>
      <c r="C7" s="10"/>
      <c r="D7" s="10">
        <v>2057.1619378256655</v>
      </c>
      <c r="E7" s="10">
        <v>2072.0326306668239</v>
      </c>
      <c r="F7" s="10">
        <v>2079.29414039629</v>
      </c>
      <c r="G7" s="10">
        <v>2087.3284934932358</v>
      </c>
      <c r="H7" s="10">
        <v>2087.8598144591897</v>
      </c>
      <c r="I7" s="10">
        <v>2096.0966400917646</v>
      </c>
      <c r="J7" s="10">
        <v>2101.1377725680049</v>
      </c>
      <c r="K7" s="10">
        <v>2113.2103083819547</v>
      </c>
      <c r="L7" s="10">
        <v>2100.7220648379407</v>
      </c>
      <c r="M7" s="10">
        <v>2089.4697428298014</v>
      </c>
      <c r="N7" s="10">
        <v>2074.237058522388</v>
      </c>
      <c r="O7" s="10">
        <v>2059.6446114975438</v>
      </c>
      <c r="P7" s="10">
        <v>2042.2503552055214</v>
      </c>
      <c r="Q7" s="10">
        <v>2008.9464910818594</v>
      </c>
      <c r="R7" s="10">
        <v>1976.1062564758263</v>
      </c>
      <c r="S7" s="10">
        <v>1947.6110866879308</v>
      </c>
      <c r="T7" s="10">
        <v>1944.5016476113308</v>
      </c>
      <c r="U7" s="10">
        <v>1940.8971396235245</v>
      </c>
      <c r="V7" s="10">
        <v>1939.1990929285478</v>
      </c>
      <c r="W7" s="10">
        <v>1939.2465220073641</v>
      </c>
      <c r="X7" s="10">
        <v>1913.3353443526516</v>
      </c>
      <c r="Y7" s="10">
        <v>1910.9522524573435</v>
      </c>
      <c r="Z7" s="10">
        <v>1908.5611360101839</v>
      </c>
      <c r="AA7" s="10">
        <v>1906.1619885026578</v>
      </c>
      <c r="AB7" s="10">
        <v>1903.7548034587955</v>
      </c>
      <c r="AO7" s="4" t="s">
        <v>255</v>
      </c>
      <c r="AP7" s="10"/>
      <c r="AQ7" s="10"/>
      <c r="AR7" s="10">
        <v>2057.1619378256655</v>
      </c>
      <c r="AS7" s="10">
        <v>2072.0326306668239</v>
      </c>
      <c r="AT7" s="10">
        <v>2079.29414039629</v>
      </c>
      <c r="AU7" s="10">
        <v>2087.3284934932358</v>
      </c>
      <c r="AV7" s="10">
        <v>2087.8598144591897</v>
      </c>
      <c r="AW7" s="10">
        <v>2096.0966400917646</v>
      </c>
      <c r="AX7" s="10">
        <v>2101.1377725680049</v>
      </c>
      <c r="AY7" s="10">
        <v>2113.2103083819547</v>
      </c>
      <c r="AZ7" s="10">
        <v>2100.7220648379407</v>
      </c>
      <c r="BA7" s="10">
        <v>2089.4697428298014</v>
      </c>
      <c r="BB7" s="10">
        <v>2074.237058522388</v>
      </c>
      <c r="BC7" s="10">
        <v>2059.6446114975438</v>
      </c>
      <c r="BD7" s="10">
        <v>2042.2503552055214</v>
      </c>
      <c r="BE7" s="10">
        <v>2008.9464910818594</v>
      </c>
      <c r="BF7" s="10">
        <v>1976.1062564758263</v>
      </c>
      <c r="BG7" s="10">
        <v>1947.6110866879308</v>
      </c>
      <c r="BH7" s="10">
        <v>1944.5016476113308</v>
      </c>
      <c r="BI7" s="10">
        <v>1940.8971396235245</v>
      </c>
      <c r="BJ7" s="10">
        <v>1939.1990929285478</v>
      </c>
      <c r="BK7" s="10">
        <v>1939.2465220073641</v>
      </c>
      <c r="BL7" s="10">
        <v>1913.3353443526516</v>
      </c>
      <c r="BM7" s="10">
        <v>1910.9522524573435</v>
      </c>
      <c r="BN7" s="10">
        <v>1908.5611360101839</v>
      </c>
      <c r="BO7" s="10">
        <v>1906.1619885026578</v>
      </c>
      <c r="BP7" s="10">
        <v>1903.7548034587955</v>
      </c>
      <c r="CC7" s="4" t="s">
        <v>255</v>
      </c>
      <c r="CD7" s="10"/>
      <c r="CE7" s="10"/>
      <c r="CF7" s="10">
        <v>9.6875918216357686</v>
      </c>
      <c r="CG7" s="10">
        <v>22.766743423004559</v>
      </c>
      <c r="CH7" s="10">
        <v>35.281906452002623</v>
      </c>
      <c r="CI7" s="10">
        <v>49.114689832584588</v>
      </c>
      <c r="CJ7" s="10">
        <v>62.84055767014533</v>
      </c>
      <c r="CK7" s="10">
        <v>79.136312576445306</v>
      </c>
      <c r="CL7" s="10">
        <v>95.906058916552766</v>
      </c>
      <c r="CM7" s="10">
        <v>115.76885153398133</v>
      </c>
      <c r="CN7" s="10">
        <v>132.8041462671419</v>
      </c>
      <c r="CO7" s="10">
        <v>149.47444423409027</v>
      </c>
      <c r="CP7" s="10">
        <v>164.96764909237447</v>
      </c>
      <c r="CQ7" s="10">
        <v>179.88324287442396</v>
      </c>
      <c r="CR7" s="10">
        <v>193.60647677519108</v>
      </c>
      <c r="CS7" s="10">
        <v>206.5698668317728</v>
      </c>
      <c r="CT7" s="10">
        <v>219.75366872528636</v>
      </c>
      <c r="CU7" s="10">
        <v>233.27385779703511</v>
      </c>
      <c r="CV7" s="10">
        <v>245.4026297655177</v>
      </c>
      <c r="CW7" s="10">
        <v>257.74243626333998</v>
      </c>
      <c r="CX7" s="10">
        <v>269.85630196182058</v>
      </c>
      <c r="CY7" s="10">
        <v>281.02463705504141</v>
      </c>
      <c r="CZ7" s="10">
        <v>291.43573590747798</v>
      </c>
      <c r="DA7" s="10">
        <v>301.53911394851775</v>
      </c>
      <c r="DB7" s="10">
        <v>311.20182156505399</v>
      </c>
      <c r="DC7" s="10">
        <v>320.59949375646454</v>
      </c>
      <c r="DD7" s="10">
        <v>329.97764266486553</v>
      </c>
    </row>
    <row r="8" spans="1:110" x14ac:dyDescent="0.2">
      <c r="A8" s="4" t="s">
        <v>256</v>
      </c>
      <c r="B8" s="10"/>
      <c r="C8" s="10"/>
      <c r="D8" s="10">
        <v>776.5087847800562</v>
      </c>
      <c r="E8" s="10">
        <v>791.1664286069614</v>
      </c>
      <c r="F8" s="10">
        <v>797.13892539789879</v>
      </c>
      <c r="G8" s="10">
        <v>803.53745860312108</v>
      </c>
      <c r="H8" s="10">
        <v>805.58180009453338</v>
      </c>
      <c r="I8" s="10">
        <v>811.8729707637782</v>
      </c>
      <c r="J8" s="10">
        <v>816.39051841709136</v>
      </c>
      <c r="K8" s="10">
        <v>824.78269097897794</v>
      </c>
      <c r="L8" s="10">
        <v>820.96848459204659</v>
      </c>
      <c r="M8" s="10">
        <v>817.52953393938333</v>
      </c>
      <c r="N8" s="10">
        <v>812.2176108640582</v>
      </c>
      <c r="O8" s="10">
        <v>807.16851211698975</v>
      </c>
      <c r="P8" s="10">
        <v>800.75595873075861</v>
      </c>
      <c r="Q8" s="10">
        <v>788.6472887320499</v>
      </c>
      <c r="R8" s="10">
        <v>776.66542373701077</v>
      </c>
      <c r="S8" s="10">
        <v>766.63081279277424</v>
      </c>
      <c r="T8" s="10">
        <v>766.41189784805147</v>
      </c>
      <c r="U8" s="10">
        <v>765.99561714401921</v>
      </c>
      <c r="V8" s="10">
        <v>766.37588631802623</v>
      </c>
      <c r="W8" s="10">
        <v>767.5321675998623</v>
      </c>
      <c r="X8" s="10">
        <v>758.66983875303799</v>
      </c>
      <c r="Y8" s="10">
        <v>758.69315791053816</v>
      </c>
      <c r="Z8" s="10">
        <v>758.71258963186528</v>
      </c>
      <c r="AA8" s="10">
        <v>758.72814064917623</v>
      </c>
      <c r="AB8" s="10">
        <v>758.73981766096688</v>
      </c>
      <c r="AO8" s="4" t="s">
        <v>256</v>
      </c>
      <c r="AP8" s="10"/>
      <c r="AQ8" s="10"/>
      <c r="AR8" s="10">
        <v>769.18512508895196</v>
      </c>
      <c r="AS8" s="10">
        <v>776.85147230485222</v>
      </c>
      <c r="AT8" s="10">
        <v>779.13207330845114</v>
      </c>
      <c r="AU8" s="10">
        <v>781.68435541465533</v>
      </c>
      <c r="AV8" s="10">
        <v>781.61296988161268</v>
      </c>
      <c r="AW8" s="10">
        <v>784.23866683318067</v>
      </c>
      <c r="AX8" s="10">
        <v>785.74761994785808</v>
      </c>
      <c r="AY8" s="10">
        <v>789.71780615017042</v>
      </c>
      <c r="AZ8" s="10">
        <v>784.89578335155954</v>
      </c>
      <c r="BA8" s="10">
        <v>780.53404779038851</v>
      </c>
      <c r="BB8" s="10">
        <v>775.14447064938236</v>
      </c>
      <c r="BC8" s="10">
        <v>769.58125694258365</v>
      </c>
      <c r="BD8" s="10">
        <v>765.39197094099882</v>
      </c>
      <c r="BE8" s="10">
        <v>752.934262195516</v>
      </c>
      <c r="BF8" s="10">
        <v>740.46910259235301</v>
      </c>
      <c r="BG8" s="10">
        <v>729.58224556255243</v>
      </c>
      <c r="BH8" s="10">
        <v>728.22251442492734</v>
      </c>
      <c r="BI8" s="10">
        <v>726.67815134951047</v>
      </c>
      <c r="BJ8" s="10">
        <v>725.83762965283199</v>
      </c>
      <c r="BK8" s="10">
        <v>725.63235599558993</v>
      </c>
      <c r="BL8" s="10">
        <v>715.68131394155819</v>
      </c>
      <c r="BM8" s="10">
        <v>714.6017470542763</v>
      </c>
      <c r="BN8" s="10">
        <v>713.51932241286192</v>
      </c>
      <c r="BO8" s="10">
        <v>712.43403576165031</v>
      </c>
      <c r="BP8" s="10">
        <v>711.34588286625649</v>
      </c>
      <c r="CC8" s="4" t="s">
        <v>256</v>
      </c>
      <c r="CD8" s="10"/>
      <c r="CE8" s="10"/>
      <c r="CF8" s="10">
        <v>25.218109394273487</v>
      </c>
      <c r="CG8" s="10">
        <v>53.160265422401956</v>
      </c>
      <c r="CH8" s="10">
        <v>77.287128555348829</v>
      </c>
      <c r="CI8" s="10">
        <v>101.26531122562267</v>
      </c>
      <c r="CJ8" s="10">
        <v>122.63937663947081</v>
      </c>
      <c r="CK8" s="10">
        <v>146.77748075424233</v>
      </c>
      <c r="CL8" s="10">
        <v>169.5663625114596</v>
      </c>
      <c r="CM8" s="10">
        <v>194.13941144764684</v>
      </c>
      <c r="CN8" s="10">
        <v>212.42371423148452</v>
      </c>
      <c r="CO8" s="10">
        <v>230.16661971789279</v>
      </c>
      <c r="CP8" s="10">
        <v>245.0609562920686</v>
      </c>
      <c r="CQ8" s="10">
        <v>260.61618156531154</v>
      </c>
      <c r="CR8" s="10">
        <v>273.10987188817319</v>
      </c>
      <c r="CS8" s="10">
        <v>285.76010189112043</v>
      </c>
      <c r="CT8" s="10">
        <v>297.69904899088237</v>
      </c>
      <c r="CU8" s="10">
        <v>309.87124533561962</v>
      </c>
      <c r="CV8" s="10">
        <v>321.90296614374063</v>
      </c>
      <c r="CW8" s="10">
        <v>333.82342382663671</v>
      </c>
      <c r="CX8" s="10">
        <v>345.1991421349835</v>
      </c>
      <c r="CY8" s="10">
        <v>355.90628645260551</v>
      </c>
      <c r="CZ8" s="10">
        <v>366.52803265685503</v>
      </c>
      <c r="DA8" s="10">
        <v>376.12724383136208</v>
      </c>
      <c r="DB8" s="10">
        <v>385.57040065846849</v>
      </c>
      <c r="DC8" s="10">
        <v>394.97244835237331</v>
      </c>
      <c r="DD8" s="10">
        <v>403.85018059030494</v>
      </c>
    </row>
    <row r="9" spans="1:110" x14ac:dyDescent="0.2">
      <c r="A9" s="4" t="s">
        <v>257</v>
      </c>
      <c r="B9" s="10"/>
      <c r="C9" s="10"/>
      <c r="D9" s="10">
        <v>397.64873974629165</v>
      </c>
      <c r="E9" s="10">
        <v>403.12671257746143</v>
      </c>
      <c r="F9" s="10">
        <v>405.26036912630934</v>
      </c>
      <c r="G9" s="10">
        <v>407.48874885857083</v>
      </c>
      <c r="H9" s="10">
        <v>407.92291041858897</v>
      </c>
      <c r="I9" s="10">
        <v>410.15936599228644</v>
      </c>
      <c r="J9" s="10">
        <v>411.58784611215128</v>
      </c>
      <c r="K9" s="10">
        <v>414.59232795128821</v>
      </c>
      <c r="L9" s="10">
        <v>412.3512573348234</v>
      </c>
      <c r="M9" s="10">
        <v>410.40545549298798</v>
      </c>
      <c r="N9" s="10">
        <v>407.89482228299607</v>
      </c>
      <c r="O9" s="10">
        <v>405.52383681689389</v>
      </c>
      <c r="P9" s="10">
        <v>402.48351264444329</v>
      </c>
      <c r="Q9" s="10">
        <v>395.76284250796937</v>
      </c>
      <c r="R9" s="10">
        <v>389.12635542315991</v>
      </c>
      <c r="S9" s="10">
        <v>383.48001567373194</v>
      </c>
      <c r="T9" s="10">
        <v>383.20265134596963</v>
      </c>
      <c r="U9" s="10">
        <v>382.83032281570894</v>
      </c>
      <c r="V9" s="10">
        <v>382.84884218546506</v>
      </c>
      <c r="W9" s="10">
        <v>383.23275455252406</v>
      </c>
      <c r="X9" s="10">
        <v>377.54660540887255</v>
      </c>
      <c r="Y9" s="10">
        <v>377.42255648239893</v>
      </c>
      <c r="Z9" s="10">
        <v>377.29728799792315</v>
      </c>
      <c r="AA9" s="10">
        <v>377.17079995544486</v>
      </c>
      <c r="AB9" s="10">
        <v>377.04309235496419</v>
      </c>
      <c r="AO9" s="4" t="s">
        <v>257</v>
      </c>
      <c r="AP9" s="10"/>
      <c r="AQ9" s="10"/>
      <c r="AR9" s="10">
        <v>397.64873974629165</v>
      </c>
      <c r="AS9" s="10">
        <v>403.12671257746143</v>
      </c>
      <c r="AT9" s="10">
        <v>405.26036912630934</v>
      </c>
      <c r="AU9" s="10">
        <v>407.48874885857083</v>
      </c>
      <c r="AV9" s="10">
        <v>407.92291041858897</v>
      </c>
      <c r="AW9" s="10">
        <v>410.15936599228644</v>
      </c>
      <c r="AX9" s="10">
        <v>411.58784611215128</v>
      </c>
      <c r="AY9" s="10">
        <v>414.59232795128821</v>
      </c>
      <c r="AZ9" s="10">
        <v>412.3512573348234</v>
      </c>
      <c r="BA9" s="10">
        <v>410.40545549298798</v>
      </c>
      <c r="BB9" s="10">
        <v>407.89482228299607</v>
      </c>
      <c r="BC9" s="10">
        <v>405.52383681689389</v>
      </c>
      <c r="BD9" s="10">
        <v>402.48351264444329</v>
      </c>
      <c r="BE9" s="10">
        <v>395.76284250796937</v>
      </c>
      <c r="BF9" s="10">
        <v>389.12635542315991</v>
      </c>
      <c r="BG9" s="10">
        <v>383.48001567373194</v>
      </c>
      <c r="BH9" s="10">
        <v>383.20265134596963</v>
      </c>
      <c r="BI9" s="10">
        <v>382.83032281570894</v>
      </c>
      <c r="BJ9" s="10">
        <v>382.84884218546506</v>
      </c>
      <c r="BK9" s="10">
        <v>383.23275455252406</v>
      </c>
      <c r="BL9" s="10">
        <v>377.54660540887255</v>
      </c>
      <c r="BM9" s="10">
        <v>377.42255648239893</v>
      </c>
      <c r="BN9" s="10">
        <v>377.29728799792315</v>
      </c>
      <c r="BO9" s="10">
        <v>377.17079995544486</v>
      </c>
      <c r="BP9" s="10">
        <v>377.04309235496419</v>
      </c>
      <c r="CC9" s="4" t="s">
        <v>257</v>
      </c>
      <c r="CD9" s="10"/>
      <c r="CE9" s="10"/>
      <c r="CF9" s="10">
        <v>7.5694089249558107</v>
      </c>
      <c r="CG9" s="10">
        <v>16.566018567013174</v>
      </c>
      <c r="CH9" s="10">
        <v>25.123216362109385</v>
      </c>
      <c r="CI9" s="10">
        <v>34.095941815649255</v>
      </c>
      <c r="CJ9" s="10">
        <v>42.73321293123702</v>
      </c>
      <c r="CK9" s="10">
        <v>52.270111899935159</v>
      </c>
      <c r="CL9" s="10">
        <v>61.684196681449251</v>
      </c>
      <c r="CM9" s="10">
        <v>71.892272987902913</v>
      </c>
      <c r="CN9" s="10">
        <v>80.601628492583018</v>
      </c>
      <c r="CO9" s="10">
        <v>89.294693501058958</v>
      </c>
      <c r="CP9" s="10">
        <v>97.598525472323189</v>
      </c>
      <c r="CQ9" s="10">
        <v>105.80329329934352</v>
      </c>
      <c r="CR9" s="10">
        <v>113.51723588671682</v>
      </c>
      <c r="CS9" s="10">
        <v>120.15026280945318</v>
      </c>
      <c r="CT9" s="10">
        <v>127.71107518984246</v>
      </c>
      <c r="CU9" s="10">
        <v>135.30659286451103</v>
      </c>
      <c r="CV9" s="10">
        <v>141.80848530956595</v>
      </c>
      <c r="CW9" s="10">
        <v>148.22743800676187</v>
      </c>
      <c r="CX9" s="10">
        <v>154.51124867004415</v>
      </c>
      <c r="CY9" s="10">
        <v>160.68695878601778</v>
      </c>
      <c r="CZ9" s="10">
        <v>166.35581244662527</v>
      </c>
      <c r="DA9" s="10">
        <v>171.86532379758916</v>
      </c>
      <c r="DB9" s="10">
        <v>177.14273804455149</v>
      </c>
      <c r="DC9" s="10">
        <v>182.45102014811491</v>
      </c>
      <c r="DD9" s="10">
        <v>187.60877131338162</v>
      </c>
    </row>
    <row r="10" spans="1:110" x14ac:dyDescent="0.2">
      <c r="A10" s="4" t="s">
        <v>258</v>
      </c>
      <c r="B10" s="10"/>
      <c r="C10" s="10"/>
      <c r="D10" s="10">
        <v>273.9256133163521</v>
      </c>
      <c r="E10" s="10">
        <v>277.25618901051519</v>
      </c>
      <c r="F10" s="10">
        <v>279.15646195709223</v>
      </c>
      <c r="G10" s="10">
        <v>280.89600940890222</v>
      </c>
      <c r="H10" s="10">
        <v>281.63406348805756</v>
      </c>
      <c r="I10" s="10">
        <v>282.98254793831575</v>
      </c>
      <c r="J10" s="10">
        <v>284.18705253670277</v>
      </c>
      <c r="K10" s="10">
        <v>286.04579170918402</v>
      </c>
      <c r="L10" s="10">
        <v>285.5412284924202</v>
      </c>
      <c r="M10" s="10">
        <v>285.13497294397638</v>
      </c>
      <c r="N10" s="10">
        <v>284.06775719825038</v>
      </c>
      <c r="O10" s="10">
        <v>283.05472624890706</v>
      </c>
      <c r="P10" s="10">
        <v>281.53447823810853</v>
      </c>
      <c r="Q10" s="10">
        <v>279.53341255730783</v>
      </c>
      <c r="R10" s="10">
        <v>277.58645349274855</v>
      </c>
      <c r="S10" s="10">
        <v>276.31395672756094</v>
      </c>
      <c r="T10" s="10">
        <v>276.63845290687516</v>
      </c>
      <c r="U10" s="10">
        <v>276.94320364838967</v>
      </c>
      <c r="V10" s="10">
        <v>277.41112724089942</v>
      </c>
      <c r="W10" s="10">
        <v>278.02592258807272</v>
      </c>
      <c r="X10" s="10">
        <v>277.04835474361477</v>
      </c>
      <c r="Y10" s="10">
        <v>277.3360107667956</v>
      </c>
      <c r="Z10" s="10">
        <v>277.62599889078149</v>
      </c>
      <c r="AA10" s="10">
        <v>277.91831132396709</v>
      </c>
      <c r="AB10" s="10">
        <v>278.21294031370587</v>
      </c>
      <c r="AO10" s="4" t="s">
        <v>258</v>
      </c>
      <c r="AP10" s="10"/>
      <c r="AQ10" s="10"/>
      <c r="AR10" s="10">
        <v>181.37670383812988</v>
      </c>
      <c r="AS10" s="10">
        <v>184.65406305979351</v>
      </c>
      <c r="AT10" s="10">
        <v>186.6721924438628</v>
      </c>
      <c r="AU10" s="10">
        <v>188.54019076779255</v>
      </c>
      <c r="AV10" s="10">
        <v>189.51652252667509</v>
      </c>
      <c r="AW10" s="10">
        <v>191.02479344028271</v>
      </c>
      <c r="AX10" s="10">
        <v>192.40971243443119</v>
      </c>
      <c r="AY10" s="10">
        <v>194.36842569931295</v>
      </c>
      <c r="AZ10" s="10">
        <v>196.19755804081191</v>
      </c>
      <c r="BA10" s="10">
        <v>196.14323356273681</v>
      </c>
      <c r="BB10" s="10">
        <v>206.92540527096713</v>
      </c>
      <c r="BC10" s="10">
        <v>207.08770685123798</v>
      </c>
      <c r="BD10" s="10">
        <v>205.9167584582159</v>
      </c>
      <c r="BE10" s="10">
        <v>204.23102783494349</v>
      </c>
      <c r="BF10" s="10">
        <v>202.59537199953979</v>
      </c>
      <c r="BG10" s="10">
        <v>201.59422551046282</v>
      </c>
      <c r="BH10" s="10">
        <v>202.16834164988401</v>
      </c>
      <c r="BI10" s="10">
        <v>202.72061608873094</v>
      </c>
      <c r="BJ10" s="10">
        <v>203.42942122498897</v>
      </c>
      <c r="BK10" s="10">
        <v>204.27928025662976</v>
      </c>
      <c r="BL10" s="10">
        <v>203.55249562014109</v>
      </c>
      <c r="BM10" s="10">
        <v>204.08926069551234</v>
      </c>
      <c r="BN10" s="10">
        <v>204.62669153268507</v>
      </c>
      <c r="BO10" s="10">
        <v>205.16478811774624</v>
      </c>
      <c r="BP10" s="10">
        <v>205.70355043685237</v>
      </c>
      <c r="CC10" s="4" t="s">
        <v>258</v>
      </c>
      <c r="CD10" s="10"/>
      <c r="CE10" s="10"/>
      <c r="CF10" s="10">
        <v>1.4481081169062151</v>
      </c>
      <c r="CG10" s="10">
        <v>3.3176579357482177</v>
      </c>
      <c r="CH10" s="10">
        <v>5.3354932323565647</v>
      </c>
      <c r="CI10" s="10">
        <v>7.424495473729479</v>
      </c>
      <c r="CJ10" s="10">
        <v>9.6176005868412204</v>
      </c>
      <c r="CK10" s="10">
        <v>12.060520323315053</v>
      </c>
      <c r="CL10" s="10">
        <v>14.547992892772228</v>
      </c>
      <c r="CM10" s="10">
        <v>17.280585657070272</v>
      </c>
      <c r="CN10" s="10">
        <v>19.712977517594869</v>
      </c>
      <c r="CO10" s="10">
        <v>22.242765251330454</v>
      </c>
      <c r="CP10" s="10">
        <v>24.694125789292855</v>
      </c>
      <c r="CQ10" s="10">
        <v>27.136962525568507</v>
      </c>
      <c r="CR10" s="10">
        <v>29.466571192087507</v>
      </c>
      <c r="CS10" s="10">
        <v>31.782122054895041</v>
      </c>
      <c r="CT10" s="10">
        <v>34.222888107713359</v>
      </c>
      <c r="CU10" s="10">
        <v>36.820765618473438</v>
      </c>
      <c r="CV10" s="10">
        <v>39.360170319249846</v>
      </c>
      <c r="CW10" s="10">
        <v>41.89865276081111</v>
      </c>
      <c r="CX10" s="10">
        <v>44.472870309308519</v>
      </c>
      <c r="CY10" s="10">
        <v>47.072295386858173</v>
      </c>
      <c r="CZ10" s="10">
        <v>49.554050044021977</v>
      </c>
      <c r="DA10" s="10">
        <v>52.019459393088276</v>
      </c>
      <c r="DB10" s="10">
        <v>54.454153224868406</v>
      </c>
      <c r="DC10" s="10">
        <v>56.905117344322832</v>
      </c>
      <c r="DD10" s="10">
        <v>59.33560226254037</v>
      </c>
    </row>
    <row r="11" spans="1:110" x14ac:dyDescent="0.2">
      <c r="A11" s="4" t="s">
        <v>259</v>
      </c>
      <c r="B11" s="10"/>
      <c r="C11" s="10"/>
      <c r="D11" s="10">
        <v>136.50642575172398</v>
      </c>
      <c r="E11" s="10">
        <v>112.12715829607903</v>
      </c>
      <c r="F11" s="10">
        <v>112.43994759790503</v>
      </c>
      <c r="G11" s="10">
        <v>112.79122661209217</v>
      </c>
      <c r="H11" s="10">
        <v>112.77133129282446</v>
      </c>
      <c r="I11" s="10">
        <v>113.1330959921125</v>
      </c>
      <c r="J11" s="10">
        <v>113.33690098677725</v>
      </c>
      <c r="K11" s="10">
        <v>113.88899510657743</v>
      </c>
      <c r="L11" s="10">
        <v>113.18947981685042</v>
      </c>
      <c r="M11" s="10">
        <v>112.55615278895908</v>
      </c>
      <c r="N11" s="10">
        <v>111.71864308762969</v>
      </c>
      <c r="O11" s="10">
        <v>110.91513821599224</v>
      </c>
      <c r="P11" s="10">
        <v>109.96926969089554</v>
      </c>
      <c r="Q11" s="10">
        <v>108.15315231215733</v>
      </c>
      <c r="R11" s="10">
        <v>106.36149266158242</v>
      </c>
      <c r="S11" s="10">
        <v>104.7940731626956</v>
      </c>
      <c r="T11" s="10">
        <v>104.59202041611687</v>
      </c>
      <c r="U11" s="10">
        <v>104.36355081018657</v>
      </c>
      <c r="V11" s="10">
        <v>104.23551730862276</v>
      </c>
      <c r="W11" s="10">
        <v>104.19778481883561</v>
      </c>
      <c r="X11" s="10">
        <v>102.76321527169634</v>
      </c>
      <c r="Y11" s="10">
        <v>102.60159601335302</v>
      </c>
      <c r="Z11" s="10">
        <v>102.43957293271893</v>
      </c>
      <c r="AA11" s="10">
        <v>102.27714535232668</v>
      </c>
      <c r="AB11" s="10">
        <v>102.11431259809632</v>
      </c>
      <c r="AO11" s="4" t="s">
        <v>259</v>
      </c>
      <c r="AP11" s="10"/>
      <c r="AQ11" s="10"/>
      <c r="AR11" s="10">
        <v>120.42917590809368</v>
      </c>
      <c r="AS11" s="10">
        <v>99.329667420549313</v>
      </c>
      <c r="AT11" s="10">
        <v>99.706444176752967</v>
      </c>
      <c r="AU11" s="10">
        <v>100.12139070804591</v>
      </c>
      <c r="AV11" s="10">
        <v>100.16484456829841</v>
      </c>
      <c r="AW11" s="10">
        <v>100.5896417012091</v>
      </c>
      <c r="AX11" s="10">
        <v>100.85616396732836</v>
      </c>
      <c r="AY11" s="10">
        <v>101.47066177222578</v>
      </c>
      <c r="AZ11" s="10">
        <v>100.88268405314892</v>
      </c>
      <c r="BA11" s="10">
        <v>100.35402558321314</v>
      </c>
      <c r="BB11" s="10">
        <v>99.630991149557218</v>
      </c>
      <c r="BC11" s="10">
        <v>98.938790340950248</v>
      </c>
      <c r="BD11" s="10">
        <v>98.109260926370851</v>
      </c>
      <c r="BE11" s="10">
        <v>96.522903200252401</v>
      </c>
      <c r="BF11" s="10">
        <v>94.958935718346481</v>
      </c>
      <c r="BG11" s="10">
        <v>93.606653037202946</v>
      </c>
      <c r="BH11" s="10">
        <v>93.470605292944001</v>
      </c>
      <c r="BI11" s="10">
        <v>93.310760610966639</v>
      </c>
      <c r="BJ11" s="10">
        <v>93.243035530650275</v>
      </c>
      <c r="BK11" s="10">
        <v>93.260265449752978</v>
      </c>
      <c r="BL11" s="10">
        <v>92.03405826177962</v>
      </c>
      <c r="BM11" s="10">
        <v>91.932302347965916</v>
      </c>
      <c r="BN11" s="10">
        <v>91.830151662696608</v>
      </c>
      <c r="BO11" s="10">
        <v>91.727606015717058</v>
      </c>
      <c r="BP11" s="10">
        <v>91.624665217723987</v>
      </c>
      <c r="CC11" s="4" t="s">
        <v>259</v>
      </c>
      <c r="CD11" s="10"/>
      <c r="CE11" s="10"/>
      <c r="CF11" s="10">
        <v>1.7395815626805515</v>
      </c>
      <c r="CG11" s="10">
        <v>3.3791077735959032</v>
      </c>
      <c r="CH11" s="10">
        <v>4.8893551207970329</v>
      </c>
      <c r="CI11" s="10">
        <v>6.4803388230154111</v>
      </c>
      <c r="CJ11" s="10">
        <v>8.0715975238301922</v>
      </c>
      <c r="CK11" s="10">
        <v>9.7423887569715841</v>
      </c>
      <c r="CL11" s="10">
        <v>11.364981375704167</v>
      </c>
      <c r="CM11" s="10">
        <v>13.118580434665555</v>
      </c>
      <c r="CN11" s="10">
        <v>14.588038282747696</v>
      </c>
      <c r="CO11" s="10">
        <v>16.069260926678446</v>
      </c>
      <c r="CP11" s="10">
        <v>17.41178010498799</v>
      </c>
      <c r="CQ11" s="10">
        <v>18.786061874871656</v>
      </c>
      <c r="CR11" s="10">
        <v>20.098248516310328</v>
      </c>
      <c r="CS11" s="10">
        <v>21.292287253710075</v>
      </c>
      <c r="CT11" s="10">
        <v>22.507898632629793</v>
      </c>
      <c r="CU11" s="10">
        <v>23.750749916579725</v>
      </c>
      <c r="CV11" s="10">
        <v>24.974391687918882</v>
      </c>
      <c r="CW11" s="10">
        <v>26.170928713598702</v>
      </c>
      <c r="CX11" s="10">
        <v>27.366195431823073</v>
      </c>
      <c r="CY11" s="10">
        <v>28.542692504254433</v>
      </c>
      <c r="CZ11" s="10">
        <v>29.661887308835077</v>
      </c>
      <c r="DA11" s="10">
        <v>30.761595637603239</v>
      </c>
      <c r="DB11" s="10">
        <v>31.83895233864417</v>
      </c>
      <c r="DC11" s="10">
        <v>32.898488044576112</v>
      </c>
      <c r="DD11" s="10">
        <v>33.941426756300594</v>
      </c>
    </row>
    <row r="12" spans="1:110" x14ac:dyDescent="0.2">
      <c r="A12" s="4" t="s">
        <v>260</v>
      </c>
      <c r="B12" s="10"/>
      <c r="C12" s="10"/>
      <c r="D12" s="10">
        <v>296.88449794931137</v>
      </c>
      <c r="E12" s="10">
        <v>296.14906581593016</v>
      </c>
      <c r="F12" s="10">
        <v>295.42122776471967</v>
      </c>
      <c r="G12" s="10">
        <v>291.40480491300781</v>
      </c>
      <c r="H12" s="10">
        <v>290.6968941916283</v>
      </c>
      <c r="I12" s="10">
        <v>289.99640930590368</v>
      </c>
      <c r="J12" s="10">
        <v>289.30301365374561</v>
      </c>
      <c r="K12" s="10">
        <v>288.61698984674325</v>
      </c>
      <c r="L12" s="10">
        <v>287.93815628603818</v>
      </c>
      <c r="M12" s="10">
        <v>287.26633157485946</v>
      </c>
      <c r="N12" s="10">
        <v>286.60195345690641</v>
      </c>
      <c r="O12" s="10">
        <v>285.94468601865282</v>
      </c>
      <c r="P12" s="10">
        <v>285.29465774475915</v>
      </c>
      <c r="Q12" s="10">
        <v>284.65168773373318</v>
      </c>
      <c r="R12" s="10">
        <v>284.01590476319518</v>
      </c>
      <c r="S12" s="10">
        <v>283.38712817378217</v>
      </c>
      <c r="T12" s="10">
        <v>282.76564176204073</v>
      </c>
      <c r="U12" s="10">
        <v>282.15095561076379</v>
      </c>
      <c r="V12" s="10">
        <v>281.54366329081415</v>
      </c>
      <c r="W12" s="10">
        <v>280.94312037788308</v>
      </c>
      <c r="X12" s="10">
        <v>280.34011911841225</v>
      </c>
      <c r="Y12" s="10">
        <v>279.74981426556258</v>
      </c>
      <c r="Z12" s="10">
        <v>279.16447791629594</v>
      </c>
      <c r="AA12" s="10">
        <v>278.58409140668778</v>
      </c>
      <c r="AB12" s="10">
        <v>278.00862536377042</v>
      </c>
      <c r="AO12" s="4" t="s">
        <v>260</v>
      </c>
      <c r="AP12" s="10"/>
      <c r="AQ12" s="10"/>
      <c r="AR12" s="10">
        <v>241.0239573609378</v>
      </c>
      <c r="AS12" s="10">
        <v>240.00864852213684</v>
      </c>
      <c r="AT12" s="10">
        <v>238.9994088632528</v>
      </c>
      <c r="AU12" s="10">
        <v>235.80099568178164</v>
      </c>
      <c r="AV12" s="10">
        <v>234.81466746470639</v>
      </c>
      <c r="AW12" s="10">
        <v>233.83427068827319</v>
      </c>
      <c r="AX12" s="10">
        <v>232.85969865174997</v>
      </c>
      <c r="AY12" s="10">
        <v>231.89100405617378</v>
      </c>
      <c r="AZ12" s="10">
        <v>230.92812027807679</v>
      </c>
      <c r="BA12" s="10">
        <v>229.97098084550441</v>
      </c>
      <c r="BB12" s="10">
        <v>229.0196786679368</v>
      </c>
      <c r="BC12" s="10">
        <v>228.07410771941321</v>
      </c>
      <c r="BD12" s="10">
        <v>227.13428154483725</v>
      </c>
      <c r="BE12" s="10">
        <v>226.20013419281344</v>
      </c>
      <c r="BF12" s="10">
        <v>225.27167947822102</v>
      </c>
      <c r="BG12" s="10">
        <v>224.34885170559019</v>
      </c>
      <c r="BH12" s="10">
        <v>223.4317047632197</v>
      </c>
      <c r="BI12" s="10">
        <v>222.52009358650508</v>
      </c>
      <c r="BJ12" s="10">
        <v>221.61415194819691</v>
      </c>
      <c r="BK12" s="10">
        <v>220.71369522440287</v>
      </c>
      <c r="BL12" s="10">
        <v>219.81633585108</v>
      </c>
      <c r="BM12" s="10">
        <v>218.92595394813432</v>
      </c>
      <c r="BN12" s="10">
        <v>218.04054285039948</v>
      </c>
      <c r="BO12" s="10">
        <v>217.16007929337766</v>
      </c>
      <c r="BP12" s="10">
        <v>216.28453734983694</v>
      </c>
      <c r="CC12" s="4" t="s">
        <v>260</v>
      </c>
      <c r="CD12" s="10"/>
      <c r="CE12" s="10"/>
      <c r="CF12" s="10">
        <v>5.2739442118984607</v>
      </c>
      <c r="CG12" s="10">
        <v>11.013156117442161</v>
      </c>
      <c r="CH12" s="10">
        <v>17.211638007977932</v>
      </c>
      <c r="CI12" s="10">
        <v>23.808892441520229</v>
      </c>
      <c r="CJ12" s="10">
        <v>30.804365716964853</v>
      </c>
      <c r="CK12" s="10">
        <v>38.082054865896396</v>
      </c>
      <c r="CL12" s="10">
        <v>45.692109129425759</v>
      </c>
      <c r="CM12" s="10">
        <v>53.489187876200262</v>
      </c>
      <c r="CN12" s="10">
        <v>60.911789656017625</v>
      </c>
      <c r="CO12" s="10">
        <v>68.72263173140496</v>
      </c>
      <c r="CP12" s="10">
        <v>76.422642642827114</v>
      </c>
      <c r="CQ12" s="10">
        <v>83.480861028079559</v>
      </c>
      <c r="CR12" s="10">
        <v>90.218580190846708</v>
      </c>
      <c r="CS12" s="10">
        <v>96.540197208879974</v>
      </c>
      <c r="CT12" s="10">
        <v>102.46629872494948</v>
      </c>
      <c r="CU12" s="10">
        <v>107.93904229646319</v>
      </c>
      <c r="CV12" s="10">
        <v>112.91480209705834</v>
      </c>
      <c r="CW12" s="10">
        <v>117.43290427271495</v>
      </c>
      <c r="CX12" s="10">
        <v>121.21508990381066</v>
      </c>
      <c r="CY12" s="10">
        <v>124.88325351362738</v>
      </c>
      <c r="CZ12" s="10">
        <v>128.17219545921895</v>
      </c>
      <c r="DA12" s="10">
        <v>130.79838850783801</v>
      </c>
      <c r="DB12" s="10">
        <v>133.09413778612708</v>
      </c>
      <c r="DC12" s="10">
        <v>135.0998418462093</v>
      </c>
      <c r="DD12" s="10">
        <v>136.84210858266206</v>
      </c>
    </row>
    <row r="13" spans="1:110" x14ac:dyDescent="0.2">
      <c r="A13" s="4" t="s">
        <v>261</v>
      </c>
      <c r="B13" s="10"/>
      <c r="C13" s="10"/>
      <c r="D13" s="10">
        <v>1833.8533597919952</v>
      </c>
      <c r="E13" s="10">
        <v>1858.3238811100566</v>
      </c>
      <c r="F13" s="10">
        <v>1882.8479725280069</v>
      </c>
      <c r="G13" s="10">
        <v>1907.4117108816495</v>
      </c>
      <c r="H13" s="10">
        <v>1930.5052160055957</v>
      </c>
      <c r="I13" s="10">
        <v>1953.6524161338202</v>
      </c>
      <c r="J13" s="10">
        <v>1976.8400072990578</v>
      </c>
      <c r="K13" s="10">
        <v>2000.0816319889966</v>
      </c>
      <c r="L13" s="10">
        <v>2023.3707198195561</v>
      </c>
      <c r="M13" s="10">
        <v>2043.6648362032956</v>
      </c>
      <c r="N13" s="10">
        <v>2064.0185108419018</v>
      </c>
      <c r="O13" s="10">
        <v>2084.4196792223015</v>
      </c>
      <c r="P13" s="10">
        <v>2104.874566257211</v>
      </c>
      <c r="Q13" s="10">
        <v>2125.3772025774456</v>
      </c>
      <c r="R13" s="10">
        <v>2142.8928652317227</v>
      </c>
      <c r="S13" s="10">
        <v>2160.4559188374587</v>
      </c>
      <c r="T13" s="10">
        <v>2178.0773693744854</v>
      </c>
      <c r="U13" s="10">
        <v>2195.7409341179382</v>
      </c>
      <c r="V13" s="10">
        <v>2213.4685328156593</v>
      </c>
      <c r="W13" s="10">
        <v>2231.2384243725801</v>
      </c>
      <c r="X13" s="10">
        <v>2248.7268907808802</v>
      </c>
      <c r="Y13" s="10">
        <v>2266.4693189032087</v>
      </c>
      <c r="Z13" s="10">
        <v>2284.1941500836792</v>
      </c>
      <c r="AA13" s="10">
        <v>2301.9017101854884</v>
      </c>
      <c r="AB13" s="10">
        <v>2319.5919027512932</v>
      </c>
      <c r="AO13" s="4" t="s">
        <v>261</v>
      </c>
      <c r="AP13" s="10"/>
      <c r="AQ13" s="10"/>
      <c r="AR13" s="10">
        <v>1831.1213801368826</v>
      </c>
      <c r="AS13" s="10">
        <v>1855.2537645109639</v>
      </c>
      <c r="AT13" s="10">
        <v>1879.4395699106096</v>
      </c>
      <c r="AU13" s="10">
        <v>1903.6650167194432</v>
      </c>
      <c r="AV13" s="10">
        <v>1926.4201469554155</v>
      </c>
      <c r="AW13" s="10">
        <v>1949.2288110319832</v>
      </c>
      <c r="AX13" s="10">
        <v>1972.0778485821731</v>
      </c>
      <c r="AY13" s="10">
        <v>1994.9807505382205</v>
      </c>
      <c r="AZ13" s="10">
        <v>2017.9310163487603</v>
      </c>
      <c r="BA13" s="10">
        <v>2037.8862813022722</v>
      </c>
      <c r="BB13" s="10">
        <v>2057.9008498081375</v>
      </c>
      <c r="BC13" s="10">
        <v>2077.9628010260976</v>
      </c>
      <c r="BD13" s="10">
        <v>2098.0782822255533</v>
      </c>
      <c r="BE13" s="10">
        <v>2118.2413939688777</v>
      </c>
      <c r="BF13" s="10">
        <v>2135.4173356812785</v>
      </c>
      <c r="BG13" s="10">
        <v>2152.640541944113</v>
      </c>
      <c r="BH13" s="10">
        <v>2169.9218673693676</v>
      </c>
      <c r="BI13" s="10">
        <v>2187.2452468427127</v>
      </c>
      <c r="BJ13" s="10">
        <v>2204.6323011499103</v>
      </c>
      <c r="BK13" s="10">
        <v>2222.061580662044</v>
      </c>
      <c r="BL13" s="10">
        <v>2239.2137424778807</v>
      </c>
      <c r="BM13" s="10">
        <v>2256.6169256464855</v>
      </c>
      <c r="BN13" s="10">
        <v>2274.0032567242397</v>
      </c>
      <c r="BO13" s="10">
        <v>2291.373034790131</v>
      </c>
      <c r="BP13" s="10">
        <v>2308.7261816299169</v>
      </c>
      <c r="CC13" s="4" t="s">
        <v>261</v>
      </c>
      <c r="CD13" s="10"/>
      <c r="CE13" s="10"/>
      <c r="CF13" s="10">
        <v>21.42864687532569</v>
      </c>
      <c r="CG13" s="10">
        <v>44.6707181107652</v>
      </c>
      <c r="CH13" s="10">
        <v>69.423863433061499</v>
      </c>
      <c r="CI13" s="10">
        <v>95.669180054386729</v>
      </c>
      <c r="CJ13" s="10">
        <v>125.12807465512867</v>
      </c>
      <c r="CK13" s="10">
        <v>157.51125749568806</v>
      </c>
      <c r="CL13" s="10">
        <v>191.1607267737848</v>
      </c>
      <c r="CM13" s="10">
        <v>225.79365510979886</v>
      </c>
      <c r="CN13" s="10">
        <v>260.97892302399651</v>
      </c>
      <c r="CO13" s="10">
        <v>296.31179060790112</v>
      </c>
      <c r="CP13" s="10">
        <v>331.64279097836146</v>
      </c>
      <c r="CQ13" s="10">
        <v>366.57631208649838</v>
      </c>
      <c r="CR13" s="10">
        <v>400.89231319328258</v>
      </c>
      <c r="CS13" s="10">
        <v>434.32605260751325</v>
      </c>
      <c r="CT13" s="10">
        <v>465.9444037967836</v>
      </c>
      <c r="CU13" s="10">
        <v>496.10610958040695</v>
      </c>
      <c r="CV13" s="10">
        <v>524.49456439492667</v>
      </c>
      <c r="CW13" s="10">
        <v>551.39272258373694</v>
      </c>
      <c r="CX13" s="10">
        <v>574.28341172834746</v>
      </c>
      <c r="CY13" s="10">
        <v>597.47963514374658</v>
      </c>
      <c r="CZ13" s="10">
        <v>619.04678787497323</v>
      </c>
      <c r="DA13" s="10">
        <v>636.78726692572684</v>
      </c>
      <c r="DB13" s="10">
        <v>653.26353000499205</v>
      </c>
      <c r="DC13" s="10">
        <v>668.1431447424427</v>
      </c>
      <c r="DD13" s="10">
        <v>681.77699182542449</v>
      </c>
    </row>
    <row r="14" spans="1:110" x14ac:dyDescent="0.2">
      <c r="A14" s="4" t="s">
        <v>262</v>
      </c>
      <c r="B14" s="10"/>
      <c r="C14" s="10"/>
      <c r="D14" s="10">
        <v>481.45869560340276</v>
      </c>
      <c r="E14" s="10">
        <v>474.32885998588262</v>
      </c>
      <c r="F14" s="10">
        <v>467.21084741480485</v>
      </c>
      <c r="G14" s="10">
        <v>200.11510083467874</v>
      </c>
      <c r="H14" s="10">
        <v>192.61501845145597</v>
      </c>
      <c r="I14" s="10">
        <v>185.11796314138689</v>
      </c>
      <c r="J14" s="10">
        <v>177.62301121798015</v>
      </c>
      <c r="K14" s="10">
        <v>177.5225772753644</v>
      </c>
      <c r="L14" s="10">
        <v>177.42637568825998</v>
      </c>
      <c r="M14" s="10">
        <v>177.33424101579087</v>
      </c>
      <c r="N14" s="10">
        <v>177.24662193834075</v>
      </c>
      <c r="O14" s="10">
        <v>177.16319958133354</v>
      </c>
      <c r="P14" s="10">
        <v>177.08411569238748</v>
      </c>
      <c r="Q14" s="10">
        <v>177.00920502248482</v>
      </c>
      <c r="R14" s="10">
        <v>176.93860947276883</v>
      </c>
      <c r="S14" s="10">
        <v>176.87216389277145</v>
      </c>
      <c r="T14" s="10">
        <v>176.81016382310688</v>
      </c>
      <c r="U14" s="10">
        <v>176.75213718083396</v>
      </c>
      <c r="V14" s="10">
        <v>176.69868667194888</v>
      </c>
      <c r="W14" s="10">
        <v>176.64918680118538</v>
      </c>
      <c r="X14" s="10">
        <v>176.59451685036223</v>
      </c>
      <c r="Y14" s="10">
        <v>176.54972430534494</v>
      </c>
      <c r="Z14" s="10">
        <v>176.5071574995913</v>
      </c>
      <c r="AA14" s="10">
        <v>176.46680965311847</v>
      </c>
      <c r="AB14" s="10">
        <v>176.42866608567812</v>
      </c>
      <c r="AO14" s="4" t="s">
        <v>262</v>
      </c>
      <c r="AP14" s="10"/>
      <c r="AQ14" s="10"/>
      <c r="AR14" s="10">
        <v>404.21640290125043</v>
      </c>
      <c r="AS14" s="10">
        <v>400.57202912759413</v>
      </c>
      <c r="AT14" s="10">
        <v>396.93783206830648</v>
      </c>
      <c r="AU14" s="10">
        <v>164.63415510907686</v>
      </c>
      <c r="AV14" s="10">
        <v>160.66590070449689</v>
      </c>
      <c r="AW14" s="10">
        <v>156.70073806853034</v>
      </c>
      <c r="AX14" s="10">
        <v>152.73812484701278</v>
      </c>
      <c r="AY14" s="10">
        <v>152.54707201037178</v>
      </c>
      <c r="AZ14" s="10">
        <v>152.35967580335171</v>
      </c>
      <c r="BA14" s="10">
        <v>152.17581345874319</v>
      </c>
      <c r="BB14" s="10">
        <v>151.99580696191509</v>
      </c>
      <c r="BC14" s="10">
        <v>151.81942245950037</v>
      </c>
      <c r="BD14" s="10">
        <v>151.64675968980603</v>
      </c>
      <c r="BE14" s="10">
        <v>151.47769608115328</v>
      </c>
      <c r="BF14" s="10">
        <v>151.31233151313009</v>
      </c>
      <c r="BG14" s="10">
        <v>151.15054351440438</v>
      </c>
      <c r="BH14" s="10">
        <v>150.99254325684441</v>
      </c>
      <c r="BI14" s="10">
        <v>150.83798602068939</v>
      </c>
      <c r="BJ14" s="10">
        <v>150.68730545213413</v>
      </c>
      <c r="BK14" s="10">
        <v>150.54004576066652</v>
      </c>
      <c r="BL14" s="10">
        <v>150.38959901263317</v>
      </c>
      <c r="BM14" s="10">
        <v>150.246859609724</v>
      </c>
      <c r="BN14" s="10">
        <v>150.10628373057619</v>
      </c>
      <c r="BO14" s="10">
        <v>149.96786339199966</v>
      </c>
      <c r="BP14" s="10">
        <v>149.83158536083823</v>
      </c>
      <c r="CC14" s="4" t="s">
        <v>262</v>
      </c>
      <c r="CD14" s="10"/>
      <c r="CE14" s="10"/>
      <c r="CF14" s="10">
        <v>21.101747962842722</v>
      </c>
      <c r="CG14" s="10">
        <v>42.105943351224717</v>
      </c>
      <c r="CH14" s="10">
        <v>62.884930665156411</v>
      </c>
      <c r="CI14" s="10">
        <v>71.764091032973937</v>
      </c>
      <c r="CJ14" s="10">
        <v>80.419872575303415</v>
      </c>
      <c r="CK14" s="10">
        <v>88.737749140969314</v>
      </c>
      <c r="CL14" s="10">
        <v>96.609739421192458</v>
      </c>
      <c r="CM14" s="10">
        <v>104.10741748046073</v>
      </c>
      <c r="CN14" s="10">
        <v>110.89356874222912</v>
      </c>
      <c r="CO14" s="10">
        <v>117.4088396672939</v>
      </c>
      <c r="CP14" s="10">
        <v>123.36586659408806</v>
      </c>
      <c r="CQ14" s="10">
        <v>128.51755247918908</v>
      </c>
      <c r="CR14" s="10">
        <v>133.13230116484178</v>
      </c>
      <c r="CS14" s="10">
        <v>137.41276637262911</v>
      </c>
      <c r="CT14" s="10">
        <v>141.30745485038324</v>
      </c>
      <c r="CU14" s="10">
        <v>144.78539818938805</v>
      </c>
      <c r="CV14" s="10">
        <v>147.89671528267206</v>
      </c>
      <c r="CW14" s="10">
        <v>150.66500077202201</v>
      </c>
      <c r="CX14" s="10">
        <v>153.13792360346577</v>
      </c>
      <c r="CY14" s="10">
        <v>155.35803668087814</v>
      </c>
      <c r="CZ14" s="10">
        <v>157.35687824746714</v>
      </c>
      <c r="DA14" s="10">
        <v>157.06683088196866</v>
      </c>
      <c r="DB14" s="10">
        <v>158.49783412724602</v>
      </c>
      <c r="DC14" s="10">
        <v>157.48289705909556</v>
      </c>
      <c r="DD14" s="10">
        <v>156.72176417048888</v>
      </c>
    </row>
    <row r="15" spans="1:110" x14ac:dyDescent="0.2">
      <c r="A15" s="4" t="s">
        <v>263</v>
      </c>
      <c r="B15" s="10"/>
      <c r="C15" s="10"/>
      <c r="D15" s="10">
        <v>1154.9581107235131</v>
      </c>
      <c r="E15" s="10">
        <v>1156.1468019379054</v>
      </c>
      <c r="F15" s="10">
        <v>1157.365965920523</v>
      </c>
      <c r="G15" s="10">
        <v>1158.6126236499188</v>
      </c>
      <c r="H15" s="10">
        <v>1159.8881786908289</v>
      </c>
      <c r="I15" s="10">
        <v>1161.194035007923</v>
      </c>
      <c r="J15" s="10">
        <v>1162.5272146568468</v>
      </c>
      <c r="K15" s="10">
        <v>1163.8905828333311</v>
      </c>
      <c r="L15" s="10">
        <v>1165.2826225966871</v>
      </c>
      <c r="M15" s="10">
        <v>1166.7018178049143</v>
      </c>
      <c r="N15" s="10">
        <v>1168.1524949292857</v>
      </c>
      <c r="O15" s="10">
        <v>1169.6316775798425</v>
      </c>
      <c r="P15" s="10">
        <v>1171.1407714206052</v>
      </c>
      <c r="Q15" s="10">
        <v>1172.6782611746735</v>
      </c>
      <c r="R15" s="10">
        <v>1174.2455533159616</v>
      </c>
      <c r="S15" s="10">
        <v>1175.8411329611145</v>
      </c>
      <c r="T15" s="10">
        <v>1177.467867789122</v>
      </c>
      <c r="U15" s="10">
        <v>1179.1213221509306</v>
      </c>
      <c r="V15" s="10">
        <v>1180.8072855537075</v>
      </c>
      <c r="W15" s="10">
        <v>1182.519862223498</v>
      </c>
      <c r="X15" s="10">
        <v>1184.1723337491608</v>
      </c>
      <c r="Y15" s="10">
        <v>1185.9079216691175</v>
      </c>
      <c r="Z15" s="10">
        <v>1187.6538565577441</v>
      </c>
      <c r="AA15" s="10">
        <v>1189.4101704281841</v>
      </c>
      <c r="AB15" s="10">
        <v>1191.1767348729809</v>
      </c>
      <c r="AO15" s="4" t="s">
        <v>263</v>
      </c>
      <c r="AP15" s="10"/>
      <c r="AQ15" s="10"/>
      <c r="AR15" s="10">
        <v>812.80251281771098</v>
      </c>
      <c r="AS15" s="10">
        <v>814.12764428915386</v>
      </c>
      <c r="AT15" s="10">
        <v>815.47433316483728</v>
      </c>
      <c r="AU15" s="10">
        <v>816.84028407288338</v>
      </c>
      <c r="AV15" s="10">
        <v>818.22659333241643</v>
      </c>
      <c r="AW15" s="10">
        <v>819.63435752019132</v>
      </c>
      <c r="AX15" s="10">
        <v>821.06128193841232</v>
      </c>
      <c r="AY15" s="10">
        <v>822.50959392016966</v>
      </c>
      <c r="AZ15" s="10">
        <v>823.97812939011874</v>
      </c>
      <c r="BA15" s="10">
        <v>825.46572478298503</v>
      </c>
      <c r="BB15" s="10">
        <v>826.97573822327786</v>
      </c>
      <c r="BC15" s="10">
        <v>828.50587595970637</v>
      </c>
      <c r="BD15" s="10">
        <v>830.05723553477173</v>
      </c>
      <c r="BE15" s="10">
        <v>877.71060748348395</v>
      </c>
      <c r="BF15" s="10">
        <v>879.56595579026077</v>
      </c>
      <c r="BG15" s="10">
        <v>881.44253663185111</v>
      </c>
      <c r="BH15" s="10">
        <v>883.34278525174068</v>
      </c>
      <c r="BI15" s="10">
        <v>885.26296864892583</v>
      </c>
      <c r="BJ15" s="10">
        <v>887.2079896469221</v>
      </c>
      <c r="BK15" s="10">
        <v>889.17288192218962</v>
      </c>
      <c r="BL15" s="10">
        <v>891.08441783469834</v>
      </c>
      <c r="BM15" s="10">
        <v>893.06357558223249</v>
      </c>
      <c r="BN15" s="10">
        <v>895.04889946904905</v>
      </c>
      <c r="BO15" s="10">
        <v>897.04044028697194</v>
      </c>
      <c r="BP15" s="10">
        <v>899.03809351269115</v>
      </c>
      <c r="CC15" s="4" t="s">
        <v>263</v>
      </c>
      <c r="CD15" s="10"/>
      <c r="CE15" s="10"/>
      <c r="CF15" s="10">
        <v>8.1985340974585803</v>
      </c>
      <c r="CG15" s="10">
        <v>18.162601629986664</v>
      </c>
      <c r="CH15" s="10">
        <v>29.675263178676037</v>
      </c>
      <c r="CI15" s="10">
        <v>42.552216589760462</v>
      </c>
      <c r="CJ15" s="10">
        <v>56.630256220728171</v>
      </c>
      <c r="CK15" s="10">
        <v>71.212301581424512</v>
      </c>
      <c r="CL15" s="10">
        <v>87.274180639260067</v>
      </c>
      <c r="CM15" s="10">
        <v>103.66601622222265</v>
      </c>
      <c r="CN15" s="10">
        <v>120.07308116136437</v>
      </c>
      <c r="CO15" s="10">
        <v>137.0512833955967</v>
      </c>
      <c r="CP15" s="10">
        <v>155.61072103787643</v>
      </c>
      <c r="CQ15" s="10">
        <v>174.35896624305215</v>
      </c>
      <c r="CR15" s="10">
        <v>192.89174686991828</v>
      </c>
      <c r="CS15" s="10">
        <v>210.88890697575215</v>
      </c>
      <c r="CT15" s="10">
        <v>228.37647540410447</v>
      </c>
      <c r="CU15" s="10">
        <v>245.10981257696673</v>
      </c>
      <c r="CV15" s="10">
        <v>260.86308003859574</v>
      </c>
      <c r="CW15" s="10">
        <v>275.75244787005266</v>
      </c>
      <c r="CX15" s="10">
        <v>289.72645356098201</v>
      </c>
      <c r="CY15" s="10">
        <v>302.75930190387976</v>
      </c>
      <c r="CZ15" s="10">
        <v>314.82647830949566</v>
      </c>
      <c r="DA15" s="10">
        <v>325.99778763381585</v>
      </c>
      <c r="DB15" s="10">
        <v>336.29432724216042</v>
      </c>
      <c r="DC15" s="10">
        <v>345.77777118707075</v>
      </c>
      <c r="DD15" s="10">
        <v>354.51596658048356</v>
      </c>
    </row>
    <row r="16" spans="1:110" ht="13.5" thickBot="1" x14ac:dyDescent="0.25">
      <c r="A16" s="4" t="s">
        <v>264</v>
      </c>
      <c r="B16" s="10"/>
      <c r="C16" s="10"/>
      <c r="D16" s="10">
        <v>206.10678497741497</v>
      </c>
      <c r="E16" s="10">
        <v>205.26988665853833</v>
      </c>
      <c r="F16" s="10">
        <v>204.43818546841837</v>
      </c>
      <c r="G16" s="10">
        <v>203.61157681939281</v>
      </c>
      <c r="H16" s="10">
        <v>202.79007810028253</v>
      </c>
      <c r="I16" s="10">
        <v>201.97370682011362</v>
      </c>
      <c r="J16" s="10">
        <v>201.16235874574951</v>
      </c>
      <c r="K16" s="10">
        <v>200.35609223465141</v>
      </c>
      <c r="L16" s="10">
        <v>199.55484389243512</v>
      </c>
      <c r="M16" s="10">
        <v>198.75855045642678</v>
      </c>
      <c r="N16" s="10">
        <v>197.96731123414909</v>
      </c>
      <c r="O16" s="10">
        <v>197.18102256654325</v>
      </c>
      <c r="P16" s="10">
        <v>196.39970275222839</v>
      </c>
      <c r="Q16" s="10">
        <v>195.6232889692821</v>
      </c>
      <c r="R16" s="10">
        <v>194.85179974704573</v>
      </c>
      <c r="S16" s="10">
        <v>194.08517248020777</v>
      </c>
      <c r="T16" s="10">
        <v>193.32346653475042</v>
      </c>
      <c r="U16" s="10">
        <v>192.56653829292446</v>
      </c>
      <c r="V16" s="10">
        <v>191.81452857101135</v>
      </c>
      <c r="W16" s="10">
        <v>191.06725335127527</v>
      </c>
      <c r="X16" s="10">
        <v>190.32228126571414</v>
      </c>
      <c r="Y16" s="10">
        <v>189.58357489973542</v>
      </c>
      <c r="Z16" s="10">
        <v>188.84909141784235</v>
      </c>
      <c r="AA16" s="10">
        <v>188.11881132631675</v>
      </c>
      <c r="AB16" s="10">
        <v>187.39271239369546</v>
      </c>
      <c r="AO16" s="5" t="s">
        <v>264</v>
      </c>
      <c r="AP16" s="12"/>
      <c r="AQ16" s="12"/>
      <c r="AR16" s="12">
        <v>206.10678497741497</v>
      </c>
      <c r="AS16" s="12">
        <v>205.26988665853833</v>
      </c>
      <c r="AT16" s="12">
        <v>204.43818546841837</v>
      </c>
      <c r="AU16" s="12">
        <v>203.61157681939281</v>
      </c>
      <c r="AV16" s="12">
        <v>202.79007810028253</v>
      </c>
      <c r="AW16" s="12">
        <v>201.97370682011362</v>
      </c>
      <c r="AX16" s="12">
        <v>201.16235874574951</v>
      </c>
      <c r="AY16" s="12">
        <v>200.35609223465141</v>
      </c>
      <c r="AZ16" s="12">
        <v>199.55484389243512</v>
      </c>
      <c r="BA16" s="12">
        <v>198.75855045642678</v>
      </c>
      <c r="BB16" s="12">
        <v>197.96731123414909</v>
      </c>
      <c r="BC16" s="12">
        <v>197.18102256654325</v>
      </c>
      <c r="BD16" s="12">
        <v>196.39970275222839</v>
      </c>
      <c r="BE16" s="12">
        <v>195.6232889692821</v>
      </c>
      <c r="BF16" s="12">
        <v>194.85179974704573</v>
      </c>
      <c r="BG16" s="12">
        <v>194.08517248020777</v>
      </c>
      <c r="BH16" s="12">
        <v>193.32346653475042</v>
      </c>
      <c r="BI16" s="12">
        <v>192.56653829292446</v>
      </c>
      <c r="BJ16" s="12">
        <v>191.81452857101135</v>
      </c>
      <c r="BK16" s="12">
        <v>191.06725335127527</v>
      </c>
      <c r="BL16" s="12">
        <v>190.32228126571414</v>
      </c>
      <c r="BM16" s="12">
        <v>189.58357489973542</v>
      </c>
      <c r="BN16" s="12">
        <v>188.84909141784235</v>
      </c>
      <c r="BO16" s="12">
        <v>188.11881132631675</v>
      </c>
      <c r="BP16" s="12">
        <v>187.39271239369546</v>
      </c>
      <c r="CC16" s="4" t="s">
        <v>264</v>
      </c>
      <c r="CD16" s="12"/>
      <c r="CE16" s="12"/>
      <c r="CF16" s="12">
        <v>5.2643218769317723</v>
      </c>
      <c r="CG16" s="12">
        <v>10.913483024249608</v>
      </c>
      <c r="CH16" s="12">
        <v>16.8797447292703</v>
      </c>
      <c r="CI16" s="12">
        <v>23.076904708446982</v>
      </c>
      <c r="CJ16" s="12">
        <v>29.404726268943925</v>
      </c>
      <c r="CK16" s="12">
        <v>35.755566430034342</v>
      </c>
      <c r="CL16" s="12">
        <v>41.30357005035539</v>
      </c>
      <c r="CM16" s="12">
        <v>47.387339985061146</v>
      </c>
      <c r="CN16" s="12">
        <v>53.203829065554736</v>
      </c>
      <c r="CO16" s="12">
        <v>57.919714845252884</v>
      </c>
      <c r="CP16" s="12">
        <v>62.145053681346901</v>
      </c>
      <c r="CQ16" s="12">
        <v>66.005529468351085</v>
      </c>
      <c r="CR16" s="12">
        <v>69.43295765006512</v>
      </c>
      <c r="CS16" s="12">
        <v>72.365138440528568</v>
      </c>
      <c r="CT16" s="12">
        <v>74.903513604881169</v>
      </c>
      <c r="CU16" s="12">
        <v>77.081532899740864</v>
      </c>
      <c r="CV16" s="12">
        <v>78.939134596055936</v>
      </c>
      <c r="CW16" s="12">
        <v>80.518683347188485</v>
      </c>
      <c r="CX16" s="12">
        <v>81.860976443287043</v>
      </c>
      <c r="CY16" s="12">
        <v>83.003288163996743</v>
      </c>
      <c r="CZ16" s="12">
        <v>83.97717434488753</v>
      </c>
      <c r="DA16" s="12">
        <v>84.814365858868257</v>
      </c>
      <c r="DB16" s="12">
        <v>85.537951253143817</v>
      </c>
      <c r="DC16" s="12">
        <v>86.169013057526399</v>
      </c>
      <c r="DD16" s="12">
        <v>86.724543284447435</v>
      </c>
    </row>
    <row r="17" spans="1:108" x14ac:dyDescent="0.2">
      <c r="A17" s="44" t="s">
        <v>93</v>
      </c>
      <c r="B17" s="45"/>
      <c r="C17" s="45"/>
      <c r="D17" s="45"/>
      <c r="E17" s="45"/>
      <c r="F17" s="45"/>
      <c r="G17" s="45"/>
      <c r="H17" s="45"/>
      <c r="I17" s="45"/>
      <c r="J17" s="45"/>
      <c r="K17" s="45"/>
      <c r="L17" s="45"/>
      <c r="M17" s="45"/>
      <c r="N17" s="45"/>
      <c r="O17" s="45"/>
      <c r="P17" s="45"/>
      <c r="Q17" s="45"/>
      <c r="R17" s="45"/>
      <c r="S17" s="45"/>
      <c r="T17" s="45"/>
      <c r="U17" s="45"/>
      <c r="V17" s="45"/>
      <c r="W17" s="45"/>
      <c r="X17" s="45"/>
      <c r="Y17" s="45"/>
      <c r="Z17" s="45"/>
      <c r="AA17" s="45"/>
      <c r="AB17" s="45"/>
      <c r="AO17" s="42" t="s">
        <v>93</v>
      </c>
      <c r="CC17" s="44" t="s">
        <v>93</v>
      </c>
    </row>
    <row r="19" spans="1:108" x14ac:dyDescent="0.2">
      <c r="A19" s="9" t="str">
        <f>Mappings!D10 &amp; " (" &amp; Mappings!E10 &amp; ")"</f>
        <v>Residential Electricity Technical Potential by End Use (GWh)</v>
      </c>
      <c r="B19" s="9"/>
      <c r="C19" s="9"/>
      <c r="D19" s="9"/>
      <c r="E19" s="9"/>
      <c r="F19" s="9"/>
      <c r="G19" s="9"/>
      <c r="H19" s="9"/>
      <c r="I19" s="9"/>
      <c r="J19" s="9"/>
      <c r="K19" s="9"/>
      <c r="L19" s="9"/>
      <c r="M19" s="9"/>
      <c r="N19" s="9"/>
      <c r="O19" s="9"/>
      <c r="P19" s="9"/>
      <c r="Q19" s="9"/>
      <c r="R19" s="9"/>
      <c r="S19" s="9"/>
      <c r="T19" s="9"/>
      <c r="U19" s="9"/>
      <c r="V19" s="9"/>
      <c r="W19" s="9"/>
      <c r="X19" s="9"/>
      <c r="Y19" s="9"/>
      <c r="Z19" s="9"/>
      <c r="AA19" s="9"/>
      <c r="AB19" s="9"/>
      <c r="AO19" s="9" t="str">
        <f>Mappings!D14 &amp; " (" &amp; Mappings!E14 &amp; ")"</f>
        <v>Residential Electricity Economic Potential by End Use (GWh)</v>
      </c>
      <c r="AP19" s="9"/>
      <c r="AQ19" s="9"/>
      <c r="AR19" s="9"/>
      <c r="AS19" s="9"/>
      <c r="AT19" s="9"/>
      <c r="AU19" s="9"/>
      <c r="AV19" s="9"/>
      <c r="AW19" s="9"/>
      <c r="AX19" s="9"/>
      <c r="AY19" s="9"/>
      <c r="AZ19" s="9"/>
      <c r="BA19" s="9"/>
      <c r="BB19" s="9"/>
      <c r="BC19" s="9"/>
      <c r="BD19" s="9"/>
      <c r="BE19" s="9"/>
      <c r="BF19" s="9"/>
      <c r="BG19" s="9"/>
      <c r="BH19" s="9"/>
      <c r="BI19" s="9"/>
      <c r="BJ19" s="9"/>
      <c r="BK19" s="9"/>
      <c r="BL19" s="9"/>
      <c r="BM19" s="9"/>
      <c r="BN19" s="9"/>
      <c r="BO19" s="9"/>
      <c r="BP19" s="9"/>
      <c r="CC19" s="9" t="str">
        <f>Mappings!D174 &amp; " (" &amp; Mappings!E174 &amp; ")"</f>
        <v>Residential Electricity Achievable Potential by End Use (GWh)</v>
      </c>
      <c r="CD19" s="9"/>
      <c r="CE19" s="9"/>
      <c r="CF19" s="9"/>
      <c r="CG19" s="9"/>
      <c r="CH19" s="9"/>
      <c r="CI19" s="9"/>
      <c r="CJ19" s="9"/>
      <c r="CK19" s="9"/>
      <c r="CL19" s="9"/>
      <c r="CM19" s="9"/>
      <c r="CN19" s="9"/>
      <c r="CO19" s="9"/>
      <c r="CP19" s="9"/>
      <c r="CQ19" s="9"/>
      <c r="CR19" s="9"/>
      <c r="CS19" s="9"/>
      <c r="CT19" s="9"/>
      <c r="CU19" s="9"/>
      <c r="CV19" s="9"/>
      <c r="CW19" s="9"/>
      <c r="CX19" s="9"/>
      <c r="CY19" s="9"/>
      <c r="CZ19" s="9"/>
      <c r="DA19" s="9"/>
      <c r="DB19" s="9"/>
      <c r="DC19" s="9"/>
      <c r="DD19" s="9"/>
    </row>
    <row r="20" spans="1:108" ht="13.5" thickBot="1" x14ac:dyDescent="0.25">
      <c r="A20" s="7"/>
      <c r="B20" s="8">
        <v>2019</v>
      </c>
      <c r="C20" s="8">
        <v>2020</v>
      </c>
      <c r="D20" s="8">
        <v>2021</v>
      </c>
      <c r="E20" s="8">
        <v>2022</v>
      </c>
      <c r="F20" s="8">
        <v>2023</v>
      </c>
      <c r="G20" s="8">
        <v>2024</v>
      </c>
      <c r="H20" s="8">
        <v>2025</v>
      </c>
      <c r="I20" s="8">
        <v>2026</v>
      </c>
      <c r="J20" s="8">
        <v>2027</v>
      </c>
      <c r="K20" s="8">
        <v>2028</v>
      </c>
      <c r="L20" s="8">
        <v>2029</v>
      </c>
      <c r="M20" s="8">
        <v>2030</v>
      </c>
      <c r="N20" s="8">
        <v>2031</v>
      </c>
      <c r="O20" s="8">
        <v>2032</v>
      </c>
      <c r="P20" s="8">
        <v>2033</v>
      </c>
      <c r="Q20" s="8">
        <v>2034</v>
      </c>
      <c r="R20" s="8">
        <v>2035</v>
      </c>
      <c r="S20" s="8">
        <v>2036</v>
      </c>
      <c r="T20" s="8">
        <v>2037</v>
      </c>
      <c r="U20" s="8">
        <v>2038</v>
      </c>
      <c r="V20" s="8">
        <v>2039</v>
      </c>
      <c r="W20" s="8">
        <v>2040</v>
      </c>
      <c r="X20" s="8">
        <v>2041</v>
      </c>
      <c r="Y20" s="8">
        <v>2042</v>
      </c>
      <c r="Z20" s="8">
        <v>2043</v>
      </c>
      <c r="AA20" s="8">
        <v>2044</v>
      </c>
      <c r="AB20" s="8">
        <v>2045</v>
      </c>
      <c r="AO20" s="7"/>
      <c r="AP20" s="8">
        <v>2019</v>
      </c>
      <c r="AQ20" s="8">
        <v>2020</v>
      </c>
      <c r="AR20" s="8">
        <v>2021</v>
      </c>
      <c r="AS20" s="8">
        <v>2022</v>
      </c>
      <c r="AT20" s="8">
        <v>2023</v>
      </c>
      <c r="AU20" s="8">
        <v>2024</v>
      </c>
      <c r="AV20" s="8">
        <v>2025</v>
      </c>
      <c r="AW20" s="8">
        <v>2026</v>
      </c>
      <c r="AX20" s="8">
        <v>2027</v>
      </c>
      <c r="AY20" s="8">
        <v>2028</v>
      </c>
      <c r="AZ20" s="8">
        <v>2029</v>
      </c>
      <c r="BA20" s="8">
        <v>2030</v>
      </c>
      <c r="BB20" s="8">
        <v>2031</v>
      </c>
      <c r="BC20" s="8">
        <v>2032</v>
      </c>
      <c r="BD20" s="8">
        <v>2033</v>
      </c>
      <c r="BE20" s="8">
        <v>2034</v>
      </c>
      <c r="BF20" s="8">
        <v>2035</v>
      </c>
      <c r="BG20" s="8">
        <v>2036</v>
      </c>
      <c r="BH20" s="8">
        <v>2037</v>
      </c>
      <c r="BI20" s="8">
        <v>2038</v>
      </c>
      <c r="BJ20" s="8">
        <v>2039</v>
      </c>
      <c r="BK20" s="8">
        <v>2040</v>
      </c>
      <c r="BL20" s="8">
        <v>2041</v>
      </c>
      <c r="BM20" s="8">
        <v>2042</v>
      </c>
      <c r="BN20" s="8">
        <v>2043</v>
      </c>
      <c r="BO20" s="8">
        <v>2044</v>
      </c>
      <c r="BP20" s="8">
        <v>2045</v>
      </c>
      <c r="CC20" s="7"/>
      <c r="CD20" s="8">
        <v>2019</v>
      </c>
      <c r="CE20" s="8">
        <v>2020</v>
      </c>
      <c r="CF20" s="8">
        <v>2021</v>
      </c>
      <c r="CG20" s="8">
        <v>2022</v>
      </c>
      <c r="CH20" s="8">
        <v>2023</v>
      </c>
      <c r="CI20" s="8">
        <v>2024</v>
      </c>
      <c r="CJ20" s="8">
        <v>2025</v>
      </c>
      <c r="CK20" s="8">
        <v>2026</v>
      </c>
      <c r="CL20" s="8">
        <v>2027</v>
      </c>
      <c r="CM20" s="8">
        <v>2028</v>
      </c>
      <c r="CN20" s="8">
        <v>2029</v>
      </c>
      <c r="CO20" s="8">
        <v>2030</v>
      </c>
      <c r="CP20" s="8">
        <v>2031</v>
      </c>
      <c r="CQ20" s="8">
        <v>2032</v>
      </c>
      <c r="CR20" s="8">
        <v>2033</v>
      </c>
      <c r="CS20" s="8">
        <v>2034</v>
      </c>
      <c r="CT20" s="8">
        <v>2035</v>
      </c>
      <c r="CU20" s="8">
        <v>2036</v>
      </c>
      <c r="CV20" s="8">
        <v>2037</v>
      </c>
      <c r="CW20" s="8">
        <v>2038</v>
      </c>
      <c r="CX20" s="8">
        <v>2039</v>
      </c>
      <c r="CY20" s="8">
        <v>2040</v>
      </c>
      <c r="CZ20" s="8">
        <v>2041</v>
      </c>
      <c r="DA20" s="8">
        <v>2042</v>
      </c>
      <c r="DB20" s="8">
        <v>2043</v>
      </c>
      <c r="DC20" s="8">
        <v>2044</v>
      </c>
      <c r="DD20" s="8">
        <v>2045</v>
      </c>
    </row>
    <row r="21" spans="1:108" ht="13.5" hidden="1" thickTop="1" x14ac:dyDescent="0.2">
      <c r="A21" s="3" t="s">
        <v>251</v>
      </c>
      <c r="B21" s="11"/>
      <c r="C21" s="11"/>
      <c r="D21" s="11"/>
      <c r="E21" s="11"/>
      <c r="F21" s="11"/>
      <c r="G21" s="11"/>
      <c r="H21" s="11"/>
      <c r="I21" s="11"/>
      <c r="J21" s="11"/>
      <c r="K21" s="11"/>
      <c r="L21" s="11"/>
      <c r="M21" s="11"/>
      <c r="N21" s="11"/>
      <c r="O21" s="11"/>
      <c r="P21" s="11"/>
      <c r="Q21" s="11"/>
      <c r="R21" s="11"/>
      <c r="S21" s="11"/>
      <c r="T21" s="11"/>
      <c r="U21" s="11"/>
      <c r="V21" s="11"/>
      <c r="W21" s="11"/>
      <c r="X21" s="11"/>
      <c r="Y21" s="11"/>
      <c r="Z21" s="11"/>
      <c r="AA21" s="10"/>
      <c r="AB21" s="10"/>
      <c r="AO21" s="3" t="s">
        <v>251</v>
      </c>
      <c r="AP21" s="11"/>
      <c r="AQ21" s="11"/>
      <c r="AR21" s="11"/>
      <c r="AS21" s="11"/>
      <c r="AT21" s="11"/>
      <c r="AU21" s="11"/>
      <c r="AV21" s="11"/>
      <c r="AW21" s="11"/>
      <c r="AX21" s="11"/>
      <c r="AY21" s="11"/>
      <c r="AZ21" s="11"/>
      <c r="BA21" s="11"/>
      <c r="BB21" s="11"/>
      <c r="BC21" s="11"/>
      <c r="BD21" s="11"/>
      <c r="BE21" s="11"/>
      <c r="BF21" s="11"/>
      <c r="BG21" s="11"/>
      <c r="BH21" s="11"/>
      <c r="BI21" s="11"/>
      <c r="BJ21" s="11"/>
      <c r="BK21" s="11"/>
      <c r="BL21" s="11"/>
      <c r="BM21" s="11"/>
      <c r="BN21" s="11"/>
      <c r="BO21" s="10"/>
      <c r="BP21" s="10"/>
      <c r="CC21" s="3" t="s">
        <v>251</v>
      </c>
      <c r="CD21" s="11"/>
      <c r="CE21" s="11"/>
      <c r="CF21" s="11"/>
      <c r="CG21" s="11"/>
      <c r="CH21" s="11"/>
      <c r="CI21" s="11"/>
      <c r="CJ21" s="11"/>
      <c r="CK21" s="11"/>
      <c r="CL21" s="11"/>
      <c r="CM21" s="11"/>
      <c r="CN21" s="11"/>
      <c r="CO21" s="11"/>
      <c r="CP21" s="11"/>
      <c r="CQ21" s="11"/>
      <c r="CR21" s="11"/>
      <c r="CS21" s="11"/>
      <c r="CT21" s="11"/>
      <c r="CU21" s="11"/>
      <c r="CV21" s="11"/>
      <c r="CW21" s="11"/>
      <c r="CX21" s="11"/>
      <c r="CY21" s="11"/>
      <c r="CZ21" s="11"/>
      <c r="DA21" s="11"/>
      <c r="DB21" s="11"/>
      <c r="DC21" s="10"/>
      <c r="DD21" s="10"/>
    </row>
    <row r="22" spans="1:108" hidden="1" x14ac:dyDescent="0.2">
      <c r="A22" s="4" t="s">
        <v>252</v>
      </c>
      <c r="B22" s="10"/>
      <c r="C22" s="10"/>
      <c r="D22" s="10"/>
      <c r="E22" s="10"/>
      <c r="F22" s="10"/>
      <c r="G22" s="10"/>
      <c r="H22" s="10"/>
      <c r="I22" s="10"/>
      <c r="J22" s="10"/>
      <c r="K22" s="10"/>
      <c r="L22" s="10"/>
      <c r="M22" s="10"/>
      <c r="N22" s="10"/>
      <c r="O22" s="10"/>
      <c r="P22" s="10"/>
      <c r="Q22" s="10"/>
      <c r="R22" s="10"/>
      <c r="S22" s="10"/>
      <c r="T22" s="10"/>
      <c r="U22" s="10"/>
      <c r="V22" s="10"/>
      <c r="W22" s="10"/>
      <c r="X22" s="10"/>
      <c r="Y22" s="10"/>
      <c r="Z22" s="10"/>
      <c r="AA22" s="10"/>
      <c r="AB22" s="10"/>
      <c r="AO22" s="4" t="s">
        <v>252</v>
      </c>
      <c r="AP22" s="10"/>
      <c r="AQ22" s="10"/>
      <c r="AR22" s="10"/>
      <c r="AS22" s="10"/>
      <c r="AT22" s="10"/>
      <c r="AU22" s="10"/>
      <c r="AV22" s="10"/>
      <c r="AW22" s="10"/>
      <c r="AX22" s="10"/>
      <c r="AY22" s="10"/>
      <c r="AZ22" s="10"/>
      <c r="BA22" s="10"/>
      <c r="BB22" s="10"/>
      <c r="BC22" s="10"/>
      <c r="BD22" s="10"/>
      <c r="BE22" s="10"/>
      <c r="BF22" s="10"/>
      <c r="BG22" s="10"/>
      <c r="BH22" s="10"/>
      <c r="BI22" s="10"/>
      <c r="BJ22" s="10"/>
      <c r="BK22" s="10"/>
      <c r="BL22" s="10"/>
      <c r="BM22" s="10"/>
      <c r="BN22" s="10"/>
      <c r="BO22" s="10"/>
      <c r="BP22" s="10"/>
      <c r="CC22" s="4" t="s">
        <v>252</v>
      </c>
      <c r="CD22" s="10"/>
      <c r="CE22" s="10"/>
      <c r="CF22" s="10"/>
      <c r="CG22" s="10"/>
      <c r="CH22" s="10"/>
      <c r="CI22" s="10"/>
      <c r="CJ22" s="10"/>
      <c r="CK22" s="10"/>
      <c r="CL22" s="10"/>
      <c r="CM22" s="10"/>
      <c r="CN22" s="10"/>
      <c r="CO22" s="10"/>
      <c r="CP22" s="10"/>
      <c r="CQ22" s="10"/>
      <c r="CR22" s="10"/>
      <c r="CS22" s="10"/>
      <c r="CT22" s="10"/>
      <c r="CU22" s="10"/>
      <c r="CV22" s="10"/>
      <c r="CW22" s="10"/>
      <c r="CX22" s="10"/>
      <c r="CY22" s="10"/>
      <c r="CZ22" s="10"/>
      <c r="DA22" s="10"/>
      <c r="DB22" s="10"/>
      <c r="DC22" s="10"/>
      <c r="DD22" s="10"/>
    </row>
    <row r="23" spans="1:108" hidden="1" x14ac:dyDescent="0.2">
      <c r="A23" s="4" t="s">
        <v>253</v>
      </c>
      <c r="B23" s="10"/>
      <c r="C23" s="10"/>
      <c r="D23" s="10"/>
      <c r="E23" s="10"/>
      <c r="F23" s="10"/>
      <c r="G23" s="10"/>
      <c r="H23" s="10"/>
      <c r="I23" s="10"/>
      <c r="J23" s="10"/>
      <c r="K23" s="10"/>
      <c r="L23" s="10"/>
      <c r="M23" s="10"/>
      <c r="N23" s="10"/>
      <c r="O23" s="10"/>
      <c r="P23" s="10"/>
      <c r="Q23" s="10"/>
      <c r="R23" s="10"/>
      <c r="S23" s="10"/>
      <c r="T23" s="10"/>
      <c r="U23" s="10"/>
      <c r="V23" s="10"/>
      <c r="W23" s="10"/>
      <c r="X23" s="10"/>
      <c r="Y23" s="10"/>
      <c r="Z23" s="10"/>
      <c r="AA23" s="10"/>
      <c r="AB23" s="10"/>
      <c r="AO23" s="4" t="s">
        <v>253</v>
      </c>
      <c r="AP23" s="10"/>
      <c r="AQ23" s="10"/>
      <c r="AR23" s="10"/>
      <c r="AS23" s="10"/>
      <c r="AT23" s="10"/>
      <c r="AU23" s="10"/>
      <c r="AV23" s="10"/>
      <c r="AW23" s="10"/>
      <c r="AX23" s="10"/>
      <c r="AY23" s="10"/>
      <c r="AZ23" s="10"/>
      <c r="BA23" s="10"/>
      <c r="BB23" s="10"/>
      <c r="BC23" s="10"/>
      <c r="BD23" s="10"/>
      <c r="BE23" s="10"/>
      <c r="BF23" s="10"/>
      <c r="BG23" s="10"/>
      <c r="BH23" s="10"/>
      <c r="BI23" s="10"/>
      <c r="BJ23" s="10"/>
      <c r="BK23" s="10"/>
      <c r="BL23" s="10"/>
      <c r="BM23" s="10"/>
      <c r="BN23" s="10"/>
      <c r="BO23" s="10"/>
      <c r="BP23" s="10"/>
      <c r="CC23" s="4" t="s">
        <v>253</v>
      </c>
      <c r="CD23" s="10"/>
      <c r="CE23" s="10"/>
      <c r="CF23" s="10"/>
      <c r="CG23" s="10"/>
      <c r="CH23" s="10"/>
      <c r="CI23" s="10"/>
      <c r="CJ23" s="10"/>
      <c r="CK23" s="10"/>
      <c r="CL23" s="10"/>
      <c r="CM23" s="10"/>
      <c r="CN23" s="10"/>
      <c r="CO23" s="10"/>
      <c r="CP23" s="10"/>
      <c r="CQ23" s="10"/>
      <c r="CR23" s="10"/>
      <c r="CS23" s="10"/>
      <c r="CT23" s="10"/>
      <c r="CU23" s="10"/>
      <c r="CV23" s="10"/>
      <c r="CW23" s="10"/>
      <c r="CX23" s="10"/>
      <c r="CY23" s="10"/>
      <c r="CZ23" s="10"/>
      <c r="DA23" s="10"/>
      <c r="DB23" s="10"/>
      <c r="DC23" s="10"/>
      <c r="DD23" s="10"/>
    </row>
    <row r="24" spans="1:108" hidden="1" x14ac:dyDescent="0.2">
      <c r="A24" s="4" t="s">
        <v>254</v>
      </c>
      <c r="B24" s="10"/>
      <c r="C24" s="10"/>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O24" s="4" t="s">
        <v>254</v>
      </c>
      <c r="AP24" s="10"/>
      <c r="AQ24" s="10"/>
      <c r="AR24" s="10"/>
      <c r="AS24" s="10"/>
      <c r="AT24" s="10"/>
      <c r="AU24" s="10"/>
      <c r="AV24" s="10"/>
      <c r="AW24" s="10"/>
      <c r="AX24" s="10"/>
      <c r="AY24" s="10"/>
      <c r="AZ24" s="10"/>
      <c r="BA24" s="10"/>
      <c r="BB24" s="10"/>
      <c r="BC24" s="10"/>
      <c r="BD24" s="10"/>
      <c r="BE24" s="10"/>
      <c r="BF24" s="10"/>
      <c r="BG24" s="10"/>
      <c r="BH24" s="10"/>
      <c r="BI24" s="10"/>
      <c r="BJ24" s="10"/>
      <c r="BK24" s="10"/>
      <c r="BL24" s="10"/>
      <c r="BM24" s="10"/>
      <c r="BN24" s="10"/>
      <c r="BO24" s="10"/>
      <c r="BP24" s="10"/>
      <c r="CC24" s="4" t="s">
        <v>254</v>
      </c>
      <c r="CD24" s="10"/>
      <c r="CE24" s="10"/>
      <c r="CF24" s="10"/>
      <c r="CG24" s="10"/>
      <c r="CH24" s="10"/>
      <c r="CI24" s="10"/>
      <c r="CJ24" s="10"/>
      <c r="CK24" s="10"/>
      <c r="CL24" s="10"/>
      <c r="CM24" s="10"/>
      <c r="CN24" s="10"/>
      <c r="CO24" s="10"/>
      <c r="CP24" s="10"/>
      <c r="CQ24" s="10"/>
      <c r="CR24" s="10"/>
      <c r="CS24" s="10"/>
      <c r="CT24" s="10"/>
      <c r="CU24" s="10"/>
      <c r="CV24" s="10"/>
      <c r="CW24" s="10"/>
      <c r="CX24" s="10"/>
      <c r="CY24" s="10"/>
      <c r="CZ24" s="10"/>
      <c r="DA24" s="10"/>
      <c r="DB24" s="10"/>
      <c r="DC24" s="10"/>
      <c r="DD24" s="10"/>
    </row>
    <row r="25" spans="1:108" hidden="1" x14ac:dyDescent="0.2">
      <c r="A25" s="4" t="s">
        <v>255</v>
      </c>
      <c r="B25" s="10"/>
      <c r="C25" s="10"/>
      <c r="D25" s="10"/>
      <c r="E25" s="10"/>
      <c r="F25" s="10"/>
      <c r="G25" s="10"/>
      <c r="H25" s="10"/>
      <c r="I25" s="10"/>
      <c r="J25" s="10"/>
      <c r="K25" s="10"/>
      <c r="L25" s="10"/>
      <c r="M25" s="10"/>
      <c r="N25" s="10"/>
      <c r="O25" s="10"/>
      <c r="P25" s="10"/>
      <c r="Q25" s="10"/>
      <c r="R25" s="10"/>
      <c r="S25" s="10"/>
      <c r="T25" s="10"/>
      <c r="U25" s="10"/>
      <c r="V25" s="10"/>
      <c r="W25" s="10"/>
      <c r="X25" s="10"/>
      <c r="Y25" s="10"/>
      <c r="Z25" s="10"/>
      <c r="AA25" s="10"/>
      <c r="AB25" s="10"/>
      <c r="AO25" s="4" t="s">
        <v>255</v>
      </c>
      <c r="AP25" s="10"/>
      <c r="AQ25" s="10"/>
      <c r="AR25" s="10"/>
      <c r="AS25" s="10"/>
      <c r="AT25" s="10"/>
      <c r="AU25" s="10"/>
      <c r="AV25" s="10"/>
      <c r="AW25" s="10"/>
      <c r="AX25" s="10"/>
      <c r="AY25" s="10"/>
      <c r="AZ25" s="10"/>
      <c r="BA25" s="10"/>
      <c r="BB25" s="10"/>
      <c r="BC25" s="10"/>
      <c r="BD25" s="10"/>
      <c r="BE25" s="10"/>
      <c r="BF25" s="10"/>
      <c r="BG25" s="10"/>
      <c r="BH25" s="10"/>
      <c r="BI25" s="10"/>
      <c r="BJ25" s="10"/>
      <c r="BK25" s="10"/>
      <c r="BL25" s="10"/>
      <c r="BM25" s="10"/>
      <c r="BN25" s="10"/>
      <c r="BO25" s="10"/>
      <c r="BP25" s="10"/>
      <c r="CC25" s="4" t="s">
        <v>255</v>
      </c>
      <c r="CD25" s="10"/>
      <c r="CE25" s="10"/>
      <c r="CF25" s="10"/>
      <c r="CG25" s="10"/>
      <c r="CH25" s="10"/>
      <c r="CI25" s="10"/>
      <c r="CJ25" s="10"/>
      <c r="CK25" s="10"/>
      <c r="CL25" s="10"/>
      <c r="CM25" s="10"/>
      <c r="CN25" s="10"/>
      <c r="CO25" s="10"/>
      <c r="CP25" s="10"/>
      <c r="CQ25" s="10"/>
      <c r="CR25" s="10"/>
      <c r="CS25" s="10"/>
      <c r="CT25" s="10"/>
      <c r="CU25" s="10"/>
      <c r="CV25" s="10"/>
      <c r="CW25" s="10"/>
      <c r="CX25" s="10"/>
      <c r="CY25" s="10"/>
      <c r="CZ25" s="10"/>
      <c r="DA25" s="10"/>
      <c r="DB25" s="10"/>
      <c r="DC25" s="10"/>
      <c r="DD25" s="10"/>
    </row>
    <row r="26" spans="1:108" hidden="1" x14ac:dyDescent="0.2">
      <c r="A26" s="4" t="s">
        <v>256</v>
      </c>
      <c r="B26" s="10"/>
      <c r="C26" s="10"/>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O26" s="4" t="s">
        <v>256</v>
      </c>
      <c r="AP26" s="10"/>
      <c r="AQ26" s="10"/>
      <c r="AR26" s="10"/>
      <c r="AS26" s="10"/>
      <c r="AT26" s="10"/>
      <c r="AU26" s="10"/>
      <c r="AV26" s="10"/>
      <c r="AW26" s="10"/>
      <c r="AX26" s="10"/>
      <c r="AY26" s="10"/>
      <c r="AZ26" s="10"/>
      <c r="BA26" s="10"/>
      <c r="BB26" s="10"/>
      <c r="BC26" s="10"/>
      <c r="BD26" s="10"/>
      <c r="BE26" s="10"/>
      <c r="BF26" s="10"/>
      <c r="BG26" s="10"/>
      <c r="BH26" s="10"/>
      <c r="BI26" s="10"/>
      <c r="BJ26" s="10"/>
      <c r="BK26" s="10"/>
      <c r="BL26" s="10"/>
      <c r="BM26" s="10"/>
      <c r="BN26" s="10"/>
      <c r="BO26" s="10"/>
      <c r="BP26" s="10"/>
      <c r="CC26" s="4" t="s">
        <v>256</v>
      </c>
      <c r="CD26" s="10"/>
      <c r="CE26" s="10"/>
      <c r="CF26" s="10"/>
      <c r="CG26" s="10"/>
      <c r="CH26" s="10"/>
      <c r="CI26" s="10"/>
      <c r="CJ26" s="10"/>
      <c r="CK26" s="10"/>
      <c r="CL26" s="10"/>
      <c r="CM26" s="10"/>
      <c r="CN26" s="10"/>
      <c r="CO26" s="10"/>
      <c r="CP26" s="10"/>
      <c r="CQ26" s="10"/>
      <c r="CR26" s="10"/>
      <c r="CS26" s="10"/>
      <c r="CT26" s="10"/>
      <c r="CU26" s="10"/>
      <c r="CV26" s="10"/>
      <c r="CW26" s="10"/>
      <c r="CX26" s="10"/>
      <c r="CY26" s="10"/>
      <c r="CZ26" s="10"/>
      <c r="DA26" s="10"/>
      <c r="DB26" s="10"/>
      <c r="DC26" s="10"/>
      <c r="DD26" s="10"/>
    </row>
    <row r="27" spans="1:108" hidden="1" x14ac:dyDescent="0.2">
      <c r="A27" s="4" t="s">
        <v>257</v>
      </c>
      <c r="B27" s="10"/>
      <c r="C27" s="10"/>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O27" s="4" t="s">
        <v>257</v>
      </c>
      <c r="AP27" s="10"/>
      <c r="AQ27" s="10"/>
      <c r="AR27" s="10"/>
      <c r="AS27" s="10"/>
      <c r="AT27" s="10"/>
      <c r="AU27" s="10"/>
      <c r="AV27" s="10"/>
      <c r="AW27" s="10"/>
      <c r="AX27" s="10"/>
      <c r="AY27" s="10"/>
      <c r="AZ27" s="10"/>
      <c r="BA27" s="10"/>
      <c r="BB27" s="10"/>
      <c r="BC27" s="10"/>
      <c r="BD27" s="10"/>
      <c r="BE27" s="10"/>
      <c r="BF27" s="10"/>
      <c r="BG27" s="10"/>
      <c r="BH27" s="10"/>
      <c r="BI27" s="10"/>
      <c r="BJ27" s="10"/>
      <c r="BK27" s="10"/>
      <c r="BL27" s="10"/>
      <c r="BM27" s="10"/>
      <c r="BN27" s="10"/>
      <c r="BO27" s="10"/>
      <c r="BP27" s="10"/>
      <c r="CC27" s="4" t="s">
        <v>257</v>
      </c>
      <c r="CD27" s="10"/>
      <c r="CE27" s="10"/>
      <c r="CF27" s="10"/>
      <c r="CG27" s="10"/>
      <c r="CH27" s="10"/>
      <c r="CI27" s="10"/>
      <c r="CJ27" s="10"/>
      <c r="CK27" s="10"/>
      <c r="CL27" s="10"/>
      <c r="CM27" s="10"/>
      <c r="CN27" s="10"/>
      <c r="CO27" s="10"/>
      <c r="CP27" s="10"/>
      <c r="CQ27" s="10"/>
      <c r="CR27" s="10"/>
      <c r="CS27" s="10"/>
      <c r="CT27" s="10"/>
      <c r="CU27" s="10"/>
      <c r="CV27" s="10"/>
      <c r="CW27" s="10"/>
      <c r="CX27" s="10"/>
      <c r="CY27" s="10"/>
      <c r="CZ27" s="10"/>
      <c r="DA27" s="10"/>
      <c r="DB27" s="10"/>
      <c r="DC27" s="10"/>
      <c r="DD27" s="10"/>
    </row>
    <row r="28" spans="1:108" hidden="1" x14ac:dyDescent="0.2">
      <c r="A28" s="4" t="s">
        <v>258</v>
      </c>
      <c r="B28" s="10"/>
      <c r="C28" s="10"/>
      <c r="D28" s="10"/>
      <c r="E28" s="10"/>
      <c r="F28" s="10"/>
      <c r="G28" s="10"/>
      <c r="H28" s="10"/>
      <c r="I28" s="10"/>
      <c r="J28" s="10"/>
      <c r="K28" s="10"/>
      <c r="L28" s="10"/>
      <c r="M28" s="10"/>
      <c r="N28" s="10"/>
      <c r="O28" s="10"/>
      <c r="P28" s="10"/>
      <c r="Q28" s="10"/>
      <c r="R28" s="10"/>
      <c r="S28" s="10"/>
      <c r="T28" s="10"/>
      <c r="U28" s="10"/>
      <c r="V28" s="10"/>
      <c r="W28" s="10"/>
      <c r="X28" s="10"/>
      <c r="Y28" s="10"/>
      <c r="Z28" s="10"/>
      <c r="AA28" s="10"/>
      <c r="AB28" s="10"/>
      <c r="AO28" s="4" t="s">
        <v>258</v>
      </c>
      <c r="AP28" s="10"/>
      <c r="AQ28" s="10"/>
      <c r="AR28" s="10"/>
      <c r="AS28" s="10"/>
      <c r="AT28" s="10"/>
      <c r="AU28" s="10"/>
      <c r="AV28" s="10"/>
      <c r="AW28" s="10"/>
      <c r="AX28" s="10"/>
      <c r="AY28" s="10"/>
      <c r="AZ28" s="10"/>
      <c r="BA28" s="10"/>
      <c r="BB28" s="10"/>
      <c r="BC28" s="10"/>
      <c r="BD28" s="10"/>
      <c r="BE28" s="10"/>
      <c r="BF28" s="10"/>
      <c r="BG28" s="10"/>
      <c r="BH28" s="10"/>
      <c r="BI28" s="10"/>
      <c r="BJ28" s="10"/>
      <c r="BK28" s="10"/>
      <c r="BL28" s="10"/>
      <c r="BM28" s="10"/>
      <c r="BN28" s="10"/>
      <c r="BO28" s="10"/>
      <c r="BP28" s="10"/>
      <c r="CC28" s="4" t="s">
        <v>258</v>
      </c>
      <c r="CD28" s="10"/>
      <c r="CE28" s="10"/>
      <c r="CF28" s="10"/>
      <c r="CG28" s="10"/>
      <c r="CH28" s="10"/>
      <c r="CI28" s="10"/>
      <c r="CJ28" s="10"/>
      <c r="CK28" s="10"/>
      <c r="CL28" s="10"/>
      <c r="CM28" s="10"/>
      <c r="CN28" s="10"/>
      <c r="CO28" s="10"/>
      <c r="CP28" s="10"/>
      <c r="CQ28" s="10"/>
      <c r="CR28" s="10"/>
      <c r="CS28" s="10"/>
      <c r="CT28" s="10"/>
      <c r="CU28" s="10"/>
      <c r="CV28" s="10"/>
      <c r="CW28" s="10"/>
      <c r="CX28" s="10"/>
      <c r="CY28" s="10"/>
      <c r="CZ28" s="10"/>
      <c r="DA28" s="10"/>
      <c r="DB28" s="10"/>
      <c r="DC28" s="10"/>
      <c r="DD28" s="10"/>
    </row>
    <row r="29" spans="1:108" hidden="1" x14ac:dyDescent="0.2">
      <c r="A29" s="4" t="s">
        <v>259</v>
      </c>
      <c r="B29" s="10"/>
      <c r="C29" s="10"/>
      <c r="D29" s="10"/>
      <c r="E29" s="10"/>
      <c r="F29" s="10"/>
      <c r="G29" s="10"/>
      <c r="H29" s="10"/>
      <c r="I29" s="10"/>
      <c r="J29" s="10"/>
      <c r="K29" s="10"/>
      <c r="L29" s="10"/>
      <c r="M29" s="10"/>
      <c r="N29" s="10"/>
      <c r="O29" s="10"/>
      <c r="P29" s="10"/>
      <c r="Q29" s="10"/>
      <c r="R29" s="10"/>
      <c r="S29" s="10"/>
      <c r="T29" s="10"/>
      <c r="U29" s="10"/>
      <c r="V29" s="10"/>
      <c r="W29" s="10"/>
      <c r="X29" s="10"/>
      <c r="Y29" s="10"/>
      <c r="Z29" s="10"/>
      <c r="AA29" s="10"/>
      <c r="AB29" s="10"/>
      <c r="AO29" s="4" t="s">
        <v>259</v>
      </c>
      <c r="AP29" s="10"/>
      <c r="AQ29" s="10"/>
      <c r="AR29" s="10"/>
      <c r="AS29" s="10"/>
      <c r="AT29" s="10"/>
      <c r="AU29" s="10"/>
      <c r="AV29" s="10"/>
      <c r="AW29" s="10"/>
      <c r="AX29" s="10"/>
      <c r="AY29" s="10"/>
      <c r="AZ29" s="10"/>
      <c r="BA29" s="10"/>
      <c r="BB29" s="10"/>
      <c r="BC29" s="10"/>
      <c r="BD29" s="10"/>
      <c r="BE29" s="10"/>
      <c r="BF29" s="10"/>
      <c r="BG29" s="10"/>
      <c r="BH29" s="10"/>
      <c r="BI29" s="10"/>
      <c r="BJ29" s="10"/>
      <c r="BK29" s="10"/>
      <c r="BL29" s="10"/>
      <c r="BM29" s="10"/>
      <c r="BN29" s="10"/>
      <c r="BO29" s="10"/>
      <c r="BP29" s="10"/>
      <c r="CC29" s="4" t="s">
        <v>259</v>
      </c>
      <c r="CD29" s="10"/>
      <c r="CE29" s="10"/>
      <c r="CF29" s="10"/>
      <c r="CG29" s="10"/>
      <c r="CH29" s="10"/>
      <c r="CI29" s="10"/>
      <c r="CJ29" s="10"/>
      <c r="CK29" s="10"/>
      <c r="CL29" s="10"/>
      <c r="CM29" s="10"/>
      <c r="CN29" s="10"/>
      <c r="CO29" s="10"/>
      <c r="CP29" s="10"/>
      <c r="CQ29" s="10"/>
      <c r="CR29" s="10"/>
      <c r="CS29" s="10"/>
      <c r="CT29" s="10"/>
      <c r="CU29" s="10"/>
      <c r="CV29" s="10"/>
      <c r="CW29" s="10"/>
      <c r="CX29" s="10"/>
      <c r="CY29" s="10"/>
      <c r="CZ29" s="10"/>
      <c r="DA29" s="10"/>
      <c r="DB29" s="10"/>
      <c r="DC29" s="10"/>
      <c r="DD29" s="10"/>
    </row>
    <row r="30" spans="1:108" ht="13.5" thickTop="1" x14ac:dyDescent="0.2">
      <c r="A30" s="4" t="s">
        <v>260</v>
      </c>
      <c r="B30" s="10"/>
      <c r="C30" s="10"/>
      <c r="D30" s="10">
        <v>296.88449794931137</v>
      </c>
      <c r="E30" s="10">
        <v>296.14906581593016</v>
      </c>
      <c r="F30" s="10">
        <v>295.42122776471967</v>
      </c>
      <c r="G30" s="10">
        <v>291.40480491300781</v>
      </c>
      <c r="H30" s="10">
        <v>290.6968941916283</v>
      </c>
      <c r="I30" s="10">
        <v>289.99640930590368</v>
      </c>
      <c r="J30" s="10">
        <v>289.30301365374561</v>
      </c>
      <c r="K30" s="10">
        <v>288.61698984674325</v>
      </c>
      <c r="L30" s="10">
        <v>287.93815628603818</v>
      </c>
      <c r="M30" s="10">
        <v>287.26633157485946</v>
      </c>
      <c r="N30" s="10">
        <v>286.60195345690641</v>
      </c>
      <c r="O30" s="10">
        <v>285.94468601865282</v>
      </c>
      <c r="P30" s="10">
        <v>285.29465774475915</v>
      </c>
      <c r="Q30" s="10">
        <v>284.65168773373318</v>
      </c>
      <c r="R30" s="10">
        <v>284.01590476319518</v>
      </c>
      <c r="S30" s="10">
        <v>283.38712817378217</v>
      </c>
      <c r="T30" s="10">
        <v>282.76564176204073</v>
      </c>
      <c r="U30" s="10">
        <v>282.15095561076379</v>
      </c>
      <c r="V30" s="10">
        <v>281.54366329081415</v>
      </c>
      <c r="W30" s="10">
        <v>280.94312037788308</v>
      </c>
      <c r="X30" s="10">
        <v>280.34011911841225</v>
      </c>
      <c r="Y30" s="10">
        <v>279.74981426556258</v>
      </c>
      <c r="Z30" s="10">
        <v>279.16447791629594</v>
      </c>
      <c r="AA30" s="10">
        <v>278.58409140668778</v>
      </c>
      <c r="AB30" s="10">
        <v>278.00862536377042</v>
      </c>
      <c r="AO30" s="4" t="s">
        <v>260</v>
      </c>
      <c r="AP30" s="10"/>
      <c r="AQ30" s="10"/>
      <c r="AR30" s="10">
        <v>241.0239573609378</v>
      </c>
      <c r="AS30" s="10">
        <v>240.00864852213684</v>
      </c>
      <c r="AT30" s="10">
        <v>238.9994088632528</v>
      </c>
      <c r="AU30" s="10">
        <v>235.80099568178164</v>
      </c>
      <c r="AV30" s="10">
        <v>234.81466746470639</v>
      </c>
      <c r="AW30" s="10">
        <v>233.83427068827319</v>
      </c>
      <c r="AX30" s="10">
        <v>232.85969865174997</v>
      </c>
      <c r="AY30" s="10">
        <v>231.89100405617378</v>
      </c>
      <c r="AZ30" s="10">
        <v>230.92812027807679</v>
      </c>
      <c r="BA30" s="10">
        <v>229.97098084550441</v>
      </c>
      <c r="BB30" s="10">
        <v>229.0196786679368</v>
      </c>
      <c r="BC30" s="10">
        <v>228.07410771941321</v>
      </c>
      <c r="BD30" s="10">
        <v>227.13428154483725</v>
      </c>
      <c r="BE30" s="10">
        <v>226.20013419281344</v>
      </c>
      <c r="BF30" s="10">
        <v>225.27167947822102</v>
      </c>
      <c r="BG30" s="10">
        <v>224.34885170559019</v>
      </c>
      <c r="BH30" s="10">
        <v>223.4317047632197</v>
      </c>
      <c r="BI30" s="10">
        <v>222.52009358650508</v>
      </c>
      <c r="BJ30" s="10">
        <v>221.61415194819691</v>
      </c>
      <c r="BK30" s="10">
        <v>220.71369522440287</v>
      </c>
      <c r="BL30" s="10">
        <v>219.81633585108</v>
      </c>
      <c r="BM30" s="10">
        <v>218.92595394813432</v>
      </c>
      <c r="BN30" s="10">
        <v>218.04054285039948</v>
      </c>
      <c r="BO30" s="10">
        <v>217.16007929337766</v>
      </c>
      <c r="BP30" s="10">
        <v>216.28453734983694</v>
      </c>
      <c r="CC30" s="4" t="s">
        <v>260</v>
      </c>
      <c r="CD30" s="10"/>
      <c r="CE30" s="10"/>
      <c r="CF30" s="10">
        <v>5.2739442118984607</v>
      </c>
      <c r="CG30" s="10">
        <v>11.013156117442161</v>
      </c>
      <c r="CH30" s="10">
        <v>17.211638007977932</v>
      </c>
      <c r="CI30" s="10">
        <v>23.808892441520229</v>
      </c>
      <c r="CJ30" s="10">
        <v>30.804365716964853</v>
      </c>
      <c r="CK30" s="10">
        <v>38.082054865896396</v>
      </c>
      <c r="CL30" s="10">
        <v>45.692109129425759</v>
      </c>
      <c r="CM30" s="10">
        <v>53.489187876200262</v>
      </c>
      <c r="CN30" s="10">
        <v>60.911789656017625</v>
      </c>
      <c r="CO30" s="10">
        <v>68.72263173140496</v>
      </c>
      <c r="CP30" s="10">
        <v>76.422642642827114</v>
      </c>
      <c r="CQ30" s="10">
        <v>83.480861028079559</v>
      </c>
      <c r="CR30" s="10">
        <v>90.218580190846708</v>
      </c>
      <c r="CS30" s="10">
        <v>96.540197208879974</v>
      </c>
      <c r="CT30" s="10">
        <v>102.46629872494948</v>
      </c>
      <c r="CU30" s="10">
        <v>107.93904229646319</v>
      </c>
      <c r="CV30" s="10">
        <v>112.91480209705834</v>
      </c>
      <c r="CW30" s="10">
        <v>117.43290427271495</v>
      </c>
      <c r="CX30" s="10">
        <v>121.21508990381066</v>
      </c>
      <c r="CY30" s="10">
        <v>124.88325351362738</v>
      </c>
      <c r="CZ30" s="10">
        <v>128.17219545921895</v>
      </c>
      <c r="DA30" s="10">
        <v>130.79838850783801</v>
      </c>
      <c r="DB30" s="10">
        <v>133.09413778612708</v>
      </c>
      <c r="DC30" s="10">
        <v>135.0998418462093</v>
      </c>
      <c r="DD30" s="10">
        <v>136.84210858266206</v>
      </c>
    </row>
    <row r="31" spans="1:108" x14ac:dyDescent="0.2">
      <c r="A31" s="4" t="s">
        <v>261</v>
      </c>
      <c r="B31" s="10"/>
      <c r="C31" s="10"/>
      <c r="D31" s="10">
        <v>1833.8533597919952</v>
      </c>
      <c r="E31" s="10">
        <v>1858.3238811100566</v>
      </c>
      <c r="F31" s="10">
        <v>1882.8479725280069</v>
      </c>
      <c r="G31" s="10">
        <v>1907.4117108816495</v>
      </c>
      <c r="H31" s="10">
        <v>1930.5052160055957</v>
      </c>
      <c r="I31" s="10">
        <v>1953.6524161338202</v>
      </c>
      <c r="J31" s="10">
        <v>1976.8400072990578</v>
      </c>
      <c r="K31" s="10">
        <v>2000.0816319889966</v>
      </c>
      <c r="L31" s="10">
        <v>2023.3707198195561</v>
      </c>
      <c r="M31" s="10">
        <v>2043.6648362032956</v>
      </c>
      <c r="N31" s="10">
        <v>2064.0185108419018</v>
      </c>
      <c r="O31" s="10">
        <v>2084.4196792223015</v>
      </c>
      <c r="P31" s="10">
        <v>2104.874566257211</v>
      </c>
      <c r="Q31" s="10">
        <v>2125.3772025774456</v>
      </c>
      <c r="R31" s="10">
        <v>2142.8928652317227</v>
      </c>
      <c r="S31" s="10">
        <v>2160.4559188374587</v>
      </c>
      <c r="T31" s="10">
        <v>2178.0773693744854</v>
      </c>
      <c r="U31" s="10">
        <v>2195.7409341179382</v>
      </c>
      <c r="V31" s="10">
        <v>2213.4685328156593</v>
      </c>
      <c r="W31" s="10">
        <v>2231.2384243725801</v>
      </c>
      <c r="X31" s="10">
        <v>2248.7268907808802</v>
      </c>
      <c r="Y31" s="10">
        <v>2266.4693189032087</v>
      </c>
      <c r="Z31" s="10">
        <v>2284.1941500836792</v>
      </c>
      <c r="AA31" s="10">
        <v>2301.9017101854884</v>
      </c>
      <c r="AB31" s="10">
        <v>2319.5919027512932</v>
      </c>
      <c r="AO31" s="4" t="s">
        <v>261</v>
      </c>
      <c r="AP31" s="10"/>
      <c r="AQ31" s="10"/>
      <c r="AR31" s="10">
        <v>1831.1213801368826</v>
      </c>
      <c r="AS31" s="10">
        <v>1855.2537645109639</v>
      </c>
      <c r="AT31" s="10">
        <v>1879.4395699106096</v>
      </c>
      <c r="AU31" s="10">
        <v>1903.6650167194432</v>
      </c>
      <c r="AV31" s="10">
        <v>1926.4201469554155</v>
      </c>
      <c r="AW31" s="10">
        <v>1949.2288110319832</v>
      </c>
      <c r="AX31" s="10">
        <v>1972.0778485821731</v>
      </c>
      <c r="AY31" s="10">
        <v>1994.9807505382205</v>
      </c>
      <c r="AZ31" s="10">
        <v>2017.9310163487603</v>
      </c>
      <c r="BA31" s="10">
        <v>2037.8862813022722</v>
      </c>
      <c r="BB31" s="10">
        <v>2057.9008498081375</v>
      </c>
      <c r="BC31" s="10">
        <v>2077.9628010260976</v>
      </c>
      <c r="BD31" s="10">
        <v>2098.0782822255533</v>
      </c>
      <c r="BE31" s="10">
        <v>2118.2413939688777</v>
      </c>
      <c r="BF31" s="10">
        <v>2135.4173356812785</v>
      </c>
      <c r="BG31" s="10">
        <v>2152.640541944113</v>
      </c>
      <c r="BH31" s="10">
        <v>2169.9218673693676</v>
      </c>
      <c r="BI31" s="10">
        <v>2187.2452468427127</v>
      </c>
      <c r="BJ31" s="10">
        <v>2204.6323011499103</v>
      </c>
      <c r="BK31" s="10">
        <v>2222.061580662044</v>
      </c>
      <c r="BL31" s="10">
        <v>2239.2137424778807</v>
      </c>
      <c r="BM31" s="10">
        <v>2256.6169256464855</v>
      </c>
      <c r="BN31" s="10">
        <v>2274.0032567242397</v>
      </c>
      <c r="BO31" s="10">
        <v>2291.373034790131</v>
      </c>
      <c r="BP31" s="10">
        <v>2308.7261816299169</v>
      </c>
      <c r="CC31" s="4" t="s">
        <v>261</v>
      </c>
      <c r="CD31" s="10"/>
      <c r="CE31" s="10"/>
      <c r="CF31" s="10">
        <v>21.42864687532569</v>
      </c>
      <c r="CG31" s="10">
        <v>44.6707181107652</v>
      </c>
      <c r="CH31" s="10">
        <v>69.423863433061499</v>
      </c>
      <c r="CI31" s="10">
        <v>95.669180054386729</v>
      </c>
      <c r="CJ31" s="10">
        <v>125.12807465512867</v>
      </c>
      <c r="CK31" s="10">
        <v>157.51125749568806</v>
      </c>
      <c r="CL31" s="10">
        <v>191.1607267737848</v>
      </c>
      <c r="CM31" s="10">
        <v>225.79365510979886</v>
      </c>
      <c r="CN31" s="10">
        <v>260.97892302399651</v>
      </c>
      <c r="CO31" s="10">
        <v>296.31179060790112</v>
      </c>
      <c r="CP31" s="10">
        <v>331.64279097836146</v>
      </c>
      <c r="CQ31" s="10">
        <v>366.57631208649838</v>
      </c>
      <c r="CR31" s="10">
        <v>400.89231319328258</v>
      </c>
      <c r="CS31" s="10">
        <v>434.32605260751325</v>
      </c>
      <c r="CT31" s="10">
        <v>465.9444037967836</v>
      </c>
      <c r="CU31" s="10">
        <v>496.10610958040695</v>
      </c>
      <c r="CV31" s="10">
        <v>524.49456439492667</v>
      </c>
      <c r="CW31" s="10">
        <v>551.39272258373694</v>
      </c>
      <c r="CX31" s="10">
        <v>574.28341172834746</v>
      </c>
      <c r="CY31" s="10">
        <v>597.47963514374658</v>
      </c>
      <c r="CZ31" s="10">
        <v>619.04678787497323</v>
      </c>
      <c r="DA31" s="10">
        <v>636.78726692572684</v>
      </c>
      <c r="DB31" s="10">
        <v>653.26353000499205</v>
      </c>
      <c r="DC31" s="10">
        <v>668.1431447424427</v>
      </c>
      <c r="DD31" s="10">
        <v>681.77699182542449</v>
      </c>
    </row>
    <row r="32" spans="1:108" x14ac:dyDescent="0.2">
      <c r="A32" s="4" t="s">
        <v>262</v>
      </c>
      <c r="B32" s="10"/>
      <c r="C32" s="10"/>
      <c r="D32" s="10">
        <v>481.45869560340276</v>
      </c>
      <c r="E32" s="10">
        <v>474.32885998588262</v>
      </c>
      <c r="F32" s="10">
        <v>467.21084741480485</v>
      </c>
      <c r="G32" s="10">
        <v>200.11510083467874</v>
      </c>
      <c r="H32" s="10">
        <v>192.61501845145597</v>
      </c>
      <c r="I32" s="10">
        <v>185.11796314138689</v>
      </c>
      <c r="J32" s="10">
        <v>177.62301121798015</v>
      </c>
      <c r="K32" s="10">
        <v>177.5225772753644</v>
      </c>
      <c r="L32" s="10">
        <v>177.42637568825998</v>
      </c>
      <c r="M32" s="10">
        <v>177.33424101579087</v>
      </c>
      <c r="N32" s="10">
        <v>177.24662193834075</v>
      </c>
      <c r="O32" s="10">
        <v>177.16319958133354</v>
      </c>
      <c r="P32" s="10">
        <v>177.08411569238748</v>
      </c>
      <c r="Q32" s="10">
        <v>177.00920502248482</v>
      </c>
      <c r="R32" s="10">
        <v>176.93860947276883</v>
      </c>
      <c r="S32" s="10">
        <v>176.87216389277145</v>
      </c>
      <c r="T32" s="10">
        <v>176.81016382310688</v>
      </c>
      <c r="U32" s="10">
        <v>176.75213718083396</v>
      </c>
      <c r="V32" s="10">
        <v>176.69868667194888</v>
      </c>
      <c r="W32" s="10">
        <v>176.64918680118538</v>
      </c>
      <c r="X32" s="10">
        <v>176.59451685036223</v>
      </c>
      <c r="Y32" s="10">
        <v>176.54972430534494</v>
      </c>
      <c r="Z32" s="10">
        <v>176.5071574995913</v>
      </c>
      <c r="AA32" s="10">
        <v>176.46680965311847</v>
      </c>
      <c r="AB32" s="10">
        <v>176.42866608567812</v>
      </c>
      <c r="AO32" s="4" t="s">
        <v>262</v>
      </c>
      <c r="AP32" s="10"/>
      <c r="AQ32" s="10"/>
      <c r="AR32" s="10">
        <v>404.21640290125043</v>
      </c>
      <c r="AS32" s="10">
        <v>400.57202912759413</v>
      </c>
      <c r="AT32" s="10">
        <v>396.93783206830648</v>
      </c>
      <c r="AU32" s="10">
        <v>164.63415510907686</v>
      </c>
      <c r="AV32" s="10">
        <v>160.66590070449689</v>
      </c>
      <c r="AW32" s="10">
        <v>156.70073806853034</v>
      </c>
      <c r="AX32" s="10">
        <v>152.73812484701278</v>
      </c>
      <c r="AY32" s="10">
        <v>152.54707201037178</v>
      </c>
      <c r="AZ32" s="10">
        <v>152.35967580335171</v>
      </c>
      <c r="BA32" s="10">
        <v>152.17581345874319</v>
      </c>
      <c r="BB32" s="10">
        <v>151.99580696191509</v>
      </c>
      <c r="BC32" s="10">
        <v>151.81942245950037</v>
      </c>
      <c r="BD32" s="10">
        <v>151.64675968980603</v>
      </c>
      <c r="BE32" s="10">
        <v>151.47769608115328</v>
      </c>
      <c r="BF32" s="10">
        <v>151.31233151313009</v>
      </c>
      <c r="BG32" s="10">
        <v>151.15054351440438</v>
      </c>
      <c r="BH32" s="10">
        <v>150.99254325684441</v>
      </c>
      <c r="BI32" s="10">
        <v>150.83798602068939</v>
      </c>
      <c r="BJ32" s="10">
        <v>150.68730545213413</v>
      </c>
      <c r="BK32" s="10">
        <v>150.54004576066652</v>
      </c>
      <c r="BL32" s="10">
        <v>150.38959901263317</v>
      </c>
      <c r="BM32" s="10">
        <v>150.246859609724</v>
      </c>
      <c r="BN32" s="10">
        <v>150.10628373057619</v>
      </c>
      <c r="BO32" s="10">
        <v>149.96786339199966</v>
      </c>
      <c r="BP32" s="10">
        <v>149.83158536083823</v>
      </c>
      <c r="CC32" s="4" t="s">
        <v>262</v>
      </c>
      <c r="CD32" s="10"/>
      <c r="CE32" s="10"/>
      <c r="CF32" s="10">
        <v>21.101747962842722</v>
      </c>
      <c r="CG32" s="10">
        <v>42.105943351224717</v>
      </c>
      <c r="CH32" s="10">
        <v>62.884930665156411</v>
      </c>
      <c r="CI32" s="10">
        <v>71.764091032973937</v>
      </c>
      <c r="CJ32" s="10">
        <v>80.419872575303415</v>
      </c>
      <c r="CK32" s="10">
        <v>88.737749140969314</v>
      </c>
      <c r="CL32" s="10">
        <v>96.609739421192458</v>
      </c>
      <c r="CM32" s="10">
        <v>104.10741748046073</v>
      </c>
      <c r="CN32" s="10">
        <v>110.89356874222912</v>
      </c>
      <c r="CO32" s="10">
        <v>117.4088396672939</v>
      </c>
      <c r="CP32" s="10">
        <v>123.36586659408806</v>
      </c>
      <c r="CQ32" s="10">
        <v>128.51755247918908</v>
      </c>
      <c r="CR32" s="10">
        <v>133.13230116484178</v>
      </c>
      <c r="CS32" s="10">
        <v>137.41276637262911</v>
      </c>
      <c r="CT32" s="10">
        <v>141.30745485038324</v>
      </c>
      <c r="CU32" s="10">
        <v>144.78539818938805</v>
      </c>
      <c r="CV32" s="10">
        <v>147.89671528267206</v>
      </c>
      <c r="CW32" s="10">
        <v>150.66500077202201</v>
      </c>
      <c r="CX32" s="10">
        <v>153.13792360346577</v>
      </c>
      <c r="CY32" s="10">
        <v>155.35803668087814</v>
      </c>
      <c r="CZ32" s="10">
        <v>157.35687824746714</v>
      </c>
      <c r="DA32" s="10">
        <v>157.06683088196866</v>
      </c>
      <c r="DB32" s="10">
        <v>158.49783412724602</v>
      </c>
      <c r="DC32" s="10">
        <v>157.48289705909556</v>
      </c>
      <c r="DD32" s="10">
        <v>156.72176417048888</v>
      </c>
    </row>
    <row r="33" spans="1:108" x14ac:dyDescent="0.2">
      <c r="A33" s="4" t="s">
        <v>263</v>
      </c>
      <c r="B33" s="10"/>
      <c r="C33" s="10"/>
      <c r="D33" s="10">
        <v>1154.9581107235131</v>
      </c>
      <c r="E33" s="10">
        <v>1156.1468019379054</v>
      </c>
      <c r="F33" s="10">
        <v>1157.365965920523</v>
      </c>
      <c r="G33" s="10">
        <v>1158.6126236499188</v>
      </c>
      <c r="H33" s="10">
        <v>1159.8881786908289</v>
      </c>
      <c r="I33" s="10">
        <v>1161.194035007923</v>
      </c>
      <c r="J33" s="10">
        <v>1162.5272146568468</v>
      </c>
      <c r="K33" s="10">
        <v>1163.8905828333311</v>
      </c>
      <c r="L33" s="10">
        <v>1165.2826225966871</v>
      </c>
      <c r="M33" s="10">
        <v>1166.7018178049143</v>
      </c>
      <c r="N33" s="10">
        <v>1168.1524949292857</v>
      </c>
      <c r="O33" s="10">
        <v>1169.6316775798425</v>
      </c>
      <c r="P33" s="10">
        <v>1171.1407714206052</v>
      </c>
      <c r="Q33" s="10">
        <v>1172.6782611746735</v>
      </c>
      <c r="R33" s="10">
        <v>1174.2455533159616</v>
      </c>
      <c r="S33" s="10">
        <v>1175.8411329611145</v>
      </c>
      <c r="T33" s="10">
        <v>1177.467867789122</v>
      </c>
      <c r="U33" s="10">
        <v>1179.1213221509306</v>
      </c>
      <c r="V33" s="10">
        <v>1180.8072855537075</v>
      </c>
      <c r="W33" s="10">
        <v>1182.519862223498</v>
      </c>
      <c r="X33" s="10">
        <v>1184.1723337491608</v>
      </c>
      <c r="Y33" s="10">
        <v>1185.9079216691175</v>
      </c>
      <c r="Z33" s="10">
        <v>1187.6538565577441</v>
      </c>
      <c r="AA33" s="10">
        <v>1189.4101704281841</v>
      </c>
      <c r="AB33" s="10">
        <v>1191.1767348729809</v>
      </c>
      <c r="AO33" s="4" t="s">
        <v>263</v>
      </c>
      <c r="AP33" s="10"/>
      <c r="AQ33" s="10"/>
      <c r="AR33" s="10">
        <v>812.80251281771098</v>
      </c>
      <c r="AS33" s="10">
        <v>814.12764428915386</v>
      </c>
      <c r="AT33" s="10">
        <v>815.47433316483728</v>
      </c>
      <c r="AU33" s="10">
        <v>816.84028407288338</v>
      </c>
      <c r="AV33" s="10">
        <v>818.22659333241643</v>
      </c>
      <c r="AW33" s="10">
        <v>819.63435752019132</v>
      </c>
      <c r="AX33" s="10">
        <v>821.06128193841232</v>
      </c>
      <c r="AY33" s="10">
        <v>822.50959392016966</v>
      </c>
      <c r="AZ33" s="10">
        <v>823.97812939011874</v>
      </c>
      <c r="BA33" s="10">
        <v>825.46572478298503</v>
      </c>
      <c r="BB33" s="10">
        <v>826.97573822327786</v>
      </c>
      <c r="BC33" s="10">
        <v>828.50587595970637</v>
      </c>
      <c r="BD33" s="10">
        <v>830.05723553477173</v>
      </c>
      <c r="BE33" s="10">
        <v>877.71060748348395</v>
      </c>
      <c r="BF33" s="10">
        <v>879.56595579026077</v>
      </c>
      <c r="BG33" s="10">
        <v>881.44253663185111</v>
      </c>
      <c r="BH33" s="10">
        <v>883.34278525174068</v>
      </c>
      <c r="BI33" s="10">
        <v>885.26296864892583</v>
      </c>
      <c r="BJ33" s="10">
        <v>887.2079896469221</v>
      </c>
      <c r="BK33" s="10">
        <v>889.17288192218962</v>
      </c>
      <c r="BL33" s="10">
        <v>891.08441783469834</v>
      </c>
      <c r="BM33" s="10">
        <v>893.06357558223249</v>
      </c>
      <c r="BN33" s="10">
        <v>895.04889946904905</v>
      </c>
      <c r="BO33" s="10">
        <v>897.04044028697194</v>
      </c>
      <c r="BP33" s="10">
        <v>899.03809351269115</v>
      </c>
      <c r="CC33" s="4" t="s">
        <v>263</v>
      </c>
      <c r="CD33" s="10"/>
      <c r="CE33" s="10"/>
      <c r="CF33" s="10">
        <v>8.1985340974585803</v>
      </c>
      <c r="CG33" s="10">
        <v>18.162601629986664</v>
      </c>
      <c r="CH33" s="10">
        <v>29.675263178676037</v>
      </c>
      <c r="CI33" s="10">
        <v>42.552216589760462</v>
      </c>
      <c r="CJ33" s="10">
        <v>56.630256220728171</v>
      </c>
      <c r="CK33" s="10">
        <v>71.212301581424512</v>
      </c>
      <c r="CL33" s="10">
        <v>87.274180639260067</v>
      </c>
      <c r="CM33" s="10">
        <v>103.66601622222265</v>
      </c>
      <c r="CN33" s="10">
        <v>120.07308116136437</v>
      </c>
      <c r="CO33" s="10">
        <v>137.0512833955967</v>
      </c>
      <c r="CP33" s="10">
        <v>155.61072103787643</v>
      </c>
      <c r="CQ33" s="10">
        <v>174.35896624305215</v>
      </c>
      <c r="CR33" s="10">
        <v>192.89174686991828</v>
      </c>
      <c r="CS33" s="10">
        <v>210.88890697575215</v>
      </c>
      <c r="CT33" s="10">
        <v>228.37647540410447</v>
      </c>
      <c r="CU33" s="10">
        <v>245.10981257696673</v>
      </c>
      <c r="CV33" s="10">
        <v>260.86308003859574</v>
      </c>
      <c r="CW33" s="10">
        <v>275.75244787005266</v>
      </c>
      <c r="CX33" s="10">
        <v>289.72645356098201</v>
      </c>
      <c r="CY33" s="10">
        <v>302.75930190387976</v>
      </c>
      <c r="CZ33" s="10">
        <v>314.82647830949566</v>
      </c>
      <c r="DA33" s="10">
        <v>325.99778763381585</v>
      </c>
      <c r="DB33" s="10">
        <v>336.29432724216042</v>
      </c>
      <c r="DC33" s="10">
        <v>345.77777118707075</v>
      </c>
      <c r="DD33" s="10">
        <v>354.51596658048356</v>
      </c>
    </row>
    <row r="34" spans="1:108" ht="13.5" thickBot="1" x14ac:dyDescent="0.25">
      <c r="A34" s="4" t="s">
        <v>264</v>
      </c>
      <c r="B34" s="10"/>
      <c r="C34" s="10"/>
      <c r="D34" s="10">
        <v>206.10678497741497</v>
      </c>
      <c r="E34" s="10">
        <v>205.26988665853833</v>
      </c>
      <c r="F34" s="10">
        <v>204.43818546841837</v>
      </c>
      <c r="G34" s="10">
        <v>203.61157681939281</v>
      </c>
      <c r="H34" s="10">
        <v>202.79007810028253</v>
      </c>
      <c r="I34" s="10">
        <v>201.97370682011362</v>
      </c>
      <c r="J34" s="10">
        <v>201.16235874574951</v>
      </c>
      <c r="K34" s="10">
        <v>200.35609223465141</v>
      </c>
      <c r="L34" s="10">
        <v>199.55484389243512</v>
      </c>
      <c r="M34" s="10">
        <v>198.75855045642678</v>
      </c>
      <c r="N34" s="10">
        <v>197.96731123414909</v>
      </c>
      <c r="O34" s="10">
        <v>197.18102256654325</v>
      </c>
      <c r="P34" s="10">
        <v>196.39970275222839</v>
      </c>
      <c r="Q34" s="10">
        <v>195.6232889692821</v>
      </c>
      <c r="R34" s="10">
        <v>194.85179974704573</v>
      </c>
      <c r="S34" s="10">
        <v>194.08517248020777</v>
      </c>
      <c r="T34" s="10">
        <v>193.32346653475042</v>
      </c>
      <c r="U34" s="10">
        <v>192.56653829292446</v>
      </c>
      <c r="V34" s="10">
        <v>191.81452857101135</v>
      </c>
      <c r="W34" s="10">
        <v>191.06725335127527</v>
      </c>
      <c r="X34" s="10">
        <v>190.32228126571414</v>
      </c>
      <c r="Y34" s="10">
        <v>189.58357489973542</v>
      </c>
      <c r="Z34" s="10">
        <v>188.84909141784235</v>
      </c>
      <c r="AA34" s="54">
        <v>188.11881132631675</v>
      </c>
      <c r="AB34" s="54">
        <v>187.39271239369546</v>
      </c>
      <c r="AO34" s="5" t="s">
        <v>264</v>
      </c>
      <c r="AP34" s="12"/>
      <c r="AQ34" s="12"/>
      <c r="AR34" s="12">
        <v>206.10678497741497</v>
      </c>
      <c r="AS34" s="12">
        <v>205.26988665853833</v>
      </c>
      <c r="AT34" s="12">
        <v>204.43818546841837</v>
      </c>
      <c r="AU34" s="12">
        <v>203.61157681939281</v>
      </c>
      <c r="AV34" s="12">
        <v>202.79007810028253</v>
      </c>
      <c r="AW34" s="12">
        <v>201.97370682011362</v>
      </c>
      <c r="AX34" s="12">
        <v>201.16235874574951</v>
      </c>
      <c r="AY34" s="12">
        <v>200.35609223465141</v>
      </c>
      <c r="AZ34" s="12">
        <v>199.55484389243512</v>
      </c>
      <c r="BA34" s="12">
        <v>198.75855045642678</v>
      </c>
      <c r="BB34" s="12">
        <v>197.96731123414909</v>
      </c>
      <c r="BC34" s="12">
        <v>197.18102256654325</v>
      </c>
      <c r="BD34" s="12">
        <v>196.39970275222839</v>
      </c>
      <c r="BE34" s="12">
        <v>195.6232889692821</v>
      </c>
      <c r="BF34" s="12">
        <v>194.85179974704573</v>
      </c>
      <c r="BG34" s="12">
        <v>194.08517248020777</v>
      </c>
      <c r="BH34" s="12">
        <v>193.32346653475042</v>
      </c>
      <c r="BI34" s="12">
        <v>192.56653829292446</v>
      </c>
      <c r="BJ34" s="12">
        <v>191.81452857101135</v>
      </c>
      <c r="BK34" s="12">
        <v>191.06725335127527</v>
      </c>
      <c r="BL34" s="12">
        <v>190.32228126571414</v>
      </c>
      <c r="BM34" s="12">
        <v>189.58357489973542</v>
      </c>
      <c r="BN34" s="12">
        <v>188.84909141784235</v>
      </c>
      <c r="BO34" s="12">
        <v>188.11881132631675</v>
      </c>
      <c r="BP34" s="12">
        <v>187.39271239369546</v>
      </c>
      <c r="CC34" s="4" t="s">
        <v>264</v>
      </c>
      <c r="CD34" s="12"/>
      <c r="CE34" s="12"/>
      <c r="CF34" s="12">
        <v>5.2643218769317723</v>
      </c>
      <c r="CG34" s="12">
        <v>10.913483024249608</v>
      </c>
      <c r="CH34" s="12">
        <v>16.8797447292703</v>
      </c>
      <c r="CI34" s="12">
        <v>23.076904708446982</v>
      </c>
      <c r="CJ34" s="12">
        <v>29.404726268943925</v>
      </c>
      <c r="CK34" s="12">
        <v>35.755566430034342</v>
      </c>
      <c r="CL34" s="12">
        <v>41.30357005035539</v>
      </c>
      <c r="CM34" s="12">
        <v>47.387339985061146</v>
      </c>
      <c r="CN34" s="12">
        <v>53.203829065554736</v>
      </c>
      <c r="CO34" s="12">
        <v>57.919714845252884</v>
      </c>
      <c r="CP34" s="12">
        <v>62.145053681346901</v>
      </c>
      <c r="CQ34" s="12">
        <v>66.005529468351085</v>
      </c>
      <c r="CR34" s="12">
        <v>69.43295765006512</v>
      </c>
      <c r="CS34" s="12">
        <v>72.365138440528568</v>
      </c>
      <c r="CT34" s="12">
        <v>74.903513604881169</v>
      </c>
      <c r="CU34" s="12">
        <v>77.081532899740864</v>
      </c>
      <c r="CV34" s="12">
        <v>78.939134596055936</v>
      </c>
      <c r="CW34" s="12">
        <v>80.518683347188485</v>
      </c>
      <c r="CX34" s="12">
        <v>81.860976443287043</v>
      </c>
      <c r="CY34" s="12">
        <v>83.003288163996743</v>
      </c>
      <c r="CZ34" s="12">
        <v>83.97717434488753</v>
      </c>
      <c r="DA34" s="12">
        <v>84.814365858868257</v>
      </c>
      <c r="DB34" s="12">
        <v>85.537951253143817</v>
      </c>
      <c r="DC34" s="12">
        <v>86.169013057526399</v>
      </c>
      <c r="DD34" s="12">
        <v>86.724543284447435</v>
      </c>
    </row>
    <row r="35" spans="1:108" x14ac:dyDescent="0.2">
      <c r="A35" s="44" t="s">
        <v>93</v>
      </c>
      <c r="B35" s="45"/>
      <c r="C35" s="45"/>
      <c r="D35" s="45"/>
      <c r="E35" s="45"/>
      <c r="F35" s="45"/>
      <c r="G35" s="45"/>
      <c r="H35" s="45"/>
      <c r="I35" s="45"/>
      <c r="J35" s="45"/>
      <c r="K35" s="45"/>
      <c r="L35" s="45"/>
      <c r="M35" s="45"/>
      <c r="N35" s="45"/>
      <c r="O35" s="45"/>
      <c r="P35" s="45"/>
      <c r="Q35" s="45"/>
      <c r="R35" s="45"/>
      <c r="S35" s="45"/>
      <c r="T35" s="45"/>
      <c r="U35" s="45"/>
      <c r="V35" s="45"/>
      <c r="W35" s="45"/>
      <c r="X35" s="45"/>
      <c r="Y35" s="45"/>
      <c r="Z35" s="45"/>
      <c r="AA35" s="45"/>
      <c r="AB35" s="45"/>
      <c r="AO35" s="42" t="s">
        <v>93</v>
      </c>
      <c r="CC35" s="44" t="s">
        <v>93</v>
      </c>
    </row>
    <row r="36" spans="1:108" s="59" customFormat="1" x14ac:dyDescent="0.2">
      <c r="B36" s="54"/>
      <c r="C36" s="54"/>
      <c r="D36" s="54"/>
      <c r="E36" s="54"/>
      <c r="F36" s="54"/>
      <c r="G36" s="54"/>
      <c r="H36" s="54"/>
      <c r="I36" s="54"/>
      <c r="J36" s="54"/>
      <c r="K36" s="54"/>
      <c r="L36" s="54"/>
      <c r="M36" s="54"/>
      <c r="N36" s="54"/>
      <c r="O36" s="54"/>
      <c r="P36" s="54"/>
      <c r="Q36" s="54"/>
      <c r="R36" s="54"/>
      <c r="S36" s="54"/>
      <c r="T36" s="54"/>
      <c r="U36" s="54"/>
      <c r="V36" s="54"/>
      <c r="W36" s="54"/>
      <c r="X36" s="54"/>
      <c r="Y36" s="54"/>
      <c r="Z36" s="54"/>
      <c r="AA36" s="54"/>
      <c r="AB36" s="54"/>
      <c r="AC36" s="2"/>
      <c r="AD36" s="2"/>
      <c r="AE36" s="2"/>
      <c r="AF36" s="2"/>
      <c r="AG36" s="2"/>
      <c r="AH36" s="2"/>
      <c r="AI36" s="2"/>
      <c r="AJ36" s="2"/>
      <c r="AK36" s="2"/>
      <c r="AL36" s="2"/>
      <c r="AM36" s="2"/>
      <c r="AN36" s="2"/>
      <c r="AP36" s="54"/>
      <c r="AQ36" s="54"/>
      <c r="AR36" s="54"/>
      <c r="AS36" s="54"/>
      <c r="AT36" s="54"/>
      <c r="AU36" s="54"/>
      <c r="AV36" s="54"/>
      <c r="AW36" s="54"/>
      <c r="AX36" s="54"/>
      <c r="AY36" s="54"/>
      <c r="AZ36" s="54"/>
      <c r="BA36" s="54"/>
      <c r="BB36" s="54"/>
      <c r="BC36" s="54"/>
      <c r="BD36" s="54"/>
      <c r="BE36" s="54"/>
      <c r="BF36" s="54"/>
      <c r="BG36" s="54"/>
      <c r="BH36" s="54"/>
      <c r="BI36" s="54"/>
      <c r="BJ36" s="54"/>
      <c r="BK36" s="54"/>
      <c r="BL36" s="54"/>
      <c r="BM36" s="54"/>
      <c r="BN36" s="54"/>
      <c r="BO36" s="54"/>
      <c r="BP36" s="54"/>
      <c r="CD36" s="54"/>
      <c r="CE36" s="54"/>
      <c r="CF36" s="54"/>
      <c r="CG36" s="54"/>
      <c r="CH36" s="54"/>
      <c r="CI36" s="54"/>
      <c r="CJ36" s="54"/>
      <c r="CK36" s="54"/>
      <c r="CL36" s="54"/>
      <c r="CM36" s="54"/>
      <c r="CN36" s="54"/>
      <c r="CO36" s="54"/>
      <c r="CP36" s="54"/>
      <c r="CQ36" s="54"/>
      <c r="CR36" s="54"/>
      <c r="CS36" s="54"/>
      <c r="CT36" s="54"/>
      <c r="CU36" s="54"/>
      <c r="CV36" s="54"/>
      <c r="CW36" s="54"/>
      <c r="CX36" s="54"/>
      <c r="CY36" s="54"/>
      <c r="CZ36" s="54"/>
      <c r="DA36" s="54"/>
      <c r="DB36" s="54"/>
      <c r="DC36" s="54"/>
      <c r="DD36" s="54"/>
    </row>
    <row r="38" spans="1:108" x14ac:dyDescent="0.2">
      <c r="A38" s="60"/>
      <c r="B38" s="59"/>
      <c r="C38" s="59"/>
      <c r="D38" s="59"/>
      <c r="E38" s="59"/>
      <c r="F38" s="59"/>
      <c r="G38" s="59"/>
      <c r="H38" s="59"/>
      <c r="I38" s="59"/>
      <c r="J38" s="59"/>
      <c r="K38" s="59"/>
      <c r="L38" s="59"/>
      <c r="M38" s="59"/>
      <c r="N38" s="59"/>
      <c r="O38" s="59"/>
      <c r="P38" s="59"/>
      <c r="Q38" s="59"/>
      <c r="R38" s="59"/>
      <c r="S38" s="59"/>
      <c r="T38" s="59"/>
      <c r="U38" s="59"/>
      <c r="V38" s="59"/>
      <c r="W38" s="59"/>
      <c r="X38" s="59"/>
      <c r="Y38" s="59"/>
      <c r="Z38" s="59"/>
      <c r="AA38" s="59"/>
      <c r="AB38" s="59"/>
      <c r="AO38" s="42"/>
      <c r="CC38" s="42"/>
    </row>
    <row r="39" spans="1:108" x14ac:dyDescent="0.2">
      <c r="A39" s="9" t="str">
        <f>Mappings!D11 &amp; " (" &amp; Mappings!E11 &amp; ")"</f>
        <v>BNI Electricity Technical Potential by End Use (GWh)</v>
      </c>
      <c r="B39" s="9"/>
      <c r="C39" s="9"/>
      <c r="D39" s="9"/>
      <c r="E39" s="9"/>
      <c r="F39" s="9"/>
      <c r="G39" s="9"/>
      <c r="H39" s="9"/>
      <c r="I39" s="9"/>
      <c r="J39" s="9"/>
      <c r="K39" s="9"/>
      <c r="L39" s="9"/>
      <c r="M39" s="9"/>
      <c r="N39" s="9"/>
      <c r="O39" s="9"/>
      <c r="P39" s="9"/>
      <c r="Q39" s="9"/>
      <c r="R39" s="9"/>
      <c r="S39" s="9"/>
      <c r="T39" s="9"/>
      <c r="U39" s="9"/>
      <c r="V39" s="9"/>
      <c r="W39" s="9"/>
      <c r="X39" s="9"/>
      <c r="Y39" s="9"/>
      <c r="Z39" s="9"/>
      <c r="AA39" s="9"/>
      <c r="AB39" s="9"/>
      <c r="AO39" s="9" t="str">
        <f>Mappings!D15 &amp; " (" &amp; Mappings!E15 &amp; ")"</f>
        <v>BNI Electricity Economic Potential by End Use (GWh)</v>
      </c>
      <c r="AP39" s="9"/>
      <c r="AQ39" s="9"/>
      <c r="AR39" s="9"/>
      <c r="AS39" s="9"/>
      <c r="AT39" s="9"/>
      <c r="AU39" s="9"/>
      <c r="AV39" s="9"/>
      <c r="AW39" s="9"/>
      <c r="AX39" s="9"/>
      <c r="AY39" s="9"/>
      <c r="AZ39" s="9"/>
      <c r="BA39" s="9"/>
      <c r="BB39" s="9"/>
      <c r="BC39" s="9"/>
      <c r="BD39" s="9"/>
      <c r="BE39" s="9"/>
      <c r="BF39" s="9"/>
      <c r="BG39" s="9"/>
      <c r="BH39" s="9"/>
      <c r="BI39" s="9"/>
      <c r="BJ39" s="9"/>
      <c r="BK39" s="9"/>
      <c r="BL39" s="9"/>
      <c r="BM39" s="9"/>
      <c r="BN39" s="9"/>
      <c r="BO39" s="9"/>
      <c r="BP39" s="9"/>
      <c r="CC39" s="9"/>
      <c r="CD39" s="9"/>
      <c r="CE39" s="9"/>
      <c r="CF39" s="9"/>
      <c r="CG39" s="9"/>
      <c r="CH39" s="9"/>
      <c r="CI39" s="9"/>
      <c r="CJ39" s="9"/>
      <c r="CK39" s="9"/>
      <c r="CL39" s="9"/>
      <c r="CM39" s="9"/>
      <c r="CN39" s="9"/>
      <c r="CO39" s="9"/>
      <c r="CP39" s="9"/>
      <c r="CQ39" s="9"/>
      <c r="CR39" s="9"/>
      <c r="CS39" s="9"/>
      <c r="CT39" s="9"/>
      <c r="CU39" s="9"/>
      <c r="CV39" s="9"/>
      <c r="CW39" s="9"/>
      <c r="CX39" s="9"/>
      <c r="CY39" s="9"/>
      <c r="CZ39" s="9"/>
      <c r="DA39" s="9"/>
      <c r="DB39" s="9"/>
      <c r="DC39" s="9"/>
      <c r="DD39" s="9"/>
    </row>
    <row r="40" spans="1:108" ht="13.5" thickBot="1" x14ac:dyDescent="0.25">
      <c r="A40" s="7"/>
      <c r="B40" s="8">
        <v>2019</v>
      </c>
      <c r="C40" s="8">
        <v>2020</v>
      </c>
      <c r="D40" s="8">
        <v>2021</v>
      </c>
      <c r="E40" s="8">
        <v>2022</v>
      </c>
      <c r="F40" s="8">
        <v>2023</v>
      </c>
      <c r="G40" s="8">
        <v>2024</v>
      </c>
      <c r="H40" s="8">
        <v>2025</v>
      </c>
      <c r="I40" s="8">
        <v>2026</v>
      </c>
      <c r="J40" s="8">
        <v>2027</v>
      </c>
      <c r="K40" s="8">
        <v>2028</v>
      </c>
      <c r="L40" s="8">
        <v>2029</v>
      </c>
      <c r="M40" s="8">
        <v>2030</v>
      </c>
      <c r="N40" s="8">
        <v>2031</v>
      </c>
      <c r="O40" s="8">
        <v>2032</v>
      </c>
      <c r="P40" s="8">
        <v>2033</v>
      </c>
      <c r="Q40" s="8">
        <v>2034</v>
      </c>
      <c r="R40" s="8">
        <v>2035</v>
      </c>
      <c r="S40" s="8">
        <v>2036</v>
      </c>
      <c r="T40" s="8">
        <v>2037</v>
      </c>
      <c r="U40" s="8">
        <v>2038</v>
      </c>
      <c r="V40" s="8">
        <v>2039</v>
      </c>
      <c r="W40" s="8">
        <v>2040</v>
      </c>
      <c r="X40" s="8">
        <v>2041</v>
      </c>
      <c r="Y40" s="8">
        <v>2042</v>
      </c>
      <c r="Z40" s="8">
        <v>2043</v>
      </c>
      <c r="AA40" s="8">
        <v>2044</v>
      </c>
      <c r="AB40" s="8">
        <v>2045</v>
      </c>
      <c r="AO40" s="7"/>
      <c r="AP40" s="8">
        <v>2019</v>
      </c>
      <c r="AQ40" s="8">
        <v>2020</v>
      </c>
      <c r="AR40" s="8">
        <v>2021</v>
      </c>
      <c r="AS40" s="8">
        <v>2022</v>
      </c>
      <c r="AT40" s="8">
        <v>2023</v>
      </c>
      <c r="AU40" s="8">
        <v>2024</v>
      </c>
      <c r="AV40" s="8">
        <v>2025</v>
      </c>
      <c r="AW40" s="8">
        <v>2026</v>
      </c>
      <c r="AX40" s="8">
        <v>2027</v>
      </c>
      <c r="AY40" s="8">
        <v>2028</v>
      </c>
      <c r="AZ40" s="8">
        <v>2029</v>
      </c>
      <c r="BA40" s="8">
        <v>2030</v>
      </c>
      <c r="BB40" s="8">
        <v>2031</v>
      </c>
      <c r="BC40" s="8">
        <v>2032</v>
      </c>
      <c r="BD40" s="8">
        <v>2033</v>
      </c>
      <c r="BE40" s="8">
        <v>2034</v>
      </c>
      <c r="BF40" s="8">
        <v>2035</v>
      </c>
      <c r="BG40" s="8">
        <v>2036</v>
      </c>
      <c r="BH40" s="8">
        <v>2037</v>
      </c>
      <c r="BI40" s="8">
        <v>2038</v>
      </c>
      <c r="BJ40" s="8">
        <v>2039</v>
      </c>
      <c r="BK40" s="8">
        <v>2040</v>
      </c>
      <c r="BL40" s="8">
        <v>2041</v>
      </c>
      <c r="BM40" s="8">
        <v>2042</v>
      </c>
      <c r="BN40" s="8">
        <v>2043</v>
      </c>
      <c r="BO40" s="8">
        <v>2044</v>
      </c>
      <c r="BP40" s="8">
        <v>2045</v>
      </c>
      <c r="CC40" s="7"/>
      <c r="CD40" s="8">
        <v>2019</v>
      </c>
      <c r="CE40" s="8">
        <v>2020</v>
      </c>
      <c r="CF40" s="8">
        <v>2021</v>
      </c>
      <c r="CG40" s="8">
        <v>2022</v>
      </c>
      <c r="CH40" s="8">
        <v>2023</v>
      </c>
      <c r="CI40" s="8">
        <v>2024</v>
      </c>
      <c r="CJ40" s="8">
        <v>2025</v>
      </c>
      <c r="CK40" s="8">
        <v>2026</v>
      </c>
      <c r="CL40" s="8">
        <v>2027</v>
      </c>
      <c r="CM40" s="8">
        <v>2028</v>
      </c>
      <c r="CN40" s="8">
        <v>2029</v>
      </c>
      <c r="CO40" s="8">
        <v>2030</v>
      </c>
      <c r="CP40" s="8">
        <v>2031</v>
      </c>
      <c r="CQ40" s="8">
        <v>2032</v>
      </c>
      <c r="CR40" s="8">
        <v>2033</v>
      </c>
      <c r="CS40" s="8">
        <v>2034</v>
      </c>
      <c r="CT40" s="8">
        <v>2035</v>
      </c>
      <c r="CU40" s="8">
        <v>2036</v>
      </c>
      <c r="CV40" s="8">
        <v>2037</v>
      </c>
      <c r="CW40" s="8">
        <v>2038</v>
      </c>
      <c r="CX40" s="8">
        <v>2039</v>
      </c>
      <c r="CY40" s="8">
        <v>2040</v>
      </c>
      <c r="CZ40" s="8">
        <v>2041</v>
      </c>
      <c r="DA40" s="8">
        <v>2042</v>
      </c>
      <c r="DB40" s="8">
        <v>2043</v>
      </c>
      <c r="DC40" s="8">
        <v>2044</v>
      </c>
      <c r="DD40" s="8">
        <v>2045</v>
      </c>
    </row>
    <row r="41" spans="1:108" ht="13.5" thickTop="1" x14ac:dyDescent="0.2">
      <c r="A41" s="3" t="s">
        <v>251</v>
      </c>
      <c r="B41" s="11"/>
      <c r="C41" s="11"/>
      <c r="D41" s="11">
        <v>331.58908906074726</v>
      </c>
      <c r="E41" s="11">
        <v>332.18219502735042</v>
      </c>
      <c r="F41" s="11">
        <v>331.72672917310928</v>
      </c>
      <c r="G41" s="11">
        <v>331.32889347802217</v>
      </c>
      <c r="H41" s="11">
        <v>330.42252360659575</v>
      </c>
      <c r="I41" s="11">
        <v>330.04798961528962</v>
      </c>
      <c r="J41" s="11">
        <v>329.45953294832441</v>
      </c>
      <c r="K41" s="11">
        <v>329.35675085819832</v>
      </c>
      <c r="L41" s="11">
        <v>326.84262678229942</v>
      </c>
      <c r="M41" s="11">
        <v>324.51526997827904</v>
      </c>
      <c r="N41" s="11">
        <v>321.76968604004776</v>
      </c>
      <c r="O41" s="11">
        <v>319.11509137561853</v>
      </c>
      <c r="P41" s="11">
        <v>316.19390109785081</v>
      </c>
      <c r="Q41" s="11">
        <v>310.49651519891302</v>
      </c>
      <c r="R41" s="11">
        <v>304.8616123204427</v>
      </c>
      <c r="S41" s="11">
        <v>299.71078863606272</v>
      </c>
      <c r="T41" s="11">
        <v>298.51583766101379</v>
      </c>
      <c r="U41" s="11">
        <v>297.24803196378662</v>
      </c>
      <c r="V41" s="11">
        <v>296.23440468326879</v>
      </c>
      <c r="W41" s="11">
        <v>295.41973834261307</v>
      </c>
      <c r="X41" s="11">
        <v>290.54649438049205</v>
      </c>
      <c r="Y41" s="11">
        <v>289.49262747090154</v>
      </c>
      <c r="Z41" s="11">
        <v>288.43807692546784</v>
      </c>
      <c r="AA41" s="10">
        <v>287.38283504860487</v>
      </c>
      <c r="AB41" s="10">
        <v>286.32689418320462</v>
      </c>
      <c r="AO41" s="3" t="s">
        <v>251</v>
      </c>
      <c r="AP41" s="11"/>
      <c r="AQ41" s="11"/>
      <c r="AR41" s="11">
        <v>128.43535208273545</v>
      </c>
      <c r="AS41" s="11">
        <v>147.3033908457225</v>
      </c>
      <c r="AT41" s="11">
        <v>214.87287132665733</v>
      </c>
      <c r="AU41" s="11">
        <v>250.25256420340099</v>
      </c>
      <c r="AV41" s="11">
        <v>257.27037443143757</v>
      </c>
      <c r="AW41" s="11">
        <v>257.26160118600728</v>
      </c>
      <c r="AX41" s="11">
        <v>257.03707646118846</v>
      </c>
      <c r="AY41" s="11">
        <v>257.29640665349797</v>
      </c>
      <c r="AZ41" s="11">
        <v>255.4295059622842</v>
      </c>
      <c r="BA41" s="11">
        <v>253.70951345672611</v>
      </c>
      <c r="BB41" s="11">
        <v>251.62819959156946</v>
      </c>
      <c r="BC41" s="11">
        <v>249.61947332810894</v>
      </c>
      <c r="BD41" s="11">
        <v>247.37336851653316</v>
      </c>
      <c r="BE41" s="11">
        <v>243.00921785990707</v>
      </c>
      <c r="BF41" s="11">
        <v>247.12008719162739</v>
      </c>
      <c r="BG41" s="11">
        <v>243.13967574873129</v>
      </c>
      <c r="BH41" s="11">
        <v>242.28600174152618</v>
      </c>
      <c r="BI41" s="11">
        <v>241.374884397046</v>
      </c>
      <c r="BJ41" s="11">
        <v>240.66989459742553</v>
      </c>
      <c r="BK41" s="11">
        <v>240.13305080719908</v>
      </c>
      <c r="BL41" s="11">
        <v>228.28799911026218</v>
      </c>
      <c r="BM41" s="11">
        <v>227.58150355042551</v>
      </c>
      <c r="BN41" s="11">
        <v>226.87437687437787</v>
      </c>
      <c r="BO41" s="10">
        <v>226.16661421370134</v>
      </c>
      <c r="BP41" s="10">
        <v>225.45821072432025</v>
      </c>
      <c r="CC41" s="3" t="s">
        <v>251</v>
      </c>
      <c r="CD41" s="11"/>
      <c r="CE41" s="11"/>
      <c r="CF41" s="11">
        <v>1.5223766514322996</v>
      </c>
      <c r="CG41" s="11">
        <v>3.286059024760803</v>
      </c>
      <c r="CH41" s="11">
        <v>4.9887849086461697</v>
      </c>
      <c r="CI41" s="11">
        <v>6.7814731177613137</v>
      </c>
      <c r="CJ41" s="11">
        <v>8.5360787889405287</v>
      </c>
      <c r="CK41" s="11">
        <v>10.462577733425611</v>
      </c>
      <c r="CL41" s="11">
        <v>12.390288959529974</v>
      </c>
      <c r="CM41" s="11">
        <v>16.313875669002538</v>
      </c>
      <c r="CN41" s="11">
        <v>19.862453254117888</v>
      </c>
      <c r="CO41" s="11">
        <v>23.357141276803361</v>
      </c>
      <c r="CP41" s="11">
        <v>26.831763591673532</v>
      </c>
      <c r="CQ41" s="11">
        <v>30.340315353871315</v>
      </c>
      <c r="CR41" s="11">
        <v>33.675516576907981</v>
      </c>
      <c r="CS41" s="11">
        <v>37.568851802268497</v>
      </c>
      <c r="CT41" s="11">
        <v>41.397936164220418</v>
      </c>
      <c r="CU41" s="11">
        <v>45.190795482104697</v>
      </c>
      <c r="CV41" s="11">
        <v>48.865223797259866</v>
      </c>
      <c r="CW41" s="11">
        <v>52.440605073747037</v>
      </c>
      <c r="CX41" s="11">
        <v>55.945639283180022</v>
      </c>
      <c r="CY41" s="11">
        <v>59.069840769200603</v>
      </c>
      <c r="CZ41" s="11">
        <v>62.085211107179134</v>
      </c>
      <c r="DA41" s="11">
        <v>65.030787161925488</v>
      </c>
      <c r="DB41" s="11">
        <v>67.868729002905482</v>
      </c>
      <c r="DC41" s="10">
        <v>70.654759802574262</v>
      </c>
      <c r="DD41" s="10">
        <v>73.381892808120654</v>
      </c>
    </row>
    <row r="42" spans="1:108" x14ac:dyDescent="0.2">
      <c r="A42" s="4" t="s">
        <v>252</v>
      </c>
      <c r="B42" s="10"/>
      <c r="C42" s="10"/>
      <c r="D42" s="10">
        <v>5.0094211230842349</v>
      </c>
      <c r="E42" s="10">
        <v>4.7989781443490092</v>
      </c>
      <c r="F42" s="10">
        <v>4.8025859153421369</v>
      </c>
      <c r="G42" s="10">
        <v>4.8108602799709548</v>
      </c>
      <c r="H42" s="10">
        <v>4.8098460292719487</v>
      </c>
      <c r="I42" s="10">
        <v>4.8190837757278739</v>
      </c>
      <c r="J42" s="10">
        <v>4.8273413269759109</v>
      </c>
      <c r="K42" s="10">
        <v>4.8486782262301995</v>
      </c>
      <c r="L42" s="10">
        <v>4.8193027775959338</v>
      </c>
      <c r="M42" s="10">
        <v>4.7900844058750467</v>
      </c>
      <c r="N42" s="10">
        <v>4.7378202223259995</v>
      </c>
      <c r="O42" s="10">
        <v>4.6863803619484479</v>
      </c>
      <c r="P42" s="10">
        <v>4.6319414639059691</v>
      </c>
      <c r="Q42" s="10">
        <v>4.5758972033886414</v>
      </c>
      <c r="R42" s="10">
        <v>4.5213826061063767</v>
      </c>
      <c r="S42" s="10">
        <v>4.4727768846185514</v>
      </c>
      <c r="T42" s="10">
        <v>4.4598910477173659</v>
      </c>
      <c r="U42" s="10">
        <v>4.4457970734900529</v>
      </c>
      <c r="V42" s="10">
        <v>4.4356227817016771</v>
      </c>
      <c r="W42" s="10">
        <v>4.4290402544822518</v>
      </c>
      <c r="X42" s="10">
        <v>4.4153576723949106</v>
      </c>
      <c r="Y42" s="10">
        <v>4.402928175206128</v>
      </c>
      <c r="Z42" s="10">
        <v>4.39046047745168</v>
      </c>
      <c r="AA42" s="10">
        <v>4.3779545791315657</v>
      </c>
      <c r="AB42" s="10">
        <v>4.3654104802457869</v>
      </c>
      <c r="AO42" s="4" t="s">
        <v>252</v>
      </c>
      <c r="AP42" s="10"/>
      <c r="AQ42" s="10"/>
      <c r="AR42" s="10">
        <v>5.0094211230842349</v>
      </c>
      <c r="AS42" s="10">
        <v>4.7989781443490092</v>
      </c>
      <c r="AT42" s="10">
        <v>4.8025859153421369</v>
      </c>
      <c r="AU42" s="10">
        <v>4.8108602799709548</v>
      </c>
      <c r="AV42" s="10">
        <v>4.8098460292719487</v>
      </c>
      <c r="AW42" s="10">
        <v>4.8190837757278739</v>
      </c>
      <c r="AX42" s="10">
        <v>4.8273413269759109</v>
      </c>
      <c r="AY42" s="10">
        <v>4.8486782262301995</v>
      </c>
      <c r="AZ42" s="10">
        <v>4.8193027775959338</v>
      </c>
      <c r="BA42" s="10">
        <v>4.7900844058750467</v>
      </c>
      <c r="BB42" s="10">
        <v>4.7378202223259995</v>
      </c>
      <c r="BC42" s="10">
        <v>4.6863803619484479</v>
      </c>
      <c r="BD42" s="10">
        <v>4.6319414639059691</v>
      </c>
      <c r="BE42" s="10">
        <v>4.5758972033886414</v>
      </c>
      <c r="BF42" s="10">
        <v>4.5213826061063767</v>
      </c>
      <c r="BG42" s="10">
        <v>4.4727768846185514</v>
      </c>
      <c r="BH42" s="10">
        <v>4.4598910477173659</v>
      </c>
      <c r="BI42" s="10">
        <v>4.4457970734900529</v>
      </c>
      <c r="BJ42" s="10">
        <v>4.4356227817016771</v>
      </c>
      <c r="BK42" s="10">
        <v>4.4290402544822518</v>
      </c>
      <c r="BL42" s="10">
        <v>4.4153576723949106</v>
      </c>
      <c r="BM42" s="10">
        <v>4.402928175206128</v>
      </c>
      <c r="BN42" s="10">
        <v>4.39046047745168</v>
      </c>
      <c r="BO42" s="10">
        <v>4.3779545791315657</v>
      </c>
      <c r="BP42" s="10">
        <v>4.3654104802457869</v>
      </c>
      <c r="CC42" s="4" t="s">
        <v>252</v>
      </c>
      <c r="CD42" s="10"/>
      <c r="CE42" s="10"/>
      <c r="CF42" s="10">
        <v>4.5371242084798577E-2</v>
      </c>
      <c r="CG42" s="10">
        <v>9.5402535420185536E-2</v>
      </c>
      <c r="CH42" s="10">
        <v>0.13382087905406426</v>
      </c>
      <c r="CI42" s="10">
        <v>0.17379758402555473</v>
      </c>
      <c r="CJ42" s="10">
        <v>0.2105147081983407</v>
      </c>
      <c r="CK42" s="10">
        <v>0.25138437921193568</v>
      </c>
      <c r="CL42" s="10">
        <v>0.29248530282377627</v>
      </c>
      <c r="CM42" s="10">
        <v>0.3391890838304471</v>
      </c>
      <c r="CN42" s="10">
        <v>0.36787116927224706</v>
      </c>
      <c r="CO42" s="10">
        <v>0.39689253578672901</v>
      </c>
      <c r="CP42" s="10">
        <v>0.42572866272818588</v>
      </c>
      <c r="CQ42" s="10">
        <v>0.45414345915786392</v>
      </c>
      <c r="CR42" s="10">
        <v>0.48217309560362781</v>
      </c>
      <c r="CS42" s="10">
        <v>0.50413676452303413</v>
      </c>
      <c r="CT42" s="10">
        <v>0.53174663634483021</v>
      </c>
      <c r="CU42" s="10">
        <v>0.55923563055138092</v>
      </c>
      <c r="CV42" s="10">
        <v>0.58378379510616574</v>
      </c>
      <c r="CW42" s="10">
        <v>0.60900935637356657</v>
      </c>
      <c r="CX42" s="10">
        <v>0.63535965212637224</v>
      </c>
      <c r="CY42" s="10">
        <v>0.66418865583342535</v>
      </c>
      <c r="CZ42" s="10">
        <v>0.69046770666539792</v>
      </c>
      <c r="DA42" s="10">
        <v>0.71675047255412072</v>
      </c>
      <c r="DB42" s="10">
        <v>0.74224835163822211</v>
      </c>
      <c r="DC42" s="10">
        <v>0.77002419846665771</v>
      </c>
      <c r="DD42" s="10">
        <v>0.79770005251487286</v>
      </c>
    </row>
    <row r="43" spans="1:108" x14ac:dyDescent="0.2">
      <c r="A43" s="4" t="s">
        <v>253</v>
      </c>
      <c r="B43" s="10"/>
      <c r="C43" s="10"/>
      <c r="D43" s="10">
        <v>175.28283721706859</v>
      </c>
      <c r="E43" s="10">
        <v>174.40642303098323</v>
      </c>
      <c r="F43" s="10">
        <v>173.53439091582834</v>
      </c>
      <c r="G43" s="10">
        <v>172.66671896124916</v>
      </c>
      <c r="H43" s="10">
        <v>171.80338536644288</v>
      </c>
      <c r="I43" s="10">
        <v>170.94436843961068</v>
      </c>
      <c r="J43" s="10">
        <v>170.0896465974127</v>
      </c>
      <c r="K43" s="10">
        <v>169.23919836442559</v>
      </c>
      <c r="L43" s="10">
        <v>167.71914502585608</v>
      </c>
      <c r="M43" s="10">
        <v>166.29270378245968</v>
      </c>
      <c r="N43" s="10">
        <v>164.73261499985168</v>
      </c>
      <c r="O43" s="10">
        <v>163.21574394358296</v>
      </c>
      <c r="P43" s="10">
        <v>161.63025438775671</v>
      </c>
      <c r="Q43" s="10">
        <v>158.49905003215332</v>
      </c>
      <c r="R43" s="10">
        <v>155.3960217060575</v>
      </c>
      <c r="S43" s="10">
        <v>152.46409987780123</v>
      </c>
      <c r="T43" s="10">
        <v>151.56457226971656</v>
      </c>
      <c r="U43" s="10">
        <v>150.6293399156705</v>
      </c>
      <c r="V43" s="10">
        <v>149.80744630146833</v>
      </c>
      <c r="W43" s="10">
        <v>149.05840906996096</v>
      </c>
      <c r="X43" s="10">
        <v>146.21881073698529</v>
      </c>
      <c r="Y43" s="10">
        <v>145.40298270541052</v>
      </c>
      <c r="Z43" s="10">
        <v>144.58703132748568</v>
      </c>
      <c r="AA43" s="10">
        <v>143.77094996339119</v>
      </c>
      <c r="AB43" s="10">
        <v>142.9547320065067</v>
      </c>
      <c r="AO43" s="4" t="s">
        <v>253</v>
      </c>
      <c r="AP43" s="10"/>
      <c r="AQ43" s="10"/>
      <c r="AR43" s="10">
        <v>175.28283721706859</v>
      </c>
      <c r="AS43" s="10">
        <v>174.40642303098323</v>
      </c>
      <c r="AT43" s="10">
        <v>173.53439091582834</v>
      </c>
      <c r="AU43" s="10">
        <v>172.66671896124916</v>
      </c>
      <c r="AV43" s="10">
        <v>171.80338536644288</v>
      </c>
      <c r="AW43" s="10">
        <v>170.94436843961068</v>
      </c>
      <c r="AX43" s="10">
        <v>170.0896465974127</v>
      </c>
      <c r="AY43" s="10">
        <v>169.23919836442559</v>
      </c>
      <c r="AZ43" s="10">
        <v>167.71914502585608</v>
      </c>
      <c r="BA43" s="10">
        <v>166.29270378245968</v>
      </c>
      <c r="BB43" s="10">
        <v>164.73261499985168</v>
      </c>
      <c r="BC43" s="10">
        <v>163.21574394358296</v>
      </c>
      <c r="BD43" s="10">
        <v>161.63025438775671</v>
      </c>
      <c r="BE43" s="10">
        <v>158.49905003215332</v>
      </c>
      <c r="BF43" s="10">
        <v>155.3960217060575</v>
      </c>
      <c r="BG43" s="10">
        <v>152.46409987780123</v>
      </c>
      <c r="BH43" s="10">
        <v>151.56457226971656</v>
      </c>
      <c r="BI43" s="10">
        <v>150.6293399156705</v>
      </c>
      <c r="BJ43" s="10">
        <v>149.80744630146833</v>
      </c>
      <c r="BK43" s="10">
        <v>149.05840906996096</v>
      </c>
      <c r="BL43" s="10">
        <v>146.21881073698529</v>
      </c>
      <c r="BM43" s="10">
        <v>145.40298270541052</v>
      </c>
      <c r="BN43" s="10">
        <v>144.58703132748568</v>
      </c>
      <c r="BO43" s="10">
        <v>143.77094996339119</v>
      </c>
      <c r="BP43" s="10">
        <v>142.9547320065067</v>
      </c>
      <c r="CC43" s="4" t="s">
        <v>253</v>
      </c>
      <c r="CD43" s="10"/>
      <c r="CE43" s="10"/>
      <c r="CF43" s="10">
        <v>4.6062050680961644</v>
      </c>
      <c r="CG43" s="10">
        <v>9.0403024565776278</v>
      </c>
      <c r="CH43" s="10">
        <v>13.308605819466285</v>
      </c>
      <c r="CI43" s="10">
        <v>17.279770351090548</v>
      </c>
      <c r="CJ43" s="10">
        <v>21.256205528308794</v>
      </c>
      <c r="CK43" s="10">
        <v>25.082618497441743</v>
      </c>
      <c r="CL43" s="10">
        <v>28.609018381300395</v>
      </c>
      <c r="CM43" s="10">
        <v>31.987866050720907</v>
      </c>
      <c r="CN43" s="10">
        <v>35.227027181503587</v>
      </c>
      <c r="CO43" s="10">
        <v>38.329303839266082</v>
      </c>
      <c r="CP43" s="10">
        <v>41.300977695662716</v>
      </c>
      <c r="CQ43" s="10">
        <v>44.14598696016845</v>
      </c>
      <c r="CR43" s="10">
        <v>46.842454137878903</v>
      </c>
      <c r="CS43" s="10">
        <v>48.867710421812184</v>
      </c>
      <c r="CT43" s="10">
        <v>51.290701574005659</v>
      </c>
      <c r="CU43" s="10">
        <v>53.620208475059933</v>
      </c>
      <c r="CV43" s="10">
        <v>55.349728281784905</v>
      </c>
      <c r="CW43" s="10">
        <v>57.014400301223866</v>
      </c>
      <c r="CX43" s="10">
        <v>58.614100772934393</v>
      </c>
      <c r="CY43" s="10">
        <v>60.12538185961975</v>
      </c>
      <c r="CZ43" s="10">
        <v>61.578659593184206</v>
      </c>
      <c r="DA43" s="10">
        <v>62.976516175297476</v>
      </c>
      <c r="DB43" s="10">
        <v>64.322629607998493</v>
      </c>
      <c r="DC43" s="10">
        <v>65.618575780838469</v>
      </c>
      <c r="DD43" s="10">
        <v>66.867571403357516</v>
      </c>
    </row>
    <row r="44" spans="1:108" x14ac:dyDescent="0.2">
      <c r="A44" s="4" t="s">
        <v>254</v>
      </c>
      <c r="B44" s="10"/>
      <c r="C44" s="10"/>
      <c r="D44" s="10">
        <v>334.71851839368423</v>
      </c>
      <c r="E44" s="10">
        <v>338.74833544488831</v>
      </c>
      <c r="F44" s="10">
        <v>340.05221264486215</v>
      </c>
      <c r="G44" s="10">
        <v>341.51745332351766</v>
      </c>
      <c r="H44" s="10">
        <v>341.70720871996542</v>
      </c>
      <c r="I44" s="10">
        <v>343.22309535681006</v>
      </c>
      <c r="J44" s="10">
        <v>344.2046134124397</v>
      </c>
      <c r="K44" s="10">
        <v>346.4147366148627</v>
      </c>
      <c r="L44" s="10">
        <v>344.41376188068574</v>
      </c>
      <c r="M44" s="10">
        <v>342.60171694430244</v>
      </c>
      <c r="N44" s="10">
        <v>340.03264749124031</v>
      </c>
      <c r="O44" s="10">
        <v>337.56641114389004</v>
      </c>
      <c r="P44" s="10">
        <v>334.64254073544333</v>
      </c>
      <c r="Q44" s="10">
        <v>329.32142351258972</v>
      </c>
      <c r="R44" s="10">
        <v>324.08018491129883</v>
      </c>
      <c r="S44" s="10">
        <v>319.54890342710172</v>
      </c>
      <c r="T44" s="10">
        <v>319.0814855270728</v>
      </c>
      <c r="U44" s="10">
        <v>318.53094338610703</v>
      </c>
      <c r="V44" s="10">
        <v>318.2976348496145</v>
      </c>
      <c r="W44" s="10">
        <v>318.35990137714953</v>
      </c>
      <c r="X44" s="10">
        <v>314.41453773193001</v>
      </c>
      <c r="Y44" s="10">
        <v>314.05509896309735</v>
      </c>
      <c r="Z44" s="10">
        <v>313.69408548605423</v>
      </c>
      <c r="AA44" s="10">
        <v>313.33149730080038</v>
      </c>
      <c r="AB44" s="10">
        <v>312.96733440733595</v>
      </c>
      <c r="AO44" s="4" t="s">
        <v>254</v>
      </c>
      <c r="AP44" s="10"/>
      <c r="AQ44" s="10"/>
      <c r="AR44" s="10">
        <v>334.71851839368423</v>
      </c>
      <c r="AS44" s="10">
        <v>338.74833544488831</v>
      </c>
      <c r="AT44" s="10">
        <v>340.05221264486215</v>
      </c>
      <c r="AU44" s="10">
        <v>341.51745332351766</v>
      </c>
      <c r="AV44" s="10">
        <v>341.70720871996542</v>
      </c>
      <c r="AW44" s="10">
        <v>343.22309535681006</v>
      </c>
      <c r="AX44" s="10">
        <v>344.2046134124397</v>
      </c>
      <c r="AY44" s="10">
        <v>346.4147366148627</v>
      </c>
      <c r="AZ44" s="10">
        <v>344.41376188068574</v>
      </c>
      <c r="BA44" s="10">
        <v>342.60171694430244</v>
      </c>
      <c r="BB44" s="10">
        <v>340.03264749124031</v>
      </c>
      <c r="BC44" s="10">
        <v>337.56641114389004</v>
      </c>
      <c r="BD44" s="10">
        <v>334.64254073544333</v>
      </c>
      <c r="BE44" s="10">
        <v>329.32142351258972</v>
      </c>
      <c r="BF44" s="10">
        <v>324.08018491129883</v>
      </c>
      <c r="BG44" s="10">
        <v>319.54890342710172</v>
      </c>
      <c r="BH44" s="10">
        <v>319.0814855270728</v>
      </c>
      <c r="BI44" s="10">
        <v>318.53094338610703</v>
      </c>
      <c r="BJ44" s="10">
        <v>318.2976348496145</v>
      </c>
      <c r="BK44" s="10">
        <v>318.35990137714953</v>
      </c>
      <c r="BL44" s="10">
        <v>314.41453773193001</v>
      </c>
      <c r="BM44" s="10">
        <v>314.05509896309735</v>
      </c>
      <c r="BN44" s="10">
        <v>313.69408548605423</v>
      </c>
      <c r="BO44" s="10">
        <v>313.33149730080038</v>
      </c>
      <c r="BP44" s="10">
        <v>312.96733440733595</v>
      </c>
      <c r="CC44" s="4" t="s">
        <v>254</v>
      </c>
      <c r="CD44" s="10"/>
      <c r="CE44" s="10"/>
      <c r="CF44" s="10">
        <v>6.7160087698181972</v>
      </c>
      <c r="CG44" s="10">
        <v>13.041309891237542</v>
      </c>
      <c r="CH44" s="10">
        <v>19.728624856141202</v>
      </c>
      <c r="CI44" s="10">
        <v>26.383293174604034</v>
      </c>
      <c r="CJ44" s="10">
        <v>31.633277213690484</v>
      </c>
      <c r="CK44" s="10">
        <v>37.343527011074741</v>
      </c>
      <c r="CL44" s="10">
        <v>42.86285662412314</v>
      </c>
      <c r="CM44" s="10">
        <v>48.804317011378934</v>
      </c>
      <c r="CN44" s="10">
        <v>53.605598571063659</v>
      </c>
      <c r="CO44" s="10">
        <v>58.321120332003829</v>
      </c>
      <c r="CP44" s="10">
        <v>62.729893135465908</v>
      </c>
      <c r="CQ44" s="10">
        <v>67.172466735049454</v>
      </c>
      <c r="CR44" s="10">
        <v>71.330272517139448</v>
      </c>
      <c r="CS44" s="10">
        <v>75.487359850785509</v>
      </c>
      <c r="CT44" s="10">
        <v>79.517150682343797</v>
      </c>
      <c r="CU44" s="10">
        <v>83.658043861754749</v>
      </c>
      <c r="CV44" s="10">
        <v>87.872096194153997</v>
      </c>
      <c r="CW44" s="10">
        <v>92.020231058123215</v>
      </c>
      <c r="CX44" s="10">
        <v>96.139061442657365</v>
      </c>
      <c r="CY44" s="10">
        <v>100.21201448355086</v>
      </c>
      <c r="CZ44" s="10">
        <v>104.07803838209088</v>
      </c>
      <c r="DA44" s="10">
        <v>107.88145487320739</v>
      </c>
      <c r="DB44" s="10">
        <v>111.61668744049481</v>
      </c>
      <c r="DC44" s="10">
        <v>115.30807821868329</v>
      </c>
      <c r="DD44" s="10">
        <v>118.9373117225596</v>
      </c>
    </row>
    <row r="45" spans="1:108" x14ac:dyDescent="0.2">
      <c r="A45" s="4" t="s">
        <v>255</v>
      </c>
      <c r="B45" s="10"/>
      <c r="C45" s="10"/>
      <c r="D45" s="10">
        <v>2057.1619378256655</v>
      </c>
      <c r="E45" s="10">
        <v>2072.0326306668239</v>
      </c>
      <c r="F45" s="10">
        <v>2079.29414039629</v>
      </c>
      <c r="G45" s="10">
        <v>2087.3284934932358</v>
      </c>
      <c r="H45" s="10">
        <v>2087.8598144591897</v>
      </c>
      <c r="I45" s="10">
        <v>2096.0966400917646</v>
      </c>
      <c r="J45" s="10">
        <v>2101.1377725680049</v>
      </c>
      <c r="K45" s="10">
        <v>2113.2103083819547</v>
      </c>
      <c r="L45" s="10">
        <v>2100.7220648379407</v>
      </c>
      <c r="M45" s="10">
        <v>2089.4697428298014</v>
      </c>
      <c r="N45" s="10">
        <v>2074.237058522388</v>
      </c>
      <c r="O45" s="10">
        <v>2059.6446114975438</v>
      </c>
      <c r="P45" s="10">
        <v>2042.2503552055214</v>
      </c>
      <c r="Q45" s="10">
        <v>2008.9464910818594</v>
      </c>
      <c r="R45" s="10">
        <v>1976.1062564758263</v>
      </c>
      <c r="S45" s="10">
        <v>1947.6110866879308</v>
      </c>
      <c r="T45" s="10">
        <v>1944.5016476113308</v>
      </c>
      <c r="U45" s="10">
        <v>1940.8971396235245</v>
      </c>
      <c r="V45" s="10">
        <v>1939.1990929285478</v>
      </c>
      <c r="W45" s="10">
        <v>1939.2465220073641</v>
      </c>
      <c r="X45" s="10">
        <v>1913.3353443526516</v>
      </c>
      <c r="Y45" s="10">
        <v>1910.9522524573435</v>
      </c>
      <c r="Z45" s="10">
        <v>1908.5611360101839</v>
      </c>
      <c r="AA45" s="10">
        <v>1906.1619885026578</v>
      </c>
      <c r="AB45" s="10">
        <v>1903.7548034587955</v>
      </c>
      <c r="AO45" s="4" t="s">
        <v>255</v>
      </c>
      <c r="AP45" s="10"/>
      <c r="AQ45" s="10"/>
      <c r="AR45" s="10">
        <v>2057.1619378256655</v>
      </c>
      <c r="AS45" s="10">
        <v>2072.0326306668239</v>
      </c>
      <c r="AT45" s="10">
        <v>2079.29414039629</v>
      </c>
      <c r="AU45" s="10">
        <v>2087.3284934932358</v>
      </c>
      <c r="AV45" s="10">
        <v>2087.8598144591897</v>
      </c>
      <c r="AW45" s="10">
        <v>2096.0966400917646</v>
      </c>
      <c r="AX45" s="10">
        <v>2101.1377725680049</v>
      </c>
      <c r="AY45" s="10">
        <v>2113.2103083819547</v>
      </c>
      <c r="AZ45" s="10">
        <v>2100.7220648379407</v>
      </c>
      <c r="BA45" s="10">
        <v>2089.4697428298014</v>
      </c>
      <c r="BB45" s="10">
        <v>2074.237058522388</v>
      </c>
      <c r="BC45" s="10">
        <v>2059.6446114975438</v>
      </c>
      <c r="BD45" s="10">
        <v>2042.2503552055214</v>
      </c>
      <c r="BE45" s="10">
        <v>2008.9464910818594</v>
      </c>
      <c r="BF45" s="10">
        <v>1976.1062564758263</v>
      </c>
      <c r="BG45" s="10">
        <v>1947.6110866879308</v>
      </c>
      <c r="BH45" s="10">
        <v>1944.5016476113308</v>
      </c>
      <c r="BI45" s="10">
        <v>1940.8971396235245</v>
      </c>
      <c r="BJ45" s="10">
        <v>1939.1990929285478</v>
      </c>
      <c r="BK45" s="10">
        <v>1939.2465220073641</v>
      </c>
      <c r="BL45" s="10">
        <v>1913.3353443526516</v>
      </c>
      <c r="BM45" s="10">
        <v>1910.9522524573435</v>
      </c>
      <c r="BN45" s="10">
        <v>1908.5611360101839</v>
      </c>
      <c r="BO45" s="10">
        <v>1906.1619885026578</v>
      </c>
      <c r="BP45" s="10">
        <v>1903.7548034587955</v>
      </c>
      <c r="CC45" s="4" t="s">
        <v>255</v>
      </c>
      <c r="CD45" s="10"/>
      <c r="CE45" s="10"/>
      <c r="CF45" s="10">
        <v>9.6875918216357686</v>
      </c>
      <c r="CG45" s="10">
        <v>22.766743423004559</v>
      </c>
      <c r="CH45" s="10">
        <v>35.281906452002623</v>
      </c>
      <c r="CI45" s="10">
        <v>49.114689832584588</v>
      </c>
      <c r="CJ45" s="10">
        <v>62.84055767014533</v>
      </c>
      <c r="CK45" s="10">
        <v>79.136312576445306</v>
      </c>
      <c r="CL45" s="10">
        <v>95.906058916552766</v>
      </c>
      <c r="CM45" s="10">
        <v>115.76885153398133</v>
      </c>
      <c r="CN45" s="10">
        <v>132.8041462671419</v>
      </c>
      <c r="CO45" s="10">
        <v>149.47444423409027</v>
      </c>
      <c r="CP45" s="10">
        <v>164.96764909237447</v>
      </c>
      <c r="CQ45" s="10">
        <v>179.88324287442396</v>
      </c>
      <c r="CR45" s="10">
        <v>193.60647677519108</v>
      </c>
      <c r="CS45" s="10">
        <v>206.5698668317728</v>
      </c>
      <c r="CT45" s="10">
        <v>219.75366872528636</v>
      </c>
      <c r="CU45" s="10">
        <v>233.27385779703511</v>
      </c>
      <c r="CV45" s="10">
        <v>245.4026297655177</v>
      </c>
      <c r="CW45" s="10">
        <v>257.74243626333998</v>
      </c>
      <c r="CX45" s="10">
        <v>269.85630196182058</v>
      </c>
      <c r="CY45" s="10">
        <v>281.02463705504141</v>
      </c>
      <c r="CZ45" s="10">
        <v>291.43573590747798</v>
      </c>
      <c r="DA45" s="10">
        <v>301.53911394851775</v>
      </c>
      <c r="DB45" s="10">
        <v>311.20182156505399</v>
      </c>
      <c r="DC45" s="10">
        <v>320.59949375646454</v>
      </c>
      <c r="DD45" s="10">
        <v>329.97764266486553</v>
      </c>
    </row>
    <row r="46" spans="1:108" x14ac:dyDescent="0.2">
      <c r="A46" s="4" t="s">
        <v>256</v>
      </c>
      <c r="B46" s="10"/>
      <c r="C46" s="10"/>
      <c r="D46" s="10">
        <v>776.5087847800562</v>
      </c>
      <c r="E46" s="10">
        <v>791.1664286069614</v>
      </c>
      <c r="F46" s="10">
        <v>797.13892539789879</v>
      </c>
      <c r="G46" s="10">
        <v>803.53745860312108</v>
      </c>
      <c r="H46" s="10">
        <v>805.58180009453338</v>
      </c>
      <c r="I46" s="10">
        <v>811.8729707637782</v>
      </c>
      <c r="J46" s="10">
        <v>816.39051841709136</v>
      </c>
      <c r="K46" s="10">
        <v>824.78269097897794</v>
      </c>
      <c r="L46" s="10">
        <v>820.96848459204659</v>
      </c>
      <c r="M46" s="10">
        <v>817.52953393938333</v>
      </c>
      <c r="N46" s="10">
        <v>812.2176108640582</v>
      </c>
      <c r="O46" s="10">
        <v>807.16851211698975</v>
      </c>
      <c r="P46" s="10">
        <v>800.75595873075861</v>
      </c>
      <c r="Q46" s="10">
        <v>788.6472887320499</v>
      </c>
      <c r="R46" s="10">
        <v>776.66542373701077</v>
      </c>
      <c r="S46" s="10">
        <v>766.63081279277424</v>
      </c>
      <c r="T46" s="10">
        <v>766.41189784805147</v>
      </c>
      <c r="U46" s="10">
        <v>765.99561714401921</v>
      </c>
      <c r="V46" s="10">
        <v>766.37588631802623</v>
      </c>
      <c r="W46" s="10">
        <v>767.5321675998623</v>
      </c>
      <c r="X46" s="10">
        <v>758.66983875303799</v>
      </c>
      <c r="Y46" s="10">
        <v>758.69315791053816</v>
      </c>
      <c r="Z46" s="10">
        <v>758.71258963186528</v>
      </c>
      <c r="AA46" s="10">
        <v>758.72814064917623</v>
      </c>
      <c r="AB46" s="10">
        <v>758.73981766096688</v>
      </c>
      <c r="AO46" s="4" t="s">
        <v>256</v>
      </c>
      <c r="AP46" s="10"/>
      <c r="AQ46" s="10"/>
      <c r="AR46" s="10">
        <v>769.18512508895196</v>
      </c>
      <c r="AS46" s="10">
        <v>776.85147230485222</v>
      </c>
      <c r="AT46" s="10">
        <v>779.13207330845114</v>
      </c>
      <c r="AU46" s="10">
        <v>781.68435541465533</v>
      </c>
      <c r="AV46" s="10">
        <v>781.61296988161268</v>
      </c>
      <c r="AW46" s="10">
        <v>784.23866683318067</v>
      </c>
      <c r="AX46" s="10">
        <v>785.74761994785808</v>
      </c>
      <c r="AY46" s="10">
        <v>789.71780615017042</v>
      </c>
      <c r="AZ46" s="10">
        <v>784.89578335155954</v>
      </c>
      <c r="BA46" s="10">
        <v>780.53404779038851</v>
      </c>
      <c r="BB46" s="10">
        <v>775.14447064938236</v>
      </c>
      <c r="BC46" s="10">
        <v>769.58125694258365</v>
      </c>
      <c r="BD46" s="10">
        <v>765.39197094099882</v>
      </c>
      <c r="BE46" s="10">
        <v>752.934262195516</v>
      </c>
      <c r="BF46" s="10">
        <v>740.46910259235301</v>
      </c>
      <c r="BG46" s="10">
        <v>729.58224556255243</v>
      </c>
      <c r="BH46" s="10">
        <v>728.22251442492734</v>
      </c>
      <c r="BI46" s="10">
        <v>726.67815134951047</v>
      </c>
      <c r="BJ46" s="10">
        <v>725.83762965283199</v>
      </c>
      <c r="BK46" s="10">
        <v>725.63235599558993</v>
      </c>
      <c r="BL46" s="10">
        <v>715.68131394155819</v>
      </c>
      <c r="BM46" s="10">
        <v>714.6017470542763</v>
      </c>
      <c r="BN46" s="10">
        <v>713.51932241286192</v>
      </c>
      <c r="BO46" s="10">
        <v>712.43403576165031</v>
      </c>
      <c r="BP46" s="10">
        <v>711.34588286625649</v>
      </c>
      <c r="CC46" s="4" t="s">
        <v>256</v>
      </c>
      <c r="CD46" s="10"/>
      <c r="CE46" s="10"/>
      <c r="CF46" s="10">
        <v>25.218109394273487</v>
      </c>
      <c r="CG46" s="10">
        <v>53.160265422401956</v>
      </c>
      <c r="CH46" s="10">
        <v>77.287128555348829</v>
      </c>
      <c r="CI46" s="10">
        <v>101.26531122562267</v>
      </c>
      <c r="CJ46" s="10">
        <v>122.63937663947081</v>
      </c>
      <c r="CK46" s="10">
        <v>146.77748075424233</v>
      </c>
      <c r="CL46" s="10">
        <v>169.5663625114596</v>
      </c>
      <c r="CM46" s="10">
        <v>194.13941144764684</v>
      </c>
      <c r="CN46" s="10">
        <v>212.42371423148452</v>
      </c>
      <c r="CO46" s="10">
        <v>230.16661971789279</v>
      </c>
      <c r="CP46" s="10">
        <v>245.0609562920686</v>
      </c>
      <c r="CQ46" s="10">
        <v>260.61618156531154</v>
      </c>
      <c r="CR46" s="10">
        <v>273.10987188817319</v>
      </c>
      <c r="CS46" s="10">
        <v>285.76010189112043</v>
      </c>
      <c r="CT46" s="10">
        <v>297.69904899088237</v>
      </c>
      <c r="CU46" s="10">
        <v>309.87124533561962</v>
      </c>
      <c r="CV46" s="10">
        <v>321.90296614374063</v>
      </c>
      <c r="CW46" s="10">
        <v>333.82342382663671</v>
      </c>
      <c r="CX46" s="10">
        <v>345.1991421349835</v>
      </c>
      <c r="CY46" s="10">
        <v>355.90628645260551</v>
      </c>
      <c r="CZ46" s="10">
        <v>366.52803265685503</v>
      </c>
      <c r="DA46" s="10">
        <v>376.12724383136208</v>
      </c>
      <c r="DB46" s="10">
        <v>385.57040065846849</v>
      </c>
      <c r="DC46" s="10">
        <v>394.97244835237331</v>
      </c>
      <c r="DD46" s="10">
        <v>403.85018059030494</v>
      </c>
    </row>
    <row r="47" spans="1:108" x14ac:dyDescent="0.2">
      <c r="A47" s="4" t="s">
        <v>257</v>
      </c>
      <c r="B47" s="10"/>
      <c r="C47" s="10"/>
      <c r="D47" s="10">
        <v>397.64873974629165</v>
      </c>
      <c r="E47" s="10">
        <v>403.12671257746143</v>
      </c>
      <c r="F47" s="10">
        <v>405.26036912630934</v>
      </c>
      <c r="G47" s="10">
        <v>407.48874885857083</v>
      </c>
      <c r="H47" s="10">
        <v>407.92291041858897</v>
      </c>
      <c r="I47" s="10">
        <v>410.15936599228644</v>
      </c>
      <c r="J47" s="10">
        <v>411.58784611215128</v>
      </c>
      <c r="K47" s="10">
        <v>414.59232795128821</v>
      </c>
      <c r="L47" s="10">
        <v>412.3512573348234</v>
      </c>
      <c r="M47" s="10">
        <v>410.40545549298798</v>
      </c>
      <c r="N47" s="10">
        <v>407.89482228299607</v>
      </c>
      <c r="O47" s="10">
        <v>405.52383681689389</v>
      </c>
      <c r="P47" s="10">
        <v>402.48351264444329</v>
      </c>
      <c r="Q47" s="10">
        <v>395.76284250796937</v>
      </c>
      <c r="R47" s="10">
        <v>389.12635542315991</v>
      </c>
      <c r="S47" s="10">
        <v>383.48001567373194</v>
      </c>
      <c r="T47" s="10">
        <v>383.20265134596963</v>
      </c>
      <c r="U47" s="10">
        <v>382.83032281570894</v>
      </c>
      <c r="V47" s="10">
        <v>382.84884218546506</v>
      </c>
      <c r="W47" s="10">
        <v>383.23275455252406</v>
      </c>
      <c r="X47" s="10">
        <v>377.54660540887255</v>
      </c>
      <c r="Y47" s="10">
        <v>377.42255648239893</v>
      </c>
      <c r="Z47" s="10">
        <v>377.29728799792315</v>
      </c>
      <c r="AA47" s="10">
        <v>377.17079995544486</v>
      </c>
      <c r="AB47" s="10">
        <v>377.04309235496419</v>
      </c>
      <c r="AO47" s="4" t="s">
        <v>257</v>
      </c>
      <c r="AP47" s="10"/>
      <c r="AQ47" s="10"/>
      <c r="AR47" s="10">
        <v>397.64873974629165</v>
      </c>
      <c r="AS47" s="10">
        <v>403.12671257746143</v>
      </c>
      <c r="AT47" s="10">
        <v>405.26036912630934</v>
      </c>
      <c r="AU47" s="10">
        <v>407.48874885857083</v>
      </c>
      <c r="AV47" s="10">
        <v>407.92291041858897</v>
      </c>
      <c r="AW47" s="10">
        <v>410.15936599228644</v>
      </c>
      <c r="AX47" s="10">
        <v>411.58784611215128</v>
      </c>
      <c r="AY47" s="10">
        <v>414.59232795128821</v>
      </c>
      <c r="AZ47" s="10">
        <v>412.3512573348234</v>
      </c>
      <c r="BA47" s="10">
        <v>410.40545549298798</v>
      </c>
      <c r="BB47" s="10">
        <v>407.89482228299607</v>
      </c>
      <c r="BC47" s="10">
        <v>405.52383681689389</v>
      </c>
      <c r="BD47" s="10">
        <v>402.48351264444329</v>
      </c>
      <c r="BE47" s="10">
        <v>395.76284250796937</v>
      </c>
      <c r="BF47" s="10">
        <v>389.12635542315991</v>
      </c>
      <c r="BG47" s="10">
        <v>383.48001567373194</v>
      </c>
      <c r="BH47" s="10">
        <v>383.20265134596963</v>
      </c>
      <c r="BI47" s="10">
        <v>382.83032281570894</v>
      </c>
      <c r="BJ47" s="10">
        <v>382.84884218546506</v>
      </c>
      <c r="BK47" s="10">
        <v>383.23275455252406</v>
      </c>
      <c r="BL47" s="10">
        <v>377.54660540887255</v>
      </c>
      <c r="BM47" s="10">
        <v>377.42255648239893</v>
      </c>
      <c r="BN47" s="10">
        <v>377.29728799792315</v>
      </c>
      <c r="BO47" s="10">
        <v>377.17079995544486</v>
      </c>
      <c r="BP47" s="10">
        <v>377.04309235496419</v>
      </c>
      <c r="CC47" s="4" t="s">
        <v>257</v>
      </c>
      <c r="CD47" s="10"/>
      <c r="CE47" s="10"/>
      <c r="CF47" s="10">
        <v>7.5694089249558107</v>
      </c>
      <c r="CG47" s="10">
        <v>16.566018567013174</v>
      </c>
      <c r="CH47" s="10">
        <v>25.123216362109385</v>
      </c>
      <c r="CI47" s="10">
        <v>34.095941815649255</v>
      </c>
      <c r="CJ47" s="10">
        <v>42.73321293123702</v>
      </c>
      <c r="CK47" s="10">
        <v>52.270111899935159</v>
      </c>
      <c r="CL47" s="10">
        <v>61.684196681449251</v>
      </c>
      <c r="CM47" s="10">
        <v>71.892272987902913</v>
      </c>
      <c r="CN47" s="10">
        <v>80.601628492583018</v>
      </c>
      <c r="CO47" s="10">
        <v>89.294693501058958</v>
      </c>
      <c r="CP47" s="10">
        <v>97.598525472323189</v>
      </c>
      <c r="CQ47" s="10">
        <v>105.80329329934352</v>
      </c>
      <c r="CR47" s="10">
        <v>113.51723588671682</v>
      </c>
      <c r="CS47" s="10">
        <v>120.15026280945318</v>
      </c>
      <c r="CT47" s="10">
        <v>127.71107518984246</v>
      </c>
      <c r="CU47" s="10">
        <v>135.30659286451103</v>
      </c>
      <c r="CV47" s="10">
        <v>141.80848530956595</v>
      </c>
      <c r="CW47" s="10">
        <v>148.22743800676187</v>
      </c>
      <c r="CX47" s="10">
        <v>154.51124867004415</v>
      </c>
      <c r="CY47" s="10">
        <v>160.68695878601778</v>
      </c>
      <c r="CZ47" s="10">
        <v>166.35581244662527</v>
      </c>
      <c r="DA47" s="10">
        <v>171.86532379758916</v>
      </c>
      <c r="DB47" s="10">
        <v>177.14273804455149</v>
      </c>
      <c r="DC47" s="10">
        <v>182.45102014811491</v>
      </c>
      <c r="DD47" s="10">
        <v>187.60877131338162</v>
      </c>
    </row>
    <row r="48" spans="1:108" x14ac:dyDescent="0.2">
      <c r="A48" s="4" t="s">
        <v>258</v>
      </c>
      <c r="B48" s="10"/>
      <c r="C48" s="10"/>
      <c r="D48" s="10">
        <v>273.9256133163521</v>
      </c>
      <c r="E48" s="10">
        <v>277.25618901051519</v>
      </c>
      <c r="F48" s="10">
        <v>279.15646195709223</v>
      </c>
      <c r="G48" s="10">
        <v>280.89600940890222</v>
      </c>
      <c r="H48" s="10">
        <v>281.63406348805756</v>
      </c>
      <c r="I48" s="10">
        <v>282.98254793831575</v>
      </c>
      <c r="J48" s="10">
        <v>284.18705253670277</v>
      </c>
      <c r="K48" s="10">
        <v>286.04579170918402</v>
      </c>
      <c r="L48" s="10">
        <v>285.5412284924202</v>
      </c>
      <c r="M48" s="10">
        <v>285.13497294397638</v>
      </c>
      <c r="N48" s="10">
        <v>284.06775719825038</v>
      </c>
      <c r="O48" s="10">
        <v>283.05472624890706</v>
      </c>
      <c r="P48" s="10">
        <v>281.53447823810853</v>
      </c>
      <c r="Q48" s="10">
        <v>279.53341255730783</v>
      </c>
      <c r="R48" s="10">
        <v>277.58645349274855</v>
      </c>
      <c r="S48" s="10">
        <v>276.31395672756094</v>
      </c>
      <c r="T48" s="10">
        <v>276.63845290687516</v>
      </c>
      <c r="U48" s="10">
        <v>276.94320364838967</v>
      </c>
      <c r="V48" s="10">
        <v>277.41112724089942</v>
      </c>
      <c r="W48" s="10">
        <v>278.02592258807272</v>
      </c>
      <c r="X48" s="10">
        <v>277.04835474361477</v>
      </c>
      <c r="Y48" s="10">
        <v>277.3360107667956</v>
      </c>
      <c r="Z48" s="10">
        <v>277.62599889078149</v>
      </c>
      <c r="AA48" s="10">
        <v>277.91831132396709</v>
      </c>
      <c r="AB48" s="10">
        <v>278.21294031370587</v>
      </c>
      <c r="AO48" s="4" t="s">
        <v>258</v>
      </c>
      <c r="AP48" s="10"/>
      <c r="AQ48" s="10"/>
      <c r="AR48" s="10">
        <v>181.37670383812988</v>
      </c>
      <c r="AS48" s="10">
        <v>184.65406305979351</v>
      </c>
      <c r="AT48" s="10">
        <v>186.6721924438628</v>
      </c>
      <c r="AU48" s="10">
        <v>188.54019076779255</v>
      </c>
      <c r="AV48" s="10">
        <v>189.51652252667509</v>
      </c>
      <c r="AW48" s="10">
        <v>191.02479344028271</v>
      </c>
      <c r="AX48" s="10">
        <v>192.40971243443119</v>
      </c>
      <c r="AY48" s="10">
        <v>194.36842569931295</v>
      </c>
      <c r="AZ48" s="10">
        <v>196.19755804081191</v>
      </c>
      <c r="BA48" s="10">
        <v>196.14323356273681</v>
      </c>
      <c r="BB48" s="10">
        <v>206.92540527096713</v>
      </c>
      <c r="BC48" s="10">
        <v>207.08770685123798</v>
      </c>
      <c r="BD48" s="10">
        <v>205.9167584582159</v>
      </c>
      <c r="BE48" s="10">
        <v>204.23102783494349</v>
      </c>
      <c r="BF48" s="10">
        <v>202.59537199953979</v>
      </c>
      <c r="BG48" s="10">
        <v>201.59422551046282</v>
      </c>
      <c r="BH48" s="10">
        <v>202.16834164988401</v>
      </c>
      <c r="BI48" s="10">
        <v>202.72061608873094</v>
      </c>
      <c r="BJ48" s="10">
        <v>203.42942122498897</v>
      </c>
      <c r="BK48" s="10">
        <v>204.27928025662976</v>
      </c>
      <c r="BL48" s="10">
        <v>203.55249562014109</v>
      </c>
      <c r="BM48" s="10">
        <v>204.08926069551234</v>
      </c>
      <c r="BN48" s="10">
        <v>204.62669153268507</v>
      </c>
      <c r="BO48" s="10">
        <v>205.16478811774624</v>
      </c>
      <c r="BP48" s="10">
        <v>205.70355043685237</v>
      </c>
      <c r="CC48" s="4" t="s">
        <v>258</v>
      </c>
      <c r="CD48" s="10"/>
      <c r="CE48" s="10"/>
      <c r="CF48" s="10">
        <v>1.4481081169062151</v>
      </c>
      <c r="CG48" s="10">
        <v>3.3176579357482177</v>
      </c>
      <c r="CH48" s="10">
        <v>5.3354932323565647</v>
      </c>
      <c r="CI48" s="10">
        <v>7.424495473729479</v>
      </c>
      <c r="CJ48" s="10">
        <v>9.6176005868412204</v>
      </c>
      <c r="CK48" s="10">
        <v>12.060520323315053</v>
      </c>
      <c r="CL48" s="10">
        <v>14.547992892772228</v>
      </c>
      <c r="CM48" s="10">
        <v>17.280585657070272</v>
      </c>
      <c r="CN48" s="10">
        <v>19.712977517594869</v>
      </c>
      <c r="CO48" s="10">
        <v>22.242765251330454</v>
      </c>
      <c r="CP48" s="10">
        <v>24.694125789292855</v>
      </c>
      <c r="CQ48" s="10">
        <v>27.136962525568507</v>
      </c>
      <c r="CR48" s="10">
        <v>29.466571192087507</v>
      </c>
      <c r="CS48" s="10">
        <v>31.782122054895041</v>
      </c>
      <c r="CT48" s="10">
        <v>34.222888107713359</v>
      </c>
      <c r="CU48" s="10">
        <v>36.820765618473438</v>
      </c>
      <c r="CV48" s="10">
        <v>39.360170319249846</v>
      </c>
      <c r="CW48" s="10">
        <v>41.89865276081111</v>
      </c>
      <c r="CX48" s="10">
        <v>44.472870309308519</v>
      </c>
      <c r="CY48" s="10">
        <v>47.072295386858173</v>
      </c>
      <c r="CZ48" s="10">
        <v>49.554050044021977</v>
      </c>
      <c r="DA48" s="10">
        <v>52.019459393088276</v>
      </c>
      <c r="DB48" s="10">
        <v>54.454153224868406</v>
      </c>
      <c r="DC48" s="10">
        <v>56.905117344322832</v>
      </c>
      <c r="DD48" s="10">
        <v>59.33560226254037</v>
      </c>
    </row>
    <row r="49" spans="1:109" ht="13.5" thickBot="1" x14ac:dyDescent="0.25">
      <c r="A49" s="4" t="s">
        <v>259</v>
      </c>
      <c r="B49" s="10"/>
      <c r="C49" s="10"/>
      <c r="D49" s="10">
        <v>136.50642575172398</v>
      </c>
      <c r="E49" s="10">
        <v>112.12715829607903</v>
      </c>
      <c r="F49" s="10">
        <v>112.43994759790503</v>
      </c>
      <c r="G49" s="10">
        <v>112.79122661209217</v>
      </c>
      <c r="H49" s="10">
        <v>112.77133129282446</v>
      </c>
      <c r="I49" s="10">
        <v>113.1330959921125</v>
      </c>
      <c r="J49" s="10">
        <v>113.33690098677725</v>
      </c>
      <c r="K49" s="10">
        <v>113.88899510657743</v>
      </c>
      <c r="L49" s="10">
        <v>113.18947981685042</v>
      </c>
      <c r="M49" s="10">
        <v>112.55615278895908</v>
      </c>
      <c r="N49" s="10">
        <v>111.71864308762969</v>
      </c>
      <c r="O49" s="10">
        <v>110.91513821599224</v>
      </c>
      <c r="P49" s="10">
        <v>109.96926969089554</v>
      </c>
      <c r="Q49" s="10">
        <v>108.15315231215733</v>
      </c>
      <c r="R49" s="10">
        <v>106.36149266158242</v>
      </c>
      <c r="S49" s="10">
        <v>104.7940731626956</v>
      </c>
      <c r="T49" s="10">
        <v>104.59202041611687</v>
      </c>
      <c r="U49" s="10">
        <v>104.36355081018657</v>
      </c>
      <c r="V49" s="10">
        <v>104.23551730862276</v>
      </c>
      <c r="W49" s="10">
        <v>104.19778481883561</v>
      </c>
      <c r="X49" s="10">
        <v>102.76321527169634</v>
      </c>
      <c r="Y49" s="10">
        <v>102.60159601335302</v>
      </c>
      <c r="Z49" s="10">
        <v>102.43957293271893</v>
      </c>
      <c r="AA49" s="10">
        <v>102.27714535232668</v>
      </c>
      <c r="AB49" s="10">
        <v>102.11431259809632</v>
      </c>
      <c r="AO49" s="4" t="s">
        <v>259</v>
      </c>
      <c r="AP49" s="10"/>
      <c r="AQ49" s="10"/>
      <c r="AR49" s="12">
        <v>120.42917590809368</v>
      </c>
      <c r="AS49" s="12">
        <v>99.329667420549313</v>
      </c>
      <c r="AT49" s="12">
        <v>99.706444176752967</v>
      </c>
      <c r="AU49" s="12">
        <v>100.12139070804591</v>
      </c>
      <c r="AV49" s="12">
        <v>100.16484456829841</v>
      </c>
      <c r="AW49" s="12">
        <v>100.5896417012091</v>
      </c>
      <c r="AX49" s="12">
        <v>100.85616396732836</v>
      </c>
      <c r="AY49" s="12">
        <v>101.47066177222578</v>
      </c>
      <c r="AZ49" s="12">
        <v>100.88268405314892</v>
      </c>
      <c r="BA49" s="12">
        <v>100.35402558321314</v>
      </c>
      <c r="BB49" s="12">
        <v>99.630991149557218</v>
      </c>
      <c r="BC49" s="12">
        <v>98.938790340950248</v>
      </c>
      <c r="BD49" s="12">
        <v>98.109260926370851</v>
      </c>
      <c r="BE49" s="12">
        <v>96.522903200252401</v>
      </c>
      <c r="BF49" s="12">
        <v>94.958935718346481</v>
      </c>
      <c r="BG49" s="12">
        <v>93.606653037202946</v>
      </c>
      <c r="BH49" s="12">
        <v>93.470605292944001</v>
      </c>
      <c r="BI49" s="12">
        <v>93.310760610966639</v>
      </c>
      <c r="BJ49" s="12">
        <v>93.243035530650275</v>
      </c>
      <c r="BK49" s="12">
        <v>93.260265449752978</v>
      </c>
      <c r="BL49" s="12">
        <v>92.03405826177962</v>
      </c>
      <c r="BM49" s="12">
        <v>91.932302347965916</v>
      </c>
      <c r="BN49" s="12">
        <v>91.830151662696608</v>
      </c>
      <c r="BO49" s="12">
        <v>91.727606015717058</v>
      </c>
      <c r="BP49" s="12">
        <v>91.624665217723987</v>
      </c>
      <c r="CC49" s="4" t="s">
        <v>259</v>
      </c>
      <c r="CD49" s="10"/>
      <c r="CE49" s="10"/>
      <c r="CF49" s="12">
        <v>1.7395815626805515</v>
      </c>
      <c r="CG49" s="12">
        <v>3.3791077735959032</v>
      </c>
      <c r="CH49" s="12">
        <v>4.8893551207970329</v>
      </c>
      <c r="CI49" s="12">
        <v>6.4803388230154111</v>
      </c>
      <c r="CJ49" s="12">
        <v>8.0715975238301922</v>
      </c>
      <c r="CK49" s="12">
        <v>9.7423887569715841</v>
      </c>
      <c r="CL49" s="12">
        <v>11.364981375704167</v>
      </c>
      <c r="CM49" s="12">
        <v>13.118580434665555</v>
      </c>
      <c r="CN49" s="12">
        <v>14.588038282747696</v>
      </c>
      <c r="CO49" s="12">
        <v>16.069260926678446</v>
      </c>
      <c r="CP49" s="12">
        <v>17.41178010498799</v>
      </c>
      <c r="CQ49" s="12">
        <v>18.786061874871656</v>
      </c>
      <c r="CR49" s="12">
        <v>20.098248516310328</v>
      </c>
      <c r="CS49" s="12">
        <v>21.292287253710075</v>
      </c>
      <c r="CT49" s="12">
        <v>22.507898632629793</v>
      </c>
      <c r="CU49" s="12">
        <v>23.750749916579725</v>
      </c>
      <c r="CV49" s="12">
        <v>24.974391687918882</v>
      </c>
      <c r="CW49" s="12">
        <v>26.170928713598702</v>
      </c>
      <c r="CX49" s="12">
        <v>27.366195431823073</v>
      </c>
      <c r="CY49" s="12">
        <v>28.542692504254433</v>
      </c>
      <c r="CZ49" s="12">
        <v>29.661887308835077</v>
      </c>
      <c r="DA49" s="12">
        <v>30.761595637603239</v>
      </c>
      <c r="DB49" s="12">
        <v>31.83895233864417</v>
      </c>
      <c r="DC49" s="12">
        <v>32.898488044576112</v>
      </c>
      <c r="DD49" s="12">
        <v>33.941426756300594</v>
      </c>
    </row>
    <row r="50" spans="1:109" hidden="1" x14ac:dyDescent="0.2">
      <c r="A50" s="4" t="s">
        <v>260</v>
      </c>
      <c r="B50" s="10"/>
      <c r="C50" s="10"/>
      <c r="D50" s="10"/>
      <c r="E50" s="10"/>
      <c r="F50" s="10"/>
      <c r="G50" s="10"/>
      <c r="H50" s="10"/>
      <c r="I50" s="10"/>
      <c r="J50" s="10"/>
      <c r="K50" s="10"/>
      <c r="L50" s="10"/>
      <c r="M50" s="10"/>
      <c r="N50" s="10"/>
      <c r="O50" s="10"/>
      <c r="P50" s="10"/>
      <c r="Q50" s="10"/>
      <c r="R50" s="10"/>
      <c r="S50" s="10"/>
      <c r="T50" s="10"/>
      <c r="U50" s="10"/>
      <c r="V50" s="10"/>
      <c r="W50" s="10"/>
      <c r="X50" s="10"/>
      <c r="Y50" s="10"/>
      <c r="Z50" s="10"/>
      <c r="AA50" s="10"/>
      <c r="AB50" s="10"/>
      <c r="AO50" s="4" t="s">
        <v>260</v>
      </c>
      <c r="AP50" s="10"/>
      <c r="AQ50" s="10"/>
      <c r="AR50" s="11"/>
      <c r="AS50" s="11"/>
      <c r="AT50" s="11"/>
      <c r="AU50" s="11"/>
      <c r="AV50" s="11"/>
      <c r="AW50" s="11"/>
      <c r="AX50" s="11"/>
      <c r="AY50" s="11"/>
      <c r="AZ50" s="11"/>
      <c r="BA50" s="11"/>
      <c r="BB50" s="11"/>
      <c r="BC50" s="11"/>
      <c r="BD50" s="11"/>
      <c r="BE50" s="11"/>
      <c r="BF50" s="11"/>
      <c r="BG50" s="11"/>
      <c r="BH50" s="11"/>
      <c r="BI50" s="11"/>
      <c r="BJ50" s="11"/>
      <c r="BK50" s="11"/>
      <c r="BL50" s="11"/>
      <c r="BM50" s="11"/>
      <c r="BN50" s="11"/>
      <c r="BO50" s="11"/>
      <c r="BP50" s="11"/>
      <c r="CC50" s="4" t="s">
        <v>260</v>
      </c>
      <c r="CD50" s="10"/>
      <c r="CE50" s="10"/>
      <c r="CF50" s="11"/>
      <c r="CG50" s="11"/>
      <c r="CH50" s="11"/>
      <c r="CI50" s="11"/>
      <c r="CJ50" s="11"/>
      <c r="CK50" s="11"/>
      <c r="CL50" s="11"/>
      <c r="CM50" s="11"/>
      <c r="CN50" s="11"/>
      <c r="CO50" s="11"/>
      <c r="CP50" s="11"/>
      <c r="CQ50" s="11"/>
      <c r="CR50" s="11"/>
      <c r="CS50" s="11"/>
      <c r="CT50" s="11"/>
      <c r="CU50" s="11"/>
      <c r="CV50" s="11"/>
      <c r="CW50" s="11"/>
      <c r="CX50" s="11"/>
      <c r="CY50" s="11"/>
      <c r="CZ50" s="11"/>
      <c r="DA50" s="11"/>
      <c r="DB50" s="11"/>
      <c r="DC50" s="11"/>
      <c r="DD50" s="11"/>
    </row>
    <row r="51" spans="1:109" hidden="1" x14ac:dyDescent="0.2">
      <c r="A51" s="4" t="s">
        <v>261</v>
      </c>
      <c r="B51" s="10"/>
      <c r="C51" s="10"/>
      <c r="D51" s="10"/>
      <c r="E51" s="10"/>
      <c r="F51" s="10"/>
      <c r="G51" s="10"/>
      <c r="H51" s="10"/>
      <c r="I51" s="10"/>
      <c r="J51" s="10"/>
      <c r="K51" s="10"/>
      <c r="L51" s="10"/>
      <c r="M51" s="10"/>
      <c r="N51" s="10"/>
      <c r="O51" s="10"/>
      <c r="P51" s="10"/>
      <c r="Q51" s="10"/>
      <c r="R51" s="10"/>
      <c r="S51" s="10"/>
      <c r="T51" s="10"/>
      <c r="U51" s="10"/>
      <c r="V51" s="10"/>
      <c r="W51" s="10"/>
      <c r="X51" s="10"/>
      <c r="Y51" s="10"/>
      <c r="Z51" s="10"/>
      <c r="AA51" s="10"/>
      <c r="AB51" s="10"/>
      <c r="AO51" s="4" t="s">
        <v>261</v>
      </c>
      <c r="AP51" s="10"/>
      <c r="AQ51" s="10"/>
      <c r="AR51" s="10"/>
      <c r="AS51" s="10"/>
      <c r="AT51" s="10"/>
      <c r="AU51" s="10"/>
      <c r="AV51" s="10"/>
      <c r="AW51" s="10"/>
      <c r="AX51" s="10"/>
      <c r="AY51" s="10"/>
      <c r="AZ51" s="10"/>
      <c r="BA51" s="10"/>
      <c r="BB51" s="10"/>
      <c r="BC51" s="10"/>
      <c r="BD51" s="10"/>
      <c r="BE51" s="10"/>
      <c r="BF51" s="10"/>
      <c r="BG51" s="10"/>
      <c r="BH51" s="10"/>
      <c r="BI51" s="10"/>
      <c r="BJ51" s="10"/>
      <c r="BK51" s="10"/>
      <c r="BL51" s="10"/>
      <c r="BM51" s="10"/>
      <c r="BN51" s="10"/>
      <c r="BO51" s="10"/>
      <c r="BP51" s="10"/>
      <c r="CC51" s="4" t="s">
        <v>261</v>
      </c>
      <c r="CD51" s="10"/>
      <c r="CE51" s="10"/>
      <c r="CF51" s="10"/>
      <c r="CG51" s="10"/>
      <c r="CH51" s="10"/>
      <c r="CI51" s="10"/>
      <c r="CJ51" s="10"/>
      <c r="CK51" s="10"/>
      <c r="CL51" s="10"/>
      <c r="CM51" s="10"/>
      <c r="CN51" s="10"/>
      <c r="CO51" s="10"/>
      <c r="CP51" s="10"/>
      <c r="CQ51" s="10"/>
      <c r="CR51" s="10"/>
      <c r="CS51" s="10"/>
      <c r="CT51" s="10"/>
      <c r="CU51" s="10"/>
      <c r="CV51" s="10"/>
      <c r="CW51" s="10"/>
      <c r="CX51" s="10"/>
      <c r="CY51" s="10"/>
      <c r="CZ51" s="10"/>
      <c r="DA51" s="10"/>
      <c r="DB51" s="10"/>
      <c r="DC51" s="10"/>
      <c r="DD51" s="10"/>
    </row>
    <row r="52" spans="1:109" hidden="1" x14ac:dyDescent="0.2">
      <c r="A52" s="4" t="s">
        <v>262</v>
      </c>
      <c r="B52" s="10"/>
      <c r="C52" s="10"/>
      <c r="D52" s="10"/>
      <c r="E52" s="10"/>
      <c r="F52" s="10"/>
      <c r="G52" s="10"/>
      <c r="H52" s="10"/>
      <c r="I52" s="10"/>
      <c r="J52" s="10"/>
      <c r="K52" s="10"/>
      <c r="L52" s="10"/>
      <c r="M52" s="10"/>
      <c r="N52" s="10"/>
      <c r="O52" s="10"/>
      <c r="P52" s="10"/>
      <c r="Q52" s="10"/>
      <c r="R52" s="10"/>
      <c r="S52" s="10"/>
      <c r="T52" s="10"/>
      <c r="U52" s="10"/>
      <c r="V52" s="10"/>
      <c r="W52" s="10"/>
      <c r="X52" s="10"/>
      <c r="Y52" s="10"/>
      <c r="Z52" s="10"/>
      <c r="AA52" s="10"/>
      <c r="AB52" s="10"/>
      <c r="AO52" s="4" t="s">
        <v>262</v>
      </c>
      <c r="AP52" s="10"/>
      <c r="AQ52" s="10"/>
      <c r="AR52" s="10"/>
      <c r="AS52" s="10"/>
      <c r="AT52" s="10"/>
      <c r="AU52" s="10"/>
      <c r="AV52" s="10"/>
      <c r="AW52" s="10"/>
      <c r="AX52" s="10"/>
      <c r="AY52" s="10"/>
      <c r="AZ52" s="10"/>
      <c r="BA52" s="10"/>
      <c r="BB52" s="10"/>
      <c r="BC52" s="10"/>
      <c r="BD52" s="10"/>
      <c r="BE52" s="10"/>
      <c r="BF52" s="10"/>
      <c r="BG52" s="10"/>
      <c r="BH52" s="10"/>
      <c r="BI52" s="10"/>
      <c r="BJ52" s="10"/>
      <c r="BK52" s="10"/>
      <c r="BL52" s="10"/>
      <c r="BM52" s="10"/>
      <c r="BN52" s="10"/>
      <c r="BO52" s="10"/>
      <c r="BP52" s="10"/>
      <c r="CC52" s="4" t="s">
        <v>262</v>
      </c>
      <c r="CD52" s="10"/>
      <c r="CE52" s="10"/>
      <c r="CF52" s="10"/>
      <c r="CG52" s="10"/>
      <c r="CH52" s="10"/>
      <c r="CI52" s="10"/>
      <c r="CJ52" s="10"/>
      <c r="CK52" s="10"/>
      <c r="CL52" s="10"/>
      <c r="CM52" s="10"/>
      <c r="CN52" s="10"/>
      <c r="CO52" s="10"/>
      <c r="CP52" s="10"/>
      <c r="CQ52" s="10"/>
      <c r="CR52" s="10"/>
      <c r="CS52" s="10"/>
      <c r="CT52" s="10"/>
      <c r="CU52" s="10"/>
      <c r="CV52" s="10"/>
      <c r="CW52" s="10"/>
      <c r="CX52" s="10"/>
      <c r="CY52" s="10"/>
      <c r="CZ52" s="10"/>
      <c r="DA52" s="10"/>
      <c r="DB52" s="10"/>
      <c r="DC52" s="10"/>
      <c r="DD52" s="10"/>
    </row>
    <row r="53" spans="1:109" hidden="1" x14ac:dyDescent="0.2">
      <c r="A53" s="4" t="s">
        <v>263</v>
      </c>
      <c r="B53" s="10"/>
      <c r="C53" s="10"/>
      <c r="D53" s="10"/>
      <c r="E53" s="10"/>
      <c r="F53" s="10"/>
      <c r="G53" s="10"/>
      <c r="H53" s="10"/>
      <c r="I53" s="10"/>
      <c r="J53" s="10"/>
      <c r="K53" s="10"/>
      <c r="L53" s="10"/>
      <c r="M53" s="10"/>
      <c r="N53" s="10"/>
      <c r="O53" s="10"/>
      <c r="P53" s="10"/>
      <c r="Q53" s="10"/>
      <c r="R53" s="10"/>
      <c r="S53" s="10"/>
      <c r="T53" s="10"/>
      <c r="U53" s="10"/>
      <c r="V53" s="10"/>
      <c r="W53" s="10"/>
      <c r="X53" s="10"/>
      <c r="Y53" s="10"/>
      <c r="Z53" s="10"/>
      <c r="AA53" s="10"/>
      <c r="AB53" s="10"/>
      <c r="AO53" s="4" t="s">
        <v>263</v>
      </c>
      <c r="AP53" s="10"/>
      <c r="AQ53" s="10"/>
      <c r="AR53" s="10"/>
      <c r="AS53" s="10"/>
      <c r="AT53" s="10"/>
      <c r="AU53" s="10"/>
      <c r="AV53" s="10"/>
      <c r="AW53" s="10"/>
      <c r="AX53" s="10"/>
      <c r="AY53" s="10"/>
      <c r="AZ53" s="10"/>
      <c r="BA53" s="10"/>
      <c r="BB53" s="10"/>
      <c r="BC53" s="10"/>
      <c r="BD53" s="10"/>
      <c r="BE53" s="10"/>
      <c r="BF53" s="10"/>
      <c r="BG53" s="10"/>
      <c r="BH53" s="10"/>
      <c r="BI53" s="10"/>
      <c r="BJ53" s="10"/>
      <c r="BK53" s="10"/>
      <c r="BL53" s="10"/>
      <c r="BM53" s="10"/>
      <c r="BN53" s="10"/>
      <c r="BO53" s="10"/>
      <c r="BP53" s="10"/>
      <c r="CC53" s="4" t="s">
        <v>263</v>
      </c>
      <c r="CD53" s="10"/>
      <c r="CE53" s="10"/>
      <c r="CF53" s="10"/>
      <c r="CG53" s="10"/>
      <c r="CH53" s="10"/>
      <c r="CI53" s="10"/>
      <c r="CJ53" s="10"/>
      <c r="CK53" s="10"/>
      <c r="CL53" s="10"/>
      <c r="CM53" s="10"/>
      <c r="CN53" s="10"/>
      <c r="CO53" s="10"/>
      <c r="CP53" s="10"/>
      <c r="CQ53" s="10"/>
      <c r="CR53" s="10"/>
      <c r="CS53" s="10"/>
      <c r="CT53" s="10"/>
      <c r="CU53" s="10"/>
      <c r="CV53" s="10"/>
      <c r="CW53" s="10"/>
      <c r="CX53" s="10"/>
      <c r="CY53" s="10"/>
      <c r="CZ53" s="10"/>
      <c r="DA53" s="10"/>
      <c r="DB53" s="10"/>
      <c r="DC53" s="10"/>
      <c r="DD53" s="10"/>
    </row>
    <row r="54" spans="1:109" ht="13.5" hidden="1" thickBot="1" x14ac:dyDescent="0.25">
      <c r="A54" s="4" t="s">
        <v>264</v>
      </c>
      <c r="B54" s="10"/>
      <c r="C54" s="10"/>
      <c r="D54" s="10"/>
      <c r="E54" s="10"/>
      <c r="F54" s="10"/>
      <c r="G54" s="10"/>
      <c r="H54" s="10"/>
      <c r="I54" s="10"/>
      <c r="J54" s="10"/>
      <c r="K54" s="10"/>
      <c r="L54" s="10"/>
      <c r="M54" s="10"/>
      <c r="N54" s="10"/>
      <c r="O54" s="10"/>
      <c r="P54" s="10"/>
      <c r="Q54" s="10"/>
      <c r="R54" s="10"/>
      <c r="S54" s="10"/>
      <c r="T54" s="10"/>
      <c r="U54" s="10"/>
      <c r="V54" s="10"/>
      <c r="W54" s="10"/>
      <c r="X54" s="10"/>
      <c r="Y54" s="10"/>
      <c r="Z54" s="10"/>
      <c r="AA54" s="54"/>
      <c r="AB54" s="54"/>
      <c r="AO54" s="5" t="s">
        <v>264</v>
      </c>
      <c r="AP54" s="12"/>
      <c r="AQ54" s="12"/>
      <c r="AR54" s="12"/>
      <c r="AS54" s="12"/>
      <c r="AT54" s="12"/>
      <c r="AU54" s="12"/>
      <c r="AV54" s="12"/>
      <c r="AW54" s="12"/>
      <c r="AX54" s="12"/>
      <c r="AY54" s="12"/>
      <c r="AZ54" s="12"/>
      <c r="BA54" s="12"/>
      <c r="BB54" s="12"/>
      <c r="BC54" s="12"/>
      <c r="BD54" s="12"/>
      <c r="BE54" s="12"/>
      <c r="BF54" s="12"/>
      <c r="BG54" s="12"/>
      <c r="BH54" s="12"/>
      <c r="BI54" s="12"/>
      <c r="BJ54" s="12"/>
      <c r="BK54" s="12"/>
      <c r="BL54" s="12"/>
      <c r="BM54" s="12"/>
      <c r="BN54" s="12"/>
      <c r="BO54" s="12"/>
      <c r="BP54" s="12"/>
      <c r="CC54" s="4" t="s">
        <v>264</v>
      </c>
      <c r="CD54" s="12"/>
      <c r="CE54" s="12"/>
      <c r="CF54" s="12"/>
      <c r="CG54" s="12"/>
      <c r="CH54" s="12"/>
      <c r="CI54" s="12"/>
      <c r="CJ54" s="12"/>
      <c r="CK54" s="12"/>
      <c r="CL54" s="12"/>
      <c r="CM54" s="12"/>
      <c r="CN54" s="12"/>
      <c r="CO54" s="12"/>
      <c r="CP54" s="12"/>
      <c r="CQ54" s="12"/>
      <c r="CR54" s="12"/>
      <c r="CS54" s="12"/>
      <c r="CT54" s="12"/>
      <c r="CU54" s="12"/>
      <c r="CV54" s="12"/>
      <c r="CW54" s="12"/>
      <c r="CX54" s="12"/>
      <c r="CY54" s="12"/>
      <c r="CZ54" s="12"/>
      <c r="DA54" s="12"/>
      <c r="DB54" s="12"/>
      <c r="DC54" s="12"/>
      <c r="DD54" s="12"/>
    </row>
    <row r="55" spans="1:109" x14ac:dyDescent="0.2">
      <c r="A55" s="44" t="s">
        <v>93</v>
      </c>
      <c r="B55" s="45"/>
      <c r="C55" s="45"/>
      <c r="D55" s="45"/>
      <c r="E55" s="45"/>
      <c r="F55" s="45"/>
      <c r="G55" s="45"/>
      <c r="H55" s="45"/>
      <c r="I55" s="45"/>
      <c r="J55" s="45"/>
      <c r="K55" s="45"/>
      <c r="L55" s="45"/>
      <c r="M55" s="45"/>
      <c r="N55" s="45"/>
      <c r="O55" s="45"/>
      <c r="P55" s="45"/>
      <c r="Q55" s="45"/>
      <c r="R55" s="45"/>
      <c r="S55" s="45"/>
      <c r="T55" s="45"/>
      <c r="U55" s="45"/>
      <c r="V55" s="45"/>
      <c r="W55" s="45"/>
      <c r="X55" s="45"/>
      <c r="Y55" s="45"/>
      <c r="Z55" s="45"/>
      <c r="AA55" s="45"/>
      <c r="AB55" s="45"/>
      <c r="AO55" s="44" t="s">
        <v>93</v>
      </c>
      <c r="CC55" s="44" t="s">
        <v>93</v>
      </c>
    </row>
    <row r="58" spans="1:109" x14ac:dyDescent="0.2">
      <c r="DD58" s="59"/>
      <c r="DE58" s="59"/>
    </row>
    <row r="59" spans="1:109" x14ac:dyDescent="0.2">
      <c r="DD59" s="59"/>
      <c r="DE59" s="59"/>
    </row>
  </sheetData>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6C7157CEBC5F74A8BD3DFEE081B9C41" ma:contentTypeVersion="4" ma:contentTypeDescription="Create a new document." ma:contentTypeScope="" ma:versionID="598f6536f8c1af3e007f62ef65bd9f6b">
  <xsd:schema xmlns:xsd="http://www.w3.org/2001/XMLSchema" xmlns:xs="http://www.w3.org/2001/XMLSchema" xmlns:p="http://schemas.microsoft.com/office/2006/metadata/properties" xmlns:ns2="d04c81ff-3321-4804-9684-da1eb89779b6" targetNamespace="http://schemas.microsoft.com/office/2006/metadata/properties" ma:root="true" ma:fieldsID="82f60565ee7118a6cab24e6ae58c9859" ns2:_="">
    <xsd:import namespace="d04c81ff-3321-4804-9684-da1eb89779b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4c81ff-3321-4804-9684-da1eb89779b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8C468A2-38EC-4727-B594-ECE146CCD24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04c81ff-3321-4804-9684-da1eb89779b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59109E8-2324-42B1-87B8-774F6A14F75C}">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d04c81ff-3321-4804-9684-da1eb89779b6"/>
    <ds:schemaRef ds:uri="http://www.w3.org/XML/1998/namespace"/>
    <ds:schemaRef ds:uri="http://purl.org/dc/dcmitype/"/>
  </ds:schemaRefs>
</ds:datastoreItem>
</file>

<file path=customXml/itemProps3.xml><?xml version="1.0" encoding="utf-8"?>
<ds:datastoreItem xmlns:ds="http://schemas.openxmlformats.org/officeDocument/2006/customXml" ds:itemID="{BBE4F4C1-BB23-45A6-8EA2-6AEE9804C27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25</vt:i4>
      </vt:variant>
      <vt:variant>
        <vt:lpstr>Named Ranges</vt:lpstr>
      </vt:variant>
      <vt:variant>
        <vt:i4>2</vt:i4>
      </vt:variant>
    </vt:vector>
  </HeadingPairs>
  <TitlesOfParts>
    <vt:vector size="27" baseType="lpstr">
      <vt:lpstr>Table of Contents</vt:lpstr>
      <vt:lpstr>Investment</vt:lpstr>
      <vt:lpstr>AcquisitionCosts</vt:lpstr>
      <vt:lpstr>CostTests</vt:lpstr>
      <vt:lpstr>MeasureUnitIncentives</vt:lpstr>
      <vt:lpstr>ElecEnergy_AnnualMkt</vt:lpstr>
      <vt:lpstr>ElecEnergy_Sector</vt:lpstr>
      <vt:lpstr>ElecEnergy_CustSeg</vt:lpstr>
      <vt:lpstr>ElecEnergy_EndUse</vt:lpstr>
      <vt:lpstr>ElecEnergy_Pct</vt:lpstr>
      <vt:lpstr>ElecEnergy_Top40</vt:lpstr>
      <vt:lpstr>ElecEnergy_Top40 LI</vt:lpstr>
      <vt:lpstr>ElecEnergy_NonProg</vt:lpstr>
      <vt:lpstr>ElecEnergy_FSA</vt:lpstr>
      <vt:lpstr>ElecEnergy_Sensitivity</vt:lpstr>
      <vt:lpstr>ElecDemand_AnnualMkt</vt:lpstr>
      <vt:lpstr>ElecDemand_Sector</vt:lpstr>
      <vt:lpstr>ElecDemand_CustSeg</vt:lpstr>
      <vt:lpstr>ElecDemand_EndUse</vt:lpstr>
      <vt:lpstr>ElecDemand_Pct</vt:lpstr>
      <vt:lpstr>ElecDemand_Top40</vt:lpstr>
      <vt:lpstr>ElecDemand_Top40 Low Income</vt:lpstr>
      <vt:lpstr>PAC_Econ_Scenario_Sect</vt:lpstr>
      <vt:lpstr>Export_Guide_Base</vt:lpstr>
      <vt:lpstr>Mappings</vt:lpstr>
      <vt:lpstr>ElecEnergy_Pct!_Ref14692973</vt:lpstr>
      <vt:lpstr>'Table of Contents'!_Ref14693611</vt:lpstr>
    </vt:vector>
  </TitlesOfParts>
  <Company>Navigant Consulting,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Navigant</dc:creator>
  <cp:lastModifiedBy>Kristine Burke</cp:lastModifiedBy>
  <dcterms:created xsi:type="dcterms:W3CDTF">2016-01-06T17:32:57Z</dcterms:created>
  <dcterms:modified xsi:type="dcterms:W3CDTF">2019-08-13T17:58:49Z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0x010100F6C7157CEBC5F74A8BD3DFEE081B9C41</vt:lpwstr>
  </property>
</Properties>
</file>