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filterPrivacy="1" defaultThemeVersion="166925"/>
  <xr:revisionPtr revIDLastSave="0" documentId="13_ncr:1_{2946A43F-C65F-420C-BDB6-7DFB0933B4CE}" xr6:coauthVersionLast="43" xr6:coauthVersionMax="43" xr10:uidLastSave="{00000000-0000-0000-0000-000000000000}"/>
  <bookViews>
    <workbookView xWindow="-120" yWindow="-120" windowWidth="21840" windowHeight="13140" xr2:uid="{07FA538A-3925-46C9-8FB0-797F76DC4E9A}"/>
  </bookViews>
  <sheets>
    <sheet name="16-19 vs Plan recover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7" i="2" l="1"/>
  <c r="J19" i="2" s="1"/>
  <c r="I17" i="2"/>
  <c r="I19" i="2" s="1"/>
  <c r="H17" i="2"/>
  <c r="H19" i="2" s="1"/>
  <c r="E15" i="2" l="1"/>
  <c r="F15" i="2"/>
  <c r="D15" i="2"/>
  <c r="J6" i="2" l="1"/>
  <c r="J7" i="2" s="1"/>
  <c r="D6" i="2"/>
  <c r="D7" i="2" s="1"/>
  <c r="D11" i="2" s="1"/>
  <c r="U7" i="2"/>
  <c r="U8" i="2"/>
  <c r="U9" i="2"/>
  <c r="E6" i="2" s="1"/>
  <c r="E7" i="2" s="1"/>
  <c r="E11" i="2" s="1"/>
  <c r="U10" i="2"/>
  <c r="F6" i="2" s="1"/>
  <c r="F7" i="2" s="1"/>
  <c r="F11" i="2" s="1"/>
  <c r="U11" i="2"/>
  <c r="G6" i="2" s="1"/>
  <c r="G7" i="2" s="1"/>
  <c r="G11" i="2" s="1"/>
  <c r="U12" i="2"/>
  <c r="H6" i="2" s="1"/>
  <c r="H7" i="2" s="1"/>
  <c r="U13" i="2"/>
  <c r="I6" i="2" s="1"/>
  <c r="I7" i="2" s="1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R8" i="2" l="1"/>
  <c r="D21" i="2" s="1"/>
  <c r="D22" i="2" s="1"/>
  <c r="D24" i="2" s="1"/>
  <c r="R9" i="2"/>
  <c r="E21" i="2" s="1"/>
  <c r="E22" i="2" s="1"/>
  <c r="E24" i="2" s="1"/>
  <c r="R10" i="2"/>
  <c r="F21" i="2" s="1"/>
  <c r="F22" i="2" s="1"/>
  <c r="F24" i="2" s="1"/>
  <c r="R11" i="2"/>
  <c r="G21" i="2" s="1"/>
  <c r="G22" i="2" s="1"/>
  <c r="G24" i="2" s="1"/>
  <c r="R12" i="2"/>
  <c r="H21" i="2" s="1"/>
  <c r="H22" i="2" s="1"/>
  <c r="H24" i="2" s="1"/>
  <c r="R13" i="2"/>
  <c r="I21" i="2" s="1"/>
  <c r="I22" i="2" s="1"/>
  <c r="I24" i="2" s="1"/>
  <c r="R14" i="2"/>
  <c r="J21" i="2" s="1"/>
  <c r="J22" i="2" s="1"/>
  <c r="J24" i="2" s="1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7" i="2"/>
</calcChain>
</file>

<file path=xl/sharedStrings.xml><?xml version="1.0" encoding="utf-8"?>
<sst xmlns="http://schemas.openxmlformats.org/spreadsheetml/2006/main" count="21" uniqueCount="21">
  <si>
    <t>Approved Investment ($)</t>
  </si>
  <si>
    <t>"Approved" Recovery (c/kWh)</t>
  </si>
  <si>
    <t>Preferred Plan Investment ($)</t>
  </si>
  <si>
    <t>Preferred Plan Recovery (c/kWh)</t>
  </si>
  <si>
    <t>IRP Mid-DSM Investment ($)</t>
  </si>
  <si>
    <t>Year</t>
  </si>
  <si>
    <t>Net System Requirement</t>
  </si>
  <si>
    <t>2014 IRP Load Forecast - no-DSM</t>
  </si>
  <si>
    <t>Mid-DSM Cumulative Savings</t>
  </si>
  <si>
    <t>Load Forecast with Mid-DSM</t>
  </si>
  <si>
    <t>Base-DSM Cumulative Savings</t>
  </si>
  <si>
    <t>Load Forecast with Base-DSM</t>
  </si>
  <si>
    <t>2014 IRP Load Forecast NSR (GWh) - Base DSM</t>
  </si>
  <si>
    <t>2014 IRP Load Forecast Sales (GWh) - Base DSM</t>
  </si>
  <si>
    <t>IRP Load Forecast NSR (GWh) - Mid DSM</t>
  </si>
  <si>
    <t>IRP Load Forecast Sales (GWh) - Mid DSM</t>
  </si>
  <si>
    <t>Mid-DSM Recovery (c/kWh)</t>
  </si>
  <si>
    <t>Actual Investment ($)</t>
  </si>
  <si>
    <t>Actual Sales (GWh)</t>
  </si>
  <si>
    <t>Actual Recovery (c/kWh)</t>
  </si>
  <si>
    <t>2018 NSP Load Forecast Sales (GWh) - Base DSM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</si>
</sst>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_-&quot;$&quot;* #,##0_-;\-&quot;$&quot;* #,##0_-;_-&quot;$&quot;* &quot;-&quot;??_-;_-@_-"/>
    <numFmt numFmtId="166" formatCode="0.0"/>
    <numFmt numFmtId="167" formatCode="_-* #,##0.00000_-;\-* #,##0.000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0">
    <xf numFmtId="0" fontId="0" fillId="0" borderId="0" xfId="0"/>
    <xf numFmtId="164" fontId="0" fillId="0" borderId="0" xfId="1" applyNumberFormat="1" applyFont="1"/>
    <xf numFmtId="9" fontId="0" fillId="0" borderId="0" xfId="3" applyFont="1"/>
    <xf numFmtId="166" fontId="0" fillId="0" borderId="0" xfId="0" applyNumberFormat="1"/>
    <xf numFmtId="167" fontId="0" fillId="0" borderId="0" xfId="0" applyNumberFormat="1"/>
    <xf numFmtId="0" fontId="3" fillId="0" borderId="0" xfId="0" applyFont="1"/>
    <xf numFmtId="0" fontId="0" fillId="0" borderId="0" xfId="0" applyFill="1"/>
    <xf numFmtId="164" fontId="0" fillId="0" borderId="0" xfId="1" applyNumberFormat="1" applyFont="1" applyFill="1"/>
    <xf numFmtId="165" fontId="0" fillId="0" borderId="0" xfId="2" applyNumberFormat="1" applyFont="1" applyFill="1"/>
    <xf numFmtId="166" fontId="0" fillId="0" borderId="0" xfId="0" applyNumberFormat="1" applyFill="1"/>
  </cellXfs>
  <cellStyles count="6">
    <cellStyle name="Comma" xfId="1" builtinId="3"/>
    <cellStyle name="Comma 2" xfId="5" xr:uid="{BFFA4810-96CE-4647-A700-7AA4A49E87CA}"/>
    <cellStyle name="Comma 3" xfId="4" xr:uid="{33A086F2-DFA0-4415-8878-A363B739D0C5}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DSM Expenditures per kWh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3001082374584598E-2"/>
          <c:y val="0.16760425780110819"/>
          <c:w val="0.887675246127831"/>
          <c:h val="0.61584499854184893"/>
        </c:manualLayout>
      </c:layout>
      <c:barChart>
        <c:barDir val="col"/>
        <c:grouping val="clustered"/>
        <c:varyColors val="0"/>
        <c:ser>
          <c:idx val="0"/>
          <c:order val="0"/>
          <c:tx>
            <c:v>Approved</c:v>
          </c:tx>
          <c:invertIfNegative val="0"/>
          <c:cat>
            <c:numRef>
              <c:f>'16-19 vs Plan recovery'!$D$4:$J$4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'16-19 vs Plan recovery'!$D$11:$J$11</c:f>
              <c:numCache>
                <c:formatCode>0.0</c:formatCode>
                <c:ptCount val="7"/>
                <c:pt idx="0">
                  <c:v>0.31793733485244924</c:v>
                </c:pt>
                <c:pt idx="1">
                  <c:v>0.32694864499095427</c:v>
                </c:pt>
                <c:pt idx="2">
                  <c:v>0.33564481473174806</c:v>
                </c:pt>
                <c:pt idx="3">
                  <c:v>0.32722089008195554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702-43F2-93D4-2BD14574A038}"/>
            </c:ext>
          </c:extLst>
        </c:ser>
        <c:ser>
          <c:idx val="1"/>
          <c:order val="1"/>
          <c:tx>
            <c:v>Actual</c:v>
          </c:tx>
          <c:spPr>
            <a:solidFill>
              <a:schemeClr val="accent4"/>
            </a:solidFill>
          </c:spPr>
          <c:invertIfNegative val="0"/>
          <c:val>
            <c:numRef>
              <c:f>'16-19 vs Plan recovery'!$D$15:$J$15</c:f>
              <c:numCache>
                <c:formatCode>0.0</c:formatCode>
                <c:ptCount val="7"/>
                <c:pt idx="0">
                  <c:v>0.30444631350069185</c:v>
                </c:pt>
                <c:pt idx="1">
                  <c:v>0.29593869452091615</c:v>
                </c:pt>
                <c:pt idx="2">
                  <c:v>0.31959318923590335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702-43F2-93D4-2BD14574A038}"/>
            </c:ext>
          </c:extLst>
        </c:ser>
        <c:ser>
          <c:idx val="2"/>
          <c:order val="2"/>
          <c:tx>
            <c:v>2020-2022 Preferred Plan</c:v>
          </c:tx>
          <c:spPr>
            <a:solidFill>
              <a:schemeClr val="accent2"/>
            </a:solidFill>
          </c:spPr>
          <c:invertIfNegative val="0"/>
          <c:val>
            <c:numRef>
              <c:f>'16-19 vs Plan recovery'!$D$19:$J$19</c:f>
              <c:numCache>
                <c:formatCode>0.0</c:formatCode>
                <c:ptCount val="7"/>
                <c:pt idx="4">
                  <c:v>0.40870891281283284</c:v>
                </c:pt>
                <c:pt idx="5">
                  <c:v>0.42616431747682976</c:v>
                </c:pt>
                <c:pt idx="6">
                  <c:v>0.43339726269538675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702-43F2-93D4-2BD14574A038}"/>
            </c:ext>
          </c:extLst>
        </c:ser>
        <c:ser>
          <c:idx val="3"/>
          <c:order val="3"/>
          <c:tx>
            <c:v>IRP Mid-DSM</c:v>
          </c:tx>
          <c:spPr>
            <a:solidFill>
              <a:schemeClr val="accent3"/>
            </a:solidFill>
          </c:spPr>
          <c:invertIfNegative val="0"/>
          <c:val>
            <c:numRef>
              <c:f>'16-19 vs Plan recovery'!$D$24:$J$24</c:f>
              <c:numCache>
                <c:formatCode>0.0</c:formatCode>
                <c:ptCount val="7"/>
                <c:pt idx="0">
                  <c:v>0.55330310619892498</c:v>
                </c:pt>
                <c:pt idx="1">
                  <c:v>0.57179054082692415</c:v>
                </c:pt>
                <c:pt idx="2">
                  <c:v>0.6425618544030316</c:v>
                </c:pt>
                <c:pt idx="3">
                  <c:v>0.74452172196372546</c:v>
                </c:pt>
                <c:pt idx="4">
                  <c:v>0.93835500996722432</c:v>
                </c:pt>
                <c:pt idx="5">
                  <c:v>0.89046832910013118</c:v>
                </c:pt>
                <c:pt idx="6">
                  <c:v>0.86455513586324217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702-43F2-93D4-2BD14574A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998464"/>
        <c:axId val="158004352"/>
      </c:barChart>
      <c:catAx>
        <c:axId val="15799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58004352"/>
        <c:crosses val="autoZero"/>
        <c:auto val="1"/>
        <c:lblAlgn val="ctr"/>
        <c:lblOffset val="100"/>
        <c:noMultiLvlLbl val="0"/>
      </c:catAx>
      <c:valAx>
        <c:axId val="1580043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CA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¢</a:t>
                </a:r>
                <a:r>
                  <a:rPr lang="en-US">
                    <a:latin typeface="Arial" panose="020B0604020202020204" pitchFamily="34" charset="0"/>
                    <a:cs typeface="Arial" panose="020B0604020202020204" pitchFamily="34" charset="0"/>
                  </a:rPr>
                  <a:t>/kWh</a:t>
                </a:r>
              </a:p>
            </c:rich>
          </c:tx>
          <c:layout>
            <c:manualLayout>
              <c:xMode val="edge"/>
              <c:yMode val="edge"/>
              <c:x val="2.1080368906455864E-2"/>
              <c:y val="0.40272564887722367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15799846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628649</xdr:colOff>
      <xdr:row>27</xdr:row>
      <xdr:rowOff>119062</xdr:rowOff>
    </xdr:from>
    <xdr:to>
      <xdr:col>7</xdr:col>
      <xdr:colOff>904874</xdr:colOff>
      <xdr:row>42</xdr:row>
      <xdr:rowOff>4762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2E09D9D-E377-4D12-9DDF-90862B050F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935D9-C19D-45FC-99FB-9CBDA546675E}">
  <dimension ref="B1:U49"/>
  <sheetViews>
    <sheetView tabSelected="1" topLeftCell="B1" zoomScale="55" zoomScaleNormal="55" workbookViewId="0">
      <selection activeCell="K34" sqref="K34"/>
    </sheetView>
  </sheetViews>
  <sheetFormatPr defaultRowHeight="15" x14ac:dyDescent="0.25"/>
  <cols>
    <col min="2" max="2" width="9.140625" style="6"/>
    <col min="3" max="3" width="50.140625" bestFit="1" customWidth="1"/>
    <col min="4" max="10" width="15.28515625" bestFit="1" customWidth="1"/>
    <col min="15" max="15" width="23.7109375" bestFit="1" customWidth="1"/>
    <col min="17" max="17" width="27.28515625" bestFit="1" customWidth="1"/>
    <col min="18" max="18" width="26.5703125" bestFit="1" customWidth="1"/>
    <col min="20" max="20" width="28" bestFit="1" customWidth="1"/>
    <col min="21" max="21" width="27.28515625" bestFit="1" customWidth="1"/>
  </cols>
  <sheetData>
    <row r="1" spans="3:21" x14ac:dyDescent="0.25">
      <c r="N1" s="6"/>
      <c r="O1" s="6"/>
      <c r="P1" s="6"/>
      <c r="Q1" s="6"/>
      <c r="R1" s="6"/>
      <c r="S1" s="6"/>
      <c r="T1" s="6"/>
      <c r="U1" s="6"/>
    </row>
    <row r="3" spans="3:21" x14ac:dyDescent="0.25">
      <c r="N3" t="s">
        <v>7</v>
      </c>
      <c r="Q3" t="s">
        <v>8</v>
      </c>
      <c r="R3" t="s">
        <v>9</v>
      </c>
      <c r="T3" t="s">
        <v>10</v>
      </c>
      <c r="U3" t="s">
        <v>11</v>
      </c>
    </row>
    <row r="4" spans="3:21" x14ac:dyDescent="0.25">
      <c r="D4" s="5">
        <v>2016</v>
      </c>
      <c r="E4" s="5">
        <v>2017</v>
      </c>
      <c r="F4" s="5">
        <v>2018</v>
      </c>
      <c r="G4" s="5">
        <v>2019</v>
      </c>
      <c r="H4" s="5">
        <v>2020</v>
      </c>
      <c r="I4" s="5">
        <v>2021</v>
      </c>
      <c r="J4" s="5">
        <v>2022</v>
      </c>
    </row>
    <row r="5" spans="3:21" x14ac:dyDescent="0.25">
      <c r="N5" t="s">
        <v>5</v>
      </c>
      <c r="O5" t="s">
        <v>6</v>
      </c>
    </row>
    <row r="6" spans="3:21" x14ac:dyDescent="0.25">
      <c r="C6" t="s">
        <v>12</v>
      </c>
      <c r="D6" s="7">
        <f t="shared" ref="D6:J6" ca="1" si="0">OFFSET($U$8,D4-$D4,0)</f>
        <v>11231.671623569235</v>
      </c>
      <c r="E6" s="7">
        <f t="shared" ca="1" si="0"/>
        <v>11188.498781606024</v>
      </c>
      <c r="F6" s="7">
        <f t="shared" ca="1" si="0"/>
        <v>11186.940911565513</v>
      </c>
      <c r="G6" s="7">
        <f t="shared" ca="1" si="0"/>
        <v>11189.048234859458</v>
      </c>
      <c r="H6" s="7">
        <f t="shared" ca="1" si="0"/>
        <v>10123.650733332361</v>
      </c>
      <c r="I6" s="7">
        <f t="shared" ca="1" si="0"/>
        <v>10087.317089503738</v>
      </c>
      <c r="J6" s="7">
        <f t="shared" ca="1" si="0"/>
        <v>10091.611712263626</v>
      </c>
      <c r="N6">
        <v>2014</v>
      </c>
      <c r="O6" s="1">
        <v>11209.143356113709</v>
      </c>
    </row>
    <row r="7" spans="3:21" x14ac:dyDescent="0.25">
      <c r="C7" t="s">
        <v>13</v>
      </c>
      <c r="D7" s="7">
        <f ca="1">0.93*D6</f>
        <v>10445.454609919389</v>
      </c>
      <c r="E7" s="7">
        <f t="shared" ref="E7:J7" ca="1" si="1">0.93*E6</f>
        <v>10405.303866893602</v>
      </c>
      <c r="F7" s="7">
        <f t="shared" ca="1" si="1"/>
        <v>10403.855047755927</v>
      </c>
      <c r="G7" s="7">
        <f t="shared" ca="1" si="1"/>
        <v>10405.814858419297</v>
      </c>
      <c r="H7" s="7">
        <f t="shared" ca="1" si="1"/>
        <v>9414.9951819990965</v>
      </c>
      <c r="I7" s="7">
        <f t="shared" ca="1" si="1"/>
        <v>9381.2048932384769</v>
      </c>
      <c r="J7" s="7">
        <f t="shared" ca="1" si="1"/>
        <v>9385.198892405173</v>
      </c>
      <c r="N7">
        <v>2015</v>
      </c>
      <c r="O7" s="1">
        <v>11340.221456215464</v>
      </c>
      <c r="Q7" s="1">
        <v>164.01812820120051</v>
      </c>
      <c r="R7" s="1">
        <f>O7-Q7</f>
        <v>11176.203328014264</v>
      </c>
      <c r="T7" s="1">
        <v>137.80046979820906</v>
      </c>
      <c r="U7" s="1">
        <f>O7-T7</f>
        <v>11202.420986417255</v>
      </c>
    </row>
    <row r="8" spans="3:21" x14ac:dyDescent="0.25">
      <c r="D8" s="6"/>
      <c r="E8" s="6"/>
      <c r="F8" s="6"/>
      <c r="G8" s="6"/>
      <c r="H8" s="6"/>
      <c r="I8" s="6"/>
      <c r="J8" s="6"/>
      <c r="N8">
        <v>2016</v>
      </c>
      <c r="O8" s="1">
        <v>11457.780516456853</v>
      </c>
      <c r="Q8" s="1">
        <v>283.44292525982115</v>
      </c>
      <c r="R8" s="1">
        <f t="shared" ref="R8:R32" si="2">O8-Q8</f>
        <v>11174.337591197031</v>
      </c>
      <c r="T8" s="1">
        <v>226.10889288761845</v>
      </c>
      <c r="U8" s="1">
        <f t="shared" ref="U8:U32" si="3">O8-T8</f>
        <v>11231.671623569235</v>
      </c>
    </row>
    <row r="9" spans="3:21" x14ac:dyDescent="0.25">
      <c r="D9" s="6"/>
      <c r="E9" s="6"/>
      <c r="F9" s="6"/>
      <c r="G9" s="6"/>
      <c r="H9" s="6"/>
      <c r="I9" s="6"/>
      <c r="J9" s="6"/>
      <c r="N9">
        <v>2017</v>
      </c>
      <c r="O9" s="1">
        <v>11549.340481890307</v>
      </c>
      <c r="Q9" s="1">
        <v>454.21811010264042</v>
      </c>
      <c r="R9" s="1">
        <f t="shared" si="2"/>
        <v>11095.122371787667</v>
      </c>
      <c r="T9" s="1">
        <v>360.84170028428309</v>
      </c>
      <c r="U9" s="1">
        <f t="shared" si="3"/>
        <v>11188.498781606024</v>
      </c>
    </row>
    <row r="10" spans="3:21" x14ac:dyDescent="0.25">
      <c r="C10" t="s">
        <v>0</v>
      </c>
      <c r="D10" s="8">
        <v>33210000</v>
      </c>
      <c r="E10" s="8">
        <v>34020000</v>
      </c>
      <c r="F10" s="8">
        <v>34920000</v>
      </c>
      <c r="G10" s="8">
        <v>34050000</v>
      </c>
      <c r="H10" s="6"/>
      <c r="I10" s="6"/>
      <c r="J10" s="6"/>
      <c r="N10">
        <v>2018</v>
      </c>
      <c r="O10" s="1">
        <v>11667.25657090118</v>
      </c>
      <c r="Q10" s="1">
        <v>606.02280326080745</v>
      </c>
      <c r="R10" s="1">
        <f t="shared" si="2"/>
        <v>11061.233767640373</v>
      </c>
      <c r="T10" s="1">
        <v>480.31565933566662</v>
      </c>
      <c r="U10" s="1">
        <f t="shared" si="3"/>
        <v>11186.940911565513</v>
      </c>
    </row>
    <row r="11" spans="3:21" x14ac:dyDescent="0.25">
      <c r="C11" t="s">
        <v>1</v>
      </c>
      <c r="D11" s="9">
        <f ca="1">D10/(D7*10^6)*100</f>
        <v>0.31793733485244924</v>
      </c>
      <c r="E11" s="9">
        <f t="shared" ref="E11:G11" ca="1" si="4">E10/(E7*10^6)*100</f>
        <v>0.32694864499095427</v>
      </c>
      <c r="F11" s="9">
        <f t="shared" ca="1" si="4"/>
        <v>0.33564481473174806</v>
      </c>
      <c r="G11" s="9">
        <f t="shared" ca="1" si="4"/>
        <v>0.32722089008195554</v>
      </c>
      <c r="H11" s="9"/>
      <c r="I11" s="9"/>
      <c r="J11" s="9"/>
      <c r="N11">
        <v>2019</v>
      </c>
      <c r="O11" s="1">
        <v>11786.485367194386</v>
      </c>
      <c r="Q11" s="1">
        <v>752.48391217557003</v>
      </c>
      <c r="R11" s="1">
        <f t="shared" si="2"/>
        <v>11034.001455018815</v>
      </c>
      <c r="T11" s="1">
        <v>597.43713233492701</v>
      </c>
      <c r="U11" s="1">
        <f t="shared" si="3"/>
        <v>11189.048234859458</v>
      </c>
    </row>
    <row r="12" spans="3:21" x14ac:dyDescent="0.25">
      <c r="D12" s="6"/>
      <c r="E12" s="6"/>
      <c r="F12" s="6"/>
      <c r="G12" s="6"/>
      <c r="H12" s="6"/>
      <c r="I12" s="6"/>
      <c r="J12" s="6"/>
      <c r="N12">
        <v>2020</v>
      </c>
      <c r="O12" s="1">
        <v>10832.546161207434</v>
      </c>
      <c r="Q12" s="1">
        <v>897.52098828602868</v>
      </c>
      <c r="R12" s="1">
        <f t="shared" si="2"/>
        <v>9935.0251729214051</v>
      </c>
      <c r="T12" s="1">
        <v>708.89542787507412</v>
      </c>
      <c r="U12" s="1">
        <f t="shared" si="3"/>
        <v>10123.650733332361</v>
      </c>
    </row>
    <row r="13" spans="3:21" x14ac:dyDescent="0.25">
      <c r="C13" t="s">
        <v>17</v>
      </c>
      <c r="D13" s="8">
        <v>30803878</v>
      </c>
      <c r="E13" s="8">
        <v>30318919.253667857</v>
      </c>
      <c r="F13" s="8">
        <v>33931208.901175857</v>
      </c>
      <c r="G13" s="6"/>
      <c r="H13" s="6"/>
      <c r="I13" s="6"/>
      <c r="J13" s="6"/>
      <c r="N13">
        <v>2021</v>
      </c>
      <c r="O13" s="1">
        <v>10904.373422277686</v>
      </c>
      <c r="Q13" s="1">
        <v>1038.8386812085387</v>
      </c>
      <c r="R13" s="1">
        <f t="shared" si="2"/>
        <v>9865.5347410691465</v>
      </c>
      <c r="T13" s="1">
        <v>817.05633277394759</v>
      </c>
      <c r="U13" s="1">
        <f t="shared" si="3"/>
        <v>10087.317089503738</v>
      </c>
    </row>
    <row r="14" spans="3:21" x14ac:dyDescent="0.25">
      <c r="C14" t="s">
        <v>18</v>
      </c>
      <c r="D14" s="7">
        <v>10118</v>
      </c>
      <c r="E14" s="7">
        <v>10245</v>
      </c>
      <c r="F14" s="7">
        <v>10617</v>
      </c>
      <c r="G14" s="6"/>
      <c r="H14" s="6"/>
      <c r="I14" s="6"/>
      <c r="J14" s="6"/>
      <c r="N14">
        <v>2022</v>
      </c>
      <c r="O14" s="1">
        <v>11023.885114029015</v>
      </c>
      <c r="Q14" s="1">
        <v>1186.0205392109388</v>
      </c>
      <c r="R14" s="1">
        <f t="shared" si="2"/>
        <v>9837.864574818077</v>
      </c>
      <c r="T14" s="1">
        <v>932.27340176538951</v>
      </c>
      <c r="U14" s="1">
        <f t="shared" si="3"/>
        <v>10091.611712263626</v>
      </c>
    </row>
    <row r="15" spans="3:21" x14ac:dyDescent="0.25">
      <c r="C15" t="s">
        <v>19</v>
      </c>
      <c r="D15" s="9">
        <f>D13/(D14*10^6)*100</f>
        <v>0.30444631350069185</v>
      </c>
      <c r="E15" s="9">
        <f t="shared" ref="E15:F15" si="5">E13/(E14*10^6)*100</f>
        <v>0.29593869452091615</v>
      </c>
      <c r="F15" s="9">
        <f t="shared" si="5"/>
        <v>0.31959318923590335</v>
      </c>
      <c r="G15" s="6"/>
      <c r="H15" s="6"/>
      <c r="I15" s="6"/>
      <c r="J15" s="6"/>
      <c r="N15">
        <v>2023</v>
      </c>
      <c r="O15" s="1">
        <v>11145.964832198799</v>
      </c>
      <c r="Q15" s="1">
        <v>1325.8980470401971</v>
      </c>
      <c r="R15" s="1">
        <f t="shared" si="2"/>
        <v>9820.0667851586022</v>
      </c>
      <c r="T15" s="1">
        <v>1040.8939687569105</v>
      </c>
      <c r="U15" s="1">
        <f t="shared" si="3"/>
        <v>10105.070863441888</v>
      </c>
    </row>
    <row r="16" spans="3:21" x14ac:dyDescent="0.25">
      <c r="D16" s="6"/>
      <c r="E16" s="6"/>
      <c r="F16" s="6"/>
      <c r="G16" s="6"/>
      <c r="H16" s="6"/>
      <c r="I16" s="6"/>
      <c r="J16" s="6"/>
      <c r="N16">
        <v>2024</v>
      </c>
      <c r="O16" s="1">
        <v>11295.654223452229</v>
      </c>
      <c r="Q16" s="1">
        <v>1474.7858994048293</v>
      </c>
      <c r="R16" s="1">
        <f t="shared" si="2"/>
        <v>9820.8683240474002</v>
      </c>
      <c r="T16" s="1">
        <v>1155.4316830714308</v>
      </c>
      <c r="U16" s="1">
        <f t="shared" si="3"/>
        <v>10140.222540380799</v>
      </c>
    </row>
    <row r="17" spans="3:21" x14ac:dyDescent="0.25">
      <c r="C17" t="s">
        <v>20</v>
      </c>
      <c r="D17" s="6"/>
      <c r="E17" s="6"/>
      <c r="F17" s="6"/>
      <c r="G17" s="6"/>
      <c r="H17" s="6">
        <f>11003-755</f>
        <v>10248</v>
      </c>
      <c r="I17" s="6">
        <f>10916-748</f>
        <v>10168</v>
      </c>
      <c r="J17" s="6">
        <f>10881-748</f>
        <v>10133</v>
      </c>
      <c r="N17">
        <v>2025</v>
      </c>
      <c r="O17" s="1">
        <v>11375.152300364634</v>
      </c>
      <c r="Q17" s="1">
        <v>1603.8129189617603</v>
      </c>
      <c r="R17" s="1">
        <f t="shared" si="2"/>
        <v>9771.339381402875</v>
      </c>
      <c r="T17" s="1">
        <v>1257.1438054065661</v>
      </c>
      <c r="U17" s="1">
        <f t="shared" si="3"/>
        <v>10118.008494958069</v>
      </c>
    </row>
    <row r="18" spans="3:21" x14ac:dyDescent="0.25">
      <c r="C18" t="s">
        <v>2</v>
      </c>
      <c r="D18" s="6"/>
      <c r="E18" s="6"/>
      <c r="F18" s="6"/>
      <c r="G18" s="6"/>
      <c r="H18" s="8">
        <v>41884489.385059111</v>
      </c>
      <c r="I18" s="8">
        <v>43332387.801044054</v>
      </c>
      <c r="J18" s="8">
        <v>43916144.628923535</v>
      </c>
      <c r="N18">
        <v>2026</v>
      </c>
      <c r="O18" s="1">
        <v>11468.90855745833</v>
      </c>
      <c r="Q18" s="1">
        <v>1758.7883645013408</v>
      </c>
      <c r="R18" s="1">
        <f t="shared" si="2"/>
        <v>9710.1201929569888</v>
      </c>
      <c r="T18" s="1">
        <v>1371.0063979856293</v>
      </c>
      <c r="U18" s="1">
        <f t="shared" si="3"/>
        <v>10097.9021594727</v>
      </c>
    </row>
    <row r="19" spans="3:21" x14ac:dyDescent="0.25">
      <c r="C19" t="s">
        <v>3</v>
      </c>
      <c r="D19" s="9"/>
      <c r="E19" s="9"/>
      <c r="F19" s="9"/>
      <c r="G19" s="9"/>
      <c r="H19" s="9">
        <f>H18/(H17*10^6)*100</f>
        <v>0.40870891281283284</v>
      </c>
      <c r="I19" s="9">
        <f t="shared" ref="I19:J19" si="6">I18/(I17*10^6)*100</f>
        <v>0.42616431747682976</v>
      </c>
      <c r="J19" s="9">
        <f t="shared" si="6"/>
        <v>0.43339726269538675</v>
      </c>
      <c r="N19">
        <v>2027</v>
      </c>
      <c r="O19" s="1">
        <v>11575.488871205122</v>
      </c>
      <c r="Q19" s="1">
        <v>1940.6746264461663</v>
      </c>
      <c r="R19" s="1">
        <f t="shared" si="2"/>
        <v>9634.8142447589562</v>
      </c>
      <c r="T19" s="1">
        <v>1509.5004759063927</v>
      </c>
      <c r="U19" s="1">
        <f t="shared" si="3"/>
        <v>10065.988395298729</v>
      </c>
    </row>
    <row r="20" spans="3:21" x14ac:dyDescent="0.25">
      <c r="D20" s="6"/>
      <c r="E20" s="6"/>
      <c r="F20" s="6"/>
      <c r="G20" s="6"/>
      <c r="H20" s="6"/>
      <c r="I20" s="6"/>
      <c r="J20" s="6"/>
      <c r="N20">
        <v>2028</v>
      </c>
      <c r="O20" s="1">
        <v>11714.682515863131</v>
      </c>
      <c r="Q20" s="1">
        <v>2120.9613193210498</v>
      </c>
      <c r="R20" s="1">
        <f t="shared" si="2"/>
        <v>9593.7211965420811</v>
      </c>
      <c r="T20" s="1">
        <v>1644.5902440587613</v>
      </c>
      <c r="U20" s="1">
        <f t="shared" si="3"/>
        <v>10070.092271804369</v>
      </c>
    </row>
    <row r="21" spans="3:21" x14ac:dyDescent="0.25">
      <c r="C21" t="s">
        <v>14</v>
      </c>
      <c r="D21" s="7">
        <f t="shared" ref="D21:J21" ca="1" si="7">OFFSET($R$8,D4-$D4,0)</f>
        <v>11174.337591197031</v>
      </c>
      <c r="E21" s="7">
        <f t="shared" ca="1" si="7"/>
        <v>11095.122371787667</v>
      </c>
      <c r="F21" s="7">
        <f t="shared" ca="1" si="7"/>
        <v>11061.233767640373</v>
      </c>
      <c r="G21" s="7">
        <f t="shared" ca="1" si="7"/>
        <v>11034.001455018815</v>
      </c>
      <c r="H21" s="7">
        <f t="shared" ca="1" si="7"/>
        <v>9935.0251729214051</v>
      </c>
      <c r="I21" s="7">
        <f t="shared" ca="1" si="7"/>
        <v>9865.5347410691465</v>
      </c>
      <c r="J21" s="7">
        <f t="shared" ca="1" si="7"/>
        <v>9837.864574818077</v>
      </c>
      <c r="N21">
        <v>2029</v>
      </c>
      <c r="O21" s="1">
        <v>11796.507712518642</v>
      </c>
      <c r="Q21" s="1">
        <v>2318.3408199718992</v>
      </c>
      <c r="R21" s="1">
        <f t="shared" si="2"/>
        <v>9478.166892546742</v>
      </c>
      <c r="T21" s="1">
        <v>1797.5668773765431</v>
      </c>
      <c r="U21" s="1">
        <f t="shared" si="3"/>
        <v>9998.9408351420989</v>
      </c>
    </row>
    <row r="22" spans="3:21" x14ac:dyDescent="0.25">
      <c r="C22" t="s">
        <v>15</v>
      </c>
      <c r="D22" s="7">
        <f ca="1">0.93*D21</f>
        <v>10392.13395981324</v>
      </c>
      <c r="E22" s="7">
        <f t="shared" ref="E22:J22" ca="1" si="8">0.93*E21</f>
        <v>10318.463805762531</v>
      </c>
      <c r="F22" s="7">
        <f t="shared" ca="1" si="8"/>
        <v>10286.947403905548</v>
      </c>
      <c r="G22" s="7">
        <f t="shared" ca="1" si="8"/>
        <v>10261.621353167498</v>
      </c>
      <c r="H22" s="7">
        <f t="shared" ca="1" si="8"/>
        <v>9239.5734108169072</v>
      </c>
      <c r="I22" s="7">
        <f t="shared" ca="1" si="8"/>
        <v>9174.9473091943073</v>
      </c>
      <c r="J22" s="7">
        <f t="shared" ca="1" si="8"/>
        <v>9149.2140545808124</v>
      </c>
      <c r="N22">
        <v>2030</v>
      </c>
      <c r="O22" s="1">
        <v>11908.219819729178</v>
      </c>
      <c r="Q22" s="1">
        <v>2511.4983759024144</v>
      </c>
      <c r="R22" s="1">
        <f t="shared" si="2"/>
        <v>9396.7214438267638</v>
      </c>
      <c r="T22" s="1">
        <v>1956.3260192544608</v>
      </c>
      <c r="U22" s="1">
        <f t="shared" si="3"/>
        <v>9951.8938004747179</v>
      </c>
    </row>
    <row r="23" spans="3:21" x14ac:dyDescent="0.25">
      <c r="C23" t="s">
        <v>4</v>
      </c>
      <c r="D23" s="8">
        <v>57500000</v>
      </c>
      <c r="E23" s="8">
        <v>59000000</v>
      </c>
      <c r="F23" s="8">
        <v>66100000</v>
      </c>
      <c r="G23" s="8">
        <v>76400000</v>
      </c>
      <c r="H23" s="8">
        <v>86700000</v>
      </c>
      <c r="I23" s="8">
        <v>81700000</v>
      </c>
      <c r="J23" s="8">
        <v>79100000</v>
      </c>
      <c r="N23">
        <v>2031</v>
      </c>
      <c r="O23" s="1">
        <v>12021.087024609265</v>
      </c>
      <c r="Q23" s="1">
        <v>2700.5707880894838</v>
      </c>
      <c r="R23" s="1">
        <f t="shared" si="2"/>
        <v>9320.5162365197812</v>
      </c>
      <c r="T23" s="1">
        <v>2112.8557492910863</v>
      </c>
      <c r="U23" s="1">
        <f t="shared" si="3"/>
        <v>9908.2312753181795</v>
      </c>
    </row>
    <row r="24" spans="3:21" x14ac:dyDescent="0.25">
      <c r="C24" t="s">
        <v>16</v>
      </c>
      <c r="D24" s="9">
        <f ca="1">D23/(D22*10^6)*100</f>
        <v>0.55330310619892498</v>
      </c>
      <c r="E24" s="9">
        <f t="shared" ref="E24:J24" ca="1" si="9">E23/(E22*10^6)*100</f>
        <v>0.57179054082692415</v>
      </c>
      <c r="F24" s="9">
        <f t="shared" ca="1" si="9"/>
        <v>0.6425618544030316</v>
      </c>
      <c r="G24" s="9">
        <f t="shared" ca="1" si="9"/>
        <v>0.74452172196372546</v>
      </c>
      <c r="H24" s="9">
        <f t="shared" ca="1" si="9"/>
        <v>0.93835500996722432</v>
      </c>
      <c r="I24" s="9">
        <f t="shared" ca="1" si="9"/>
        <v>0.89046832910013118</v>
      </c>
      <c r="J24" s="9">
        <f t="shared" ca="1" si="9"/>
        <v>0.86455513586324217</v>
      </c>
      <c r="N24">
        <v>2032</v>
      </c>
      <c r="O24" s="1">
        <v>12135.121914437874</v>
      </c>
      <c r="Q24" s="1">
        <v>2880.8657301711555</v>
      </c>
      <c r="R24" s="1">
        <f t="shared" si="2"/>
        <v>9254.2561842667183</v>
      </c>
      <c r="T24" s="1">
        <v>2266.2338458150161</v>
      </c>
      <c r="U24" s="1">
        <f t="shared" si="3"/>
        <v>9868.8880686228586</v>
      </c>
    </row>
    <row r="25" spans="3:21" x14ac:dyDescent="0.25">
      <c r="N25">
        <v>2033</v>
      </c>
      <c r="O25" s="1">
        <v>12250.337217571649</v>
      </c>
      <c r="Q25" s="1">
        <v>3054.9824785066739</v>
      </c>
      <c r="R25" s="1">
        <f t="shared" si="2"/>
        <v>9195.3547390649746</v>
      </c>
      <c r="T25" s="1">
        <v>2415.4043723771465</v>
      </c>
      <c r="U25" s="1">
        <f t="shared" si="3"/>
        <v>9834.9328451945021</v>
      </c>
    </row>
    <row r="26" spans="3:21" x14ac:dyDescent="0.25">
      <c r="G26" s="3"/>
      <c r="H26" s="3"/>
      <c r="I26" s="3"/>
      <c r="N26">
        <v>2034</v>
      </c>
      <c r="O26" s="1">
        <v>12366.745805048748</v>
      </c>
      <c r="Q26" s="1">
        <v>3220.7032893157457</v>
      </c>
      <c r="R26" s="1">
        <f t="shared" si="2"/>
        <v>9146.0425157330028</v>
      </c>
      <c r="T26" s="1">
        <v>2560.5997006587327</v>
      </c>
      <c r="U26" s="1">
        <f t="shared" si="3"/>
        <v>9806.1461043900144</v>
      </c>
    </row>
    <row r="27" spans="3:21" x14ac:dyDescent="0.25">
      <c r="H27" s="2"/>
      <c r="N27">
        <v>2035</v>
      </c>
      <c r="O27" s="1">
        <v>12484.360692211068</v>
      </c>
      <c r="Q27" s="1">
        <v>3376.2692948963363</v>
      </c>
      <c r="R27" s="1">
        <f t="shared" si="2"/>
        <v>9108.0913973147326</v>
      </c>
      <c r="T27" s="1">
        <v>2699.3956239141899</v>
      </c>
      <c r="U27" s="1">
        <f t="shared" si="3"/>
        <v>9784.9650682968786</v>
      </c>
    </row>
    <row r="28" spans="3:21" x14ac:dyDescent="0.25">
      <c r="N28">
        <v>2036</v>
      </c>
      <c r="O28" s="1">
        <v>12603.195040345021</v>
      </c>
      <c r="Q28" s="1">
        <v>3523.9198819863491</v>
      </c>
      <c r="R28" s="1">
        <f t="shared" si="2"/>
        <v>9079.2751583586723</v>
      </c>
      <c r="T28" s="1">
        <v>2833.094107040637</v>
      </c>
      <c r="U28" s="1">
        <f t="shared" si="3"/>
        <v>9770.1009333043839</v>
      </c>
    </row>
    <row r="29" spans="3:21" x14ac:dyDescent="0.25">
      <c r="N29">
        <v>2037</v>
      </c>
      <c r="O29" s="1">
        <v>12723.262158341106</v>
      </c>
      <c r="Q29" s="1">
        <v>3657.9168255611694</v>
      </c>
      <c r="R29" s="1">
        <f t="shared" si="2"/>
        <v>9065.3453327799361</v>
      </c>
      <c r="T29" s="1">
        <v>2955.0475882470405</v>
      </c>
      <c r="U29" s="1">
        <f t="shared" si="3"/>
        <v>9768.2145700940655</v>
      </c>
    </row>
    <row r="30" spans="3:21" x14ac:dyDescent="0.25">
      <c r="N30">
        <v>2038</v>
      </c>
      <c r="O30" s="1">
        <v>12844.575504372497</v>
      </c>
      <c r="Q30" s="1">
        <v>3794.3872740667825</v>
      </c>
      <c r="R30" s="1">
        <f t="shared" si="2"/>
        <v>9050.1882303057137</v>
      </c>
      <c r="T30" s="1">
        <v>3080.7647992590905</v>
      </c>
      <c r="U30" s="1">
        <f t="shared" si="3"/>
        <v>9763.8107051134066</v>
      </c>
    </row>
    <row r="31" spans="3:21" x14ac:dyDescent="0.25">
      <c r="N31">
        <v>2039</v>
      </c>
      <c r="O31" s="1">
        <v>12967.148687592833</v>
      </c>
      <c r="Q31" s="1">
        <v>3921.3875663092072</v>
      </c>
      <c r="R31" s="1">
        <f t="shared" si="2"/>
        <v>9045.7611212836255</v>
      </c>
      <c r="T31" s="1">
        <v>3197.4872255967443</v>
      </c>
      <c r="U31" s="1">
        <f t="shared" si="3"/>
        <v>9769.6614619960892</v>
      </c>
    </row>
    <row r="32" spans="3:21" x14ac:dyDescent="0.25">
      <c r="N32">
        <v>2040</v>
      </c>
      <c r="O32" s="1">
        <v>13090.995469853446</v>
      </c>
      <c r="Q32" s="1">
        <v>4039.2656196014109</v>
      </c>
      <c r="R32" s="1">
        <f t="shared" si="2"/>
        <v>9051.7298502520352</v>
      </c>
      <c r="T32" s="1">
        <v>3308.705104493255</v>
      </c>
      <c r="U32" s="1">
        <f t="shared" si="3"/>
        <v>9782.2903653601898</v>
      </c>
    </row>
    <row r="44" spans="3:8" x14ac:dyDescent="0.25">
      <c r="C44" s="6"/>
      <c r="D44" s="6"/>
      <c r="E44" s="6"/>
      <c r="F44" s="6"/>
      <c r="G44" s="6"/>
      <c r="H44" s="6"/>
    </row>
    <row r="46" spans="3:8" x14ac:dyDescent="0.25">
      <c r="F46" s="4"/>
    </row>
    <row r="49" spans="6:6" x14ac:dyDescent="0.25">
      <c r="F49" s="4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16-19 vs Plan recovery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cp:lastModifiedBy/>
  <dcterms:created xsi:type="dcterms:W3CDTF">2019-05-12T13:59:28Z</dcterms:created>
  <dcterms:modified xsi:type="dcterms:W3CDTF">2019-05-12T13:59:45Z</dcterms:modified>
</cp:coreProperties>
</file>