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filterPrivacy="1" defaultThemeVersion="166925"/>
  <xr:revisionPtr revIDLastSave="0" documentId="13_ncr:1_{4B174488-7F0E-45B4-A9EC-C76922EA1674}" xr6:coauthVersionLast="43" xr6:coauthVersionMax="43" xr10:uidLastSave="{00000000-0000-0000-0000-000000000000}"/>
  <bookViews>
    <workbookView xWindow="-120" yWindow="-120" windowWidth="21840" windowHeight="13140" xr2:uid="{00000000-000D-0000-FFFF-FFFF00000000}"/>
  </bookViews>
  <sheets>
    <sheet name="Plan E D Exp" sheetId="7" r:id="rId1"/>
    <sheet name="Plan outputs" sheetId="9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R17" i="7" l="1"/>
  <c r="L15" i="7"/>
  <c r="I26" i="9"/>
  <c r="J26" i="9"/>
  <c r="K26" i="9"/>
  <c r="BC30" i="7"/>
  <c r="BB30" i="7"/>
  <c r="BA30" i="7"/>
  <c r="AZ30" i="7"/>
  <c r="AY30" i="7"/>
  <c r="AX30" i="7"/>
  <c r="AW30" i="7"/>
  <c r="AV30" i="7"/>
  <c r="AU30" i="7"/>
  <c r="AR30" i="7"/>
  <c r="AP30" i="7"/>
  <c r="AO30" i="7"/>
  <c r="AN30" i="7"/>
  <c r="AM30" i="7"/>
  <c r="AL30" i="7"/>
  <c r="AK30" i="7"/>
  <c r="AJ30" i="7"/>
  <c r="AI30" i="7"/>
  <c r="AH30" i="7"/>
  <c r="AE30" i="7"/>
  <c r="AC30" i="7"/>
  <c r="AB30" i="7"/>
  <c r="AA30" i="7"/>
  <c r="Z30" i="7"/>
  <c r="Y30" i="7"/>
  <c r="X30" i="7"/>
  <c r="W30" i="7"/>
  <c r="V30" i="7"/>
  <c r="U30" i="7"/>
  <c r="R30" i="7"/>
  <c r="AS32" i="7"/>
  <c r="AT32" i="7"/>
  <c r="AS33" i="7"/>
  <c r="AT33" i="7"/>
  <c r="AS34" i="7"/>
  <c r="AT34" i="7"/>
  <c r="AS35" i="7"/>
  <c r="AT35" i="7"/>
  <c r="AS36" i="7"/>
  <c r="AT36" i="7"/>
  <c r="AS37" i="7"/>
  <c r="AT37" i="7"/>
  <c r="AS38" i="7"/>
  <c r="AT38" i="7"/>
  <c r="AS39" i="7"/>
  <c r="AT39" i="7"/>
  <c r="AS40" i="7"/>
  <c r="AT40" i="7"/>
  <c r="AF32" i="7"/>
  <c r="AG32" i="7"/>
  <c r="AF33" i="7"/>
  <c r="AG33" i="7"/>
  <c r="AF34" i="7"/>
  <c r="AG34" i="7"/>
  <c r="AF35" i="7"/>
  <c r="AG35" i="7"/>
  <c r="AF36" i="7"/>
  <c r="AG36" i="7"/>
  <c r="AF37" i="7"/>
  <c r="AG37" i="7"/>
  <c r="AF38" i="7"/>
  <c r="AG38" i="7"/>
  <c r="AF39" i="7"/>
  <c r="AG39" i="7"/>
  <c r="AF40" i="7"/>
  <c r="AG40" i="7"/>
  <c r="S32" i="7"/>
  <c r="T32" i="7"/>
  <c r="S33" i="7"/>
  <c r="T33" i="7"/>
  <c r="S34" i="7"/>
  <c r="T34" i="7"/>
  <c r="S35" i="7"/>
  <c r="T35" i="7"/>
  <c r="S36" i="7"/>
  <c r="T36" i="7"/>
  <c r="S37" i="7"/>
  <c r="T37" i="7"/>
  <c r="S38" i="7"/>
  <c r="T38" i="7"/>
  <c r="S39" i="7"/>
  <c r="T39" i="7"/>
  <c r="S40" i="7"/>
  <c r="T40" i="7"/>
  <c r="M26" i="9" l="1"/>
  <c r="N26" i="9"/>
  <c r="L26" i="9"/>
  <c r="BC70" i="7"/>
  <c r="BB70" i="7"/>
  <c r="BA70" i="7"/>
  <c r="AZ70" i="7"/>
  <c r="AY70" i="7"/>
  <c r="AX70" i="7"/>
  <c r="AW70" i="7"/>
  <c r="AV70" i="7"/>
  <c r="AU70" i="7"/>
  <c r="AR70" i="7"/>
  <c r="AP70" i="7"/>
  <c r="AO70" i="7"/>
  <c r="AN70" i="7"/>
  <c r="AM70" i="7"/>
  <c r="AL70" i="7"/>
  <c r="AK70" i="7"/>
  <c r="AJ70" i="7"/>
  <c r="AI70" i="7"/>
  <c r="AH70" i="7"/>
  <c r="AE70" i="7"/>
  <c r="AC70" i="7"/>
  <c r="AB70" i="7"/>
  <c r="AA70" i="7"/>
  <c r="Z70" i="7"/>
  <c r="Y70" i="7"/>
  <c r="X70" i="7"/>
  <c r="W70" i="7"/>
  <c r="V70" i="7"/>
  <c r="U70" i="7"/>
  <c r="R70" i="7"/>
  <c r="AX17" i="7"/>
  <c r="AK17" i="7"/>
  <c r="X17" i="7"/>
  <c r="AX55" i="7"/>
  <c r="AK55" i="7"/>
  <c r="X55" i="7"/>
  <c r="D26" i="9"/>
  <c r="E26" i="9"/>
  <c r="C26" i="9"/>
  <c r="BC55" i="7"/>
  <c r="BB55" i="7"/>
  <c r="BA55" i="7"/>
  <c r="AZ55" i="7"/>
  <c r="AY55" i="7"/>
  <c r="AW55" i="7"/>
  <c r="AV55" i="7"/>
  <c r="AU55" i="7"/>
  <c r="AR55" i="7"/>
  <c r="BC17" i="7"/>
  <c r="BB17" i="7"/>
  <c r="BA17" i="7"/>
  <c r="AZ17" i="7"/>
  <c r="AY17" i="7"/>
  <c r="AW17" i="7"/>
  <c r="AV17" i="7"/>
  <c r="AU17" i="7"/>
  <c r="AR17" i="7"/>
  <c r="AP55" i="7"/>
  <c r="AO55" i="7"/>
  <c r="AN55" i="7"/>
  <c r="AM55" i="7"/>
  <c r="AL55" i="7"/>
  <c r="AJ55" i="7"/>
  <c r="AI55" i="7"/>
  <c r="AH55" i="7"/>
  <c r="AE55" i="7"/>
  <c r="AP17" i="7"/>
  <c r="AO17" i="7"/>
  <c r="AN17" i="7"/>
  <c r="AM17" i="7"/>
  <c r="AL17" i="7"/>
  <c r="AJ17" i="7"/>
  <c r="AI17" i="7"/>
  <c r="AH17" i="7"/>
  <c r="AE17" i="7"/>
  <c r="AC55" i="7"/>
  <c r="AB55" i="7"/>
  <c r="AA55" i="7"/>
  <c r="Z55" i="7"/>
  <c r="Y55" i="7"/>
  <c r="W55" i="7"/>
  <c r="V55" i="7"/>
  <c r="U55" i="7"/>
  <c r="R55" i="7"/>
  <c r="AC17" i="7"/>
  <c r="AB17" i="7"/>
  <c r="AA17" i="7"/>
  <c r="Z17" i="7"/>
  <c r="Y17" i="7"/>
  <c r="W17" i="7"/>
  <c r="V17" i="7"/>
  <c r="U17" i="7"/>
  <c r="G26" i="9"/>
  <c r="H26" i="9"/>
  <c r="F26" i="9"/>
  <c r="N27" i="9" l="1"/>
  <c r="D27" i="9"/>
  <c r="L27" i="9"/>
  <c r="M27" i="9"/>
  <c r="E27" i="9"/>
  <c r="C27" i="9"/>
  <c r="H27" i="9"/>
  <c r="G27" i="9"/>
  <c r="F27" i="9" l="1"/>
  <c r="G53" i="7"/>
  <c r="F53" i="7"/>
  <c r="AS72" i="7"/>
  <c r="AT72" i="7"/>
  <c r="AU72" i="7"/>
  <c r="AV72" i="7"/>
  <c r="AW72" i="7"/>
  <c r="AX72" i="7"/>
  <c r="AY72" i="7"/>
  <c r="AZ72" i="7"/>
  <c r="BA72" i="7"/>
  <c r="BB72" i="7"/>
  <c r="BC72" i="7"/>
  <c r="AS73" i="7"/>
  <c r="AT73" i="7"/>
  <c r="AU73" i="7"/>
  <c r="AV73" i="7"/>
  <c r="AW73" i="7"/>
  <c r="AX73" i="7"/>
  <c r="AY73" i="7"/>
  <c r="AZ73" i="7"/>
  <c r="BA73" i="7"/>
  <c r="BB73" i="7"/>
  <c r="BC73" i="7"/>
  <c r="AS74" i="7"/>
  <c r="AT74" i="7"/>
  <c r="AU74" i="7"/>
  <c r="AV74" i="7"/>
  <c r="AW74" i="7"/>
  <c r="AX74" i="7"/>
  <c r="AY74" i="7"/>
  <c r="AZ74" i="7"/>
  <c r="BA74" i="7"/>
  <c r="BB74" i="7"/>
  <c r="BC74" i="7"/>
  <c r="AS75" i="7"/>
  <c r="AT75" i="7"/>
  <c r="AU75" i="7"/>
  <c r="AV75" i="7"/>
  <c r="AW75" i="7"/>
  <c r="AX75" i="7"/>
  <c r="AY75" i="7"/>
  <c r="AZ75" i="7"/>
  <c r="BA75" i="7"/>
  <c r="BB75" i="7"/>
  <c r="BC75" i="7"/>
  <c r="AS76" i="7"/>
  <c r="AT76" i="7"/>
  <c r="AU76" i="7"/>
  <c r="AV76" i="7"/>
  <c r="AW76" i="7"/>
  <c r="AX76" i="7"/>
  <c r="AY76" i="7"/>
  <c r="AZ76" i="7"/>
  <c r="BA76" i="7"/>
  <c r="BB76" i="7"/>
  <c r="BC76" i="7"/>
  <c r="AS77" i="7"/>
  <c r="AT77" i="7"/>
  <c r="AU77" i="7"/>
  <c r="AV77" i="7"/>
  <c r="AW77" i="7"/>
  <c r="AX77" i="7"/>
  <c r="AY77" i="7"/>
  <c r="AZ77" i="7"/>
  <c r="BA77" i="7"/>
  <c r="BB77" i="7"/>
  <c r="BC77" i="7"/>
  <c r="AS78" i="7"/>
  <c r="AT78" i="7"/>
  <c r="AU78" i="7"/>
  <c r="AV78" i="7"/>
  <c r="AW78" i="7"/>
  <c r="AX78" i="7"/>
  <c r="AY78" i="7"/>
  <c r="AZ78" i="7"/>
  <c r="BA78" i="7"/>
  <c r="BB78" i="7"/>
  <c r="BC78" i="7"/>
  <c r="AS79" i="7"/>
  <c r="AT79" i="7"/>
  <c r="AU79" i="7"/>
  <c r="AV79" i="7"/>
  <c r="AW79" i="7"/>
  <c r="AX79" i="7"/>
  <c r="AY79" i="7"/>
  <c r="AZ79" i="7"/>
  <c r="BA79" i="7"/>
  <c r="BB79" i="7"/>
  <c r="BC79" i="7"/>
  <c r="AS80" i="7"/>
  <c r="AT80" i="7"/>
  <c r="AU80" i="7"/>
  <c r="AV80" i="7"/>
  <c r="AW80" i="7"/>
  <c r="AX80" i="7"/>
  <c r="AY80" i="7"/>
  <c r="AZ80" i="7"/>
  <c r="BA80" i="7"/>
  <c r="BB80" i="7"/>
  <c r="BC80" i="7"/>
  <c r="AR73" i="7"/>
  <c r="AR74" i="7"/>
  <c r="AR75" i="7"/>
  <c r="AR76" i="7"/>
  <c r="AR77" i="7"/>
  <c r="AR78" i="7"/>
  <c r="AR79" i="7"/>
  <c r="AR80" i="7"/>
  <c r="AR72" i="7"/>
  <c r="AF72" i="7"/>
  <c r="AG72" i="7"/>
  <c r="AH72" i="7"/>
  <c r="AI72" i="7"/>
  <c r="AJ72" i="7"/>
  <c r="AK72" i="7"/>
  <c r="AL72" i="7"/>
  <c r="AM72" i="7"/>
  <c r="AN72" i="7"/>
  <c r="AO72" i="7"/>
  <c r="AP72" i="7"/>
  <c r="AF73" i="7"/>
  <c r="AG73" i="7"/>
  <c r="AH73" i="7"/>
  <c r="AI73" i="7"/>
  <c r="AJ73" i="7"/>
  <c r="AK73" i="7"/>
  <c r="AL73" i="7"/>
  <c r="AM73" i="7"/>
  <c r="AN73" i="7"/>
  <c r="AO73" i="7"/>
  <c r="AP73" i="7"/>
  <c r="AF74" i="7"/>
  <c r="AG74" i="7"/>
  <c r="AH74" i="7"/>
  <c r="AI74" i="7"/>
  <c r="AJ74" i="7"/>
  <c r="AK74" i="7"/>
  <c r="AL74" i="7"/>
  <c r="AM74" i="7"/>
  <c r="AN74" i="7"/>
  <c r="AO74" i="7"/>
  <c r="AP74" i="7"/>
  <c r="AF75" i="7"/>
  <c r="AG75" i="7"/>
  <c r="AH75" i="7"/>
  <c r="AI75" i="7"/>
  <c r="AJ75" i="7"/>
  <c r="AK75" i="7"/>
  <c r="AL75" i="7"/>
  <c r="AM75" i="7"/>
  <c r="AN75" i="7"/>
  <c r="AO75" i="7"/>
  <c r="AP75" i="7"/>
  <c r="AF76" i="7"/>
  <c r="AG76" i="7"/>
  <c r="AH76" i="7"/>
  <c r="AI76" i="7"/>
  <c r="AJ76" i="7"/>
  <c r="AK76" i="7"/>
  <c r="AL76" i="7"/>
  <c r="AM76" i="7"/>
  <c r="AN76" i="7"/>
  <c r="AO76" i="7"/>
  <c r="AP76" i="7"/>
  <c r="AF77" i="7"/>
  <c r="AG77" i="7"/>
  <c r="AH77" i="7"/>
  <c r="AI77" i="7"/>
  <c r="AJ77" i="7"/>
  <c r="AK77" i="7"/>
  <c r="AL77" i="7"/>
  <c r="AM77" i="7"/>
  <c r="AN77" i="7"/>
  <c r="AO77" i="7"/>
  <c r="AP77" i="7"/>
  <c r="AF78" i="7"/>
  <c r="AG78" i="7"/>
  <c r="AH78" i="7"/>
  <c r="AI78" i="7"/>
  <c r="AJ78" i="7"/>
  <c r="AK78" i="7"/>
  <c r="AL78" i="7"/>
  <c r="AM78" i="7"/>
  <c r="AN78" i="7"/>
  <c r="AO78" i="7"/>
  <c r="AP78" i="7"/>
  <c r="AF79" i="7"/>
  <c r="AG79" i="7"/>
  <c r="AH79" i="7"/>
  <c r="AI79" i="7"/>
  <c r="AJ79" i="7"/>
  <c r="AK79" i="7"/>
  <c r="AL79" i="7"/>
  <c r="AM79" i="7"/>
  <c r="AN79" i="7"/>
  <c r="AO79" i="7"/>
  <c r="AP79" i="7"/>
  <c r="AF80" i="7"/>
  <c r="AG80" i="7"/>
  <c r="AH80" i="7"/>
  <c r="AI80" i="7"/>
  <c r="AJ80" i="7"/>
  <c r="AK80" i="7"/>
  <c r="AL80" i="7"/>
  <c r="AM80" i="7"/>
  <c r="AN80" i="7"/>
  <c r="AO80" i="7"/>
  <c r="AP80" i="7"/>
  <c r="AE73" i="7"/>
  <c r="AE74" i="7"/>
  <c r="AE75" i="7"/>
  <c r="AE76" i="7"/>
  <c r="AE77" i="7"/>
  <c r="AE78" i="7"/>
  <c r="AE79" i="7"/>
  <c r="AE80" i="7"/>
  <c r="AE72" i="7"/>
  <c r="S72" i="7"/>
  <c r="T72" i="7"/>
  <c r="U72" i="7"/>
  <c r="V72" i="7"/>
  <c r="W72" i="7"/>
  <c r="X72" i="7"/>
  <c r="Y72" i="7"/>
  <c r="Z72" i="7"/>
  <c r="AA72" i="7"/>
  <c r="AB72" i="7"/>
  <c r="AC72" i="7"/>
  <c r="S73" i="7"/>
  <c r="T73" i="7"/>
  <c r="U73" i="7"/>
  <c r="V73" i="7"/>
  <c r="W73" i="7"/>
  <c r="X73" i="7"/>
  <c r="Y73" i="7"/>
  <c r="Z73" i="7"/>
  <c r="AA73" i="7"/>
  <c r="AB73" i="7"/>
  <c r="AC73" i="7"/>
  <c r="S74" i="7"/>
  <c r="T74" i="7"/>
  <c r="U74" i="7"/>
  <c r="V74" i="7"/>
  <c r="W74" i="7"/>
  <c r="X74" i="7"/>
  <c r="Y74" i="7"/>
  <c r="Z74" i="7"/>
  <c r="AA74" i="7"/>
  <c r="AB74" i="7"/>
  <c r="AC74" i="7"/>
  <c r="S75" i="7"/>
  <c r="T75" i="7"/>
  <c r="U75" i="7"/>
  <c r="V75" i="7"/>
  <c r="W75" i="7"/>
  <c r="X75" i="7"/>
  <c r="Y75" i="7"/>
  <c r="Z75" i="7"/>
  <c r="AA75" i="7"/>
  <c r="AB75" i="7"/>
  <c r="AC75" i="7"/>
  <c r="S76" i="7"/>
  <c r="T76" i="7"/>
  <c r="U76" i="7"/>
  <c r="V76" i="7"/>
  <c r="W76" i="7"/>
  <c r="X76" i="7"/>
  <c r="Y76" i="7"/>
  <c r="Z76" i="7"/>
  <c r="AA76" i="7"/>
  <c r="AB76" i="7"/>
  <c r="AC76" i="7"/>
  <c r="S77" i="7"/>
  <c r="T77" i="7"/>
  <c r="U77" i="7"/>
  <c r="V77" i="7"/>
  <c r="W77" i="7"/>
  <c r="X77" i="7"/>
  <c r="Y77" i="7"/>
  <c r="Z77" i="7"/>
  <c r="AA77" i="7"/>
  <c r="AB77" i="7"/>
  <c r="AC77" i="7"/>
  <c r="S78" i="7"/>
  <c r="T78" i="7"/>
  <c r="U78" i="7"/>
  <c r="V78" i="7"/>
  <c r="W78" i="7"/>
  <c r="X78" i="7"/>
  <c r="Y78" i="7"/>
  <c r="Z78" i="7"/>
  <c r="AA78" i="7"/>
  <c r="AB78" i="7"/>
  <c r="AC78" i="7"/>
  <c r="S79" i="7"/>
  <c r="T79" i="7"/>
  <c r="U79" i="7"/>
  <c r="V79" i="7"/>
  <c r="W79" i="7"/>
  <c r="X79" i="7"/>
  <c r="Y79" i="7"/>
  <c r="Z79" i="7"/>
  <c r="AA79" i="7"/>
  <c r="AB79" i="7"/>
  <c r="AC79" i="7"/>
  <c r="S80" i="7"/>
  <c r="T80" i="7"/>
  <c r="U80" i="7"/>
  <c r="V80" i="7"/>
  <c r="W80" i="7"/>
  <c r="X80" i="7"/>
  <c r="Y80" i="7"/>
  <c r="Z80" i="7"/>
  <c r="AA80" i="7"/>
  <c r="AB80" i="7"/>
  <c r="AC80" i="7"/>
  <c r="R73" i="7"/>
  <c r="R74" i="7"/>
  <c r="R75" i="7"/>
  <c r="R76" i="7"/>
  <c r="R77" i="7"/>
  <c r="R78" i="7"/>
  <c r="R79" i="7"/>
  <c r="R80" i="7"/>
  <c r="R72" i="7"/>
  <c r="F15" i="7"/>
  <c r="G15" i="7"/>
  <c r="H15" i="7"/>
  <c r="I15" i="7"/>
  <c r="J15" i="7"/>
  <c r="K15" i="7"/>
  <c r="M15" i="7"/>
  <c r="N15" i="7"/>
  <c r="O15" i="7"/>
  <c r="P15" i="7"/>
  <c r="E15" i="7"/>
  <c r="K20" i="7" l="1"/>
  <c r="X20" i="7" s="1"/>
  <c r="N20" i="7"/>
  <c r="N33" i="7" s="1"/>
  <c r="M21" i="7"/>
  <c r="M34" i="7" s="1"/>
  <c r="L21" i="7"/>
  <c r="L34" i="7" s="1"/>
  <c r="K22" i="7"/>
  <c r="K35" i="7" s="1"/>
  <c r="J22" i="7"/>
  <c r="J35" i="7" s="1"/>
  <c r="E27" i="7"/>
  <c r="H21" i="7"/>
  <c r="H34" i="7" s="1"/>
  <c r="H25" i="7"/>
  <c r="H38" i="7" s="1"/>
  <c r="H20" i="7"/>
  <c r="H33" i="7" s="1"/>
  <c r="H22" i="7"/>
  <c r="H35" i="7" s="1"/>
  <c r="H23" i="7"/>
  <c r="H36" i="7" s="1"/>
  <c r="H27" i="7"/>
  <c r="H40" i="7" s="1"/>
  <c r="H24" i="7"/>
  <c r="H37" i="7" s="1"/>
  <c r="H26" i="7"/>
  <c r="H39" i="7" s="1"/>
  <c r="H19" i="7"/>
  <c r="H32" i="7" s="1"/>
  <c r="I19" i="7"/>
  <c r="I32" i="7" s="1"/>
  <c r="P19" i="7"/>
  <c r="P32" i="7" s="1"/>
  <c r="O20" i="7"/>
  <c r="O33" i="7" s="1"/>
  <c r="BI72" i="7"/>
  <c r="BI73" i="7"/>
  <c r="BJ79" i="7"/>
  <c r="BH80" i="7"/>
  <c r="BH72" i="7"/>
  <c r="BH73" i="7"/>
  <c r="BI74" i="7"/>
  <c r="BJ80" i="7"/>
  <c r="BI80" i="7"/>
  <c r="BH78" i="7"/>
  <c r="BI79" i="7"/>
  <c r="BJ77" i="7"/>
  <c r="BH77" i="7"/>
  <c r="BI78" i="7"/>
  <c r="BJ76" i="7"/>
  <c r="BH79" i="7"/>
  <c r="BH76" i="7"/>
  <c r="BI77" i="7"/>
  <c r="BJ72" i="7"/>
  <c r="BJ75" i="7"/>
  <c r="BH75" i="7"/>
  <c r="BI76" i="7"/>
  <c r="BJ74" i="7"/>
  <c r="BJ78" i="7"/>
  <c r="BH74" i="7"/>
  <c r="BI75" i="7"/>
  <c r="BJ73" i="7"/>
  <c r="K24" i="7"/>
  <c r="K37" i="7" s="1"/>
  <c r="M23" i="7"/>
  <c r="M36" i="7" s="1"/>
  <c r="X22" i="7"/>
  <c r="AW22" i="7"/>
  <c r="N27" i="7"/>
  <c r="M27" i="7"/>
  <c r="P26" i="7"/>
  <c r="O22" i="7"/>
  <c r="O35" i="7" s="1"/>
  <c r="I25" i="7"/>
  <c r="I38" i="7" s="1"/>
  <c r="E25" i="7"/>
  <c r="E38" i="7" s="1"/>
  <c r="L24" i="7"/>
  <c r="L37" i="7" s="1"/>
  <c r="L20" i="7"/>
  <c r="L33" i="7" s="1"/>
  <c r="AJ22" i="7"/>
  <c r="N23" i="7"/>
  <c r="N36" i="7" s="1"/>
  <c r="N19" i="7"/>
  <c r="N32" i="7" s="1"/>
  <c r="AK24" i="7"/>
  <c r="M19" i="7"/>
  <c r="M32" i="7" s="1"/>
  <c r="O26" i="7"/>
  <c r="O39" i="7" s="1"/>
  <c r="P22" i="7"/>
  <c r="P35" i="7" s="1"/>
  <c r="J21" i="7"/>
  <c r="J34" i="7" s="1"/>
  <c r="E26" i="7"/>
  <c r="E39" i="7" s="1"/>
  <c r="O27" i="7"/>
  <c r="O40" i="7" s="1"/>
  <c r="I26" i="7"/>
  <c r="I39" i="7" s="1"/>
  <c r="K25" i="7"/>
  <c r="K38" i="7" s="1"/>
  <c r="M24" i="7"/>
  <c r="M37" i="7" s="1"/>
  <c r="O23" i="7"/>
  <c r="O36" i="7" s="1"/>
  <c r="I22" i="7"/>
  <c r="I35" i="7" s="1"/>
  <c r="K21" i="7"/>
  <c r="K34" i="7" s="1"/>
  <c r="M20" i="7"/>
  <c r="M33" i="7" s="1"/>
  <c r="O19" i="7"/>
  <c r="O32" i="7" s="1"/>
  <c r="E24" i="7"/>
  <c r="E37" i="7" s="1"/>
  <c r="E23" i="7"/>
  <c r="E36" i="7" s="1"/>
  <c r="L27" i="7"/>
  <c r="L40" i="7" s="1"/>
  <c r="N26" i="7"/>
  <c r="N39" i="7" s="1"/>
  <c r="P25" i="7"/>
  <c r="P38" i="7" s="1"/>
  <c r="J24" i="7"/>
  <c r="J37" i="7" s="1"/>
  <c r="L23" i="7"/>
  <c r="L36" i="7" s="1"/>
  <c r="N22" i="7"/>
  <c r="N35" i="7" s="1"/>
  <c r="P21" i="7"/>
  <c r="P34" i="7" s="1"/>
  <c r="J20" i="7"/>
  <c r="J33" i="7" s="1"/>
  <c r="L19" i="7"/>
  <c r="L32" i="7" s="1"/>
  <c r="I21" i="7"/>
  <c r="I34" i="7" s="1"/>
  <c r="E22" i="7"/>
  <c r="E35" i="7" s="1"/>
  <c r="K27" i="7"/>
  <c r="K40" i="7" s="1"/>
  <c r="M26" i="7"/>
  <c r="M39" i="7" s="1"/>
  <c r="O25" i="7"/>
  <c r="O38" i="7" s="1"/>
  <c r="I24" i="7"/>
  <c r="I37" i="7" s="1"/>
  <c r="K23" i="7"/>
  <c r="K36" i="7" s="1"/>
  <c r="M22" i="7"/>
  <c r="M35" i="7" s="1"/>
  <c r="O21" i="7"/>
  <c r="O34" i="7" s="1"/>
  <c r="I20" i="7"/>
  <c r="I33" i="7" s="1"/>
  <c r="K19" i="7"/>
  <c r="K32" i="7" s="1"/>
  <c r="E21" i="7"/>
  <c r="E34" i="7" s="1"/>
  <c r="J27" i="7"/>
  <c r="J40" i="7" s="1"/>
  <c r="L26" i="7"/>
  <c r="L39" i="7" s="1"/>
  <c r="N25" i="7"/>
  <c r="N38" i="7" s="1"/>
  <c r="P24" i="7"/>
  <c r="P37" i="7" s="1"/>
  <c r="J23" i="7"/>
  <c r="J36" i="7" s="1"/>
  <c r="L22" i="7"/>
  <c r="L35" i="7" s="1"/>
  <c r="N21" i="7"/>
  <c r="N34" i="7" s="1"/>
  <c r="P20" i="7"/>
  <c r="P33" i="7" s="1"/>
  <c r="J19" i="7"/>
  <c r="J32" i="7" s="1"/>
  <c r="J25" i="7"/>
  <c r="J38" i="7" s="1"/>
  <c r="E19" i="7"/>
  <c r="E32" i="7" s="1"/>
  <c r="E20" i="7"/>
  <c r="E33" i="7" s="1"/>
  <c r="I27" i="7"/>
  <c r="I40" i="7" s="1"/>
  <c r="K26" i="7"/>
  <c r="K39" i="7" s="1"/>
  <c r="M25" i="7"/>
  <c r="M38" i="7" s="1"/>
  <c r="O24" i="7"/>
  <c r="O37" i="7" s="1"/>
  <c r="I23" i="7"/>
  <c r="I36" i="7" s="1"/>
  <c r="P27" i="7"/>
  <c r="P40" i="7" s="1"/>
  <c r="J26" i="7"/>
  <c r="J39" i="7" s="1"/>
  <c r="L25" i="7"/>
  <c r="L38" i="7" s="1"/>
  <c r="N24" i="7"/>
  <c r="N37" i="7" s="1"/>
  <c r="P23" i="7"/>
  <c r="P36" i="7" s="1"/>
  <c r="AP32" i="7" l="1"/>
  <c r="AC32" i="7"/>
  <c r="BC32" i="7"/>
  <c r="Z34" i="7"/>
  <c r="AZ34" i="7"/>
  <c r="AM34" i="7"/>
  <c r="AC40" i="7"/>
  <c r="AP40" i="7"/>
  <c r="BC40" i="7"/>
  <c r="AC34" i="7"/>
  <c r="BC34" i="7"/>
  <c r="AP34" i="7"/>
  <c r="AZ38" i="7"/>
  <c r="Z38" i="7"/>
  <c r="AM38" i="7"/>
  <c r="X40" i="7"/>
  <c r="AX40" i="7"/>
  <c r="AK40" i="7"/>
  <c r="AW34" i="7"/>
  <c r="W34" i="7"/>
  <c r="AJ34" i="7"/>
  <c r="AC37" i="7"/>
  <c r="BC37" i="7"/>
  <c r="AP37" i="7"/>
  <c r="AZ35" i="7"/>
  <c r="AM35" i="7"/>
  <c r="Z35" i="7"/>
  <c r="AZ37" i="7"/>
  <c r="AM37" i="7"/>
  <c r="Z37" i="7"/>
  <c r="AB33" i="7"/>
  <c r="BB33" i="7"/>
  <c r="AO33" i="7"/>
  <c r="AH40" i="7"/>
  <c r="AU40" i="7"/>
  <c r="U40" i="7"/>
  <c r="W33" i="7"/>
  <c r="AJ33" i="7"/>
  <c r="AW33" i="7"/>
  <c r="AH36" i="7"/>
  <c r="U36" i="7"/>
  <c r="AU36" i="7"/>
  <c r="V32" i="7"/>
  <c r="AI32" i="7"/>
  <c r="AV32" i="7"/>
  <c r="AJ40" i="7"/>
  <c r="W40" i="7"/>
  <c r="AW40" i="7"/>
  <c r="AN35" i="7"/>
  <c r="AA35" i="7"/>
  <c r="BA35" i="7"/>
  <c r="BB40" i="7"/>
  <c r="AB40" i="7"/>
  <c r="AO40" i="7"/>
  <c r="AO39" i="7"/>
  <c r="BB39" i="7"/>
  <c r="AB39" i="7"/>
  <c r="AC26" i="7"/>
  <c r="P39" i="7"/>
  <c r="AH33" i="7"/>
  <c r="AU33" i="7"/>
  <c r="U33" i="7"/>
  <c r="AN33" i="7"/>
  <c r="AA33" i="7"/>
  <c r="BA33" i="7"/>
  <c r="AA38" i="7"/>
  <c r="AN38" i="7"/>
  <c r="BA38" i="7"/>
  <c r="AB35" i="7"/>
  <c r="AO35" i="7"/>
  <c r="BB35" i="7"/>
  <c r="AP35" i="7"/>
  <c r="AC35" i="7"/>
  <c r="BC35" i="7"/>
  <c r="BC19" i="7"/>
  <c r="AH35" i="7"/>
  <c r="U35" i="7"/>
  <c r="AU35" i="7"/>
  <c r="AK20" i="7"/>
  <c r="K33" i="7"/>
  <c r="V36" i="7"/>
  <c r="AI36" i="7"/>
  <c r="AV36" i="7"/>
  <c r="AJ32" i="7"/>
  <c r="AW32" i="7"/>
  <c r="W32" i="7"/>
  <c r="AB38" i="7"/>
  <c r="BB38" i="7"/>
  <c r="AO38" i="7"/>
  <c r="AB32" i="7"/>
  <c r="AO32" i="7"/>
  <c r="BB32" i="7"/>
  <c r="BB37" i="7"/>
  <c r="AO37" i="7"/>
  <c r="AB37" i="7"/>
  <c r="AC33" i="7"/>
  <c r="AP33" i="7"/>
  <c r="BC33" i="7"/>
  <c r="AM39" i="7"/>
  <c r="Z39" i="7"/>
  <c r="AZ39" i="7"/>
  <c r="AM33" i="7"/>
  <c r="AZ33" i="7"/>
  <c r="Z33" i="7"/>
  <c r="AM32" i="7"/>
  <c r="Z32" i="7"/>
  <c r="AZ32" i="7"/>
  <c r="Z27" i="7"/>
  <c r="M40" i="7"/>
  <c r="AH38" i="7"/>
  <c r="AU38" i="7"/>
  <c r="U38" i="7"/>
  <c r="AJ35" i="7"/>
  <c r="W35" i="7"/>
  <c r="AW35" i="7"/>
  <c r="AX36" i="7"/>
  <c r="X36" i="7"/>
  <c r="AK36" i="7"/>
  <c r="X32" i="7"/>
  <c r="AK32" i="7"/>
  <c r="AX32" i="7"/>
  <c r="BA27" i="7"/>
  <c r="N40" i="7"/>
  <c r="AJ39" i="7"/>
  <c r="W39" i="7"/>
  <c r="AW39" i="7"/>
  <c r="AX38" i="7"/>
  <c r="X38" i="7"/>
  <c r="AK38" i="7"/>
  <c r="AW38" i="7"/>
  <c r="AJ38" i="7"/>
  <c r="W38" i="7"/>
  <c r="AI39" i="7"/>
  <c r="AV39" i="7"/>
  <c r="V39" i="7"/>
  <c r="W37" i="7"/>
  <c r="AJ37" i="7"/>
  <c r="AW37" i="7"/>
  <c r="AU32" i="7"/>
  <c r="U32" i="7"/>
  <c r="AH32" i="7"/>
  <c r="AP36" i="7"/>
  <c r="AC36" i="7"/>
  <c r="BC36" i="7"/>
  <c r="X39" i="7"/>
  <c r="AK39" i="7"/>
  <c r="AX39" i="7"/>
  <c r="V33" i="7"/>
  <c r="AI33" i="7"/>
  <c r="AV33" i="7"/>
  <c r="AC38" i="7"/>
  <c r="BC38" i="7"/>
  <c r="AP38" i="7"/>
  <c r="V35" i="7"/>
  <c r="AI35" i="7"/>
  <c r="AV35" i="7"/>
  <c r="BA32" i="7"/>
  <c r="AA32" i="7"/>
  <c r="AN32" i="7"/>
  <c r="V38" i="7"/>
  <c r="AV38" i="7"/>
  <c r="AI38" i="7"/>
  <c r="AK37" i="7"/>
  <c r="X37" i="7"/>
  <c r="AX37" i="7"/>
  <c r="U39" i="7"/>
  <c r="AH39" i="7"/>
  <c r="AU39" i="7"/>
  <c r="X35" i="7"/>
  <c r="AK35" i="7"/>
  <c r="AX35" i="7"/>
  <c r="AI37" i="7"/>
  <c r="V37" i="7"/>
  <c r="AV37" i="7"/>
  <c r="AN34" i="7"/>
  <c r="BA34" i="7"/>
  <c r="AA34" i="7"/>
  <c r="AK34" i="7"/>
  <c r="X34" i="7"/>
  <c r="AX34" i="7"/>
  <c r="AZ36" i="7"/>
  <c r="AM36" i="7"/>
  <c r="Z36" i="7"/>
  <c r="U34" i="7"/>
  <c r="AU34" i="7"/>
  <c r="AH34" i="7"/>
  <c r="AA37" i="7"/>
  <c r="AN37" i="7"/>
  <c r="BA37" i="7"/>
  <c r="V40" i="7"/>
  <c r="AV40" i="7"/>
  <c r="AI40" i="7"/>
  <c r="AW36" i="7"/>
  <c r="W36" i="7"/>
  <c r="AJ36" i="7"/>
  <c r="AO34" i="7"/>
  <c r="BB34" i="7"/>
  <c r="AB34" i="7"/>
  <c r="V34" i="7"/>
  <c r="AI34" i="7"/>
  <c r="AV34" i="7"/>
  <c r="AN39" i="7"/>
  <c r="AA39" i="7"/>
  <c r="BA39" i="7"/>
  <c r="BB36" i="7"/>
  <c r="AO36" i="7"/>
  <c r="AB36" i="7"/>
  <c r="AA36" i="7"/>
  <c r="BA36" i="7"/>
  <c r="AN36" i="7"/>
  <c r="AC19" i="7"/>
  <c r="AU37" i="7"/>
  <c r="U37" i="7"/>
  <c r="AH37" i="7"/>
  <c r="AY32" i="7"/>
  <c r="Y32" i="7"/>
  <c r="AL32" i="7"/>
  <c r="AL38" i="7"/>
  <c r="AY38" i="7"/>
  <c r="Y38" i="7"/>
  <c r="Y40" i="7"/>
  <c r="AY40" i="7"/>
  <c r="AL40" i="7"/>
  <c r="AL39" i="7"/>
  <c r="Y39" i="7"/>
  <c r="AY39" i="7"/>
  <c r="AY36" i="7"/>
  <c r="AL36" i="7"/>
  <c r="Y36" i="7"/>
  <c r="AL37" i="7"/>
  <c r="Y37" i="7"/>
  <c r="AY37" i="7"/>
  <c r="Y33" i="7"/>
  <c r="AY33" i="7"/>
  <c r="AL33" i="7"/>
  <c r="AY34" i="7"/>
  <c r="AL34" i="7"/>
  <c r="Y34" i="7"/>
  <c r="AY35" i="7"/>
  <c r="AL35" i="7"/>
  <c r="Y35" i="7"/>
  <c r="AL21" i="7"/>
  <c r="AY21" i="7"/>
  <c r="AR32" i="7"/>
  <c r="R32" i="7"/>
  <c r="AE32" i="7"/>
  <c r="AR36" i="7"/>
  <c r="R36" i="7"/>
  <c r="AE36" i="7"/>
  <c r="AE39" i="7"/>
  <c r="AR39" i="7"/>
  <c r="R39" i="7"/>
  <c r="AR34" i="7"/>
  <c r="AE34" i="7"/>
  <c r="R34" i="7"/>
  <c r="AR38" i="7"/>
  <c r="AE38" i="7"/>
  <c r="R38" i="7"/>
  <c r="R37" i="7"/>
  <c r="AR37" i="7"/>
  <c r="AE37" i="7"/>
  <c r="R35" i="7"/>
  <c r="AR35" i="7"/>
  <c r="AE35" i="7"/>
  <c r="AR33" i="7"/>
  <c r="R33" i="7"/>
  <c r="AE33" i="7"/>
  <c r="AE27" i="7"/>
  <c r="E40" i="7"/>
  <c r="Z23" i="7"/>
  <c r="AP19" i="7"/>
  <c r="AB20" i="7"/>
  <c r="AK22" i="7"/>
  <c r="AX20" i="7"/>
  <c r="BB20" i="7"/>
  <c r="X24" i="7"/>
  <c r="V19" i="7"/>
  <c r="M53" i="7"/>
  <c r="M57" i="7" s="1"/>
  <c r="AA20" i="7"/>
  <c r="L53" i="7"/>
  <c r="L60" i="7" s="1"/>
  <c r="AO20" i="7"/>
  <c r="Y21" i="7"/>
  <c r="Z21" i="7"/>
  <c r="O53" i="7"/>
  <c r="O57" i="7" s="1"/>
  <c r="AX22" i="7"/>
  <c r="H53" i="7"/>
  <c r="H58" i="7" s="1"/>
  <c r="W22" i="7"/>
  <c r="E53" i="7"/>
  <c r="E61" i="7" s="1"/>
  <c r="AZ21" i="7"/>
  <c r="AM21" i="7"/>
  <c r="AX24" i="7"/>
  <c r="BA20" i="7"/>
  <c r="AN20" i="7"/>
  <c r="AI19" i="7"/>
  <c r="AM23" i="7"/>
  <c r="AV19" i="7"/>
  <c r="AR27" i="7"/>
  <c r="R27" i="7"/>
  <c r="AZ23" i="7"/>
  <c r="U22" i="7"/>
  <c r="AU22" i="7"/>
  <c r="AH22" i="7"/>
  <c r="U20" i="7"/>
  <c r="AU20" i="7"/>
  <c r="AH20" i="7"/>
  <c r="AA27" i="7"/>
  <c r="U25" i="7"/>
  <c r="AU25" i="7"/>
  <c r="AH25" i="7"/>
  <c r="U19" i="7"/>
  <c r="AU19" i="7"/>
  <c r="AH19" i="7"/>
  <c r="U21" i="7"/>
  <c r="AU21" i="7"/>
  <c r="AH21" i="7"/>
  <c r="U26" i="7"/>
  <c r="AU26" i="7"/>
  <c r="AH26" i="7"/>
  <c r="AU24" i="7"/>
  <c r="AH24" i="7"/>
  <c r="U24" i="7"/>
  <c r="U27" i="7"/>
  <c r="AU27" i="7"/>
  <c r="AH27" i="7"/>
  <c r="AH23" i="7"/>
  <c r="U23" i="7"/>
  <c r="AU23" i="7"/>
  <c r="BJ81" i="7"/>
  <c r="BJ89" i="7" s="1"/>
  <c r="BJ102" i="7" s="1"/>
  <c r="BH81" i="7"/>
  <c r="BH83" i="7" s="1"/>
  <c r="BH96" i="7" s="1"/>
  <c r="BI81" i="7"/>
  <c r="BI84" i="7" s="1"/>
  <c r="BI97" i="7" s="1"/>
  <c r="AN27" i="7"/>
  <c r="BC26" i="7"/>
  <c r="AP26" i="7"/>
  <c r="AZ27" i="7"/>
  <c r="AM27" i="7"/>
  <c r="W25" i="7"/>
  <c r="AJ25" i="7"/>
  <c r="AW25" i="7"/>
  <c r="R22" i="7"/>
  <c r="AE22" i="7"/>
  <c r="AR22" i="7"/>
  <c r="AV26" i="7"/>
  <c r="V26" i="7"/>
  <c r="AI26" i="7"/>
  <c r="W19" i="7"/>
  <c r="AJ19" i="7"/>
  <c r="AW19" i="7"/>
  <c r="AI21" i="7"/>
  <c r="AV21" i="7"/>
  <c r="V21" i="7"/>
  <c r="AC23" i="7"/>
  <c r="AP23" i="7"/>
  <c r="BC23" i="7"/>
  <c r="Y19" i="7"/>
  <c r="AL19" i="7"/>
  <c r="AY19" i="7"/>
  <c r="AO27" i="7"/>
  <c r="AB27" i="7"/>
  <c r="BB27" i="7"/>
  <c r="BA24" i="7"/>
  <c r="AA24" i="7"/>
  <c r="AN24" i="7"/>
  <c r="AM25" i="7"/>
  <c r="AZ25" i="7"/>
  <c r="Z25" i="7"/>
  <c r="AC20" i="7"/>
  <c r="AP20" i="7"/>
  <c r="BC20" i="7"/>
  <c r="AJ27" i="7"/>
  <c r="W27" i="7"/>
  <c r="AW27" i="7"/>
  <c r="AI24" i="7"/>
  <c r="AV24" i="7"/>
  <c r="V24" i="7"/>
  <c r="AW20" i="7"/>
  <c r="W20" i="7"/>
  <c r="AJ20" i="7"/>
  <c r="AA26" i="7"/>
  <c r="AN26" i="7"/>
  <c r="BA26" i="7"/>
  <c r="V22" i="7"/>
  <c r="AI22" i="7"/>
  <c r="AV22" i="7"/>
  <c r="AE26" i="7"/>
  <c r="AR26" i="7"/>
  <c r="R26" i="7"/>
  <c r="AZ19" i="7"/>
  <c r="Z19" i="7"/>
  <c r="AM19" i="7"/>
  <c r="V25" i="7"/>
  <c r="AI25" i="7"/>
  <c r="AV25" i="7"/>
  <c r="AX25" i="7"/>
  <c r="X25" i="7"/>
  <c r="AK25" i="7"/>
  <c r="BB21" i="7"/>
  <c r="AB21" i="7"/>
  <c r="AO21" i="7"/>
  <c r="AN25" i="7"/>
  <c r="BA25" i="7"/>
  <c r="AA25" i="7"/>
  <c r="AB26" i="7"/>
  <c r="AO26" i="7"/>
  <c r="BB26" i="7"/>
  <c r="Y26" i="7"/>
  <c r="AL26" i="7"/>
  <c r="AY26" i="7"/>
  <c r="X21" i="7"/>
  <c r="AK21" i="7"/>
  <c r="AX21" i="7"/>
  <c r="AY25" i="7"/>
  <c r="Y25" i="7"/>
  <c r="AL25" i="7"/>
  <c r="R21" i="7"/>
  <c r="AE21" i="7"/>
  <c r="AR21" i="7"/>
  <c r="Y27" i="7"/>
  <c r="AL27" i="7"/>
  <c r="AY27" i="7"/>
  <c r="AJ21" i="7"/>
  <c r="AW21" i="7"/>
  <c r="W21" i="7"/>
  <c r="V27" i="7"/>
  <c r="AI27" i="7"/>
  <c r="AV27" i="7"/>
  <c r="AB25" i="7"/>
  <c r="AO25" i="7"/>
  <c r="BB25" i="7"/>
  <c r="AB23" i="7"/>
  <c r="AO23" i="7"/>
  <c r="BB23" i="7"/>
  <c r="BA19" i="7"/>
  <c r="AA19" i="7"/>
  <c r="AN19" i="7"/>
  <c r="AL20" i="7"/>
  <c r="AY20" i="7"/>
  <c r="Y20" i="7"/>
  <c r="AP27" i="7"/>
  <c r="AC27" i="7"/>
  <c r="BC27" i="7"/>
  <c r="AL23" i="7"/>
  <c r="AY23" i="7"/>
  <c r="Y23" i="7"/>
  <c r="AV23" i="7"/>
  <c r="V23" i="7"/>
  <c r="AI23" i="7"/>
  <c r="W24" i="7"/>
  <c r="AJ24" i="7"/>
  <c r="AW24" i="7"/>
  <c r="AZ22" i="7"/>
  <c r="Z22" i="7"/>
  <c r="AM22" i="7"/>
  <c r="AZ20" i="7"/>
  <c r="AM20" i="7"/>
  <c r="Z20" i="7"/>
  <c r="BB24" i="7"/>
  <c r="AB24" i="7"/>
  <c r="AO24" i="7"/>
  <c r="AK23" i="7"/>
  <c r="X23" i="7"/>
  <c r="AX23" i="7"/>
  <c r="AC25" i="7"/>
  <c r="BC25" i="7"/>
  <c r="AP25" i="7"/>
  <c r="AX26" i="7"/>
  <c r="AK26" i="7"/>
  <c r="X26" i="7"/>
  <c r="AN21" i="7"/>
  <c r="BA21" i="7"/>
  <c r="AA21" i="7"/>
  <c r="AJ26" i="7"/>
  <c r="W26" i="7"/>
  <c r="AW26" i="7"/>
  <c r="AY22" i="7"/>
  <c r="Y22" i="7"/>
  <c r="AL22" i="7"/>
  <c r="X19" i="7"/>
  <c r="AK19" i="7"/>
  <c r="AX19" i="7"/>
  <c r="BC21" i="7"/>
  <c r="AC21" i="7"/>
  <c r="AP21" i="7"/>
  <c r="AE23" i="7"/>
  <c r="AR23" i="7"/>
  <c r="R23" i="7"/>
  <c r="R20" i="7"/>
  <c r="AE20" i="7"/>
  <c r="AR20" i="7"/>
  <c r="AW23" i="7"/>
  <c r="W23" i="7"/>
  <c r="AJ23" i="7"/>
  <c r="V20" i="7"/>
  <c r="AI20" i="7"/>
  <c r="AV20" i="7"/>
  <c r="Z26" i="7"/>
  <c r="AM26" i="7"/>
  <c r="AZ26" i="7"/>
  <c r="AN22" i="7"/>
  <c r="BA22" i="7"/>
  <c r="AA22" i="7"/>
  <c r="AR24" i="7"/>
  <c r="R24" i="7"/>
  <c r="AE24" i="7"/>
  <c r="AM24" i="7"/>
  <c r="AZ24" i="7"/>
  <c r="Z24" i="7"/>
  <c r="AA23" i="7"/>
  <c r="BA23" i="7"/>
  <c r="AN23" i="7"/>
  <c r="Y24" i="7"/>
  <c r="AL24" i="7"/>
  <c r="AY24" i="7"/>
  <c r="AO22" i="7"/>
  <c r="BB22" i="7"/>
  <c r="AB22" i="7"/>
  <c r="R19" i="7"/>
  <c r="AE19" i="7"/>
  <c r="AR19" i="7"/>
  <c r="AR25" i="7"/>
  <c r="R25" i="7"/>
  <c r="AE25" i="7"/>
  <c r="X27" i="7"/>
  <c r="AK27" i="7"/>
  <c r="AX27" i="7"/>
  <c r="AP24" i="7"/>
  <c r="BC24" i="7"/>
  <c r="AC24" i="7"/>
  <c r="AO19" i="7"/>
  <c r="AB19" i="7"/>
  <c r="BB19" i="7"/>
  <c r="AC22" i="7"/>
  <c r="AP22" i="7"/>
  <c r="BC22" i="7"/>
  <c r="BI35" i="7" l="1"/>
  <c r="O60" i="7"/>
  <c r="AB60" i="7" s="1"/>
  <c r="BI88" i="7"/>
  <c r="BI101" i="7" s="1"/>
  <c r="BA40" i="7"/>
  <c r="AN40" i="7"/>
  <c r="AA40" i="7"/>
  <c r="BJ91" i="7"/>
  <c r="BJ104" i="7" s="1"/>
  <c r="BH35" i="7"/>
  <c r="BI32" i="7"/>
  <c r="BJ87" i="7"/>
  <c r="BJ100" i="7" s="1"/>
  <c r="BJ83" i="7"/>
  <c r="BJ96" i="7" s="1"/>
  <c r="BJ85" i="7"/>
  <c r="BJ98" i="7" s="1"/>
  <c r="BI85" i="7"/>
  <c r="BI98" i="7" s="1"/>
  <c r="BC39" i="7"/>
  <c r="BJ39" i="7" s="1"/>
  <c r="AP39" i="7"/>
  <c r="BI39" i="7" s="1"/>
  <c r="AC39" i="7"/>
  <c r="BH39" i="7" s="1"/>
  <c r="BJ37" i="7"/>
  <c r="BH90" i="7"/>
  <c r="BH103" i="7" s="1"/>
  <c r="BH88" i="7"/>
  <c r="BH101" i="7" s="1"/>
  <c r="X33" i="7"/>
  <c r="AK33" i="7"/>
  <c r="BI33" i="7" s="1"/>
  <c r="AX33" i="7"/>
  <c r="BJ33" i="7" s="1"/>
  <c r="BJ35" i="7"/>
  <c r="BJ88" i="7"/>
  <c r="BJ101" i="7" s="1"/>
  <c r="BH87" i="7"/>
  <c r="BH100" i="7" s="1"/>
  <c r="BH85" i="7"/>
  <c r="BH98" i="7" s="1"/>
  <c r="AM40" i="7"/>
  <c r="AZ40" i="7"/>
  <c r="Z40" i="7"/>
  <c r="BI86" i="7"/>
  <c r="BI99" i="7" s="1"/>
  <c r="BJ32" i="7"/>
  <c r="BI83" i="7"/>
  <c r="BI96" i="7" s="1"/>
  <c r="BH89" i="7"/>
  <c r="BH102" i="7" s="1"/>
  <c r="L28" i="9"/>
  <c r="BH92" i="7"/>
  <c r="BH105" i="7" s="1"/>
  <c r="BI38" i="7"/>
  <c r="BH91" i="7"/>
  <c r="BH104" i="7" s="1"/>
  <c r="BH84" i="7"/>
  <c r="BH97" i="7" s="1"/>
  <c r="M28" i="9"/>
  <c r="BI92" i="7"/>
  <c r="BI105" i="7" s="1"/>
  <c r="N28" i="9"/>
  <c r="BJ92" i="7"/>
  <c r="BJ105" i="7" s="1"/>
  <c r="BJ38" i="7"/>
  <c r="BI91" i="7"/>
  <c r="BI104" i="7" s="1"/>
  <c r="BI90" i="7"/>
  <c r="BI103" i="7" s="1"/>
  <c r="BJ86" i="7"/>
  <c r="BJ99" i="7" s="1"/>
  <c r="BI89" i="7"/>
  <c r="BI102" i="7" s="1"/>
  <c r="BI37" i="7"/>
  <c r="BI87" i="7"/>
  <c r="BI100" i="7" s="1"/>
  <c r="BJ90" i="7"/>
  <c r="BJ103" i="7" s="1"/>
  <c r="BJ84" i="7"/>
  <c r="BJ97" i="7" s="1"/>
  <c r="BH86" i="7"/>
  <c r="BH99" i="7" s="1"/>
  <c r="BI19" i="7"/>
  <c r="BH20" i="7"/>
  <c r="BH27" i="7"/>
  <c r="BJ34" i="7"/>
  <c r="BH32" i="7"/>
  <c r="BJ25" i="7"/>
  <c r="BJ26" i="7"/>
  <c r="BH34" i="7"/>
  <c r="BJ36" i="7"/>
  <c r="BJ20" i="7"/>
  <c r="BJ21" i="7"/>
  <c r="BJ19" i="7"/>
  <c r="BI24" i="7"/>
  <c r="BI20" i="7"/>
  <c r="BI21" i="7"/>
  <c r="BI26" i="7"/>
  <c r="BI34" i="7"/>
  <c r="BJ27" i="7"/>
  <c r="BI27" i="7"/>
  <c r="BJ23" i="7"/>
  <c r="BJ22" i="7"/>
  <c r="BH37" i="7"/>
  <c r="BJ24" i="7"/>
  <c r="BI23" i="7"/>
  <c r="BI22" i="7"/>
  <c r="BH33" i="7"/>
  <c r="BM33" i="7" s="1"/>
  <c r="BH38" i="7"/>
  <c r="BH21" i="7"/>
  <c r="BH23" i="7"/>
  <c r="BI25" i="7"/>
  <c r="BH22" i="7"/>
  <c r="BI36" i="7"/>
  <c r="BH24" i="7"/>
  <c r="BH19" i="7"/>
  <c r="BH25" i="7"/>
  <c r="BH26" i="7"/>
  <c r="BH36" i="7"/>
  <c r="BM36" i="7" s="1"/>
  <c r="R40" i="7"/>
  <c r="AR40" i="7"/>
  <c r="AE40" i="7"/>
  <c r="BI40" i="7" s="1"/>
  <c r="L63" i="7"/>
  <c r="AY63" i="7" s="1"/>
  <c r="O63" i="7"/>
  <c r="AO63" i="7" s="1"/>
  <c r="AH58" i="7"/>
  <c r="U58" i="7"/>
  <c r="AU58" i="7"/>
  <c r="AO57" i="7"/>
  <c r="AB57" i="7"/>
  <c r="BB57" i="7"/>
  <c r="Y60" i="7"/>
  <c r="AL60" i="7"/>
  <c r="AY60" i="7"/>
  <c r="Z57" i="7"/>
  <c r="AZ57" i="7"/>
  <c r="AM57" i="7"/>
  <c r="P53" i="7"/>
  <c r="M63" i="7"/>
  <c r="M59" i="7"/>
  <c r="N53" i="7"/>
  <c r="I53" i="7"/>
  <c r="I57" i="7" s="1"/>
  <c r="L59" i="7"/>
  <c r="L57" i="7"/>
  <c r="L58" i="7"/>
  <c r="L65" i="7"/>
  <c r="L64" i="7"/>
  <c r="H62" i="7"/>
  <c r="K53" i="7"/>
  <c r="K58" i="7" s="1"/>
  <c r="O61" i="7"/>
  <c r="O59" i="7"/>
  <c r="O65" i="7"/>
  <c r="O64" i="7"/>
  <c r="H57" i="7"/>
  <c r="H60" i="7"/>
  <c r="H65" i="7"/>
  <c r="H59" i="7"/>
  <c r="H61" i="7"/>
  <c r="H64" i="7"/>
  <c r="H63" i="7"/>
  <c r="O58" i="7"/>
  <c r="M61" i="7"/>
  <c r="M62" i="7"/>
  <c r="M64" i="7"/>
  <c r="M58" i="7"/>
  <c r="M65" i="7"/>
  <c r="J53" i="7"/>
  <c r="O62" i="7"/>
  <c r="M60" i="7"/>
  <c r="L62" i="7"/>
  <c r="L61" i="7"/>
  <c r="AR61" i="7"/>
  <c r="AE61" i="7"/>
  <c r="R61" i="7"/>
  <c r="E58" i="7"/>
  <c r="E64" i="7"/>
  <c r="E57" i="7"/>
  <c r="E59" i="7"/>
  <c r="E65" i="7"/>
  <c r="E62" i="7"/>
  <c r="E63" i="7"/>
  <c r="E60" i="7"/>
  <c r="BM39" i="7" l="1"/>
  <c r="BN35" i="7"/>
  <c r="BN32" i="7"/>
  <c r="BN33" i="7"/>
  <c r="BO38" i="7"/>
  <c r="BN36" i="7"/>
  <c r="BH40" i="7"/>
  <c r="BM40" i="7" s="1"/>
  <c r="BM35" i="7"/>
  <c r="BO35" i="7"/>
  <c r="BO33" i="7"/>
  <c r="AO60" i="7"/>
  <c r="BB60" i="7"/>
  <c r="BM34" i="7"/>
  <c r="BB63" i="7"/>
  <c r="BN37" i="7"/>
  <c r="BM38" i="7"/>
  <c r="BN34" i="7"/>
  <c r="BO39" i="7"/>
  <c r="BM32" i="7"/>
  <c r="BJ40" i="7"/>
  <c r="BO40" i="7" s="1"/>
  <c r="BO32" i="7"/>
  <c r="BO34" i="7"/>
  <c r="BO37" i="7"/>
  <c r="BN39" i="7"/>
  <c r="BO36" i="7"/>
  <c r="BM37" i="7"/>
  <c r="BN38" i="7"/>
  <c r="BN40" i="7"/>
  <c r="BI41" i="7"/>
  <c r="J28" i="9" s="1"/>
  <c r="BI28" i="7"/>
  <c r="G28" i="9" s="1"/>
  <c r="BJ28" i="7"/>
  <c r="H28" i="9" s="1"/>
  <c r="BH28" i="7"/>
  <c r="F28" i="9" s="1"/>
  <c r="AB63" i="7"/>
  <c r="Y63" i="7"/>
  <c r="AL63" i="7"/>
  <c r="AV57" i="7"/>
  <c r="V57" i="7"/>
  <c r="AI57" i="7"/>
  <c r="AX58" i="7"/>
  <c r="X58" i="7"/>
  <c r="AK58" i="7"/>
  <c r="AM60" i="7"/>
  <c r="Z60" i="7"/>
  <c r="AZ60" i="7"/>
  <c r="AM58" i="7"/>
  <c r="Z58" i="7"/>
  <c r="AZ58" i="7"/>
  <c r="AU60" i="7"/>
  <c r="AH60" i="7"/>
  <c r="U60" i="7"/>
  <c r="AL64" i="7"/>
  <c r="AY64" i="7"/>
  <c r="Y64" i="7"/>
  <c r="AM64" i="7"/>
  <c r="AZ64" i="7"/>
  <c r="Z64" i="7"/>
  <c r="U57" i="7"/>
  <c r="AU57" i="7"/>
  <c r="AH57" i="7"/>
  <c r="Y65" i="7"/>
  <c r="AY65" i="7"/>
  <c r="AL65" i="7"/>
  <c r="J60" i="7"/>
  <c r="J64" i="7"/>
  <c r="J65" i="7"/>
  <c r="J57" i="7"/>
  <c r="J62" i="7"/>
  <c r="J63" i="7"/>
  <c r="J61" i="7"/>
  <c r="J58" i="7"/>
  <c r="J59" i="7"/>
  <c r="K63" i="7"/>
  <c r="K64" i="7"/>
  <c r="K65" i="7"/>
  <c r="K59" i="7"/>
  <c r="K57" i="7"/>
  <c r="K61" i="7"/>
  <c r="Y58" i="7"/>
  <c r="AL58" i="7"/>
  <c r="AY58" i="7"/>
  <c r="N58" i="7"/>
  <c r="N62" i="7"/>
  <c r="N65" i="7"/>
  <c r="N64" i="7"/>
  <c r="N59" i="7"/>
  <c r="N60" i="7"/>
  <c r="N57" i="7"/>
  <c r="N61" i="7"/>
  <c r="N63" i="7"/>
  <c r="AZ63" i="7"/>
  <c r="AM63" i="7"/>
  <c r="Z63" i="7"/>
  <c r="AL61" i="7"/>
  <c r="AY61" i="7"/>
  <c r="Y61" i="7"/>
  <c r="AM61" i="7"/>
  <c r="AZ61" i="7"/>
  <c r="Z61" i="7"/>
  <c r="AH63" i="7"/>
  <c r="AU63" i="7"/>
  <c r="U63" i="7"/>
  <c r="BB64" i="7"/>
  <c r="AB64" i="7"/>
  <c r="AO64" i="7"/>
  <c r="AU62" i="7"/>
  <c r="AH62" i="7"/>
  <c r="U62" i="7"/>
  <c r="AY57" i="7"/>
  <c r="Y57" i="7"/>
  <c r="AL57" i="7"/>
  <c r="AM59" i="7"/>
  <c r="AZ59" i="7"/>
  <c r="Z59" i="7"/>
  <c r="P57" i="7"/>
  <c r="P64" i="7"/>
  <c r="P65" i="7"/>
  <c r="P63" i="7"/>
  <c r="P61" i="7"/>
  <c r="P58" i="7"/>
  <c r="P59" i="7"/>
  <c r="P62" i="7"/>
  <c r="P60" i="7"/>
  <c r="Z62" i="7"/>
  <c r="AZ62" i="7"/>
  <c r="AM62" i="7"/>
  <c r="AL62" i="7"/>
  <c r="Y62" i="7"/>
  <c r="AY62" i="7"/>
  <c r="U64" i="7"/>
  <c r="AU64" i="7"/>
  <c r="AH64" i="7"/>
  <c r="AO65" i="7"/>
  <c r="AB65" i="7"/>
  <c r="BB65" i="7"/>
  <c r="AL59" i="7"/>
  <c r="AY59" i="7"/>
  <c r="Y59" i="7"/>
  <c r="BB62" i="7"/>
  <c r="AB62" i="7"/>
  <c r="AO62" i="7"/>
  <c r="K60" i="7"/>
  <c r="AH61" i="7"/>
  <c r="AU61" i="7"/>
  <c r="U61" i="7"/>
  <c r="AB59" i="7"/>
  <c r="AO59" i="7"/>
  <c r="BB59" i="7"/>
  <c r="AO61" i="7"/>
  <c r="BB61" i="7"/>
  <c r="AB61" i="7"/>
  <c r="I64" i="7"/>
  <c r="I65" i="7"/>
  <c r="I63" i="7"/>
  <c r="I61" i="7"/>
  <c r="I58" i="7"/>
  <c r="I59" i="7"/>
  <c r="I60" i="7"/>
  <c r="I62" i="7"/>
  <c r="AU59" i="7"/>
  <c r="U59" i="7"/>
  <c r="AH59" i="7"/>
  <c r="AM65" i="7"/>
  <c r="AZ65" i="7"/>
  <c r="Z65" i="7"/>
  <c r="BB58" i="7"/>
  <c r="AO58" i="7"/>
  <c r="AB58" i="7"/>
  <c r="U65" i="7"/>
  <c r="AU65" i="7"/>
  <c r="AH65" i="7"/>
  <c r="K62" i="7"/>
  <c r="AR65" i="7"/>
  <c r="R65" i="7"/>
  <c r="AE65" i="7"/>
  <c r="AR57" i="7"/>
  <c r="AE57" i="7"/>
  <c r="R57" i="7"/>
  <c r="R64" i="7"/>
  <c r="AE64" i="7"/>
  <c r="AR64" i="7"/>
  <c r="AE59" i="7"/>
  <c r="AR59" i="7"/>
  <c r="R59" i="7"/>
  <c r="AE60" i="7"/>
  <c r="R60" i="7"/>
  <c r="AR60" i="7"/>
  <c r="R58" i="7"/>
  <c r="AE58" i="7"/>
  <c r="AR58" i="7"/>
  <c r="R63" i="7"/>
  <c r="AR63" i="7"/>
  <c r="AE63" i="7"/>
  <c r="AE62" i="7"/>
  <c r="R62" i="7"/>
  <c r="AR62" i="7"/>
  <c r="BH41" i="7" l="1"/>
  <c r="I28" i="9" s="1"/>
  <c r="BJ41" i="7"/>
  <c r="K28" i="9" s="1"/>
  <c r="BN41" i="7"/>
  <c r="AV63" i="7"/>
  <c r="V63" i="7"/>
  <c r="AI63" i="7"/>
  <c r="AC62" i="7"/>
  <c r="BC62" i="7"/>
  <c r="AP62" i="7"/>
  <c r="BA63" i="7"/>
  <c r="AN63" i="7"/>
  <c r="AA63" i="7"/>
  <c r="BA58" i="7"/>
  <c r="AA58" i="7"/>
  <c r="AN58" i="7"/>
  <c r="X64" i="7"/>
  <c r="AK64" i="7"/>
  <c r="AX64" i="7"/>
  <c r="W65" i="7"/>
  <c r="AJ65" i="7"/>
  <c r="AW65" i="7"/>
  <c r="V65" i="7"/>
  <c r="AI65" i="7"/>
  <c r="AV65" i="7"/>
  <c r="AP59" i="7"/>
  <c r="AC59" i="7"/>
  <c r="BC59" i="7"/>
  <c r="AN61" i="7"/>
  <c r="AA61" i="7"/>
  <c r="BA61" i="7"/>
  <c r="AX63" i="7"/>
  <c r="X63" i="7"/>
  <c r="AK63" i="7"/>
  <c r="AW64" i="7"/>
  <c r="W64" i="7"/>
  <c r="AJ64" i="7"/>
  <c r="AV64" i="7"/>
  <c r="V64" i="7"/>
  <c r="AI64" i="7"/>
  <c r="AN57" i="7"/>
  <c r="AA57" i="7"/>
  <c r="BA57" i="7"/>
  <c r="AJ59" i="7"/>
  <c r="AW59" i="7"/>
  <c r="W59" i="7"/>
  <c r="AW60" i="7"/>
  <c r="AJ60" i="7"/>
  <c r="W60" i="7"/>
  <c r="AV62" i="7"/>
  <c r="V62" i="7"/>
  <c r="AI62" i="7"/>
  <c r="AP61" i="7"/>
  <c r="AC61" i="7"/>
  <c r="BC61" i="7"/>
  <c r="AN60" i="7"/>
  <c r="AA60" i="7"/>
  <c r="BA60" i="7"/>
  <c r="AJ58" i="7"/>
  <c r="W58" i="7"/>
  <c r="AW58" i="7"/>
  <c r="V60" i="7"/>
  <c r="AI60" i="7"/>
  <c r="AV60" i="7"/>
  <c r="AX60" i="7"/>
  <c r="X60" i="7"/>
  <c r="AK60" i="7"/>
  <c r="BC63" i="7"/>
  <c r="AC63" i="7"/>
  <c r="AP63" i="7"/>
  <c r="AN59" i="7"/>
  <c r="BA59" i="7"/>
  <c r="AA59" i="7"/>
  <c r="AX61" i="7"/>
  <c r="AK61" i="7"/>
  <c r="X61" i="7"/>
  <c r="W61" i="7"/>
  <c r="AW61" i="7"/>
  <c r="AJ61" i="7"/>
  <c r="AC58" i="7"/>
  <c r="BC58" i="7"/>
  <c r="AP58" i="7"/>
  <c r="AI59" i="7"/>
  <c r="AV59" i="7"/>
  <c r="V59" i="7"/>
  <c r="AP65" i="7"/>
  <c r="BC65" i="7"/>
  <c r="AC65" i="7"/>
  <c r="AA64" i="7"/>
  <c r="BA64" i="7"/>
  <c r="AN64" i="7"/>
  <c r="X57" i="7"/>
  <c r="AX57" i="7"/>
  <c r="AK57" i="7"/>
  <c r="AJ63" i="7"/>
  <c r="AW63" i="7"/>
  <c r="W63" i="7"/>
  <c r="AV58" i="7"/>
  <c r="V58" i="7"/>
  <c r="AI58" i="7"/>
  <c r="AA65" i="7"/>
  <c r="BA65" i="7"/>
  <c r="AN65" i="7"/>
  <c r="AJ62" i="7"/>
  <c r="W62" i="7"/>
  <c r="AW62" i="7"/>
  <c r="AX62" i="7"/>
  <c r="AK62" i="7"/>
  <c r="X62" i="7"/>
  <c r="AP64" i="7"/>
  <c r="AC64" i="7"/>
  <c r="BC64" i="7"/>
  <c r="AX59" i="7"/>
  <c r="X59" i="7"/>
  <c r="AK59" i="7"/>
  <c r="V61" i="7"/>
  <c r="AI61" i="7"/>
  <c r="AV61" i="7"/>
  <c r="BC60" i="7"/>
  <c r="AC60" i="7"/>
  <c r="AP60" i="7"/>
  <c r="BC57" i="7"/>
  <c r="AP57" i="7"/>
  <c r="AC57" i="7"/>
  <c r="AN62" i="7"/>
  <c r="BA62" i="7"/>
  <c r="AA62" i="7"/>
  <c r="AX65" i="7"/>
  <c r="X65" i="7"/>
  <c r="AK65" i="7"/>
  <c r="AW57" i="7"/>
  <c r="AJ57" i="7"/>
  <c r="W57" i="7"/>
  <c r="BM41" i="7" l="1"/>
  <c r="BO41" i="7"/>
  <c r="BJ60" i="7"/>
  <c r="BI64" i="7"/>
  <c r="BI65" i="7"/>
  <c r="BH60" i="7"/>
  <c r="BJ64" i="7"/>
  <c r="BH57" i="7"/>
  <c r="BI61" i="7"/>
  <c r="BI58" i="7"/>
  <c r="BJ62" i="7"/>
  <c r="BJ65" i="7"/>
  <c r="BI59" i="7"/>
  <c r="BI60" i="7"/>
  <c r="BH64" i="7"/>
  <c r="BH65" i="7"/>
  <c r="BI63" i="7"/>
  <c r="BJ61" i="7"/>
  <c r="BI57" i="7"/>
  <c r="BJ58" i="7"/>
  <c r="BH63" i="7"/>
  <c r="BH59" i="7"/>
  <c r="BJ59" i="7"/>
  <c r="BI62" i="7"/>
  <c r="BJ57" i="7"/>
  <c r="BH58" i="7"/>
  <c r="BH62" i="7"/>
  <c r="BJ63" i="7"/>
  <c r="BH61" i="7"/>
  <c r="BI66" i="7" l="1"/>
  <c r="D28" i="9" s="1"/>
  <c r="BJ66" i="7"/>
  <c r="E28" i="9" s="1"/>
  <c r="BH66" i="7"/>
  <c r="C28" i="9" s="1"/>
</calcChain>
</file>

<file path=xl/sharedStrings.xml><?xml version="1.0" encoding="utf-8"?>
<sst xmlns="http://schemas.openxmlformats.org/spreadsheetml/2006/main" count="372" uniqueCount="60">
  <si>
    <t>Custom</t>
  </si>
  <si>
    <t>Small Business Energy Solutions</t>
  </si>
  <si>
    <t>Business Energy Rebates</t>
  </si>
  <si>
    <t>New Home Construction</t>
  </si>
  <si>
    <t>Green Heat</t>
  </si>
  <si>
    <t>Home Energy Assessment</t>
  </si>
  <si>
    <t>Appliance Retirement</t>
  </si>
  <si>
    <t>Instant Savings</t>
  </si>
  <si>
    <t>SBES</t>
  </si>
  <si>
    <t>Residential/Charitable (2,3,4)</t>
  </si>
  <si>
    <t>Small General (10)</t>
  </si>
  <si>
    <t>General Demand (11)</t>
  </si>
  <si>
    <t>Large General (12)</t>
  </si>
  <si>
    <t>Small Industrial (21)</t>
  </si>
  <si>
    <t>Medium Industrial (22)</t>
  </si>
  <si>
    <t>Large Industrial (23, 25)</t>
  </si>
  <si>
    <t>Municipal (24)</t>
  </si>
  <si>
    <t>Unmetered (999)</t>
  </si>
  <si>
    <t>Energy</t>
  </si>
  <si>
    <t>Aret</t>
  </si>
  <si>
    <t>BER-MI</t>
  </si>
  <si>
    <t>BER-IR</t>
  </si>
  <si>
    <t>RDI</t>
  </si>
  <si>
    <t>GH</t>
  </si>
  <si>
    <t>EMIS</t>
  </si>
  <si>
    <t>HEA</t>
  </si>
  <si>
    <t>NHC</t>
  </si>
  <si>
    <t>IS</t>
  </si>
  <si>
    <t>Expenditure</t>
  </si>
  <si>
    <t>BER-Tot</t>
  </si>
  <si>
    <t>Total</t>
  </si>
  <si>
    <t>2017 Allocation Ratios</t>
  </si>
  <si>
    <t>Demand</t>
  </si>
  <si>
    <t>First Year Net Savings | Coinc. Demand Savings (kW)</t>
  </si>
  <si>
    <t>First Year Net Savings | Energy Savings (kWh)</t>
  </si>
  <si>
    <t>Lifetime Savings | Energy Savings (kWh)</t>
  </si>
  <si>
    <t>Spending ($)</t>
  </si>
  <si>
    <t>Program Component</t>
  </si>
  <si>
    <t xml:space="preserve">Custom Retrofit </t>
  </si>
  <si>
    <t>Efficient Products Installation</t>
  </si>
  <si>
    <t xml:space="preserve">ETS Business Energy Rebates </t>
  </si>
  <si>
    <t>ETS Green Heat</t>
  </si>
  <si>
    <t>ETS Home Energy Assessment</t>
  </si>
  <si>
    <t>ETS Small Business Energy Solutions</t>
  </si>
  <si>
    <t>SEM</t>
  </si>
  <si>
    <t>First Nations Home Retrofits</t>
  </si>
  <si>
    <t xml:space="preserve">Affordable MultiFamily Renter </t>
  </si>
  <si>
    <t>SUM</t>
  </si>
  <si>
    <t>TOTAL</t>
  </si>
  <si>
    <t>CHECK 1</t>
  </si>
  <si>
    <t>CHECK 2</t>
  </si>
  <si>
    <t>DEMAND</t>
  </si>
  <si>
    <t>ENERGY</t>
  </si>
  <si>
    <t>LIFETIME ENERGY</t>
  </si>
  <si>
    <t>EXPENDITURES</t>
  </si>
  <si>
    <t>Lifetime Energy</t>
  </si>
  <si>
    <t>WAML</t>
  </si>
  <si>
    <t>Energy by Class (GWh)</t>
  </si>
  <si>
    <t>PORTFOLIO</t>
  </si>
  <si>
    <t>FULL DSM COST (with Enabling Strategies)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</si>
</sst>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_-;\-* #,##0_-;_-* &quot;-&quot;??_-;_-@_-"/>
    <numFmt numFmtId="165" formatCode="0.0"/>
    <numFmt numFmtId="166" formatCode="_([$€-2]* #,##0.00_);_([$€-2]* \(#,##0.00\);_([$€-2]* &quot;-&quot;??_)"/>
    <numFmt numFmtId="167" formatCode="0.000"/>
    <numFmt numFmtId="168" formatCode="_(&quot;$&quot;* #,##0.00_);_(&quot;$&quot;* \(#,##0.00\);_(&quot;$&quot;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3" fillId="0" borderId="0"/>
    <xf numFmtId="3" fontId="3" fillId="0" borderId="0" applyFont="0" applyFill="0" applyBorder="0" applyAlignment="0" applyProtection="0"/>
    <xf numFmtId="168" fontId="1" fillId="0" borderId="0" applyFont="0" applyFill="0" applyBorder="0" applyAlignment="0" applyProtection="0"/>
  </cellStyleXfs>
  <cellXfs count="99">
    <xf numFmtId="0" fontId="0" fillId="0" borderId="0" xfId="0"/>
    <xf numFmtId="43" fontId="0" fillId="0" borderId="0" xfId="0" applyNumberFormat="1"/>
    <xf numFmtId="0" fontId="0" fillId="0" borderId="4" xfId="0" applyBorder="1"/>
    <xf numFmtId="164" fontId="0" fillId="0" borderId="0" xfId="1" applyNumberFormat="1" applyFont="1"/>
    <xf numFmtId="164" fontId="0" fillId="0" borderId="5" xfId="1" applyNumberFormat="1" applyFont="1" applyBorder="1"/>
    <xf numFmtId="0" fontId="0" fillId="0" borderId="6" xfId="0" applyBorder="1"/>
    <xf numFmtId="0" fontId="0" fillId="0" borderId="7" xfId="0" applyBorder="1"/>
    <xf numFmtId="0" fontId="2" fillId="0" borderId="0" xfId="0" applyFont="1"/>
    <xf numFmtId="9" fontId="0" fillId="0" borderId="0" xfId="2" applyFont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9" fontId="0" fillId="0" borderId="13" xfId="2" applyFont="1" applyBorder="1"/>
    <xf numFmtId="0" fontId="0" fillId="0" borderId="14" xfId="0" applyBorder="1"/>
    <xf numFmtId="9" fontId="0" fillId="0" borderId="15" xfId="2" applyFont="1" applyBorder="1"/>
    <xf numFmtId="9" fontId="0" fillId="0" borderId="16" xfId="2" applyFont="1" applyBorder="1"/>
    <xf numFmtId="9" fontId="0" fillId="0" borderId="10" xfId="2" applyFont="1" applyBorder="1"/>
    <xf numFmtId="9" fontId="0" fillId="0" borderId="11" xfId="2" applyFont="1" applyBorder="1"/>
    <xf numFmtId="164" fontId="0" fillId="2" borderId="0" xfId="1" applyNumberFormat="1" applyFont="1" applyFill="1"/>
    <xf numFmtId="164" fontId="0" fillId="0" borderId="10" xfId="1" applyNumberFormat="1" applyFont="1" applyBorder="1"/>
    <xf numFmtId="164" fontId="0" fillId="0" borderId="11" xfId="1" applyNumberFormat="1" applyFont="1" applyBorder="1"/>
    <xf numFmtId="0" fontId="0" fillId="0" borderId="0" xfId="1" applyNumberFormat="1" applyFont="1"/>
    <xf numFmtId="164" fontId="0" fillId="0" borderId="9" xfId="1" applyNumberFormat="1" applyFont="1" applyBorder="1"/>
    <xf numFmtId="164" fontId="0" fillId="0" borderId="12" xfId="1" applyNumberFormat="1" applyFont="1" applyBorder="1"/>
    <xf numFmtId="164" fontId="0" fillId="0" borderId="13" xfId="1" applyNumberFormat="1" applyFont="1" applyBorder="1"/>
    <xf numFmtId="164" fontId="0" fillId="0" borderId="14" xfId="1" applyNumberFormat="1" applyFont="1" applyBorder="1"/>
    <xf numFmtId="164" fontId="0" fillId="0" borderId="15" xfId="1" applyNumberFormat="1" applyFont="1" applyBorder="1"/>
    <xf numFmtId="164" fontId="0" fillId="0" borderId="16" xfId="1" applyNumberFormat="1" applyFont="1" applyBorder="1"/>
    <xf numFmtId="164" fontId="0" fillId="0" borderId="0" xfId="0" applyNumberFormat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167" fontId="0" fillId="3" borderId="0" xfId="0" applyNumberFormat="1" applyFill="1"/>
    <xf numFmtId="164" fontId="0" fillId="6" borderId="0" xfId="1" applyNumberFormat="1" applyFont="1" applyFill="1"/>
    <xf numFmtId="164" fontId="0" fillId="3" borderId="0" xfId="1" applyNumberFormat="1" applyFont="1" applyFill="1"/>
    <xf numFmtId="164" fontId="0" fillId="4" borderId="0" xfId="1" applyNumberFormat="1" applyFont="1" applyFill="1"/>
    <xf numFmtId="164" fontId="0" fillId="5" borderId="0" xfId="1" applyNumberFormat="1" applyFont="1" applyFill="1"/>
    <xf numFmtId="43" fontId="0" fillId="0" borderId="12" xfId="1" applyFont="1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164" fontId="0" fillId="0" borderId="7" xfId="0" applyNumberFormat="1" applyBorder="1"/>
    <xf numFmtId="164" fontId="0" fillId="0" borderId="8" xfId="0" applyNumberFormat="1" applyBorder="1"/>
    <xf numFmtId="0" fontId="0" fillId="0" borderId="17" xfId="0" applyBorder="1"/>
    <xf numFmtId="0" fontId="2" fillId="3" borderId="0" xfId="0" applyFont="1" applyFill="1"/>
    <xf numFmtId="0" fontId="2" fillId="4" borderId="0" xfId="0" applyFont="1" applyFill="1"/>
    <xf numFmtId="0" fontId="2" fillId="5" borderId="0" xfId="0" applyFont="1" applyFill="1"/>
    <xf numFmtId="0" fontId="2" fillId="6" borderId="0" xfId="0" applyFont="1" applyFill="1"/>
    <xf numFmtId="0" fontId="2" fillId="3" borderId="0" xfId="0" applyNumberFormat="1" applyFont="1" applyFill="1"/>
    <xf numFmtId="0" fontId="2" fillId="4" borderId="0" xfId="0" applyNumberFormat="1" applyFont="1" applyFill="1"/>
    <xf numFmtId="0" fontId="2" fillId="5" borderId="0" xfId="0" applyNumberFormat="1" applyFont="1" applyFill="1"/>
    <xf numFmtId="0" fontId="2" fillId="6" borderId="0" xfId="0" applyNumberFormat="1" applyFont="1" applyFill="1"/>
    <xf numFmtId="165" fontId="0" fillId="0" borderId="0" xfId="0" applyNumberFormat="1"/>
    <xf numFmtId="165" fontId="0" fillId="0" borderId="13" xfId="0" applyNumberFormat="1" applyBorder="1"/>
    <xf numFmtId="165" fontId="0" fillId="0" borderId="15" xfId="0" applyNumberFormat="1" applyBorder="1"/>
    <xf numFmtId="165" fontId="0" fillId="0" borderId="16" xfId="0" applyNumberFormat="1" applyBorder="1"/>
    <xf numFmtId="43" fontId="0" fillId="0" borderId="0" xfId="1" applyFont="1" applyFill="1"/>
    <xf numFmtId="43" fontId="0" fillId="0" borderId="5" xfId="1" applyFont="1" applyFill="1" applyBorder="1"/>
    <xf numFmtId="164" fontId="0" fillId="0" borderId="0" xfId="1" applyNumberFormat="1" applyFont="1" applyFill="1"/>
    <xf numFmtId="164" fontId="0" fillId="0" borderId="5" xfId="1" applyNumberFormat="1" applyFont="1" applyFill="1" applyBorder="1"/>
    <xf numFmtId="164" fontId="0" fillId="0" borderId="7" xfId="0" applyNumberFormat="1" applyFill="1" applyBorder="1"/>
    <xf numFmtId="164" fontId="0" fillId="0" borderId="8" xfId="0" applyNumberFormat="1" applyFill="1" applyBorder="1"/>
    <xf numFmtId="165" fontId="0" fillId="0" borderId="0" xfId="0" applyNumberFormat="1" applyFill="1"/>
    <xf numFmtId="165" fontId="0" fillId="0" borderId="5" xfId="0" applyNumberFormat="1" applyFill="1" applyBorder="1"/>
    <xf numFmtId="165" fontId="0" fillId="0" borderId="7" xfId="0" applyNumberFormat="1" applyFill="1" applyBorder="1"/>
    <xf numFmtId="165" fontId="0" fillId="0" borderId="8" xfId="0" applyNumberFormat="1" applyFill="1" applyBorder="1"/>
    <xf numFmtId="165" fontId="0" fillId="0" borderId="18" xfId="0" applyNumberFormat="1" applyFill="1" applyBorder="1"/>
    <xf numFmtId="165" fontId="0" fillId="0" borderId="19" xfId="0" applyNumberFormat="1" applyFill="1" applyBorder="1"/>
    <xf numFmtId="0" fontId="0" fillId="0" borderId="0" xfId="0" applyBorder="1"/>
    <xf numFmtId="164" fontId="0" fillId="0" borderId="0" xfId="0" applyNumberFormat="1" applyFill="1" applyBorder="1"/>
    <xf numFmtId="164" fontId="0" fillId="0" borderId="5" xfId="0" applyNumberFormat="1" applyFill="1" applyBorder="1"/>
    <xf numFmtId="0" fontId="0" fillId="0" borderId="18" xfId="0" applyBorder="1"/>
    <xf numFmtId="164" fontId="0" fillId="0" borderId="2" xfId="0" applyNumberFormat="1" applyFill="1" applyBorder="1"/>
    <xf numFmtId="9" fontId="0" fillId="0" borderId="2" xfId="2" applyFont="1" applyBorder="1"/>
    <xf numFmtId="9" fontId="0" fillId="0" borderId="3" xfId="2" applyFont="1" applyBorder="1"/>
    <xf numFmtId="9" fontId="0" fillId="0" borderId="0" xfId="2" applyFont="1" applyBorder="1"/>
    <xf numFmtId="9" fontId="0" fillId="0" borderId="5" xfId="2" applyFont="1" applyBorder="1"/>
    <xf numFmtId="9" fontId="0" fillId="0" borderId="7" xfId="2" applyFont="1" applyBorder="1"/>
    <xf numFmtId="9" fontId="0" fillId="0" borderId="8" xfId="2" applyFont="1" applyBorder="1"/>
    <xf numFmtId="164" fontId="0" fillId="0" borderId="18" xfId="1" applyNumberFormat="1" applyFont="1" applyBorder="1"/>
    <xf numFmtId="164" fontId="0" fillId="0" borderId="19" xfId="1" applyNumberFormat="1" applyFont="1" applyBorder="1"/>
    <xf numFmtId="0" fontId="0" fillId="0" borderId="1" xfId="0" applyFill="1" applyBorder="1"/>
    <xf numFmtId="0" fontId="0" fillId="0" borderId="2" xfId="0" applyFill="1" applyBorder="1"/>
    <xf numFmtId="0" fontId="0" fillId="0" borderId="4" xfId="0" applyFill="1" applyBorder="1"/>
    <xf numFmtId="0" fontId="0" fillId="0" borderId="0" xfId="0" applyFill="1" applyBorder="1"/>
    <xf numFmtId="0" fontId="0" fillId="0" borderId="6" xfId="0" applyFill="1" applyBorder="1"/>
    <xf numFmtId="0" fontId="0" fillId="0" borderId="7" xfId="0" applyFill="1" applyBorder="1"/>
    <xf numFmtId="164" fontId="0" fillId="0" borderId="3" xfId="0" applyNumberFormat="1" applyFill="1" applyBorder="1"/>
    <xf numFmtId="164" fontId="0" fillId="0" borderId="1" xfId="1" applyNumberFormat="1" applyFont="1" applyBorder="1"/>
    <xf numFmtId="164" fontId="0" fillId="0" borderId="0" xfId="1" applyNumberFormat="1" applyFont="1" applyBorder="1"/>
    <xf numFmtId="43" fontId="0" fillId="0" borderId="0" xfId="1" applyFont="1" applyBorder="1"/>
    <xf numFmtId="0" fontId="0" fillId="0" borderId="0" xfId="0" applyFill="1"/>
    <xf numFmtId="0" fontId="2" fillId="3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2" fillId="5" borderId="0" xfId="0" applyFont="1" applyFill="1" applyAlignment="1">
      <alignment horizontal="center"/>
    </xf>
    <xf numFmtId="0" fontId="2" fillId="6" borderId="0" xfId="0" applyFont="1" applyFill="1" applyAlignment="1">
      <alignment horizontal="center"/>
    </xf>
  </cellXfs>
  <cellStyles count="6">
    <cellStyle name="Comma" xfId="1" builtinId="3"/>
    <cellStyle name="Comma 2" xfId="4" xr:uid="{00000000-0005-0000-0000-000001000000}"/>
    <cellStyle name="Currency 2" xfId="5" xr:uid="{149E94BD-36E0-4E96-BFC2-232013706421}"/>
    <cellStyle name="Normal" xfId="0" builtinId="0"/>
    <cellStyle name="Normal 2" xfId="3" xr:uid="{00000000-0005-0000-0000-000003000000}"/>
    <cellStyle name="Percent" xfId="2" builtinId="5"/>
  </cellStyles>
  <dxfs count="0"/>
  <tableStyles count="0" defaultTableStyle="TableStyleMedium2" defaultPivotStyle="PivotStyleLight16"/>
  <colors>
    <mruColors>
      <color rgb="FF66FFFF"/>
      <color rgb="FFFF66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FE66A9-36E7-4B75-A960-89D8284F1E9E}">
  <sheetPr>
    <tabColor rgb="FFFF66FF"/>
  </sheetPr>
  <dimension ref="C4:BO106"/>
  <sheetViews>
    <sheetView tabSelected="1" zoomScale="30" zoomScaleNormal="30" workbookViewId="0">
      <selection activeCell="R10" sqref="R10"/>
    </sheetView>
  </sheetViews>
  <sheetFormatPr defaultRowHeight="15" x14ac:dyDescent="0.25"/>
  <cols>
    <col min="3" max="3" width="14.7109375" customWidth="1"/>
    <col min="4" max="4" width="27.5703125" bestFit="1" customWidth="1"/>
    <col min="5" max="11" width="9.140625" customWidth="1"/>
    <col min="12" max="12" width="10.5703125" bestFit="1" customWidth="1"/>
    <col min="13" max="15" width="9.5703125" bestFit="1" customWidth="1"/>
    <col min="16" max="16" width="10.5703125" bestFit="1" customWidth="1"/>
    <col min="18" max="18" width="13.28515625" style="3" bestFit="1" customWidth="1"/>
    <col min="19" max="20" width="9.28515625" style="3" bestFit="1" customWidth="1"/>
    <col min="21" max="25" width="11.5703125" style="3" bestFit="1" customWidth="1"/>
    <col min="26" max="28" width="10.5703125" style="3" bestFit="1" customWidth="1"/>
    <col min="29" max="29" width="11.5703125" style="3" bestFit="1" customWidth="1"/>
    <col min="31" max="31" width="10.5703125" style="3" bestFit="1" customWidth="1"/>
    <col min="32" max="33" width="9.28515625" style="3" bestFit="1" customWidth="1"/>
    <col min="34" max="38" width="11.5703125" style="3" bestFit="1" customWidth="1"/>
    <col min="39" max="39" width="10.5703125" style="3" bestFit="1" customWidth="1"/>
    <col min="40" max="40" width="11.5703125" style="3" bestFit="1" customWidth="1"/>
    <col min="41" max="41" width="10.5703125" style="3" bestFit="1" customWidth="1"/>
    <col min="42" max="42" width="11.5703125" style="3" bestFit="1" customWidth="1"/>
    <col min="44" max="44" width="13.28515625" style="3" bestFit="1" customWidth="1"/>
    <col min="45" max="46" width="9.28515625" style="3" bestFit="1" customWidth="1"/>
    <col min="47" max="51" width="11.5703125" style="3" bestFit="1" customWidth="1"/>
    <col min="52" max="55" width="10.5703125" style="3" bestFit="1" customWidth="1"/>
    <col min="59" max="59" width="38.5703125" bestFit="1" customWidth="1"/>
    <col min="60" max="62" width="14.28515625" bestFit="1" customWidth="1"/>
    <col min="64" max="64" width="27.5703125" bestFit="1" customWidth="1"/>
    <col min="65" max="67" width="15.28515625" bestFit="1" customWidth="1"/>
  </cols>
  <sheetData>
    <row r="4" spans="3:62" x14ac:dyDescent="0.25">
      <c r="C4" t="s">
        <v>31</v>
      </c>
      <c r="R4" s="23">
        <v>2020</v>
      </c>
      <c r="AE4" s="23">
        <v>2021</v>
      </c>
      <c r="AR4" s="23">
        <v>2022</v>
      </c>
    </row>
    <row r="5" spans="3:62" x14ac:dyDescent="0.25">
      <c r="C5" t="s">
        <v>18</v>
      </c>
      <c r="D5" s="10"/>
      <c r="E5" s="11" t="s">
        <v>19</v>
      </c>
      <c r="F5" s="11" t="s">
        <v>20</v>
      </c>
      <c r="G5" s="11" t="s">
        <v>21</v>
      </c>
      <c r="H5" s="11" t="s">
        <v>29</v>
      </c>
      <c r="I5" s="11" t="s">
        <v>22</v>
      </c>
      <c r="J5" s="11" t="s">
        <v>23</v>
      </c>
      <c r="K5" s="11" t="s">
        <v>8</v>
      </c>
      <c r="L5" s="11" t="s">
        <v>0</v>
      </c>
      <c r="M5" s="11" t="s">
        <v>24</v>
      </c>
      <c r="N5" s="11" t="s">
        <v>25</v>
      </c>
      <c r="O5" s="11" t="s">
        <v>26</v>
      </c>
      <c r="P5" s="12" t="s">
        <v>27</v>
      </c>
    </row>
    <row r="6" spans="3:62" x14ac:dyDescent="0.25">
      <c r="D6" s="13" t="s">
        <v>9</v>
      </c>
      <c r="E6" s="55">
        <v>2.994770556423044</v>
      </c>
      <c r="F6" s="55"/>
      <c r="G6" s="55"/>
      <c r="H6" s="55">
        <v>2.9270740505947841</v>
      </c>
      <c r="I6" s="55">
        <v>17.601621854129359</v>
      </c>
      <c r="J6" s="55">
        <v>2.9479965333246105</v>
      </c>
      <c r="K6" s="55">
        <v>1.0961148914992338</v>
      </c>
      <c r="L6" s="55">
        <v>0.15675760713088213</v>
      </c>
      <c r="M6" s="55">
        <v>0</v>
      </c>
      <c r="N6" s="55">
        <v>6.9034125555736816</v>
      </c>
      <c r="O6" s="55">
        <v>3.2332938077344151</v>
      </c>
      <c r="P6" s="56">
        <v>19.187317400000001</v>
      </c>
    </row>
    <row r="7" spans="3:62" x14ac:dyDescent="0.25">
      <c r="D7" s="13" t="s">
        <v>10</v>
      </c>
      <c r="E7" s="55">
        <v>2.1693671730663156E-2</v>
      </c>
      <c r="F7" s="55"/>
      <c r="G7" s="55"/>
      <c r="H7" s="55">
        <v>2.7922889836043741</v>
      </c>
      <c r="I7" s="55">
        <v>9.6689202821552466E-4</v>
      </c>
      <c r="J7" s="55">
        <v>4.1951292644042178E-3</v>
      </c>
      <c r="K7" s="55">
        <v>0.81642372211857639</v>
      </c>
      <c r="L7" s="55">
        <v>0</v>
      </c>
      <c r="M7" s="55">
        <v>0</v>
      </c>
      <c r="N7" s="55">
        <v>0</v>
      </c>
      <c r="O7" s="55">
        <v>0</v>
      </c>
      <c r="P7" s="56">
        <v>0</v>
      </c>
    </row>
    <row r="8" spans="3:62" x14ac:dyDescent="0.25">
      <c r="D8" s="13" t="s">
        <v>11</v>
      </c>
      <c r="E8" s="55">
        <v>2.7859026911492255E-2</v>
      </c>
      <c r="F8" s="55"/>
      <c r="G8" s="55"/>
      <c r="H8" s="55">
        <v>28.588419921719364</v>
      </c>
      <c r="I8" s="55">
        <v>0</v>
      </c>
      <c r="J8" s="55">
        <v>0</v>
      </c>
      <c r="K8" s="55">
        <v>5.3838003192771611</v>
      </c>
      <c r="L8" s="55">
        <v>8.6450495628553572</v>
      </c>
      <c r="M8" s="55">
        <v>0</v>
      </c>
      <c r="N8" s="55">
        <v>0</v>
      </c>
      <c r="O8" s="55">
        <v>0</v>
      </c>
      <c r="P8" s="56">
        <v>0</v>
      </c>
    </row>
    <row r="9" spans="3:62" x14ac:dyDescent="0.25">
      <c r="D9" s="13" t="s">
        <v>12</v>
      </c>
      <c r="E9" s="55">
        <v>9.7271910183956904E-4</v>
      </c>
      <c r="F9" s="55"/>
      <c r="G9" s="55"/>
      <c r="H9" s="55">
        <v>3.0959252186186195</v>
      </c>
      <c r="I9" s="55">
        <v>0</v>
      </c>
      <c r="J9" s="55">
        <v>0</v>
      </c>
      <c r="K9" s="55">
        <v>0</v>
      </c>
      <c r="L9" s="55">
        <v>3.9717309614093934</v>
      </c>
      <c r="M9" s="55">
        <v>0</v>
      </c>
      <c r="N9" s="55">
        <v>0</v>
      </c>
      <c r="O9" s="55">
        <v>0</v>
      </c>
      <c r="P9" s="56">
        <v>0</v>
      </c>
    </row>
    <row r="10" spans="3:62" x14ac:dyDescent="0.25">
      <c r="D10" s="13" t="s">
        <v>13</v>
      </c>
      <c r="E10" s="55">
        <v>2.9136140230156924E-3</v>
      </c>
      <c r="F10" s="55"/>
      <c r="G10" s="55"/>
      <c r="H10" s="55">
        <v>2.7822309499035609</v>
      </c>
      <c r="I10" s="55">
        <v>0</v>
      </c>
      <c r="J10" s="55">
        <v>0</v>
      </c>
      <c r="K10" s="55">
        <v>0.44540896896245757</v>
      </c>
      <c r="L10" s="55">
        <v>2.0358388975874493</v>
      </c>
      <c r="M10" s="55">
        <v>0</v>
      </c>
      <c r="N10" s="55">
        <v>0</v>
      </c>
      <c r="O10" s="55">
        <v>0</v>
      </c>
      <c r="P10" s="56">
        <v>0</v>
      </c>
    </row>
    <row r="11" spans="3:62" x14ac:dyDescent="0.25">
      <c r="D11" s="13" t="s">
        <v>14</v>
      </c>
      <c r="E11" s="55">
        <v>2.0508544961618958E-3</v>
      </c>
      <c r="F11" s="55"/>
      <c r="G11" s="55"/>
      <c r="H11" s="55">
        <v>2.1600467326684871</v>
      </c>
      <c r="I11" s="55">
        <v>0</v>
      </c>
      <c r="J11" s="55">
        <v>0</v>
      </c>
      <c r="K11" s="55">
        <v>0</v>
      </c>
      <c r="L11" s="55">
        <v>2.8386665473997001</v>
      </c>
      <c r="M11" s="55">
        <v>0.33469013427301125</v>
      </c>
      <c r="N11" s="55">
        <v>0</v>
      </c>
      <c r="O11" s="55">
        <v>0</v>
      </c>
      <c r="P11" s="56">
        <v>0</v>
      </c>
    </row>
    <row r="12" spans="3:62" x14ac:dyDescent="0.25">
      <c r="D12" s="13" t="s">
        <v>15</v>
      </c>
      <c r="E12" s="55">
        <v>1.9160730987179435E-3</v>
      </c>
      <c r="F12" s="55"/>
      <c r="G12" s="55"/>
      <c r="H12" s="55">
        <v>2.5207974141707976</v>
      </c>
      <c r="I12" s="55">
        <v>0</v>
      </c>
      <c r="J12" s="55">
        <v>0</v>
      </c>
      <c r="K12" s="55">
        <v>0</v>
      </c>
      <c r="L12" s="55">
        <v>2.5711446435684575</v>
      </c>
      <c r="M12" s="55">
        <v>0.97775747359050735</v>
      </c>
      <c r="N12" s="55">
        <v>0</v>
      </c>
      <c r="O12" s="55">
        <v>0</v>
      </c>
      <c r="P12" s="56">
        <v>0</v>
      </c>
    </row>
    <row r="13" spans="3:62" x14ac:dyDescent="0.25">
      <c r="D13" s="13" t="s">
        <v>16</v>
      </c>
      <c r="E13" s="55">
        <v>4.1823484215065543E-2</v>
      </c>
      <c r="F13" s="55"/>
      <c r="G13" s="55"/>
      <c r="H13" s="55">
        <v>1.7162167287200103</v>
      </c>
      <c r="I13" s="55">
        <v>0.27441125384242548</v>
      </c>
      <c r="J13" s="55">
        <v>2.7808337410985557E-2</v>
      </c>
      <c r="K13" s="55">
        <v>0.14525209814256976</v>
      </c>
      <c r="L13" s="55">
        <v>0.78581178004875751</v>
      </c>
      <c r="M13" s="55">
        <v>8.9552392136480974E-2</v>
      </c>
      <c r="N13" s="55">
        <v>0.10358744442631802</v>
      </c>
      <c r="O13" s="55">
        <v>0.13770619226558523</v>
      </c>
      <c r="P13" s="56">
        <v>0.35568260000000002</v>
      </c>
    </row>
    <row r="14" spans="3:62" x14ac:dyDescent="0.25">
      <c r="D14" s="13" t="s">
        <v>17</v>
      </c>
      <c r="E14" s="55">
        <v>0</v>
      </c>
      <c r="F14" s="55"/>
      <c r="G14" s="55"/>
      <c r="H14" s="55">
        <v>0</v>
      </c>
      <c r="I14" s="55">
        <v>0</v>
      </c>
      <c r="J14" s="55">
        <v>0</v>
      </c>
      <c r="K14" s="55">
        <v>0</v>
      </c>
      <c r="L14" s="55">
        <v>0</v>
      </c>
      <c r="M14" s="55">
        <v>0</v>
      </c>
      <c r="N14" s="55">
        <v>0</v>
      </c>
      <c r="O14" s="55">
        <v>0</v>
      </c>
      <c r="P14" s="56">
        <v>0</v>
      </c>
    </row>
    <row r="15" spans="3:62" ht="15.75" thickBot="1" x14ac:dyDescent="0.3">
      <c r="D15" s="15" t="s">
        <v>30</v>
      </c>
      <c r="E15" s="57">
        <f>SUM(E6:E14)</f>
        <v>3.0939999999999994</v>
      </c>
      <c r="F15" s="57">
        <f t="shared" ref="F15:P15" si="0">SUM(F6:F14)</f>
        <v>0</v>
      </c>
      <c r="G15" s="57">
        <f t="shared" si="0"/>
        <v>0</v>
      </c>
      <c r="H15" s="57">
        <f t="shared" si="0"/>
        <v>46.583000000000013</v>
      </c>
      <c r="I15" s="57">
        <f t="shared" si="0"/>
        <v>17.877000000000002</v>
      </c>
      <c r="J15" s="57">
        <f t="shared" si="0"/>
        <v>2.9800000000000004</v>
      </c>
      <c r="K15" s="57">
        <f t="shared" si="0"/>
        <v>7.8869999999999987</v>
      </c>
      <c r="L15" s="57">
        <f t="shared" si="0"/>
        <v>21.004999999999999</v>
      </c>
      <c r="M15" s="57">
        <f t="shared" si="0"/>
        <v>1.4019999999999995</v>
      </c>
      <c r="N15" s="57">
        <f t="shared" si="0"/>
        <v>7.0069999999999997</v>
      </c>
      <c r="O15" s="57">
        <f t="shared" si="0"/>
        <v>3.3710000000000004</v>
      </c>
      <c r="P15" s="58">
        <f t="shared" si="0"/>
        <v>19.543000000000003</v>
      </c>
    </row>
    <row r="16" spans="3:62" x14ac:dyDescent="0.25">
      <c r="BF16" s="9" t="s">
        <v>57</v>
      </c>
      <c r="BG16" s="41"/>
      <c r="BH16" s="41"/>
      <c r="BI16" s="41"/>
      <c r="BJ16" s="42"/>
    </row>
    <row r="17" spans="3:67" x14ac:dyDescent="0.25">
      <c r="R17" s="20">
        <f>'Plan outputs'!$F$8</f>
        <v>2489158.6520595439</v>
      </c>
      <c r="S17" s="20"/>
      <c r="T17" s="20"/>
      <c r="U17" s="20">
        <f>'Plan outputs'!$F$9+'Plan outputs'!$F$13</f>
        <v>40569522.727252156</v>
      </c>
      <c r="V17" s="20">
        <f>'Plan outputs'!$F$11</f>
        <v>12578771.33663385</v>
      </c>
      <c r="W17" s="20">
        <f>'Plan outputs'!$F$14+'Plan outputs'!$F$17</f>
        <v>13107087.526347315</v>
      </c>
      <c r="X17" s="20">
        <f>'Plan outputs'!$F$23+'Plan outputs'!$F$24+'Plan outputs'!$F$16</f>
        <v>11099351.632106215</v>
      </c>
      <c r="Y17" s="20">
        <f>'Plan outputs'!$F$10</f>
        <v>30189051.20792124</v>
      </c>
      <c r="Z17" s="20">
        <f>'Plan outputs'!$F$12+'Plan outputs'!$F$21</f>
        <v>3018905.12079213</v>
      </c>
      <c r="AA17" s="20">
        <f>'Plan outputs'!$F$15+'Plan outputs'!$F$18+'Plan outputs'!$F$22</f>
        <v>8343504.0004937761</v>
      </c>
      <c r="AB17" s="20">
        <f>'Plan outputs'!$F$20</f>
        <v>5496564.1705674008</v>
      </c>
      <c r="AC17" s="20">
        <f>'Plan outputs'!$F$19</f>
        <v>13301861.37028631</v>
      </c>
      <c r="AE17" s="20">
        <f>'Plan outputs'!$G$8</f>
        <v>2589070.338407814</v>
      </c>
      <c r="AF17" s="20"/>
      <c r="AG17" s="20"/>
      <c r="AH17" s="20">
        <f>'Plan outputs'!$G$9+'Plan outputs'!$G$13</f>
        <v>42040300.562784769</v>
      </c>
      <c r="AI17" s="20">
        <f>'Plan outputs'!$G$11</f>
        <v>11559902.127613194</v>
      </c>
      <c r="AJ17" s="20">
        <f>'Plan outputs'!$G$14+'Plan outputs'!$G$17</f>
        <v>13093386.232546113</v>
      </c>
      <c r="AK17" s="20">
        <f>'Plan outputs'!$G$23+'Plan outputs'!$G$24+'Plan outputs'!$G$16</f>
        <v>11647026.623066535</v>
      </c>
      <c r="AL17" s="20">
        <f>'Plan outputs'!$G$10</f>
        <v>31195352.914851949</v>
      </c>
      <c r="AM17" s="20">
        <f>'Plan outputs'!$G$12+'Plan outputs'!$G$21</f>
        <v>3018905.12079213</v>
      </c>
      <c r="AN17" s="20">
        <f>'Plan outputs'!$G$15+'Plan outputs'!$G$18+'Plan outputs'!$G$22</f>
        <v>9267185.7267887872</v>
      </c>
      <c r="AO17" s="20">
        <f>'Plan outputs'!$G$20</f>
        <v>5679782.9762529861</v>
      </c>
      <c r="AP17" s="20">
        <f>'Plan outputs'!$G$19</f>
        <v>11257572.572556876</v>
      </c>
      <c r="AR17" s="20">
        <f>'Plan outputs'!$H$8</f>
        <v>2599276.5841708165</v>
      </c>
      <c r="AS17" s="20"/>
      <c r="AT17" s="20"/>
      <c r="AU17" s="20">
        <f>'Plan outputs'!$H$9+'Plan outputs'!$H$13</f>
        <v>43077219.510332011</v>
      </c>
      <c r="AV17" s="20">
        <f>'Plan outputs'!$H$11</f>
        <v>10559721.423051123</v>
      </c>
      <c r="AW17" s="20">
        <f>'Plan outputs'!$H$14+'Plan outputs'!$H$17</f>
        <v>13079615.591051718</v>
      </c>
      <c r="AX17" s="20">
        <f>'Plan outputs'!$H$23+'Plan outputs'!$H$24+'Plan outputs'!$H$16</f>
        <v>12199532.039363706</v>
      </c>
      <c r="AY17" s="20">
        <f>'Plan outputs'!$H$10</f>
        <v>32201654.621782642</v>
      </c>
      <c r="AZ17" s="20">
        <f>'Plan outputs'!$H$12+'Plan outputs'!$H$21</f>
        <v>3018905.12079213</v>
      </c>
      <c r="BA17" s="20">
        <f>'Plan outputs'!$H$15+'Plan outputs'!$H$18+'Plan outputs'!$H$22</f>
        <v>8344368.307899693</v>
      </c>
      <c r="BB17" s="20">
        <f>'Plan outputs'!$H$20</f>
        <v>5863001.7819385584</v>
      </c>
      <c r="BC17" s="20">
        <f>'Plan outputs'!$H$19</f>
        <v>9245285.1164626423</v>
      </c>
      <c r="BF17" s="2"/>
      <c r="BH17">
        <v>2020</v>
      </c>
      <c r="BI17">
        <v>2021</v>
      </c>
      <c r="BJ17" s="43">
        <v>2022</v>
      </c>
    </row>
    <row r="18" spans="3:67" x14ac:dyDescent="0.25">
      <c r="C18" t="s">
        <v>18</v>
      </c>
      <c r="D18" s="10"/>
      <c r="E18" s="11" t="s">
        <v>19</v>
      </c>
      <c r="F18" s="11" t="s">
        <v>20</v>
      </c>
      <c r="G18" s="11" t="s">
        <v>21</v>
      </c>
      <c r="H18" s="11" t="s">
        <v>29</v>
      </c>
      <c r="I18" s="11" t="s">
        <v>22</v>
      </c>
      <c r="J18" s="11" t="s">
        <v>23</v>
      </c>
      <c r="K18" s="11" t="s">
        <v>8</v>
      </c>
      <c r="L18" s="11" t="s">
        <v>0</v>
      </c>
      <c r="M18" s="11" t="s">
        <v>24</v>
      </c>
      <c r="N18" s="11" t="s">
        <v>25</v>
      </c>
      <c r="O18" s="11" t="s">
        <v>26</v>
      </c>
      <c r="P18" s="12" t="s">
        <v>27</v>
      </c>
      <c r="R18" s="24" t="s">
        <v>19</v>
      </c>
      <c r="S18" s="21" t="s">
        <v>20</v>
      </c>
      <c r="T18" s="21" t="s">
        <v>21</v>
      </c>
      <c r="U18" s="21" t="s">
        <v>29</v>
      </c>
      <c r="V18" s="21" t="s">
        <v>22</v>
      </c>
      <c r="W18" s="21" t="s">
        <v>23</v>
      </c>
      <c r="X18" s="21" t="s">
        <v>8</v>
      </c>
      <c r="Y18" s="21" t="s">
        <v>0</v>
      </c>
      <c r="Z18" s="21" t="s">
        <v>24</v>
      </c>
      <c r="AA18" s="21" t="s">
        <v>25</v>
      </c>
      <c r="AB18" s="21" t="s">
        <v>26</v>
      </c>
      <c r="AC18" s="22" t="s">
        <v>27</v>
      </c>
      <c r="AE18" s="24" t="s">
        <v>19</v>
      </c>
      <c r="AF18" s="21" t="s">
        <v>20</v>
      </c>
      <c r="AG18" s="21" t="s">
        <v>21</v>
      </c>
      <c r="AH18" s="21" t="s">
        <v>29</v>
      </c>
      <c r="AI18" s="21" t="s">
        <v>22</v>
      </c>
      <c r="AJ18" s="21" t="s">
        <v>23</v>
      </c>
      <c r="AK18" s="21" t="s">
        <v>8</v>
      </c>
      <c r="AL18" s="21" t="s">
        <v>0</v>
      </c>
      <c r="AM18" s="21" t="s">
        <v>24</v>
      </c>
      <c r="AN18" s="21" t="s">
        <v>25</v>
      </c>
      <c r="AO18" s="21" t="s">
        <v>26</v>
      </c>
      <c r="AP18" s="22" t="s">
        <v>27</v>
      </c>
      <c r="AR18" s="24" t="s">
        <v>19</v>
      </c>
      <c r="AS18" s="21" t="s">
        <v>20</v>
      </c>
      <c r="AT18" s="21" t="s">
        <v>21</v>
      </c>
      <c r="AU18" s="21" t="s">
        <v>29</v>
      </c>
      <c r="AV18" s="21" t="s">
        <v>22</v>
      </c>
      <c r="AW18" s="21" t="s">
        <v>23</v>
      </c>
      <c r="AX18" s="21" t="s">
        <v>8</v>
      </c>
      <c r="AY18" s="21" t="s">
        <v>0</v>
      </c>
      <c r="AZ18" s="21" t="s">
        <v>24</v>
      </c>
      <c r="BA18" s="21" t="s">
        <v>25</v>
      </c>
      <c r="BB18" s="21" t="s">
        <v>26</v>
      </c>
      <c r="BC18" s="22" t="s">
        <v>27</v>
      </c>
      <c r="BF18" s="2"/>
      <c r="BJ18" s="43"/>
    </row>
    <row r="19" spans="3:67" x14ac:dyDescent="0.25">
      <c r="D19" s="13" t="s">
        <v>9</v>
      </c>
      <c r="E19" s="8">
        <f t="shared" ref="E19:E27" si="1">E6/E$15</f>
        <v>0.96792842806174684</v>
      </c>
      <c r="F19" s="8"/>
      <c r="G19" s="8"/>
      <c r="H19" s="8">
        <f t="shared" ref="H19:P19" si="2">H6/H$15</f>
        <v>6.2835670751020395E-2</v>
      </c>
      <c r="I19" s="8">
        <f t="shared" si="2"/>
        <v>0.98459595313136195</v>
      </c>
      <c r="J19" s="8">
        <f t="shared" si="2"/>
        <v>0.98926058165255371</v>
      </c>
      <c r="K19" s="8">
        <f t="shared" si="2"/>
        <v>0.13897741745901279</v>
      </c>
      <c r="L19" s="8">
        <f t="shared" si="2"/>
        <v>7.4628710845456858E-3</v>
      </c>
      <c r="M19" s="8">
        <f t="shared" si="2"/>
        <v>0</v>
      </c>
      <c r="N19" s="8">
        <f t="shared" si="2"/>
        <v>0.98521657707630683</v>
      </c>
      <c r="O19" s="8">
        <f t="shared" si="2"/>
        <v>0.95914975014370063</v>
      </c>
      <c r="P19" s="14">
        <f t="shared" si="2"/>
        <v>0.9817999999999999</v>
      </c>
      <c r="R19" s="25">
        <f>E19*R$17</f>
        <v>2409327.421284291</v>
      </c>
      <c r="U19" s="3">
        <f t="shared" ref="U19:AC27" si="3">H19*U$17</f>
        <v>2549213.1726156552</v>
      </c>
      <c r="V19" s="3">
        <f t="shared" si="3"/>
        <v>12385007.353414461</v>
      </c>
      <c r="W19" s="3">
        <f t="shared" si="3"/>
        <v>12966325.030085277</v>
      </c>
      <c r="X19" s="3">
        <f t="shared" si="3"/>
        <v>1542559.2252996003</v>
      </c>
      <c r="Y19" s="3">
        <f t="shared" si="3"/>
        <v>225296.99732946444</v>
      </c>
      <c r="Z19" s="3">
        <f t="shared" si="3"/>
        <v>0</v>
      </c>
      <c r="AA19" s="3">
        <f t="shared" si="3"/>
        <v>8220158.452188951</v>
      </c>
      <c r="AB19" s="3">
        <f t="shared" si="3"/>
        <v>5272028.1508485395</v>
      </c>
      <c r="AC19" s="26">
        <f t="shared" si="3"/>
        <v>13059767.493347097</v>
      </c>
      <c r="AE19" s="25">
        <f>E19*AE$17</f>
        <v>2506034.7827963703</v>
      </c>
      <c r="AH19" s="3">
        <f t="shared" ref="AH19:AP27" si="4">H19*AH$17</f>
        <v>2641630.484437081</v>
      </c>
      <c r="AI19" s="3">
        <f t="shared" si="4"/>
        <v>11381832.853442572</v>
      </c>
      <c r="AJ19" s="3">
        <f t="shared" si="4"/>
        <v>12952770.880210107</v>
      </c>
      <c r="AK19" s="3">
        <f t="shared" si="4"/>
        <v>1618673.681150154</v>
      </c>
      <c r="AL19" s="3">
        <f t="shared" si="4"/>
        <v>232806.89724044659</v>
      </c>
      <c r="AM19" s="3">
        <f t="shared" si="4"/>
        <v>0</v>
      </c>
      <c r="AN19" s="3">
        <f t="shared" si="4"/>
        <v>9130185.0008772556</v>
      </c>
      <c r="AO19" s="3">
        <f t="shared" si="4"/>
        <v>5447762.4225434959</v>
      </c>
      <c r="AP19" s="26">
        <f t="shared" si="4"/>
        <v>11052684.751736339</v>
      </c>
      <c r="AR19" s="25">
        <f>E19*AR$17</f>
        <v>2515913.6982141654</v>
      </c>
      <c r="AU19" s="3">
        <f t="shared" ref="AU19:BC27" si="5">H19*AU$17</f>
        <v>2706785.9820206542</v>
      </c>
      <c r="AV19" s="3">
        <f t="shared" si="5"/>
        <v>10397058.979330681</v>
      </c>
      <c r="AW19" s="3">
        <f t="shared" si="5"/>
        <v>12939148.127395634</v>
      </c>
      <c r="AX19" s="3">
        <f t="shared" si="5"/>
        <v>1695459.4570392515</v>
      </c>
      <c r="AY19" s="3">
        <f t="shared" si="5"/>
        <v>240316.79715142862</v>
      </c>
      <c r="AZ19" s="3">
        <f t="shared" si="5"/>
        <v>0</v>
      </c>
      <c r="BA19" s="3">
        <f t="shared" si="5"/>
        <v>8221009.9821729502</v>
      </c>
      <c r="BB19" s="3">
        <f t="shared" si="5"/>
        <v>5623496.6942384401</v>
      </c>
      <c r="BC19" s="26">
        <f t="shared" si="5"/>
        <v>9077020.9273430221</v>
      </c>
      <c r="BF19" s="2"/>
      <c r="BG19" t="s">
        <v>9</v>
      </c>
      <c r="BH19" s="59">
        <f>SUM(R19:AC19)*10^-6</f>
        <v>58.629683296413333</v>
      </c>
      <c r="BI19" s="59">
        <f>SUM(AE19:AP19)*10^-6</f>
        <v>56.964381754433823</v>
      </c>
      <c r="BJ19" s="60">
        <f>SUM(AR19:BC19)*10^-6</f>
        <v>53.416210644906222</v>
      </c>
    </row>
    <row r="20" spans="3:67" x14ac:dyDescent="0.25">
      <c r="D20" s="13" t="s">
        <v>10</v>
      </c>
      <c r="E20" s="8">
        <f t="shared" si="1"/>
        <v>7.011529324713368E-3</v>
      </c>
      <c r="F20" s="8"/>
      <c r="G20" s="8"/>
      <c r="H20" s="8">
        <f t="shared" ref="H20:P20" si="6">H7/H$15</f>
        <v>5.9942231792807964E-2</v>
      </c>
      <c r="I20" s="8">
        <f t="shared" si="6"/>
        <v>5.4085810159172375E-5</v>
      </c>
      <c r="J20" s="8">
        <f t="shared" si="6"/>
        <v>1.4077614981222205E-3</v>
      </c>
      <c r="K20" s="8">
        <f t="shared" si="6"/>
        <v>0.10351511628230969</v>
      </c>
      <c r="L20" s="8">
        <f t="shared" si="6"/>
        <v>0</v>
      </c>
      <c r="M20" s="8">
        <f t="shared" si="6"/>
        <v>0</v>
      </c>
      <c r="N20" s="8">
        <f t="shared" si="6"/>
        <v>0</v>
      </c>
      <c r="O20" s="8">
        <f t="shared" si="6"/>
        <v>0</v>
      </c>
      <c r="P20" s="14">
        <f t="shared" si="6"/>
        <v>0</v>
      </c>
      <c r="R20" s="25">
        <f t="shared" ref="R20:R27" si="7">E20*R$17</f>
        <v>17452.808882779493</v>
      </c>
      <c r="U20" s="3">
        <f t="shared" si="3"/>
        <v>2431827.7350405394</v>
      </c>
      <c r="V20" s="3">
        <f t="shared" si="3"/>
        <v>680.3330385488174</v>
      </c>
      <c r="W20" s="3">
        <f t="shared" si="3"/>
        <v>18451.653172109767</v>
      </c>
      <c r="X20" s="3">
        <f t="shared" si="3"/>
        <v>1148950.6748557186</v>
      </c>
      <c r="Y20" s="3">
        <f t="shared" si="3"/>
        <v>0</v>
      </c>
      <c r="Z20" s="3">
        <f t="shared" si="3"/>
        <v>0</v>
      </c>
      <c r="AA20" s="3">
        <f t="shared" si="3"/>
        <v>0</v>
      </c>
      <c r="AB20" s="3">
        <f t="shared" si="3"/>
        <v>0</v>
      </c>
      <c r="AC20" s="26">
        <f t="shared" si="3"/>
        <v>0</v>
      </c>
      <c r="AE20" s="25">
        <f t="shared" ref="AE20:AE27" si="8">E20*AE$17</f>
        <v>18153.342601491953</v>
      </c>
      <c r="AH20" s="3">
        <f t="shared" si="4"/>
        <v>2519989.4409737596</v>
      </c>
      <c r="AI20" s="3">
        <f t="shared" si="4"/>
        <v>625.22667193270001</v>
      </c>
      <c r="AJ20" s="3">
        <f t="shared" si="4"/>
        <v>18432.365018221975</v>
      </c>
      <c r="AK20" s="3">
        <f t="shared" si="4"/>
        <v>1205643.3152298892</v>
      </c>
      <c r="AL20" s="3">
        <f t="shared" si="4"/>
        <v>0</v>
      </c>
      <c r="AM20" s="3">
        <f t="shared" si="4"/>
        <v>0</v>
      </c>
      <c r="AN20" s="3">
        <f t="shared" si="4"/>
        <v>0</v>
      </c>
      <c r="AO20" s="3">
        <f t="shared" si="4"/>
        <v>0</v>
      </c>
      <c r="AP20" s="26">
        <f t="shared" si="4"/>
        <v>0</v>
      </c>
      <c r="AR20" s="25">
        <f t="shared" ref="AR20:AR27" si="9">E20*AR$17</f>
        <v>18224.903992954474</v>
      </c>
      <c r="AU20" s="3">
        <f t="shared" si="5"/>
        <v>2582144.6768779908</v>
      </c>
      <c r="AV20" s="3">
        <f t="shared" si="5"/>
        <v>571.13108822088861</v>
      </c>
      <c r="AW20" s="3">
        <f t="shared" si="5"/>
        <v>18412.979239321721</v>
      </c>
      <c r="AX20" s="3">
        <f t="shared" si="5"/>
        <v>1262835.9776444968</v>
      </c>
      <c r="AY20" s="3">
        <f t="shared" si="5"/>
        <v>0</v>
      </c>
      <c r="AZ20" s="3">
        <f t="shared" si="5"/>
        <v>0</v>
      </c>
      <c r="BA20" s="3">
        <f t="shared" si="5"/>
        <v>0</v>
      </c>
      <c r="BB20" s="3">
        <f t="shared" si="5"/>
        <v>0</v>
      </c>
      <c r="BC20" s="26">
        <f t="shared" si="5"/>
        <v>0</v>
      </c>
      <c r="BF20" s="2"/>
      <c r="BG20" t="s">
        <v>10</v>
      </c>
      <c r="BH20" s="59">
        <f>SUM(R20:AC20)*10^-6</f>
        <v>3.6173632049896955</v>
      </c>
      <c r="BI20" s="61">
        <f t="shared" ref="BI20:BI27" si="10">SUM(AE20:AP20)*10^-6</f>
        <v>3.7628436904952953</v>
      </c>
      <c r="BJ20" s="62">
        <f t="shared" ref="BJ20:BJ27" si="11">SUM(AR20:BC20)*10^-6</f>
        <v>3.8821896688429853</v>
      </c>
    </row>
    <row r="21" spans="3:67" x14ac:dyDescent="0.25">
      <c r="D21" s="13" t="s">
        <v>11</v>
      </c>
      <c r="E21" s="8">
        <f t="shared" si="1"/>
        <v>9.0042103786335675E-3</v>
      </c>
      <c r="F21" s="8"/>
      <c r="G21" s="8"/>
      <c r="H21" s="8">
        <f t="shared" ref="H21:P21" si="12">H8/H$15</f>
        <v>0.61370929140929864</v>
      </c>
      <c r="I21" s="8">
        <f t="shared" si="12"/>
        <v>0</v>
      </c>
      <c r="J21" s="8">
        <f t="shared" si="12"/>
        <v>0</v>
      </c>
      <c r="K21" s="8">
        <f t="shared" si="12"/>
        <v>0.68261700510677847</v>
      </c>
      <c r="L21" s="8">
        <f t="shared" si="12"/>
        <v>0.41157103369937431</v>
      </c>
      <c r="M21" s="8">
        <f t="shared" si="12"/>
        <v>0</v>
      </c>
      <c r="N21" s="8">
        <f t="shared" si="12"/>
        <v>0</v>
      </c>
      <c r="O21" s="8">
        <f t="shared" si="12"/>
        <v>0</v>
      </c>
      <c r="P21" s="14">
        <f t="shared" si="12"/>
        <v>0</v>
      </c>
      <c r="R21" s="25">
        <f t="shared" si="7"/>
        <v>22412.908168940085</v>
      </c>
      <c r="U21" s="3">
        <f t="shared" si="3"/>
        <v>24897893.045755357</v>
      </c>
      <c r="V21" s="3">
        <f t="shared" si="3"/>
        <v>0</v>
      </c>
      <c r="W21" s="3">
        <f t="shared" si="3"/>
        <v>0</v>
      </c>
      <c r="X21" s="3">
        <f t="shared" si="3"/>
        <v>7576606.1697353777</v>
      </c>
      <c r="Y21" s="3">
        <f t="shared" si="3"/>
        <v>12424939.01204749</v>
      </c>
      <c r="Z21" s="3">
        <f t="shared" si="3"/>
        <v>0</v>
      </c>
      <c r="AA21" s="3">
        <f t="shared" si="3"/>
        <v>0</v>
      </c>
      <c r="AB21" s="3">
        <f t="shared" si="3"/>
        <v>0</v>
      </c>
      <c r="AC21" s="26">
        <f t="shared" si="3"/>
        <v>0</v>
      </c>
      <c r="AE21" s="25">
        <f t="shared" si="8"/>
        <v>23312.534012103963</v>
      </c>
      <c r="AH21" s="3">
        <f t="shared" si="4"/>
        <v>25800523.069020581</v>
      </c>
      <c r="AI21" s="3">
        <f t="shared" si="4"/>
        <v>0</v>
      </c>
      <c r="AJ21" s="3">
        <f t="shared" si="4"/>
        <v>0</v>
      </c>
      <c r="AK21" s="3">
        <f t="shared" si="4"/>
        <v>7950458.4318365939</v>
      </c>
      <c r="AL21" s="3">
        <f t="shared" si="4"/>
        <v>12839103.645782406</v>
      </c>
      <c r="AM21" s="3">
        <f t="shared" si="4"/>
        <v>0</v>
      </c>
      <c r="AN21" s="3">
        <f t="shared" si="4"/>
        <v>0</v>
      </c>
      <c r="AO21" s="3">
        <f t="shared" si="4"/>
        <v>0</v>
      </c>
      <c r="AP21" s="26">
        <f t="shared" si="4"/>
        <v>0</v>
      </c>
      <c r="AR21" s="25">
        <f t="shared" si="9"/>
        <v>23404.433196130074</v>
      </c>
      <c r="AU21" s="3">
        <f t="shared" si="5"/>
        <v>26436889.861568674</v>
      </c>
      <c r="AV21" s="3">
        <f t="shared" si="5"/>
        <v>0</v>
      </c>
      <c r="AW21" s="3">
        <f t="shared" si="5"/>
        <v>0</v>
      </c>
      <c r="AX21" s="3">
        <f t="shared" si="5"/>
        <v>8327608.0244146427</v>
      </c>
      <c r="AY21" s="3">
        <f t="shared" si="5"/>
        <v>13253268.279517315</v>
      </c>
      <c r="AZ21" s="3">
        <f t="shared" si="5"/>
        <v>0</v>
      </c>
      <c r="BA21" s="3">
        <f t="shared" si="5"/>
        <v>0</v>
      </c>
      <c r="BB21" s="3">
        <f t="shared" si="5"/>
        <v>0</v>
      </c>
      <c r="BC21" s="26">
        <f t="shared" si="5"/>
        <v>0</v>
      </c>
      <c r="BF21" s="2"/>
      <c r="BG21" t="s">
        <v>11</v>
      </c>
      <c r="BH21" s="59">
        <f t="shared" ref="BH21:BH27" si="13">SUM(R21:AC21)*10^-6</f>
        <v>44.921851135707165</v>
      </c>
      <c r="BI21" s="61">
        <f t="shared" si="10"/>
        <v>46.613397680651687</v>
      </c>
      <c r="BJ21" s="62">
        <f t="shared" si="11"/>
        <v>48.041170598696759</v>
      </c>
    </row>
    <row r="22" spans="3:67" x14ac:dyDescent="0.25">
      <c r="D22" s="13" t="s">
        <v>12</v>
      </c>
      <c r="E22" s="8">
        <f t="shared" si="1"/>
        <v>3.1438884998046841E-4</v>
      </c>
      <c r="F22" s="8"/>
      <c r="G22" s="8"/>
      <c r="H22" s="8">
        <f t="shared" ref="H22:P22" si="14">H9/H$15</f>
        <v>6.6460408703145318E-2</v>
      </c>
      <c r="I22" s="8">
        <f t="shared" si="14"/>
        <v>0</v>
      </c>
      <c r="J22" s="8">
        <f t="shared" si="14"/>
        <v>0</v>
      </c>
      <c r="K22" s="8">
        <f t="shared" si="14"/>
        <v>0</v>
      </c>
      <c r="L22" s="8">
        <f t="shared" si="14"/>
        <v>0.18908502553722417</v>
      </c>
      <c r="M22" s="8">
        <f t="shared" si="14"/>
        <v>0</v>
      </c>
      <c r="N22" s="8">
        <f t="shared" si="14"/>
        <v>0</v>
      </c>
      <c r="O22" s="8">
        <f t="shared" si="14"/>
        <v>0</v>
      </c>
      <c r="P22" s="14">
        <f t="shared" si="14"/>
        <v>0</v>
      </c>
      <c r="R22" s="25">
        <f t="shared" si="7"/>
        <v>782.56372603993293</v>
      </c>
      <c r="U22" s="3">
        <f t="shared" si="3"/>
        <v>2696267.0613447209</v>
      </c>
      <c r="V22" s="3">
        <f t="shared" si="3"/>
        <v>0</v>
      </c>
      <c r="W22" s="3">
        <f t="shared" si="3"/>
        <v>0</v>
      </c>
      <c r="X22" s="3">
        <f t="shared" si="3"/>
        <v>0</v>
      </c>
      <c r="Y22" s="3">
        <f t="shared" si="3"/>
        <v>5708297.5185943563</v>
      </c>
      <c r="Z22" s="3">
        <f t="shared" si="3"/>
        <v>0</v>
      </c>
      <c r="AA22" s="3">
        <f t="shared" si="3"/>
        <v>0</v>
      </c>
      <c r="AB22" s="3">
        <f t="shared" si="3"/>
        <v>0</v>
      </c>
      <c r="AC22" s="26">
        <f t="shared" si="3"/>
        <v>0</v>
      </c>
      <c r="AE22" s="25">
        <f t="shared" si="8"/>
        <v>813.97484621057481</v>
      </c>
      <c r="AH22" s="3">
        <f t="shared" si="4"/>
        <v>2794015.5574057461</v>
      </c>
      <c r="AI22" s="3">
        <f t="shared" si="4"/>
        <v>0</v>
      </c>
      <c r="AJ22" s="3">
        <f t="shared" si="4"/>
        <v>0</v>
      </c>
      <c r="AK22" s="3">
        <f t="shared" si="4"/>
        <v>0</v>
      </c>
      <c r="AL22" s="3">
        <f t="shared" si="4"/>
        <v>5898574.1025475012</v>
      </c>
      <c r="AM22" s="3">
        <f t="shared" si="4"/>
        <v>0</v>
      </c>
      <c r="AN22" s="3">
        <f t="shared" si="4"/>
        <v>0</v>
      </c>
      <c r="AO22" s="3">
        <f t="shared" si="4"/>
        <v>0</v>
      </c>
      <c r="AP22" s="26">
        <f t="shared" si="4"/>
        <v>0</v>
      </c>
      <c r="AR22" s="25">
        <f t="shared" si="9"/>
        <v>817.18357607862322</v>
      </c>
      <c r="AU22" s="3">
        <f t="shared" si="5"/>
        <v>2862929.6144517707</v>
      </c>
      <c r="AV22" s="3">
        <f t="shared" si="5"/>
        <v>0</v>
      </c>
      <c r="AW22" s="3">
        <f t="shared" si="5"/>
        <v>0</v>
      </c>
      <c r="AX22" s="3">
        <f t="shared" si="5"/>
        <v>0</v>
      </c>
      <c r="AY22" s="3">
        <f t="shared" si="5"/>
        <v>6088850.6865006434</v>
      </c>
      <c r="AZ22" s="3">
        <f t="shared" si="5"/>
        <v>0</v>
      </c>
      <c r="BA22" s="3">
        <f t="shared" si="5"/>
        <v>0</v>
      </c>
      <c r="BB22" s="3">
        <f t="shared" si="5"/>
        <v>0</v>
      </c>
      <c r="BC22" s="26">
        <f t="shared" si="5"/>
        <v>0</v>
      </c>
      <c r="BF22" s="2"/>
      <c r="BG22" t="s">
        <v>12</v>
      </c>
      <c r="BH22" s="59">
        <f t="shared" si="13"/>
        <v>8.4053471436651161</v>
      </c>
      <c r="BI22" s="61">
        <f t="shared" si="10"/>
        <v>8.6934036347994574</v>
      </c>
      <c r="BJ22" s="62">
        <f t="shared" si="11"/>
        <v>8.9525974845284928</v>
      </c>
    </row>
    <row r="23" spans="3:67" x14ac:dyDescent="0.25">
      <c r="D23" s="13" t="s">
        <v>13</v>
      </c>
      <c r="E23" s="8">
        <f t="shared" si="1"/>
        <v>9.416981328428225E-4</v>
      </c>
      <c r="F23" s="8"/>
      <c r="G23" s="8"/>
      <c r="H23" s="8">
        <f t="shared" ref="H23:P23" si="15">H10/H$15</f>
        <v>5.9726315391957586E-2</v>
      </c>
      <c r="I23" s="8">
        <f t="shared" si="15"/>
        <v>0</v>
      </c>
      <c r="J23" s="8">
        <f t="shared" si="15"/>
        <v>0</v>
      </c>
      <c r="K23" s="8">
        <f t="shared" si="15"/>
        <v>5.6473813739375892E-2</v>
      </c>
      <c r="L23" s="8">
        <f t="shared" si="15"/>
        <v>9.6921632829680998E-2</v>
      </c>
      <c r="M23" s="8">
        <f t="shared" si="15"/>
        <v>0</v>
      </c>
      <c r="N23" s="8">
        <f t="shared" si="15"/>
        <v>0</v>
      </c>
      <c r="O23" s="8">
        <f t="shared" si="15"/>
        <v>0</v>
      </c>
      <c r="P23" s="14">
        <f t="shared" si="15"/>
        <v>0</v>
      </c>
      <c r="R23" s="25">
        <f t="shared" si="7"/>
        <v>2344.0360549940292</v>
      </c>
      <c r="U23" s="3">
        <f t="shared" si="3"/>
        <v>2423068.1097090538</v>
      </c>
      <c r="V23" s="3">
        <f t="shared" si="3"/>
        <v>0</v>
      </c>
      <c r="W23" s="3">
        <f t="shared" si="3"/>
        <v>0</v>
      </c>
      <c r="X23" s="3">
        <f t="shared" si="3"/>
        <v>626822.71669940418</v>
      </c>
      <c r="Y23" s="3">
        <f t="shared" si="3"/>
        <v>2925972.13665058</v>
      </c>
      <c r="Z23" s="3">
        <f t="shared" si="3"/>
        <v>0</v>
      </c>
      <c r="AA23" s="3">
        <f t="shared" si="3"/>
        <v>0</v>
      </c>
      <c r="AB23" s="3">
        <f t="shared" si="3"/>
        <v>0</v>
      </c>
      <c r="AC23" s="26">
        <f t="shared" si="3"/>
        <v>0</v>
      </c>
      <c r="AE23" s="25">
        <f t="shared" si="8"/>
        <v>2438.1227034773729</v>
      </c>
      <c r="AH23" s="3">
        <f t="shared" si="4"/>
        <v>2510912.2505855751</v>
      </c>
      <c r="AI23" s="3">
        <f t="shared" si="4"/>
        <v>0</v>
      </c>
      <c r="AJ23" s="3">
        <f t="shared" si="4"/>
        <v>0</v>
      </c>
      <c r="AK23" s="3">
        <f t="shared" si="4"/>
        <v>657752.01212861168</v>
      </c>
      <c r="AL23" s="3">
        <f t="shared" si="4"/>
        <v>3023504.5412055994</v>
      </c>
      <c r="AM23" s="3">
        <f t="shared" si="4"/>
        <v>0</v>
      </c>
      <c r="AN23" s="3">
        <f t="shared" si="4"/>
        <v>0</v>
      </c>
      <c r="AO23" s="3">
        <f t="shared" si="4"/>
        <v>0</v>
      </c>
      <c r="AP23" s="26">
        <f t="shared" si="4"/>
        <v>0</v>
      </c>
      <c r="AR23" s="25">
        <f t="shared" si="9"/>
        <v>2447.7339060557274</v>
      </c>
      <c r="AU23" s="3">
        <f t="shared" si="5"/>
        <v>2572843.5986826783</v>
      </c>
      <c r="AV23" s="3">
        <f t="shared" si="5"/>
        <v>0</v>
      </c>
      <c r="AW23" s="3">
        <f t="shared" si="5"/>
        <v>0</v>
      </c>
      <c r="AX23" s="3">
        <f t="shared" si="5"/>
        <v>688954.10009857453</v>
      </c>
      <c r="AY23" s="3">
        <f t="shared" si="5"/>
        <v>3121036.9457606175</v>
      </c>
      <c r="AZ23" s="3">
        <f t="shared" si="5"/>
        <v>0</v>
      </c>
      <c r="BA23" s="3">
        <f t="shared" si="5"/>
        <v>0</v>
      </c>
      <c r="BB23" s="3">
        <f t="shared" si="5"/>
        <v>0</v>
      </c>
      <c r="BC23" s="26">
        <f t="shared" si="5"/>
        <v>0</v>
      </c>
      <c r="BF23" s="2"/>
      <c r="BG23" t="s">
        <v>13</v>
      </c>
      <c r="BH23" s="59">
        <f t="shared" si="13"/>
        <v>5.9782069991140316</v>
      </c>
      <c r="BI23" s="61">
        <f t="shared" si="10"/>
        <v>6.1946069266232628</v>
      </c>
      <c r="BJ23" s="62">
        <f t="shared" si="11"/>
        <v>6.3852823784479256</v>
      </c>
    </row>
    <row r="24" spans="3:67" x14ac:dyDescent="0.25">
      <c r="D24" s="13" t="s">
        <v>14</v>
      </c>
      <c r="E24" s="8">
        <f t="shared" si="1"/>
        <v>6.6284889985840215E-4</v>
      </c>
      <c r="F24" s="8"/>
      <c r="G24" s="8"/>
      <c r="H24" s="8">
        <f t="shared" ref="H24:P24" si="16">H11/H$15</f>
        <v>4.6369850217214147E-2</v>
      </c>
      <c r="I24" s="8">
        <f t="shared" si="16"/>
        <v>0</v>
      </c>
      <c r="J24" s="8">
        <f t="shared" si="16"/>
        <v>0</v>
      </c>
      <c r="K24" s="8">
        <f t="shared" si="16"/>
        <v>0</v>
      </c>
      <c r="L24" s="8">
        <f t="shared" si="16"/>
        <v>0.13514242072838373</v>
      </c>
      <c r="M24" s="8">
        <f t="shared" si="16"/>
        <v>0.23872334826890967</v>
      </c>
      <c r="N24" s="8">
        <f t="shared" si="16"/>
        <v>0</v>
      </c>
      <c r="O24" s="8">
        <f t="shared" si="16"/>
        <v>0</v>
      </c>
      <c r="P24" s="14">
        <f t="shared" si="16"/>
        <v>0</v>
      </c>
      <c r="R24" s="25">
        <f t="shared" si="7"/>
        <v>1649.9360740906918</v>
      </c>
      <c r="U24" s="3">
        <f t="shared" si="3"/>
        <v>1881202.6922465477</v>
      </c>
      <c r="V24" s="3">
        <f t="shared" si="3"/>
        <v>0</v>
      </c>
      <c r="W24" s="3">
        <f t="shared" si="3"/>
        <v>0</v>
      </c>
      <c r="X24" s="3">
        <f t="shared" si="3"/>
        <v>0</v>
      </c>
      <c r="Y24" s="3">
        <f t="shared" si="3"/>
        <v>4079821.4597316133</v>
      </c>
      <c r="Z24" s="3">
        <f t="shared" si="3"/>
        <v>720683.13854165445</v>
      </c>
      <c r="AA24" s="3">
        <f t="shared" si="3"/>
        <v>0</v>
      </c>
      <c r="AB24" s="3">
        <f t="shared" si="3"/>
        <v>0</v>
      </c>
      <c r="AC24" s="26">
        <f t="shared" si="3"/>
        <v>0</v>
      </c>
      <c r="AE24" s="25">
        <f t="shared" si="8"/>
        <v>1716.1624254696405</v>
      </c>
      <c r="AH24" s="3">
        <f t="shared" si="4"/>
        <v>1949402.4401829934</v>
      </c>
      <c r="AI24" s="3">
        <f t="shared" si="4"/>
        <v>0</v>
      </c>
      <c r="AJ24" s="3">
        <f t="shared" si="4"/>
        <v>0</v>
      </c>
      <c r="AK24" s="3">
        <f t="shared" si="4"/>
        <v>0</v>
      </c>
      <c r="AL24" s="3">
        <f t="shared" si="4"/>
        <v>4215815.5083893333</v>
      </c>
      <c r="AM24" s="3">
        <f t="shared" si="4"/>
        <v>720683.13854165445</v>
      </c>
      <c r="AN24" s="3">
        <f t="shared" si="4"/>
        <v>0</v>
      </c>
      <c r="AO24" s="3">
        <f t="shared" si="4"/>
        <v>0</v>
      </c>
      <c r="AP24" s="26">
        <f t="shared" si="4"/>
        <v>0</v>
      </c>
      <c r="AR24" s="25">
        <f t="shared" si="9"/>
        <v>1722.9276242453311</v>
      </c>
      <c r="AU24" s="3">
        <f t="shared" si="5"/>
        <v>1997484.2164681503</v>
      </c>
      <c r="AV24" s="3">
        <f t="shared" si="5"/>
        <v>0</v>
      </c>
      <c r="AW24" s="3">
        <f t="shared" si="5"/>
        <v>0</v>
      </c>
      <c r="AX24" s="3">
        <f t="shared" si="5"/>
        <v>0</v>
      </c>
      <c r="AY24" s="3">
        <f t="shared" si="5"/>
        <v>4351809.5570470523</v>
      </c>
      <c r="AZ24" s="3">
        <f t="shared" si="5"/>
        <v>720683.13854165445</v>
      </c>
      <c r="BA24" s="3">
        <f t="shared" si="5"/>
        <v>0</v>
      </c>
      <c r="BB24" s="3">
        <f t="shared" si="5"/>
        <v>0</v>
      </c>
      <c r="BC24" s="26">
        <f t="shared" si="5"/>
        <v>0</v>
      </c>
      <c r="BF24" s="2"/>
      <c r="BG24" t="s">
        <v>14</v>
      </c>
      <c r="BH24" s="59">
        <f t="shared" si="13"/>
        <v>6.6833572265939054</v>
      </c>
      <c r="BI24" s="61">
        <f t="shared" si="10"/>
        <v>6.8876172495394501</v>
      </c>
      <c r="BJ24" s="62">
        <f t="shared" si="11"/>
        <v>7.0716998396811022</v>
      </c>
    </row>
    <row r="25" spans="3:67" x14ac:dyDescent="0.25">
      <c r="D25" s="13" t="s">
        <v>15</v>
      </c>
      <c r="E25" s="8">
        <f t="shared" si="1"/>
        <v>6.1928671581058304E-4</v>
      </c>
      <c r="F25" s="8"/>
      <c r="G25" s="8"/>
      <c r="H25" s="8">
        <f t="shared" ref="H25:P25" si="17">H12/H$15</f>
        <v>5.4114106308541673E-2</v>
      </c>
      <c r="I25" s="8">
        <f t="shared" si="17"/>
        <v>0</v>
      </c>
      <c r="J25" s="8">
        <f t="shared" si="17"/>
        <v>0</v>
      </c>
      <c r="K25" s="8">
        <f t="shared" si="17"/>
        <v>0</v>
      </c>
      <c r="L25" s="8">
        <f t="shared" si="17"/>
        <v>0.1224063148568654</v>
      </c>
      <c r="M25" s="8">
        <f t="shared" si="17"/>
        <v>0.69740190698324378</v>
      </c>
      <c r="N25" s="8">
        <f t="shared" si="17"/>
        <v>0</v>
      </c>
      <c r="O25" s="8">
        <f t="shared" si="17"/>
        <v>0</v>
      </c>
      <c r="P25" s="14">
        <f t="shared" si="17"/>
        <v>0</v>
      </c>
      <c r="R25" s="25">
        <f t="shared" si="7"/>
        <v>1541.5028867654528</v>
      </c>
      <c r="U25" s="3">
        <f t="shared" si="3"/>
        <v>2195383.4657493206</v>
      </c>
      <c r="V25" s="3">
        <f t="shared" si="3"/>
        <v>0</v>
      </c>
      <c r="W25" s="3">
        <f t="shared" si="3"/>
        <v>0</v>
      </c>
      <c r="X25" s="3">
        <f t="shared" si="3"/>
        <v>0</v>
      </c>
      <c r="Y25" s="3">
        <f t="shared" si="3"/>
        <v>3695330.5073868399</v>
      </c>
      <c r="Z25" s="3">
        <f t="shared" si="3"/>
        <v>2105390.1882419116</v>
      </c>
      <c r="AA25" s="3">
        <f t="shared" si="3"/>
        <v>0</v>
      </c>
      <c r="AB25" s="3">
        <f t="shared" si="3"/>
        <v>0</v>
      </c>
      <c r="AC25" s="26">
        <f t="shared" si="3"/>
        <v>0</v>
      </c>
      <c r="AE25" s="25">
        <f t="shared" si="8"/>
        <v>1603.37686687517</v>
      </c>
      <c r="AH25" s="3">
        <f t="shared" si="4"/>
        <v>2274973.2938975794</v>
      </c>
      <c r="AI25" s="3">
        <f t="shared" si="4"/>
        <v>0</v>
      </c>
      <c r="AJ25" s="3">
        <f t="shared" si="4"/>
        <v>0</v>
      </c>
      <c r="AK25" s="3">
        <f t="shared" si="4"/>
        <v>0</v>
      </c>
      <c r="AL25" s="3">
        <f t="shared" si="4"/>
        <v>3818508.1909664012</v>
      </c>
      <c r="AM25" s="3">
        <f t="shared" si="4"/>
        <v>2105390.1882419116</v>
      </c>
      <c r="AN25" s="3">
        <f t="shared" si="4"/>
        <v>0</v>
      </c>
      <c r="AO25" s="3">
        <f t="shared" si="4"/>
        <v>0</v>
      </c>
      <c r="AP25" s="26">
        <f t="shared" si="4"/>
        <v>0</v>
      </c>
      <c r="AR25" s="25">
        <f t="shared" si="9"/>
        <v>1609.6974592944955</v>
      </c>
      <c r="AU25" s="3">
        <f t="shared" si="5"/>
        <v>2331085.2360584917</v>
      </c>
      <c r="AV25" s="3">
        <f t="shared" si="5"/>
        <v>0</v>
      </c>
      <c r="AW25" s="3">
        <f t="shared" si="5"/>
        <v>0</v>
      </c>
      <c r="AX25" s="3">
        <f t="shared" si="5"/>
        <v>0</v>
      </c>
      <c r="AY25" s="3">
        <f t="shared" si="5"/>
        <v>3941685.8745459612</v>
      </c>
      <c r="AZ25" s="3">
        <f t="shared" si="5"/>
        <v>2105390.1882419116</v>
      </c>
      <c r="BA25" s="3">
        <f t="shared" si="5"/>
        <v>0</v>
      </c>
      <c r="BB25" s="3">
        <f t="shared" si="5"/>
        <v>0</v>
      </c>
      <c r="BC25" s="26">
        <f t="shared" si="5"/>
        <v>0</v>
      </c>
      <c r="BF25" s="2"/>
      <c r="BG25" t="s">
        <v>15</v>
      </c>
      <c r="BH25" s="59">
        <f t="shared" si="13"/>
        <v>7.9976456642648373</v>
      </c>
      <c r="BI25" s="61">
        <f t="shared" si="10"/>
        <v>8.2004750499727663</v>
      </c>
      <c r="BJ25" s="62">
        <f t="shared" si="11"/>
        <v>8.379770996305659</v>
      </c>
    </row>
    <row r="26" spans="3:67" x14ac:dyDescent="0.25">
      <c r="D26" s="13" t="s">
        <v>16</v>
      </c>
      <c r="E26" s="8">
        <f t="shared" si="1"/>
        <v>1.3517609636414206E-2</v>
      </c>
      <c r="F26" s="8"/>
      <c r="G26" s="8"/>
      <c r="H26" s="8">
        <f t="shared" ref="H26:P26" si="18">H13/H$15</f>
        <v>3.6842125426013991E-2</v>
      </c>
      <c r="I26" s="8">
        <f t="shared" si="18"/>
        <v>1.5349961058478797E-2</v>
      </c>
      <c r="J26" s="8">
        <f t="shared" si="18"/>
        <v>9.3316568493240111E-3</v>
      </c>
      <c r="K26" s="8">
        <f t="shared" si="18"/>
        <v>1.8416647412523111E-2</v>
      </c>
      <c r="L26" s="8">
        <f t="shared" si="18"/>
        <v>3.7410701263925615E-2</v>
      </c>
      <c r="M26" s="8">
        <f t="shared" si="18"/>
        <v>6.3874744747846657E-2</v>
      </c>
      <c r="N26" s="8">
        <f t="shared" si="18"/>
        <v>1.4783422923693168E-2</v>
      </c>
      <c r="O26" s="8">
        <f t="shared" si="18"/>
        <v>4.0850249856299377E-2</v>
      </c>
      <c r="P26" s="14">
        <f t="shared" si="18"/>
        <v>1.8199999999999997E-2</v>
      </c>
      <c r="R26" s="25">
        <f t="shared" si="7"/>
        <v>33647.474981643885</v>
      </c>
      <c r="U26" s="3">
        <f t="shared" si="3"/>
        <v>1494667.4447909491</v>
      </c>
      <c r="V26" s="3">
        <f t="shared" si="3"/>
        <v>193083.65018083889</v>
      </c>
      <c r="W26" s="3">
        <f t="shared" si="3"/>
        <v>122310.84308992822</v>
      </c>
      <c r="X26" s="3">
        <f t="shared" si="3"/>
        <v>204412.8455161131</v>
      </c>
      <c r="Y26" s="3">
        <f t="shared" si="3"/>
        <v>1129393.5761808942</v>
      </c>
      <c r="Z26" s="3">
        <f t="shared" si="3"/>
        <v>192831.7940085645</v>
      </c>
      <c r="AA26" s="3">
        <f t="shared" si="3"/>
        <v>123345.54830482534</v>
      </c>
      <c r="AB26" s="3">
        <f t="shared" si="3"/>
        <v>224536.01971886127</v>
      </c>
      <c r="AC26" s="26">
        <f t="shared" si="3"/>
        <v>242093.87693921081</v>
      </c>
      <c r="AE26" s="25">
        <f t="shared" si="8"/>
        <v>34998.042155815659</v>
      </c>
      <c r="AH26" s="3">
        <f t="shared" si="4"/>
        <v>1548854.026281443</v>
      </c>
      <c r="AI26" s="3">
        <f t="shared" si="4"/>
        <v>177444.04749868871</v>
      </c>
      <c r="AJ26" s="3">
        <f t="shared" si="4"/>
        <v>122182.98731778364</v>
      </c>
      <c r="AK26" s="3">
        <f t="shared" si="4"/>
        <v>214499.18272128608</v>
      </c>
      <c r="AL26" s="3">
        <f t="shared" si="4"/>
        <v>1167040.0287202573</v>
      </c>
      <c r="AM26" s="3">
        <f t="shared" si="4"/>
        <v>192831.7940085645</v>
      </c>
      <c r="AN26" s="3">
        <f t="shared" si="4"/>
        <v>137000.72591153148</v>
      </c>
      <c r="AO26" s="3">
        <f t="shared" si="4"/>
        <v>232020.5537094902</v>
      </c>
      <c r="AP26" s="26">
        <f t="shared" si="4"/>
        <v>204887.8208205351</v>
      </c>
      <c r="AR26" s="25">
        <f t="shared" si="9"/>
        <v>35136.006201893229</v>
      </c>
      <c r="AU26" s="3">
        <f t="shared" si="5"/>
        <v>1587056.324203589</v>
      </c>
      <c r="AV26" s="3">
        <f t="shared" si="5"/>
        <v>162091.31263221905</v>
      </c>
      <c r="AW26" s="3">
        <f t="shared" si="5"/>
        <v>122054.48441676289</v>
      </c>
      <c r="AX26" s="3">
        <f t="shared" si="5"/>
        <v>224674.4801667404</v>
      </c>
      <c r="AY26" s="3">
        <f t="shared" si="5"/>
        <v>1204686.48125962</v>
      </c>
      <c r="AZ26" s="3">
        <f t="shared" si="5"/>
        <v>192831.7940085645</v>
      </c>
      <c r="BA26" s="3">
        <f t="shared" si="5"/>
        <v>123358.32572674309</v>
      </c>
      <c r="BB26" s="3">
        <f t="shared" si="5"/>
        <v>239505.0877001186</v>
      </c>
      <c r="BC26" s="26">
        <f t="shared" si="5"/>
        <v>168264.18911962007</v>
      </c>
      <c r="BF26" s="2"/>
      <c r="BG26" t="s">
        <v>16</v>
      </c>
      <c r="BH26" s="59">
        <f t="shared" si="13"/>
        <v>3.9603230737118289</v>
      </c>
      <c r="BI26" s="61">
        <f t="shared" si="10"/>
        <v>4.0317592091453962</v>
      </c>
      <c r="BJ26" s="62">
        <f t="shared" si="11"/>
        <v>4.0596584854358717</v>
      </c>
    </row>
    <row r="27" spans="3:67" x14ac:dyDescent="0.25">
      <c r="D27" s="15" t="s">
        <v>17</v>
      </c>
      <c r="E27" s="16">
        <f t="shared" si="1"/>
        <v>0</v>
      </c>
      <c r="F27" s="16"/>
      <c r="G27" s="16"/>
      <c r="H27" s="16">
        <f t="shared" ref="H27:P27" si="19">H14/H$15</f>
        <v>0</v>
      </c>
      <c r="I27" s="16">
        <f t="shared" si="19"/>
        <v>0</v>
      </c>
      <c r="J27" s="16">
        <f t="shared" si="19"/>
        <v>0</v>
      </c>
      <c r="K27" s="16">
        <f t="shared" si="19"/>
        <v>0</v>
      </c>
      <c r="L27" s="16">
        <f t="shared" si="19"/>
        <v>0</v>
      </c>
      <c r="M27" s="16">
        <f t="shared" si="19"/>
        <v>0</v>
      </c>
      <c r="N27" s="16">
        <f t="shared" si="19"/>
        <v>0</v>
      </c>
      <c r="O27" s="16">
        <f t="shared" si="19"/>
        <v>0</v>
      </c>
      <c r="P27" s="17">
        <f t="shared" si="19"/>
        <v>0</v>
      </c>
      <c r="R27" s="27">
        <f t="shared" si="7"/>
        <v>0</v>
      </c>
      <c r="S27" s="28"/>
      <c r="T27" s="28"/>
      <c r="U27" s="28">
        <f t="shared" si="3"/>
        <v>0</v>
      </c>
      <c r="V27" s="28">
        <f t="shared" si="3"/>
        <v>0</v>
      </c>
      <c r="W27" s="28">
        <f t="shared" si="3"/>
        <v>0</v>
      </c>
      <c r="X27" s="28">
        <f t="shared" si="3"/>
        <v>0</v>
      </c>
      <c r="Y27" s="28">
        <f t="shared" si="3"/>
        <v>0</v>
      </c>
      <c r="Z27" s="28">
        <f t="shared" si="3"/>
        <v>0</v>
      </c>
      <c r="AA27" s="28">
        <f t="shared" si="3"/>
        <v>0</v>
      </c>
      <c r="AB27" s="28">
        <f t="shared" si="3"/>
        <v>0</v>
      </c>
      <c r="AC27" s="29">
        <f t="shared" si="3"/>
        <v>0</v>
      </c>
      <c r="AE27" s="27">
        <f t="shared" si="8"/>
        <v>0</v>
      </c>
      <c r="AF27" s="28"/>
      <c r="AG27" s="28"/>
      <c r="AH27" s="28">
        <f t="shared" si="4"/>
        <v>0</v>
      </c>
      <c r="AI27" s="28">
        <f t="shared" si="4"/>
        <v>0</v>
      </c>
      <c r="AJ27" s="28">
        <f t="shared" si="4"/>
        <v>0</v>
      </c>
      <c r="AK27" s="28">
        <f t="shared" si="4"/>
        <v>0</v>
      </c>
      <c r="AL27" s="28">
        <f t="shared" si="4"/>
        <v>0</v>
      </c>
      <c r="AM27" s="28">
        <f t="shared" si="4"/>
        <v>0</v>
      </c>
      <c r="AN27" s="28">
        <f t="shared" si="4"/>
        <v>0</v>
      </c>
      <c r="AO27" s="28">
        <f t="shared" si="4"/>
        <v>0</v>
      </c>
      <c r="AP27" s="29">
        <f t="shared" si="4"/>
        <v>0</v>
      </c>
      <c r="AR27" s="27">
        <f t="shared" si="9"/>
        <v>0</v>
      </c>
      <c r="AS27" s="28"/>
      <c r="AT27" s="28"/>
      <c r="AU27" s="28">
        <f t="shared" si="5"/>
        <v>0</v>
      </c>
      <c r="AV27" s="28">
        <f t="shared" si="5"/>
        <v>0</v>
      </c>
      <c r="AW27" s="28">
        <f t="shared" si="5"/>
        <v>0</v>
      </c>
      <c r="AX27" s="28">
        <f t="shared" si="5"/>
        <v>0</v>
      </c>
      <c r="AY27" s="28">
        <f t="shared" si="5"/>
        <v>0</v>
      </c>
      <c r="AZ27" s="28">
        <f t="shared" si="5"/>
        <v>0</v>
      </c>
      <c r="BA27" s="28">
        <f t="shared" si="5"/>
        <v>0</v>
      </c>
      <c r="BB27" s="28">
        <f t="shared" si="5"/>
        <v>0</v>
      </c>
      <c r="BC27" s="29">
        <f t="shared" si="5"/>
        <v>0</v>
      </c>
      <c r="BF27" s="2"/>
      <c r="BG27" t="s">
        <v>17</v>
      </c>
      <c r="BH27" s="61">
        <f t="shared" si="13"/>
        <v>0</v>
      </c>
      <c r="BI27" s="61">
        <f t="shared" si="10"/>
        <v>0</v>
      </c>
      <c r="BJ27" s="62">
        <f t="shared" si="11"/>
        <v>0</v>
      </c>
    </row>
    <row r="28" spans="3:67" ht="15.75" thickBot="1" x14ac:dyDescent="0.3"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BF28" s="5"/>
      <c r="BG28" s="6" t="s">
        <v>48</v>
      </c>
      <c r="BH28" s="63">
        <f>SUM(BH19:BH27)</f>
        <v>140.19377774445991</v>
      </c>
      <c r="BI28" s="63">
        <f>SUM(BI19:BI27)</f>
        <v>141.34848519566114</v>
      </c>
      <c r="BJ28" s="64">
        <f>SUM(BJ19:BJ27)</f>
        <v>140.18858009684502</v>
      </c>
    </row>
    <row r="29" spans="3:67" x14ac:dyDescent="0.25"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BH29" s="30"/>
      <c r="BI29" s="30"/>
      <c r="BJ29" s="30"/>
    </row>
    <row r="30" spans="3:67" ht="15.75" thickBot="1" x14ac:dyDescent="0.3"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R30" s="20">
        <f>'Plan outputs'!$I$8</f>
        <v>17718120.686135594</v>
      </c>
      <c r="S30" s="20"/>
      <c r="T30" s="20"/>
      <c r="U30" s="20">
        <f>'Plan outputs'!$I$9+'Plan outputs'!$I$13</f>
        <v>580338308.19873738</v>
      </c>
      <c r="V30" s="20">
        <f>'Plan outputs'!$I$11</f>
        <v>92323706.699206755</v>
      </c>
      <c r="W30" s="20">
        <f>'Plan outputs'!$I$14+'Plan outputs'!$I$17</f>
        <v>236112407.42975798</v>
      </c>
      <c r="X30" s="20">
        <f>'Plan outputs'!$I$23+'Plan outputs'!$I$24+'Plan outputs'!$I$16</f>
        <v>151504854.3886354</v>
      </c>
      <c r="Y30" s="20">
        <f>'Plan outputs'!$I$10</f>
        <v>448609300.94970971</v>
      </c>
      <c r="Z30" s="20">
        <f>'Plan outputs'!$I$12+'Plan outputs'!$I$21</f>
        <v>8854448.7192833163</v>
      </c>
      <c r="AA30" s="20">
        <f>'Plan outputs'!$I$15+'Plan outputs'!$I$18+'Plan outputs'!$I$22</f>
        <v>171363084.18636748</v>
      </c>
      <c r="AB30" s="20">
        <f>'Plan outputs'!$I$20</f>
        <v>165791265.26424998</v>
      </c>
      <c r="AC30" s="20">
        <f>'Plan outputs'!$I$19</f>
        <v>95263966.78062132</v>
      </c>
      <c r="AE30" s="20">
        <f>'Plan outputs'!$J$8</f>
        <v>17362239.218082994</v>
      </c>
      <c r="AF30" s="20"/>
      <c r="AG30" s="20"/>
      <c r="AH30" s="20">
        <f>'Plan outputs'!$J$9+'Plan outputs'!$J$13</f>
        <v>604921528.76374125</v>
      </c>
      <c r="AI30" s="20">
        <f>'Plan outputs'!$J$11</f>
        <v>86931794.831488594</v>
      </c>
      <c r="AJ30" s="20">
        <f>'Plan outputs'!$J$14+'Plan outputs'!$J$17</f>
        <v>235928707.8630476</v>
      </c>
      <c r="AK30" s="20">
        <f>'Plan outputs'!$J$23+'Plan outputs'!$J$24+'Plan outputs'!$J$16</f>
        <v>158754487.742392</v>
      </c>
      <c r="AL30" s="20">
        <f>'Plan outputs'!$J$10</f>
        <v>463562944.31470001</v>
      </c>
      <c r="AM30" s="20">
        <f>'Plan outputs'!$J$12+'Plan outputs'!$J$21</f>
        <v>8854448.7192833163</v>
      </c>
      <c r="AN30" s="20">
        <f>'Plan outputs'!$J$15+'Plan outputs'!$J$18+'Plan outputs'!$J$22</f>
        <v>190482933.31825733</v>
      </c>
      <c r="AO30" s="20">
        <f>'Plan outputs'!$J$20</f>
        <v>171565597.99029869</v>
      </c>
      <c r="AP30" s="20">
        <f>'Plan outputs'!$J$19</f>
        <v>76159180.333328858</v>
      </c>
      <c r="AR30" s="20">
        <f>'Plan outputs'!$K$8</f>
        <v>17167424.146900382</v>
      </c>
      <c r="AS30" s="20"/>
      <c r="AT30" s="20"/>
      <c r="AU30" s="20">
        <f>'Plan outputs'!$K$9+'Plan outputs'!$K$13</f>
        <v>621860860.51149237</v>
      </c>
      <c r="AV30" s="20">
        <f>'Plan outputs'!$K$11</f>
        <v>72683802.67290464</v>
      </c>
      <c r="AW30" s="20">
        <f>'Plan outputs'!$K$14+'Plan outputs'!$K$17</f>
        <v>235744078.5198229</v>
      </c>
      <c r="AX30" s="20">
        <f>'Plan outputs'!$K$23+'Plan outputs'!$K$24+'Plan outputs'!$K$16</f>
        <v>166106290.60873312</v>
      </c>
      <c r="AY30" s="20">
        <f>'Plan outputs'!$K$10</f>
        <v>478516587.67969012</v>
      </c>
      <c r="AZ30" s="20">
        <f>'Plan outputs'!$K$12+'Plan outputs'!$K$21</f>
        <v>8854448.7192833163</v>
      </c>
      <c r="BA30" s="20">
        <f>'Plan outputs'!$K$15+'Plan outputs'!$K$18+'Plan outputs'!$K$22</f>
        <v>171270331.13891038</v>
      </c>
      <c r="BB30" s="20">
        <f>'Plan outputs'!$K$20</f>
        <v>177323284.22208914</v>
      </c>
      <c r="BC30" s="20">
        <f>'Plan outputs'!$K$19</f>
        <v>64369717.837034784</v>
      </c>
      <c r="BH30" s="3"/>
      <c r="BI30" s="3"/>
      <c r="BJ30" s="3"/>
    </row>
    <row r="31" spans="3:67" x14ac:dyDescent="0.25">
      <c r="C31" t="s">
        <v>55</v>
      </c>
      <c r="D31" s="10"/>
      <c r="E31" s="11" t="s">
        <v>19</v>
      </c>
      <c r="F31" s="11" t="s">
        <v>20</v>
      </c>
      <c r="G31" s="11" t="s">
        <v>21</v>
      </c>
      <c r="H31" s="11" t="s">
        <v>29</v>
      </c>
      <c r="I31" s="11" t="s">
        <v>22</v>
      </c>
      <c r="J31" s="11" t="s">
        <v>23</v>
      </c>
      <c r="K31" s="11" t="s">
        <v>8</v>
      </c>
      <c r="L31" s="11" t="s">
        <v>0</v>
      </c>
      <c r="M31" s="11" t="s">
        <v>24</v>
      </c>
      <c r="N31" s="11" t="s">
        <v>25</v>
      </c>
      <c r="O31" s="11" t="s">
        <v>26</v>
      </c>
      <c r="P31" s="12" t="s">
        <v>27</v>
      </c>
      <c r="R31" s="24" t="s">
        <v>19</v>
      </c>
      <c r="S31" s="21" t="s">
        <v>20</v>
      </c>
      <c r="T31" s="21" t="s">
        <v>21</v>
      </c>
      <c r="U31" s="21" t="s">
        <v>29</v>
      </c>
      <c r="V31" s="21" t="s">
        <v>22</v>
      </c>
      <c r="W31" s="21" t="s">
        <v>23</v>
      </c>
      <c r="X31" s="21" t="s">
        <v>8</v>
      </c>
      <c r="Y31" s="21" t="s">
        <v>0</v>
      </c>
      <c r="Z31" s="21" t="s">
        <v>24</v>
      </c>
      <c r="AA31" s="21" t="s">
        <v>25</v>
      </c>
      <c r="AB31" s="21" t="s">
        <v>26</v>
      </c>
      <c r="AC31" s="22" t="s">
        <v>27</v>
      </c>
      <c r="AE31" s="24" t="s">
        <v>19</v>
      </c>
      <c r="AF31" s="21" t="s">
        <v>20</v>
      </c>
      <c r="AG31" s="21" t="s">
        <v>21</v>
      </c>
      <c r="AH31" s="21" t="s">
        <v>29</v>
      </c>
      <c r="AI31" s="21" t="s">
        <v>22</v>
      </c>
      <c r="AJ31" s="21" t="s">
        <v>23</v>
      </c>
      <c r="AK31" s="21" t="s">
        <v>8</v>
      </c>
      <c r="AL31" s="21" t="s">
        <v>0</v>
      </c>
      <c r="AM31" s="21" t="s">
        <v>24</v>
      </c>
      <c r="AN31" s="21" t="s">
        <v>25</v>
      </c>
      <c r="AO31" s="21" t="s">
        <v>26</v>
      </c>
      <c r="AP31" s="22" t="s">
        <v>27</v>
      </c>
      <c r="AR31" s="24" t="s">
        <v>19</v>
      </c>
      <c r="AS31" s="21" t="s">
        <v>20</v>
      </c>
      <c r="AT31" s="21" t="s">
        <v>21</v>
      </c>
      <c r="AU31" s="21" t="s">
        <v>29</v>
      </c>
      <c r="AV31" s="21" t="s">
        <v>22</v>
      </c>
      <c r="AW31" s="21" t="s">
        <v>23</v>
      </c>
      <c r="AX31" s="21" t="s">
        <v>8</v>
      </c>
      <c r="AY31" s="21" t="s">
        <v>0</v>
      </c>
      <c r="AZ31" s="21" t="s">
        <v>24</v>
      </c>
      <c r="BA31" s="21" t="s">
        <v>25</v>
      </c>
      <c r="BB31" s="21" t="s">
        <v>26</v>
      </c>
      <c r="BC31" s="22" t="s">
        <v>27</v>
      </c>
      <c r="BF31" s="91" t="s">
        <v>55</v>
      </c>
      <c r="BG31" s="41"/>
      <c r="BH31" s="41"/>
      <c r="BI31" s="41"/>
      <c r="BJ31" s="42"/>
      <c r="BL31" s="9" t="s">
        <v>56</v>
      </c>
      <c r="BM31" s="41">
        <v>2020</v>
      </c>
      <c r="BN31" s="41">
        <v>2021</v>
      </c>
      <c r="BO31" s="42">
        <v>2022</v>
      </c>
    </row>
    <row r="32" spans="3:67" x14ac:dyDescent="0.25">
      <c r="D32" s="13" t="s">
        <v>9</v>
      </c>
      <c r="E32" s="8">
        <f>E19</f>
        <v>0.96792842806174684</v>
      </c>
      <c r="F32" s="8"/>
      <c r="G32" s="8"/>
      <c r="H32" s="8">
        <f>H19</f>
        <v>6.2835670751020395E-2</v>
      </c>
      <c r="I32" s="8">
        <f t="shared" ref="I32:P32" si="20">I19</f>
        <v>0.98459595313136195</v>
      </c>
      <c r="J32" s="8">
        <f t="shared" si="20"/>
        <v>0.98926058165255371</v>
      </c>
      <c r="K32" s="8">
        <f t="shared" si="20"/>
        <v>0.13897741745901279</v>
      </c>
      <c r="L32" s="8">
        <f t="shared" si="20"/>
        <v>7.4628710845456858E-3</v>
      </c>
      <c r="M32" s="8">
        <f t="shared" si="20"/>
        <v>0</v>
      </c>
      <c r="N32" s="8">
        <f t="shared" si="20"/>
        <v>0.98521657707630683</v>
      </c>
      <c r="O32" s="8">
        <f t="shared" si="20"/>
        <v>0.95914975014370063</v>
      </c>
      <c r="P32" s="14">
        <f t="shared" si="20"/>
        <v>0.9817999999999999</v>
      </c>
      <c r="R32" s="40">
        <f>E32*R$30</f>
        <v>17149872.703939546</v>
      </c>
      <c r="S32" s="3">
        <f t="shared" ref="S32:AC40" si="21">F32*S$30</f>
        <v>0</v>
      </c>
      <c r="T32" s="3">
        <f t="shared" si="21"/>
        <v>0</v>
      </c>
      <c r="U32" s="3">
        <f t="shared" si="21"/>
        <v>36465946.858180061</v>
      </c>
      <c r="V32" s="3">
        <f t="shared" si="21"/>
        <v>90901547.994125783</v>
      </c>
      <c r="W32" s="3">
        <f t="shared" si="21"/>
        <v>233576697.50934711</v>
      </c>
      <c r="X32" s="3">
        <f t="shared" si="21"/>
        <v>21055753.395436328</v>
      </c>
      <c r="Y32" s="3">
        <f t="shared" si="21"/>
        <v>3347913.3803158421</v>
      </c>
      <c r="Z32" s="3">
        <f t="shared" si="21"/>
        <v>0</v>
      </c>
      <c r="AA32" s="3">
        <f t="shared" si="21"/>
        <v>168829751.23933196</v>
      </c>
      <c r="AB32" s="3">
        <f t="shared" si="21"/>
        <v>159018650.65421337</v>
      </c>
      <c r="AC32" s="26">
        <f t="shared" si="21"/>
        <v>93530162.585214004</v>
      </c>
      <c r="AE32" s="25">
        <f>E32*AE$30</f>
        <v>16805404.913991086</v>
      </c>
      <c r="AF32" s="3">
        <f t="shared" ref="AF32:AP40" si="22">F32*AF$30</f>
        <v>0</v>
      </c>
      <c r="AG32" s="3">
        <f t="shared" si="22"/>
        <v>0</v>
      </c>
      <c r="AH32" s="3">
        <f t="shared" si="22"/>
        <v>38010650.011602357</v>
      </c>
      <c r="AI32" s="3">
        <f t="shared" si="22"/>
        <v>85592693.389529511</v>
      </c>
      <c r="AJ32" s="3">
        <f t="shared" si="22"/>
        <v>233394970.7691339</v>
      </c>
      <c r="AK32" s="3">
        <f t="shared" si="22"/>
        <v>22063288.716466144</v>
      </c>
      <c r="AL32" s="3">
        <f t="shared" si="22"/>
        <v>3459510.4929930368</v>
      </c>
      <c r="AM32" s="3">
        <f t="shared" si="22"/>
        <v>0</v>
      </c>
      <c r="AN32" s="3">
        <f t="shared" si="22"/>
        <v>187666943.5552679</v>
      </c>
      <c r="AO32" s="3">
        <f t="shared" si="22"/>
        <v>164557100.44564956</v>
      </c>
      <c r="AP32" s="26">
        <f t="shared" si="22"/>
        <v>74773083.251262262</v>
      </c>
      <c r="AR32" s="40">
        <f>E32*AR$30</f>
        <v>16616837.868378561</v>
      </c>
      <c r="AS32" s="3">
        <f t="shared" ref="AS32:BC40" si="23">F32*AS$30</f>
        <v>0</v>
      </c>
      <c r="AT32" s="3">
        <f t="shared" si="23"/>
        <v>0</v>
      </c>
      <c r="AU32" s="3">
        <f t="shared" si="23"/>
        <v>39075044.284046352</v>
      </c>
      <c r="AV32" s="3">
        <f t="shared" si="23"/>
        <v>71564177.969940379</v>
      </c>
      <c r="AW32" s="3">
        <f t="shared" si="23"/>
        <v>233212324.2376653</v>
      </c>
      <c r="AX32" s="3">
        <f t="shared" si="23"/>
        <v>23085023.292498</v>
      </c>
      <c r="AY32" s="3">
        <f t="shared" si="23"/>
        <v>3571107.60567023</v>
      </c>
      <c r="AZ32" s="3">
        <f t="shared" si="23"/>
        <v>0</v>
      </c>
      <c r="BA32" s="3">
        <f t="shared" si="23"/>
        <v>168738369.39940289</v>
      </c>
      <c r="BB32" s="3">
        <f t="shared" si="23"/>
        <v>170079583.7562772</v>
      </c>
      <c r="BC32" s="26">
        <f t="shared" si="23"/>
        <v>63198188.972400747</v>
      </c>
      <c r="BF32" s="2"/>
      <c r="BG32" s="71" t="s">
        <v>9</v>
      </c>
      <c r="BH32" s="92">
        <f>SUM(R32:AC32)*10^-6</f>
        <v>823.87629632010396</v>
      </c>
      <c r="BI32" s="93">
        <f>SUM(AE32:AP32)*10^-6</f>
        <v>826.32364554589594</v>
      </c>
      <c r="BJ32" s="4">
        <f>SUM(AR32:BC32)*10^-6</f>
        <v>789.14065738627971</v>
      </c>
      <c r="BL32" s="2" t="s">
        <v>9</v>
      </c>
      <c r="BM32" s="65">
        <f>BH32/BH19</f>
        <v>14.052204446591382</v>
      </c>
      <c r="BN32" s="65">
        <f t="shared" ref="BN32:BO41" si="24">BI32/BI19</f>
        <v>14.505970574877328</v>
      </c>
      <c r="BO32" s="66">
        <f t="shared" si="24"/>
        <v>14.773430160222949</v>
      </c>
    </row>
    <row r="33" spans="3:67" x14ac:dyDescent="0.25">
      <c r="D33" s="13" t="s">
        <v>10</v>
      </c>
      <c r="E33" s="8">
        <f t="shared" ref="E33:E40" si="25">E20</f>
        <v>7.011529324713368E-3</v>
      </c>
      <c r="F33" s="8"/>
      <c r="G33" s="8"/>
      <c r="H33" s="8">
        <f t="shared" ref="H33:P40" si="26">H20</f>
        <v>5.9942231792807964E-2</v>
      </c>
      <c r="I33" s="8">
        <f t="shared" si="26"/>
        <v>5.4085810159172375E-5</v>
      </c>
      <c r="J33" s="8">
        <f t="shared" si="26"/>
        <v>1.4077614981222205E-3</v>
      </c>
      <c r="K33" s="8">
        <f t="shared" si="26"/>
        <v>0.10351511628230969</v>
      </c>
      <c r="L33" s="8">
        <f t="shared" si="26"/>
        <v>0</v>
      </c>
      <c r="M33" s="8">
        <f t="shared" si="26"/>
        <v>0</v>
      </c>
      <c r="N33" s="8">
        <f t="shared" si="26"/>
        <v>0</v>
      </c>
      <c r="O33" s="8">
        <f t="shared" si="26"/>
        <v>0</v>
      </c>
      <c r="P33" s="14">
        <f t="shared" si="26"/>
        <v>0</v>
      </c>
      <c r="R33" s="25">
        <f t="shared" ref="R33:R40" si="27">E33*R$30</f>
        <v>124231.12276965026</v>
      </c>
      <c r="S33" s="3">
        <f t="shared" si="21"/>
        <v>0</v>
      </c>
      <c r="T33" s="3">
        <f t="shared" si="21"/>
        <v>0</v>
      </c>
      <c r="U33" s="3">
        <f t="shared" si="21"/>
        <v>34786773.388294742</v>
      </c>
      <c r="V33" s="3">
        <f t="shared" si="21"/>
        <v>4993.4024737244072</v>
      </c>
      <c r="W33" s="3">
        <f t="shared" si="21"/>
        <v>332389.95640856022</v>
      </c>
      <c r="X33" s="3">
        <f t="shared" si="21"/>
        <v>15683042.619373992</v>
      </c>
      <c r="Y33" s="3">
        <f t="shared" si="21"/>
        <v>0</v>
      </c>
      <c r="Z33" s="3">
        <f t="shared" si="21"/>
        <v>0</v>
      </c>
      <c r="AA33" s="3">
        <f t="shared" si="21"/>
        <v>0</v>
      </c>
      <c r="AB33" s="3">
        <f t="shared" si="21"/>
        <v>0</v>
      </c>
      <c r="AC33" s="26">
        <f t="shared" si="21"/>
        <v>0</v>
      </c>
      <c r="AE33" s="25">
        <f t="shared" ref="AE33:AE40" si="28">E33*AE$30</f>
        <v>121735.84942027742</v>
      </c>
      <c r="AF33" s="3">
        <f t="shared" si="22"/>
        <v>0</v>
      </c>
      <c r="AG33" s="3">
        <f t="shared" si="22"/>
        <v>0</v>
      </c>
      <c r="AH33" s="3">
        <f t="shared" si="22"/>
        <v>36260346.493615925</v>
      </c>
      <c r="AI33" s="3">
        <f t="shared" si="22"/>
        <v>4701.7765520520143</v>
      </c>
      <c r="AJ33" s="3">
        <f t="shared" si="22"/>
        <v>332131.35123132361</v>
      </c>
      <c r="AK33" s="3">
        <f t="shared" si="22"/>
        <v>16433489.258992217</v>
      </c>
      <c r="AL33" s="3">
        <f t="shared" si="22"/>
        <v>0</v>
      </c>
      <c r="AM33" s="3">
        <f t="shared" si="22"/>
        <v>0</v>
      </c>
      <c r="AN33" s="3">
        <f t="shared" si="22"/>
        <v>0</v>
      </c>
      <c r="AO33" s="3">
        <f t="shared" si="22"/>
        <v>0</v>
      </c>
      <c r="AP33" s="26">
        <f t="shared" si="22"/>
        <v>0</v>
      </c>
      <c r="AR33" s="25">
        <f t="shared" ref="AR33:AR40" si="29">E33*AR$30</f>
        <v>120369.8978357844</v>
      </c>
      <c r="AS33" s="3">
        <f t="shared" si="23"/>
        <v>0</v>
      </c>
      <c r="AT33" s="3">
        <f t="shared" si="23"/>
        <v>0</v>
      </c>
      <c r="AU33" s="3">
        <f t="shared" si="23"/>
        <v>37275727.843654893</v>
      </c>
      <c r="AV33" s="3">
        <f t="shared" si="23"/>
        <v>3931.1623530134661</v>
      </c>
      <c r="AW33" s="3">
        <f t="shared" si="23"/>
        <v>331871.43715050828</v>
      </c>
      <c r="AX33" s="3">
        <f t="shared" si="23"/>
        <v>17194511.987586137</v>
      </c>
      <c r="AY33" s="3">
        <f t="shared" si="23"/>
        <v>0</v>
      </c>
      <c r="AZ33" s="3">
        <f t="shared" si="23"/>
        <v>0</v>
      </c>
      <c r="BA33" s="3">
        <f t="shared" si="23"/>
        <v>0</v>
      </c>
      <c r="BB33" s="3">
        <f t="shared" si="23"/>
        <v>0</v>
      </c>
      <c r="BC33" s="26">
        <f t="shared" si="23"/>
        <v>0</v>
      </c>
      <c r="BF33" s="2"/>
      <c r="BG33" s="71" t="s">
        <v>10</v>
      </c>
      <c r="BH33" s="92">
        <f t="shared" ref="BH33:BH40" si="30">SUM(R33:AC33)*10^-6</f>
        <v>50.931430489320668</v>
      </c>
      <c r="BI33" s="92">
        <f t="shared" ref="BI33:BI40" si="31">SUM(AE33:AP33)*10^-6</f>
        <v>53.152404729811792</v>
      </c>
      <c r="BJ33" s="4">
        <f t="shared" ref="BJ33:BJ40" si="32">SUM(AR33:BC33)*10^-6</f>
        <v>54.926412328580334</v>
      </c>
      <c r="BL33" s="2" t="s">
        <v>10</v>
      </c>
      <c r="BM33" s="65">
        <f t="shared" ref="BM33:BM41" si="33">BH33/BH20</f>
        <v>14.07971154764531</v>
      </c>
      <c r="BN33" s="65">
        <f t="shared" si="24"/>
        <v>14.125594657059871</v>
      </c>
      <c r="BO33" s="66">
        <f t="shared" si="24"/>
        <v>14.148307273443992</v>
      </c>
    </row>
    <row r="34" spans="3:67" x14ac:dyDescent="0.25">
      <c r="D34" s="13" t="s">
        <v>11</v>
      </c>
      <c r="E34" s="8">
        <f t="shared" si="25"/>
        <v>9.0042103786335675E-3</v>
      </c>
      <c r="F34" s="8"/>
      <c r="G34" s="8"/>
      <c r="H34" s="8">
        <f t="shared" si="26"/>
        <v>0.61370929140929864</v>
      </c>
      <c r="I34" s="8">
        <f t="shared" si="26"/>
        <v>0</v>
      </c>
      <c r="J34" s="8">
        <f t="shared" si="26"/>
        <v>0</v>
      </c>
      <c r="K34" s="8">
        <f t="shared" si="26"/>
        <v>0.68261700510677847</v>
      </c>
      <c r="L34" s="8">
        <f t="shared" si="26"/>
        <v>0.41157103369937431</v>
      </c>
      <c r="M34" s="8">
        <f t="shared" si="26"/>
        <v>0</v>
      </c>
      <c r="N34" s="8">
        <f t="shared" si="26"/>
        <v>0</v>
      </c>
      <c r="O34" s="8">
        <f t="shared" si="26"/>
        <v>0</v>
      </c>
      <c r="P34" s="14">
        <f t="shared" si="26"/>
        <v>0</v>
      </c>
      <c r="R34" s="25">
        <f t="shared" si="27"/>
        <v>159537.68617198421</v>
      </c>
      <c r="S34" s="3">
        <f t="shared" si="21"/>
        <v>0</v>
      </c>
      <c r="T34" s="3">
        <f t="shared" si="21"/>
        <v>0</v>
      </c>
      <c r="U34" s="3">
        <f t="shared" si="21"/>
        <v>356159011.9023183</v>
      </c>
      <c r="V34" s="3">
        <f t="shared" si="21"/>
        <v>0</v>
      </c>
      <c r="W34" s="3">
        <f t="shared" si="21"/>
        <v>0</v>
      </c>
      <c r="X34" s="3">
        <f t="shared" si="21"/>
        <v>103419789.96190886</v>
      </c>
      <c r="Y34" s="3">
        <f t="shared" si="21"/>
        <v>184634593.71902573</v>
      </c>
      <c r="Z34" s="3">
        <f t="shared" si="21"/>
        <v>0</v>
      </c>
      <c r="AA34" s="3">
        <f t="shared" si="21"/>
        <v>0</v>
      </c>
      <c r="AB34" s="3">
        <f t="shared" si="21"/>
        <v>0</v>
      </c>
      <c r="AC34" s="26">
        <f t="shared" si="21"/>
        <v>0</v>
      </c>
      <c r="AE34" s="25">
        <f t="shared" si="28"/>
        <v>156333.25456378167</v>
      </c>
      <c r="AF34" s="3">
        <f t="shared" si="22"/>
        <v>0</v>
      </c>
      <c r="AG34" s="3">
        <f t="shared" si="22"/>
        <v>0</v>
      </c>
      <c r="AH34" s="3">
        <f t="shared" si="22"/>
        <v>371245962.77582532</v>
      </c>
      <c r="AI34" s="3">
        <f t="shared" si="22"/>
        <v>0</v>
      </c>
      <c r="AJ34" s="3">
        <f t="shared" si="22"/>
        <v>0</v>
      </c>
      <c r="AK34" s="3">
        <f t="shared" si="22"/>
        <v>108368512.9699724</v>
      </c>
      <c r="AL34" s="3">
        <f t="shared" si="22"/>
        <v>190789080.17632657</v>
      </c>
      <c r="AM34" s="3">
        <f t="shared" si="22"/>
        <v>0</v>
      </c>
      <c r="AN34" s="3">
        <f t="shared" si="22"/>
        <v>0</v>
      </c>
      <c r="AO34" s="3">
        <f t="shared" si="22"/>
        <v>0</v>
      </c>
      <c r="AP34" s="26">
        <f t="shared" si="22"/>
        <v>0</v>
      </c>
      <c r="AR34" s="25">
        <f t="shared" si="29"/>
        <v>154579.09867792495</v>
      </c>
      <c r="AS34" s="3">
        <f t="shared" si="23"/>
        <v>0</v>
      </c>
      <c r="AT34" s="3">
        <f t="shared" si="23"/>
        <v>0</v>
      </c>
      <c r="AU34" s="3">
        <f t="shared" si="23"/>
        <v>381641788.05968469</v>
      </c>
      <c r="AV34" s="3">
        <f t="shared" si="23"/>
        <v>0</v>
      </c>
      <c r="AW34" s="3">
        <f t="shared" si="23"/>
        <v>0</v>
      </c>
      <c r="AX34" s="3">
        <f t="shared" si="23"/>
        <v>113386978.6247296</v>
      </c>
      <c r="AY34" s="3">
        <f t="shared" si="23"/>
        <v>196943566.63362736</v>
      </c>
      <c r="AZ34" s="3">
        <f t="shared" si="23"/>
        <v>0</v>
      </c>
      <c r="BA34" s="3">
        <f t="shared" si="23"/>
        <v>0</v>
      </c>
      <c r="BB34" s="3">
        <f t="shared" si="23"/>
        <v>0</v>
      </c>
      <c r="BC34" s="26">
        <f t="shared" si="23"/>
        <v>0</v>
      </c>
      <c r="BF34" s="2"/>
      <c r="BG34" s="71" t="s">
        <v>11</v>
      </c>
      <c r="BH34" s="92">
        <f t="shared" si="30"/>
        <v>644.37293326942483</v>
      </c>
      <c r="BI34" s="92">
        <f t="shared" si="31"/>
        <v>670.55988917668822</v>
      </c>
      <c r="BJ34" s="4">
        <f t="shared" si="32"/>
        <v>692.12691241671962</v>
      </c>
      <c r="BL34" s="2" t="s">
        <v>11</v>
      </c>
      <c r="BM34" s="65">
        <f t="shared" si="33"/>
        <v>14.344309439136852</v>
      </c>
      <c r="BN34" s="65">
        <f t="shared" si="24"/>
        <v>14.385561287994772</v>
      </c>
      <c r="BO34" s="66">
        <f t="shared" si="24"/>
        <v>14.406953531550609</v>
      </c>
    </row>
    <row r="35" spans="3:67" x14ac:dyDescent="0.25">
      <c r="D35" s="13" t="s">
        <v>12</v>
      </c>
      <c r="E35" s="8">
        <f t="shared" si="25"/>
        <v>3.1438884998046841E-4</v>
      </c>
      <c r="F35" s="8"/>
      <c r="G35" s="8"/>
      <c r="H35" s="8">
        <f t="shared" si="26"/>
        <v>6.6460408703145318E-2</v>
      </c>
      <c r="I35" s="8">
        <f t="shared" si="26"/>
        <v>0</v>
      </c>
      <c r="J35" s="8">
        <f t="shared" si="26"/>
        <v>0</v>
      </c>
      <c r="K35" s="8">
        <f t="shared" si="26"/>
        <v>0</v>
      </c>
      <c r="L35" s="8">
        <f t="shared" si="26"/>
        <v>0.18908502553722417</v>
      </c>
      <c r="M35" s="8">
        <f t="shared" si="26"/>
        <v>0</v>
      </c>
      <c r="N35" s="8">
        <f t="shared" si="26"/>
        <v>0</v>
      </c>
      <c r="O35" s="8">
        <f t="shared" si="26"/>
        <v>0</v>
      </c>
      <c r="P35" s="14">
        <f t="shared" si="26"/>
        <v>0</v>
      </c>
      <c r="R35" s="25">
        <f t="shared" si="27"/>
        <v>5570.3795863293171</v>
      </c>
      <c r="S35" s="3">
        <f t="shared" si="21"/>
        <v>0</v>
      </c>
      <c r="T35" s="3">
        <f t="shared" si="21"/>
        <v>0</v>
      </c>
      <c r="U35" s="3">
        <f t="shared" si="21"/>
        <v>38569521.148979999</v>
      </c>
      <c r="V35" s="3">
        <f t="shared" si="21"/>
        <v>0</v>
      </c>
      <c r="W35" s="3">
        <f t="shared" si="21"/>
        <v>0</v>
      </c>
      <c r="X35" s="3">
        <f t="shared" si="21"/>
        <v>0</v>
      </c>
      <c r="Y35" s="3">
        <f t="shared" si="21"/>
        <v>84825301.126312152</v>
      </c>
      <c r="Z35" s="3">
        <f t="shared" si="21"/>
        <v>0</v>
      </c>
      <c r="AA35" s="3">
        <f t="shared" si="21"/>
        <v>0</v>
      </c>
      <c r="AB35" s="3">
        <f t="shared" si="21"/>
        <v>0</v>
      </c>
      <c r="AC35" s="26">
        <f t="shared" si="21"/>
        <v>0</v>
      </c>
      <c r="AE35" s="25">
        <f t="shared" si="28"/>
        <v>5458.4944208588995</v>
      </c>
      <c r="AF35" s="3">
        <f t="shared" si="22"/>
        <v>0</v>
      </c>
      <c r="AG35" s="3">
        <f t="shared" si="22"/>
        <v>0</v>
      </c>
      <c r="AH35" s="3">
        <f t="shared" si="22"/>
        <v>40203332.034969717</v>
      </c>
      <c r="AI35" s="3">
        <f t="shared" si="22"/>
        <v>0</v>
      </c>
      <c r="AJ35" s="3">
        <f t="shared" si="22"/>
        <v>0</v>
      </c>
      <c r="AK35" s="3">
        <f t="shared" si="22"/>
        <v>0</v>
      </c>
      <c r="AL35" s="3">
        <f t="shared" si="22"/>
        <v>87652811.16385588</v>
      </c>
      <c r="AM35" s="3">
        <f t="shared" si="22"/>
        <v>0</v>
      </c>
      <c r="AN35" s="3">
        <f t="shared" si="22"/>
        <v>0</v>
      </c>
      <c r="AO35" s="3">
        <f t="shared" si="22"/>
        <v>0</v>
      </c>
      <c r="AP35" s="26">
        <f t="shared" si="22"/>
        <v>0</v>
      </c>
      <c r="AR35" s="25">
        <f t="shared" si="29"/>
        <v>5397.2467346709354</v>
      </c>
      <c r="AS35" s="3">
        <f t="shared" si="23"/>
        <v>0</v>
      </c>
      <c r="AT35" s="3">
        <f t="shared" si="23"/>
        <v>0</v>
      </c>
      <c r="AU35" s="3">
        <f t="shared" si="23"/>
        <v>41329126.946083426</v>
      </c>
      <c r="AV35" s="3">
        <f t="shared" si="23"/>
        <v>0</v>
      </c>
      <c r="AW35" s="3">
        <f t="shared" si="23"/>
        <v>0</v>
      </c>
      <c r="AX35" s="3">
        <f t="shared" si="23"/>
        <v>0</v>
      </c>
      <c r="AY35" s="3">
        <f t="shared" si="23"/>
        <v>90480321.20139958</v>
      </c>
      <c r="AZ35" s="3">
        <f t="shared" si="23"/>
        <v>0</v>
      </c>
      <c r="BA35" s="3">
        <f t="shared" si="23"/>
        <v>0</v>
      </c>
      <c r="BB35" s="3">
        <f t="shared" si="23"/>
        <v>0</v>
      </c>
      <c r="BC35" s="26">
        <f t="shared" si="23"/>
        <v>0</v>
      </c>
      <c r="BF35" s="2"/>
      <c r="BG35" s="71" t="s">
        <v>12</v>
      </c>
      <c r="BH35" s="92">
        <f t="shared" si="30"/>
        <v>123.40039265487847</v>
      </c>
      <c r="BI35" s="92">
        <f t="shared" si="31"/>
        <v>127.86160169324644</v>
      </c>
      <c r="BJ35" s="4">
        <f t="shared" si="32"/>
        <v>131.81484539421766</v>
      </c>
      <c r="BL35" s="2" t="s">
        <v>12</v>
      </c>
      <c r="BM35" s="65">
        <f t="shared" si="33"/>
        <v>14.681177415483907</v>
      </c>
      <c r="BN35" s="65">
        <f t="shared" si="24"/>
        <v>14.707887389631829</v>
      </c>
      <c r="BO35" s="66">
        <f t="shared" si="24"/>
        <v>14.723642565413513</v>
      </c>
    </row>
    <row r="36" spans="3:67" x14ac:dyDescent="0.25">
      <c r="D36" s="13" t="s">
        <v>13</v>
      </c>
      <c r="E36" s="8">
        <f t="shared" si="25"/>
        <v>9.416981328428225E-4</v>
      </c>
      <c r="F36" s="8"/>
      <c r="G36" s="8"/>
      <c r="H36" s="8">
        <f t="shared" si="26"/>
        <v>5.9726315391957586E-2</v>
      </c>
      <c r="I36" s="8">
        <f t="shared" si="26"/>
        <v>0</v>
      </c>
      <c r="J36" s="8">
        <f t="shared" si="26"/>
        <v>0</v>
      </c>
      <c r="K36" s="8">
        <f t="shared" si="26"/>
        <v>5.6473813739375892E-2</v>
      </c>
      <c r="L36" s="8">
        <f t="shared" si="26"/>
        <v>9.6921632829680998E-2</v>
      </c>
      <c r="M36" s="8">
        <f t="shared" si="26"/>
        <v>0</v>
      </c>
      <c r="N36" s="8">
        <f t="shared" si="26"/>
        <v>0</v>
      </c>
      <c r="O36" s="8">
        <f t="shared" si="26"/>
        <v>0</v>
      </c>
      <c r="P36" s="14">
        <f t="shared" si="26"/>
        <v>0</v>
      </c>
      <c r="R36" s="25">
        <f t="shared" si="27"/>
        <v>16685.121167617679</v>
      </c>
      <c r="S36" s="3">
        <f t="shared" si="21"/>
        <v>0</v>
      </c>
      <c r="T36" s="3">
        <f t="shared" si="21"/>
        <v>0</v>
      </c>
      <c r="U36" s="3">
        <f t="shared" si="21"/>
        <v>34661468.829512872</v>
      </c>
      <c r="V36" s="3">
        <f t="shared" si="21"/>
        <v>0</v>
      </c>
      <c r="W36" s="3">
        <f t="shared" si="21"/>
        <v>0</v>
      </c>
      <c r="X36" s="3">
        <f t="shared" si="21"/>
        <v>8556056.9273550622</v>
      </c>
      <c r="Y36" s="3">
        <f t="shared" si="21"/>
        <v>43479945.950627625</v>
      </c>
      <c r="Z36" s="3">
        <f t="shared" si="21"/>
        <v>0</v>
      </c>
      <c r="AA36" s="3">
        <f t="shared" si="21"/>
        <v>0</v>
      </c>
      <c r="AB36" s="3">
        <f t="shared" si="21"/>
        <v>0</v>
      </c>
      <c r="AC36" s="26">
        <f t="shared" si="21"/>
        <v>0</v>
      </c>
      <c r="AE36" s="25">
        <f t="shared" si="28"/>
        <v>16349.988253639181</v>
      </c>
      <c r="AF36" s="3">
        <f t="shared" si="22"/>
        <v>0</v>
      </c>
      <c r="AG36" s="3">
        <f t="shared" si="22"/>
        <v>0</v>
      </c>
      <c r="AH36" s="3">
        <f t="shared" si="22"/>
        <v>36129734.014328353</v>
      </c>
      <c r="AI36" s="3">
        <f t="shared" si="22"/>
        <v>0</v>
      </c>
      <c r="AJ36" s="3">
        <f t="shared" si="22"/>
        <v>0</v>
      </c>
      <c r="AK36" s="3">
        <f t="shared" si="22"/>
        <v>8965471.3710538782</v>
      </c>
      <c r="AL36" s="3">
        <f t="shared" si="22"/>
        <v>44929277.482315212</v>
      </c>
      <c r="AM36" s="3">
        <f t="shared" si="22"/>
        <v>0</v>
      </c>
      <c r="AN36" s="3">
        <f t="shared" si="22"/>
        <v>0</v>
      </c>
      <c r="AO36" s="3">
        <f t="shared" si="22"/>
        <v>0</v>
      </c>
      <c r="AP36" s="26">
        <f t="shared" si="22"/>
        <v>0</v>
      </c>
      <c r="AR36" s="25">
        <f t="shared" si="29"/>
        <v>16166.531264856874</v>
      </c>
      <c r="AS36" s="3">
        <f t="shared" si="23"/>
        <v>0</v>
      </c>
      <c r="AT36" s="3">
        <f t="shared" si="23"/>
        <v>0</v>
      </c>
      <c r="AU36" s="3">
        <f t="shared" si="23"/>
        <v>37141457.884823538</v>
      </c>
      <c r="AV36" s="3">
        <f t="shared" si="23"/>
        <v>0</v>
      </c>
      <c r="AW36" s="3">
        <f t="shared" si="23"/>
        <v>0</v>
      </c>
      <c r="AX36" s="3">
        <f t="shared" si="23"/>
        <v>9380655.7167762369</v>
      </c>
      <c r="AY36" s="3">
        <f t="shared" si="23"/>
        <v>46378609.014002778</v>
      </c>
      <c r="AZ36" s="3">
        <f t="shared" si="23"/>
        <v>0</v>
      </c>
      <c r="BA36" s="3">
        <f t="shared" si="23"/>
        <v>0</v>
      </c>
      <c r="BB36" s="3">
        <f t="shared" si="23"/>
        <v>0</v>
      </c>
      <c r="BC36" s="26">
        <f t="shared" si="23"/>
        <v>0</v>
      </c>
      <c r="BF36" s="2"/>
      <c r="BG36" s="71" t="s">
        <v>13</v>
      </c>
      <c r="BH36" s="92">
        <f t="shared" si="30"/>
        <v>86.714156828663164</v>
      </c>
      <c r="BI36" s="92">
        <f t="shared" si="31"/>
        <v>90.040832855951081</v>
      </c>
      <c r="BJ36" s="4">
        <f t="shared" si="32"/>
        <v>92.916889146867405</v>
      </c>
      <c r="BL36" s="2" t="s">
        <v>13</v>
      </c>
      <c r="BM36" s="65">
        <f t="shared" si="33"/>
        <v>14.505044211669849</v>
      </c>
      <c r="BN36" s="65">
        <f t="shared" si="24"/>
        <v>14.535358566331693</v>
      </c>
      <c r="BO36" s="66">
        <f t="shared" si="24"/>
        <v>14.551727494540778</v>
      </c>
    </row>
    <row r="37" spans="3:67" x14ac:dyDescent="0.25">
      <c r="D37" s="13" t="s">
        <v>14</v>
      </c>
      <c r="E37" s="8">
        <f t="shared" si="25"/>
        <v>6.6284889985840215E-4</v>
      </c>
      <c r="F37" s="8"/>
      <c r="G37" s="8"/>
      <c r="H37" s="8">
        <f t="shared" si="26"/>
        <v>4.6369850217214147E-2</v>
      </c>
      <c r="I37" s="8">
        <f t="shared" si="26"/>
        <v>0</v>
      </c>
      <c r="J37" s="8">
        <f t="shared" si="26"/>
        <v>0</v>
      </c>
      <c r="K37" s="8">
        <f t="shared" si="26"/>
        <v>0</v>
      </c>
      <c r="L37" s="8">
        <f t="shared" si="26"/>
        <v>0.13514242072838373</v>
      </c>
      <c r="M37" s="8">
        <f t="shared" si="26"/>
        <v>0.23872334826890967</v>
      </c>
      <c r="N37" s="8">
        <f t="shared" si="26"/>
        <v>0</v>
      </c>
      <c r="O37" s="8">
        <f t="shared" si="26"/>
        <v>0</v>
      </c>
      <c r="P37" s="14">
        <f t="shared" si="26"/>
        <v>0</v>
      </c>
      <c r="R37" s="25">
        <f t="shared" si="27"/>
        <v>11744.436804363377</v>
      </c>
      <c r="S37" s="3">
        <f t="shared" si="21"/>
        <v>0</v>
      </c>
      <c r="T37" s="3">
        <f t="shared" si="21"/>
        <v>0</v>
      </c>
      <c r="U37" s="3">
        <f t="shared" si="21"/>
        <v>26910200.426486913</v>
      </c>
      <c r="V37" s="3">
        <f t="shared" si="21"/>
        <v>0</v>
      </c>
      <c r="W37" s="3">
        <f t="shared" si="21"/>
        <v>0</v>
      </c>
      <c r="X37" s="3">
        <f t="shared" si="21"/>
        <v>0</v>
      </c>
      <c r="Y37" s="3">
        <f t="shared" si="21"/>
        <v>60626146.891611785</v>
      </c>
      <c r="Z37" s="3">
        <f t="shared" si="21"/>
        <v>2113763.6453426722</v>
      </c>
      <c r="AA37" s="3">
        <f t="shared" si="21"/>
        <v>0</v>
      </c>
      <c r="AB37" s="3">
        <f t="shared" si="21"/>
        <v>0</v>
      </c>
      <c r="AC37" s="26">
        <f t="shared" si="21"/>
        <v>0</v>
      </c>
      <c r="AE37" s="25">
        <f t="shared" si="28"/>
        <v>11508.541164784718</v>
      </c>
      <c r="AF37" s="3">
        <f t="shared" si="22"/>
        <v>0</v>
      </c>
      <c r="AG37" s="3">
        <f t="shared" si="22"/>
        <v>0</v>
      </c>
      <c r="AH37" s="3">
        <f t="shared" si="22"/>
        <v>28050120.68194288</v>
      </c>
      <c r="AI37" s="3">
        <f t="shared" si="22"/>
        <v>0</v>
      </c>
      <c r="AJ37" s="3">
        <f t="shared" si="22"/>
        <v>0</v>
      </c>
      <c r="AK37" s="3">
        <f t="shared" si="22"/>
        <v>0</v>
      </c>
      <c r="AL37" s="3">
        <f t="shared" si="22"/>
        <v>62647018.454665504</v>
      </c>
      <c r="AM37" s="3">
        <f t="shared" si="22"/>
        <v>2113763.6453426722</v>
      </c>
      <c r="AN37" s="3">
        <f t="shared" si="22"/>
        <v>0</v>
      </c>
      <c r="AO37" s="3">
        <f t="shared" si="22"/>
        <v>0</v>
      </c>
      <c r="AP37" s="26">
        <f t="shared" si="22"/>
        <v>0</v>
      </c>
      <c r="AR37" s="25">
        <f t="shared" si="29"/>
        <v>11379.408209175486</v>
      </c>
      <c r="AS37" s="3">
        <f t="shared" si="23"/>
        <v>0</v>
      </c>
      <c r="AT37" s="3">
        <f t="shared" si="23"/>
        <v>0</v>
      </c>
      <c r="AU37" s="3">
        <f t="shared" si="23"/>
        <v>28835594.957865801</v>
      </c>
      <c r="AV37" s="3">
        <f t="shared" si="23"/>
        <v>0</v>
      </c>
      <c r="AW37" s="3">
        <f t="shared" si="23"/>
        <v>0</v>
      </c>
      <c r="AX37" s="3">
        <f t="shared" si="23"/>
        <v>0</v>
      </c>
      <c r="AY37" s="3">
        <f t="shared" si="23"/>
        <v>64667890.017719202</v>
      </c>
      <c r="AZ37" s="3">
        <f t="shared" si="23"/>
        <v>2113763.6453426722</v>
      </c>
      <c r="BA37" s="3">
        <f t="shared" si="23"/>
        <v>0</v>
      </c>
      <c r="BB37" s="3">
        <f t="shared" si="23"/>
        <v>0</v>
      </c>
      <c r="BC37" s="26">
        <f t="shared" si="23"/>
        <v>0</v>
      </c>
      <c r="BF37" s="2"/>
      <c r="BG37" s="71" t="s">
        <v>14</v>
      </c>
      <c r="BH37" s="92">
        <f t="shared" si="30"/>
        <v>89.661855400245742</v>
      </c>
      <c r="BI37" s="92">
        <f t="shared" si="31"/>
        <v>92.822411323115858</v>
      </c>
      <c r="BJ37" s="4">
        <f t="shared" si="32"/>
        <v>95.628628029136848</v>
      </c>
      <c r="BL37" s="2" t="s">
        <v>14</v>
      </c>
      <c r="BM37" s="65">
        <f t="shared" si="33"/>
        <v>13.415691000844625</v>
      </c>
      <c r="BN37" s="65">
        <f t="shared" si="24"/>
        <v>13.476708702029363</v>
      </c>
      <c r="BO37" s="66">
        <f t="shared" si="24"/>
        <v>13.522721579971529</v>
      </c>
    </row>
    <row r="38" spans="3:67" x14ac:dyDescent="0.25">
      <c r="D38" s="13" t="s">
        <v>15</v>
      </c>
      <c r="E38" s="8">
        <f t="shared" si="25"/>
        <v>6.1928671581058304E-4</v>
      </c>
      <c r="F38" s="8"/>
      <c r="G38" s="8"/>
      <c r="H38" s="8">
        <f t="shared" si="26"/>
        <v>5.4114106308541673E-2</v>
      </c>
      <c r="I38" s="8">
        <f t="shared" si="26"/>
        <v>0</v>
      </c>
      <c r="J38" s="8">
        <f t="shared" si="26"/>
        <v>0</v>
      </c>
      <c r="K38" s="8">
        <f t="shared" si="26"/>
        <v>0</v>
      </c>
      <c r="L38" s="8">
        <f t="shared" si="26"/>
        <v>0.1224063148568654</v>
      </c>
      <c r="M38" s="8">
        <f t="shared" si="26"/>
        <v>0.69740190698324378</v>
      </c>
      <c r="N38" s="8">
        <f t="shared" si="26"/>
        <v>0</v>
      </c>
      <c r="O38" s="8">
        <f t="shared" si="26"/>
        <v>0</v>
      </c>
      <c r="P38" s="14">
        <f t="shared" si="26"/>
        <v>0</v>
      </c>
      <c r="R38" s="25">
        <f t="shared" si="27"/>
        <v>10972.596770052465</v>
      </c>
      <c r="S38" s="3">
        <f t="shared" si="21"/>
        <v>0</v>
      </c>
      <c r="T38" s="3">
        <f t="shared" si="21"/>
        <v>0</v>
      </c>
      <c r="U38" s="3">
        <f t="shared" si="21"/>
        <v>31404488.904785696</v>
      </c>
      <c r="V38" s="3">
        <f t="shared" si="21"/>
        <v>0</v>
      </c>
      <c r="W38" s="3">
        <f t="shared" si="21"/>
        <v>0</v>
      </c>
      <c r="X38" s="3">
        <f t="shared" si="21"/>
        <v>0</v>
      </c>
      <c r="Y38" s="3">
        <f t="shared" si="21"/>
        <v>54912611.339768454</v>
      </c>
      <c r="Z38" s="3">
        <f t="shared" si="21"/>
        <v>6175109.4221135257</v>
      </c>
      <c r="AA38" s="3">
        <f t="shared" si="21"/>
        <v>0</v>
      </c>
      <c r="AB38" s="3">
        <f t="shared" si="21"/>
        <v>0</v>
      </c>
      <c r="AC38" s="26">
        <f t="shared" si="21"/>
        <v>0</v>
      </c>
      <c r="AE38" s="25">
        <f t="shared" si="28"/>
        <v>10752.204104484323</v>
      </c>
      <c r="AF38" s="3">
        <f t="shared" si="22"/>
        <v>0</v>
      </c>
      <c r="AG38" s="3">
        <f t="shared" si="22"/>
        <v>0</v>
      </c>
      <c r="AH38" s="3">
        <f t="shared" si="22"/>
        <v>32734787.915846646</v>
      </c>
      <c r="AI38" s="3">
        <f t="shared" si="22"/>
        <v>0</v>
      </c>
      <c r="AJ38" s="3">
        <f t="shared" si="22"/>
        <v>0</v>
      </c>
      <c r="AK38" s="3">
        <f t="shared" si="22"/>
        <v>0</v>
      </c>
      <c r="AL38" s="3">
        <f t="shared" si="22"/>
        <v>56743031.717760734</v>
      </c>
      <c r="AM38" s="3">
        <f t="shared" si="22"/>
        <v>6175109.4221135257</v>
      </c>
      <c r="AN38" s="3">
        <f t="shared" si="22"/>
        <v>0</v>
      </c>
      <c r="AO38" s="3">
        <f t="shared" si="22"/>
        <v>0</v>
      </c>
      <c r="AP38" s="26">
        <f t="shared" si="22"/>
        <v>0</v>
      </c>
      <c r="AR38" s="25">
        <f t="shared" si="29"/>
        <v>10631.557718861237</v>
      </c>
      <c r="AS38" s="3">
        <f t="shared" si="23"/>
        <v>0</v>
      </c>
      <c r="AT38" s="3">
        <f t="shared" si="23"/>
        <v>0</v>
      </c>
      <c r="AU38" s="3">
        <f t="shared" si="23"/>
        <v>33651444.714840107</v>
      </c>
      <c r="AV38" s="3">
        <f t="shared" si="23"/>
        <v>0</v>
      </c>
      <c r="AW38" s="3">
        <f t="shared" si="23"/>
        <v>0</v>
      </c>
      <c r="AX38" s="3">
        <f t="shared" si="23"/>
        <v>0</v>
      </c>
      <c r="AY38" s="3">
        <f t="shared" si="23"/>
        <v>58573452.095752984</v>
      </c>
      <c r="AZ38" s="3">
        <f t="shared" si="23"/>
        <v>6175109.4221135257</v>
      </c>
      <c r="BA38" s="3">
        <f t="shared" si="23"/>
        <v>0</v>
      </c>
      <c r="BB38" s="3">
        <f t="shared" si="23"/>
        <v>0</v>
      </c>
      <c r="BC38" s="26">
        <f t="shared" si="23"/>
        <v>0</v>
      </c>
      <c r="BF38" s="2"/>
      <c r="BG38" s="71" t="s">
        <v>15</v>
      </c>
      <c r="BH38" s="92">
        <f t="shared" si="30"/>
        <v>92.503182263437722</v>
      </c>
      <c r="BI38" s="92">
        <f t="shared" si="31"/>
        <v>95.663681259825395</v>
      </c>
      <c r="BJ38" s="4">
        <f t="shared" si="32"/>
        <v>98.410637790425454</v>
      </c>
      <c r="BL38" s="2" t="s">
        <v>15</v>
      </c>
      <c r="BM38" s="65">
        <f t="shared" si="33"/>
        <v>11.566301652592761</v>
      </c>
      <c r="BN38" s="65">
        <f t="shared" si="24"/>
        <v>11.665626768798363</v>
      </c>
      <c r="BO38" s="66">
        <f t="shared" si="24"/>
        <v>11.743833791378211</v>
      </c>
    </row>
    <row r="39" spans="3:67" x14ac:dyDescent="0.25">
      <c r="D39" s="13" t="s">
        <v>16</v>
      </c>
      <c r="E39" s="8">
        <f t="shared" si="25"/>
        <v>1.3517609636414206E-2</v>
      </c>
      <c r="F39" s="8"/>
      <c r="G39" s="8"/>
      <c r="H39" s="8">
        <f t="shared" si="26"/>
        <v>3.6842125426013991E-2</v>
      </c>
      <c r="I39" s="8">
        <f t="shared" si="26"/>
        <v>1.5349961058478797E-2</v>
      </c>
      <c r="J39" s="8">
        <f t="shared" si="26"/>
        <v>9.3316568493240111E-3</v>
      </c>
      <c r="K39" s="8">
        <f t="shared" si="26"/>
        <v>1.8416647412523111E-2</v>
      </c>
      <c r="L39" s="8">
        <f t="shared" si="26"/>
        <v>3.7410701263925615E-2</v>
      </c>
      <c r="M39" s="8">
        <f t="shared" si="26"/>
        <v>6.3874744747846657E-2</v>
      </c>
      <c r="N39" s="8">
        <f t="shared" si="26"/>
        <v>1.4783422923693168E-2</v>
      </c>
      <c r="O39" s="8">
        <f t="shared" si="26"/>
        <v>4.0850249856299377E-2</v>
      </c>
      <c r="P39" s="14">
        <f t="shared" si="26"/>
        <v>1.8199999999999997E-2</v>
      </c>
      <c r="R39" s="25">
        <f t="shared" si="27"/>
        <v>239506.63892605639</v>
      </c>
      <c r="S39" s="3">
        <f t="shared" si="21"/>
        <v>0</v>
      </c>
      <c r="T39" s="3">
        <f t="shared" si="21"/>
        <v>0</v>
      </c>
      <c r="U39" s="3">
        <f t="shared" si="21"/>
        <v>21380896.740178645</v>
      </c>
      <c r="V39" s="3">
        <f t="shared" si="21"/>
        <v>1417165.3026072418</v>
      </c>
      <c r="W39" s="3">
        <f t="shared" si="21"/>
        <v>2203319.9640022828</v>
      </c>
      <c r="X39" s="3">
        <f t="shared" si="21"/>
        <v>2790211.4845611528</v>
      </c>
      <c r="Y39" s="3">
        <f t="shared" si="21"/>
        <v>16782788.542048093</v>
      </c>
      <c r="Z39" s="3">
        <f t="shared" si="21"/>
        <v>565575.65182711952</v>
      </c>
      <c r="AA39" s="3">
        <f t="shared" si="21"/>
        <v>2533332.9470355073</v>
      </c>
      <c r="AB39" s="3">
        <f t="shared" si="21"/>
        <v>6772614.6100366199</v>
      </c>
      <c r="AC39" s="26">
        <f t="shared" si="21"/>
        <v>1733804.1954073077</v>
      </c>
      <c r="AE39" s="25">
        <f t="shared" si="28"/>
        <v>234695.97216408732</v>
      </c>
      <c r="AF39" s="3">
        <f t="shared" si="22"/>
        <v>0</v>
      </c>
      <c r="AG39" s="3">
        <f t="shared" si="22"/>
        <v>0</v>
      </c>
      <c r="AH39" s="3">
        <f t="shared" si="22"/>
        <v>22286594.835609887</v>
      </c>
      <c r="AI39" s="3">
        <f t="shared" si="22"/>
        <v>1334399.6654070183</v>
      </c>
      <c r="AJ39" s="3">
        <f t="shared" si="22"/>
        <v>2201605.7426823718</v>
      </c>
      <c r="AK39" s="3">
        <f t="shared" si="22"/>
        <v>2923725.4259073557</v>
      </c>
      <c r="AL39" s="3">
        <f t="shared" si="22"/>
        <v>17342214.826783027</v>
      </c>
      <c r="AM39" s="3">
        <f t="shared" si="22"/>
        <v>565575.65182711952</v>
      </c>
      <c r="AN39" s="3">
        <f t="shared" si="22"/>
        <v>2815989.7629894428</v>
      </c>
      <c r="AO39" s="3">
        <f t="shared" si="22"/>
        <v>7008497.5446491158</v>
      </c>
      <c r="AP39" s="26">
        <f t="shared" si="22"/>
        <v>1386097.0820665851</v>
      </c>
      <c r="AR39" s="25">
        <f t="shared" si="29"/>
        <v>232062.53808055053</v>
      </c>
      <c r="AS39" s="3">
        <f t="shared" si="23"/>
        <v>0</v>
      </c>
      <c r="AT39" s="3">
        <f t="shared" si="23"/>
        <v>0</v>
      </c>
      <c r="AU39" s="3">
        <f t="shared" si="23"/>
        <v>22910675.820493393</v>
      </c>
      <c r="AV39" s="3">
        <f t="shared" si="23"/>
        <v>1115693.5406112433</v>
      </c>
      <c r="AW39" s="3">
        <f t="shared" si="23"/>
        <v>2199882.8450070829</v>
      </c>
      <c r="AX39" s="3">
        <f t="shared" si="23"/>
        <v>3059120.9871431366</v>
      </c>
      <c r="AY39" s="3">
        <f t="shared" si="23"/>
        <v>17901641.111517955</v>
      </c>
      <c r="AZ39" s="3">
        <f t="shared" si="23"/>
        <v>565575.65182711952</v>
      </c>
      <c r="BA39" s="3">
        <f t="shared" si="23"/>
        <v>2531961.7395074875</v>
      </c>
      <c r="BB39" s="3">
        <f t="shared" si="23"/>
        <v>7243700.4658119306</v>
      </c>
      <c r="BC39" s="26">
        <f t="shared" si="23"/>
        <v>1171528.8646340328</v>
      </c>
      <c r="BF39" s="2"/>
      <c r="BG39" s="71" t="s">
        <v>16</v>
      </c>
      <c r="BH39" s="92">
        <f t="shared" si="30"/>
        <v>56.419216076630015</v>
      </c>
      <c r="BI39" s="92">
        <f t="shared" si="31"/>
        <v>58.099396510086009</v>
      </c>
      <c r="BJ39" s="4">
        <f t="shared" si="32"/>
        <v>58.93184356463393</v>
      </c>
      <c r="BL39" s="2" t="s">
        <v>16</v>
      </c>
      <c r="BM39" s="65">
        <f t="shared" si="33"/>
        <v>14.246114528164208</v>
      </c>
      <c r="BN39" s="65">
        <f t="shared" si="24"/>
        <v>14.410433137548713</v>
      </c>
      <c r="BO39" s="66">
        <f t="shared" si="24"/>
        <v>14.516453483969999</v>
      </c>
    </row>
    <row r="40" spans="3:67" ht="15.75" thickBot="1" x14ac:dyDescent="0.3">
      <c r="D40" s="15" t="s">
        <v>17</v>
      </c>
      <c r="E40" s="16">
        <f t="shared" si="25"/>
        <v>0</v>
      </c>
      <c r="F40" s="16"/>
      <c r="G40" s="16"/>
      <c r="H40" s="16">
        <f t="shared" si="26"/>
        <v>0</v>
      </c>
      <c r="I40" s="16">
        <f t="shared" si="26"/>
        <v>0</v>
      </c>
      <c r="J40" s="16">
        <f t="shared" si="26"/>
        <v>0</v>
      </c>
      <c r="K40" s="16">
        <f t="shared" si="26"/>
        <v>0</v>
      </c>
      <c r="L40" s="16">
        <f t="shared" si="26"/>
        <v>0</v>
      </c>
      <c r="M40" s="16">
        <f t="shared" si="26"/>
        <v>0</v>
      </c>
      <c r="N40" s="16">
        <f t="shared" si="26"/>
        <v>0</v>
      </c>
      <c r="O40" s="16">
        <f t="shared" si="26"/>
        <v>0</v>
      </c>
      <c r="P40" s="17">
        <f t="shared" si="26"/>
        <v>0</v>
      </c>
      <c r="R40" s="27">
        <f t="shared" si="27"/>
        <v>0</v>
      </c>
      <c r="S40" s="28">
        <f t="shared" si="21"/>
        <v>0</v>
      </c>
      <c r="T40" s="28">
        <f t="shared" si="21"/>
        <v>0</v>
      </c>
      <c r="U40" s="28">
        <f t="shared" si="21"/>
        <v>0</v>
      </c>
      <c r="V40" s="28">
        <f t="shared" si="21"/>
        <v>0</v>
      </c>
      <c r="W40" s="28">
        <f t="shared" si="21"/>
        <v>0</v>
      </c>
      <c r="X40" s="28">
        <f t="shared" si="21"/>
        <v>0</v>
      </c>
      <c r="Y40" s="28">
        <f t="shared" si="21"/>
        <v>0</v>
      </c>
      <c r="Z40" s="28">
        <f t="shared" si="21"/>
        <v>0</v>
      </c>
      <c r="AA40" s="28">
        <f t="shared" si="21"/>
        <v>0</v>
      </c>
      <c r="AB40" s="28">
        <f t="shared" si="21"/>
        <v>0</v>
      </c>
      <c r="AC40" s="29">
        <f t="shared" si="21"/>
        <v>0</v>
      </c>
      <c r="AE40" s="27">
        <f t="shared" si="28"/>
        <v>0</v>
      </c>
      <c r="AF40" s="28">
        <f t="shared" si="22"/>
        <v>0</v>
      </c>
      <c r="AG40" s="28">
        <f t="shared" si="22"/>
        <v>0</v>
      </c>
      <c r="AH40" s="28">
        <f t="shared" si="22"/>
        <v>0</v>
      </c>
      <c r="AI40" s="28">
        <f t="shared" si="22"/>
        <v>0</v>
      </c>
      <c r="AJ40" s="28">
        <f t="shared" si="22"/>
        <v>0</v>
      </c>
      <c r="AK40" s="28">
        <f t="shared" si="22"/>
        <v>0</v>
      </c>
      <c r="AL40" s="28">
        <f t="shared" si="22"/>
        <v>0</v>
      </c>
      <c r="AM40" s="28">
        <f t="shared" si="22"/>
        <v>0</v>
      </c>
      <c r="AN40" s="28">
        <f t="shared" si="22"/>
        <v>0</v>
      </c>
      <c r="AO40" s="28">
        <f t="shared" si="22"/>
        <v>0</v>
      </c>
      <c r="AP40" s="29">
        <f t="shared" si="22"/>
        <v>0</v>
      </c>
      <c r="AR40" s="27">
        <f t="shared" si="29"/>
        <v>0</v>
      </c>
      <c r="AS40" s="28">
        <f t="shared" si="23"/>
        <v>0</v>
      </c>
      <c r="AT40" s="28">
        <f t="shared" si="23"/>
        <v>0</v>
      </c>
      <c r="AU40" s="28">
        <f t="shared" si="23"/>
        <v>0</v>
      </c>
      <c r="AV40" s="28">
        <f t="shared" si="23"/>
        <v>0</v>
      </c>
      <c r="AW40" s="28">
        <f t="shared" si="23"/>
        <v>0</v>
      </c>
      <c r="AX40" s="28">
        <f t="shared" si="23"/>
        <v>0</v>
      </c>
      <c r="AY40" s="28">
        <f t="shared" si="23"/>
        <v>0</v>
      </c>
      <c r="AZ40" s="28">
        <f t="shared" si="23"/>
        <v>0</v>
      </c>
      <c r="BA40" s="28">
        <f t="shared" si="23"/>
        <v>0</v>
      </c>
      <c r="BB40" s="28">
        <f t="shared" si="23"/>
        <v>0</v>
      </c>
      <c r="BC40" s="29">
        <f t="shared" si="23"/>
        <v>0</v>
      </c>
      <c r="BF40" s="2"/>
      <c r="BG40" s="71" t="s">
        <v>17</v>
      </c>
      <c r="BH40" s="92">
        <f t="shared" si="30"/>
        <v>0</v>
      </c>
      <c r="BI40" s="92">
        <f t="shared" si="31"/>
        <v>0</v>
      </c>
      <c r="BJ40" s="4">
        <f t="shared" si="32"/>
        <v>0</v>
      </c>
      <c r="BL40" s="5" t="s">
        <v>17</v>
      </c>
      <c r="BM40" s="67" t="e">
        <f t="shared" si="33"/>
        <v>#DIV/0!</v>
      </c>
      <c r="BN40" s="67" t="e">
        <f t="shared" si="24"/>
        <v>#DIV/0!</v>
      </c>
      <c r="BO40" s="68" t="e">
        <f t="shared" si="24"/>
        <v>#DIV/0!</v>
      </c>
    </row>
    <row r="41" spans="3:67" ht="15.75" thickBot="1" x14ac:dyDescent="0.3"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BF41" s="5"/>
      <c r="BG41" s="6" t="s">
        <v>48</v>
      </c>
      <c r="BH41" s="44">
        <f>SUM(BH32:BH40)</f>
        <v>1967.8794633027046</v>
      </c>
      <c r="BI41" s="44">
        <f>SUM(BI32:BI40)</f>
        <v>2014.5238630946208</v>
      </c>
      <c r="BJ41" s="45">
        <f>SUM(BJ32:BJ40)</f>
        <v>2013.8968260568606</v>
      </c>
      <c r="BL41" s="46" t="s">
        <v>58</v>
      </c>
      <c r="BM41" s="69">
        <f t="shared" si="33"/>
        <v>14.036853096930473</v>
      </c>
      <c r="BN41" s="69">
        <f t="shared" si="24"/>
        <v>14.252178651267633</v>
      </c>
      <c r="BO41" s="70">
        <f t="shared" si="24"/>
        <v>14.365626819713997</v>
      </c>
    </row>
    <row r="42" spans="3:67" x14ac:dyDescent="0.25"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</row>
    <row r="43" spans="3:67" x14ac:dyDescent="0.25">
      <c r="C43" t="s">
        <v>32</v>
      </c>
      <c r="D43" s="10"/>
      <c r="E43" s="11" t="s">
        <v>19</v>
      </c>
      <c r="F43" s="11" t="s">
        <v>20</v>
      </c>
      <c r="G43" s="11" t="s">
        <v>21</v>
      </c>
      <c r="H43" s="11" t="s">
        <v>29</v>
      </c>
      <c r="I43" s="11" t="s">
        <v>22</v>
      </c>
      <c r="J43" s="11" t="s">
        <v>23</v>
      </c>
      <c r="K43" s="11" t="s">
        <v>8</v>
      </c>
      <c r="L43" s="11" t="s">
        <v>0</v>
      </c>
      <c r="M43" s="11" t="s">
        <v>24</v>
      </c>
      <c r="N43" s="11" t="s">
        <v>25</v>
      </c>
      <c r="O43" s="11" t="s">
        <v>26</v>
      </c>
      <c r="P43" s="12" t="s">
        <v>27</v>
      </c>
    </row>
    <row r="44" spans="3:67" x14ac:dyDescent="0.25">
      <c r="D44" s="13" t="s">
        <v>9</v>
      </c>
      <c r="E44" s="55">
        <v>0.42939614918445268</v>
      </c>
      <c r="F44" s="55"/>
      <c r="G44" s="55"/>
      <c r="H44" s="55">
        <v>0.45693217400328018</v>
      </c>
      <c r="I44" s="55">
        <v>2.0952239660138239</v>
      </c>
      <c r="J44" s="55">
        <v>3.0370651257737613</v>
      </c>
      <c r="K44" s="55">
        <v>0.22375905287306835</v>
      </c>
      <c r="L44" s="55">
        <v>2.4790605815343182E-2</v>
      </c>
      <c r="M44" s="55">
        <v>0</v>
      </c>
      <c r="N44" s="55">
        <v>1.9517143106292045</v>
      </c>
      <c r="O44" s="55">
        <v>0.91502886163709019</v>
      </c>
      <c r="P44" s="56">
        <v>5.0913390082223877</v>
      </c>
    </row>
    <row r="45" spans="3:67" x14ac:dyDescent="0.25">
      <c r="D45" s="13" t="s">
        <v>10</v>
      </c>
      <c r="E45" s="55">
        <v>3.2061249736338869E-3</v>
      </c>
      <c r="F45" s="55"/>
      <c r="G45" s="55"/>
      <c r="H45" s="55">
        <v>0.38688802453456572</v>
      </c>
      <c r="I45" s="55">
        <v>4.0194751296730044E-5</v>
      </c>
      <c r="J45" s="55">
        <v>3.2127869770266298E-3</v>
      </c>
      <c r="K45" s="55">
        <v>0.13663523162263785</v>
      </c>
      <c r="L45" s="55">
        <v>0</v>
      </c>
      <c r="M45" s="55">
        <v>0</v>
      </c>
      <c r="N45" s="55">
        <v>0</v>
      </c>
      <c r="O45" s="55">
        <v>0</v>
      </c>
      <c r="P45" s="56">
        <v>0</v>
      </c>
    </row>
    <row r="46" spans="3:67" x14ac:dyDescent="0.25">
      <c r="D46" s="13" t="s">
        <v>11</v>
      </c>
      <c r="E46" s="55">
        <v>4.1110339747530223E-3</v>
      </c>
      <c r="F46" s="55"/>
      <c r="G46" s="55"/>
      <c r="H46" s="55">
        <v>4.6997219712530729</v>
      </c>
      <c r="I46" s="55">
        <v>0</v>
      </c>
      <c r="J46" s="55">
        <v>0</v>
      </c>
      <c r="K46" s="55">
        <v>0.88806760171357535</v>
      </c>
      <c r="L46" s="55">
        <v>1.3635089746102413</v>
      </c>
      <c r="M46" s="55">
        <v>0</v>
      </c>
      <c r="N46" s="55">
        <v>0</v>
      </c>
      <c r="O46" s="55">
        <v>0</v>
      </c>
      <c r="P46" s="56">
        <v>0</v>
      </c>
    </row>
    <row r="47" spans="3:67" x14ac:dyDescent="0.25">
      <c r="D47" s="13" t="s">
        <v>12</v>
      </c>
      <c r="E47" s="55">
        <v>1.444580020411018E-4</v>
      </c>
      <c r="F47" s="55"/>
      <c r="G47" s="55"/>
      <c r="H47" s="55">
        <v>0.41223560702097256</v>
      </c>
      <c r="I47" s="55">
        <v>0</v>
      </c>
      <c r="J47" s="55">
        <v>0</v>
      </c>
      <c r="K47" s="55">
        <v>0</v>
      </c>
      <c r="L47" s="55">
        <v>1.3633999725407029</v>
      </c>
      <c r="M47" s="55">
        <v>0</v>
      </c>
      <c r="N47" s="55">
        <v>0</v>
      </c>
      <c r="O47" s="55">
        <v>0</v>
      </c>
      <c r="P47" s="56">
        <v>0</v>
      </c>
    </row>
    <row r="48" spans="3:67" x14ac:dyDescent="0.25">
      <c r="D48" s="13" t="s">
        <v>13</v>
      </c>
      <c r="E48" s="55">
        <v>4.3277209778146744E-4</v>
      </c>
      <c r="F48" s="55"/>
      <c r="G48" s="55"/>
      <c r="H48" s="55">
        <v>0.43483332644844275</v>
      </c>
      <c r="I48" s="55">
        <v>0</v>
      </c>
      <c r="J48" s="55">
        <v>0</v>
      </c>
      <c r="K48" s="55">
        <v>8.3706867816627464E-2</v>
      </c>
      <c r="L48" s="55">
        <v>0.13402246350058317</v>
      </c>
      <c r="M48" s="55">
        <v>0</v>
      </c>
      <c r="N48" s="55">
        <v>0</v>
      </c>
      <c r="O48" s="55">
        <v>0</v>
      </c>
      <c r="P48" s="56">
        <v>0</v>
      </c>
    </row>
    <row r="49" spans="3:62" x14ac:dyDescent="0.25">
      <c r="D49" s="13" t="s">
        <v>14</v>
      </c>
      <c r="E49" s="55">
        <v>3.0504714764345998E-4</v>
      </c>
      <c r="F49" s="55"/>
      <c r="G49" s="55"/>
      <c r="H49" s="55">
        <v>0.3006606794198618</v>
      </c>
      <c r="I49" s="55">
        <v>0</v>
      </c>
      <c r="J49" s="55">
        <v>0</v>
      </c>
      <c r="K49" s="55">
        <v>0</v>
      </c>
      <c r="L49" s="55">
        <v>0.45869580687825023</v>
      </c>
      <c r="M49" s="55">
        <v>6.0874453808571954E-2</v>
      </c>
      <c r="N49" s="55">
        <v>0</v>
      </c>
      <c r="O49" s="55">
        <v>0</v>
      </c>
      <c r="P49" s="56">
        <v>0</v>
      </c>
    </row>
    <row r="50" spans="3:62" x14ac:dyDescent="0.25">
      <c r="D50" s="13" t="s">
        <v>15</v>
      </c>
      <c r="E50" s="55">
        <v>1.4229113201048526E-4</v>
      </c>
      <c r="F50" s="55"/>
      <c r="G50" s="55"/>
      <c r="H50" s="55">
        <v>0.33557628710114457</v>
      </c>
      <c r="I50" s="55">
        <v>0</v>
      </c>
      <c r="J50" s="55">
        <v>0</v>
      </c>
      <c r="K50" s="55">
        <v>0</v>
      </c>
      <c r="L50" s="55">
        <v>0.14362642962750161</v>
      </c>
      <c r="M50" s="55">
        <v>0.1778374862807271</v>
      </c>
      <c r="N50" s="55">
        <v>0</v>
      </c>
      <c r="O50" s="55">
        <v>0</v>
      </c>
      <c r="P50" s="56">
        <v>0</v>
      </c>
    </row>
    <row r="51" spans="3:62" x14ac:dyDescent="0.25">
      <c r="D51" s="13" t="s">
        <v>16</v>
      </c>
      <c r="E51" s="55">
        <v>5.2621234876838695E-3</v>
      </c>
      <c r="F51" s="55"/>
      <c r="G51" s="55"/>
      <c r="H51" s="55">
        <v>0.25915193021865973</v>
      </c>
      <c r="I51" s="55">
        <v>3.3735839234879682E-2</v>
      </c>
      <c r="J51" s="55">
        <v>3.2722087249211641E-2</v>
      </c>
      <c r="K51" s="55">
        <v>3.0831245974091159E-2</v>
      </c>
      <c r="L51" s="55">
        <v>0.14895574702737752</v>
      </c>
      <c r="M51" s="55">
        <v>1.628805991070089E-2</v>
      </c>
      <c r="N51" s="55">
        <v>2.9285689370795457E-2</v>
      </c>
      <c r="O51" s="55">
        <v>3.8971138362909601E-2</v>
      </c>
      <c r="P51" s="56">
        <v>9.4380087542928759E-2</v>
      </c>
    </row>
    <row r="52" spans="3:62" x14ac:dyDescent="0.25">
      <c r="D52" s="13" t="s">
        <v>17</v>
      </c>
      <c r="E52" s="55">
        <v>0</v>
      </c>
      <c r="F52" s="55"/>
      <c r="G52" s="55"/>
      <c r="H52" s="55">
        <v>0</v>
      </c>
      <c r="I52" s="55">
        <v>0</v>
      </c>
      <c r="J52" s="55">
        <v>0</v>
      </c>
      <c r="K52" s="55">
        <v>0</v>
      </c>
      <c r="L52" s="55">
        <v>0</v>
      </c>
      <c r="M52" s="55">
        <v>0</v>
      </c>
      <c r="N52" s="55">
        <v>0</v>
      </c>
      <c r="O52" s="55">
        <v>0</v>
      </c>
      <c r="P52" s="56">
        <v>0</v>
      </c>
    </row>
    <row r="53" spans="3:62" ht="15.75" thickBot="1" x14ac:dyDescent="0.3">
      <c r="D53" s="15" t="s">
        <v>30</v>
      </c>
      <c r="E53" s="57">
        <f>SUM(E44:E52)</f>
        <v>0.44299999999999995</v>
      </c>
      <c r="F53" s="57">
        <f t="shared" ref="F53" si="34">SUM(F44:F52)</f>
        <v>0</v>
      </c>
      <c r="G53" s="57">
        <f t="shared" ref="G53" si="35">SUM(G44:G52)</f>
        <v>0</v>
      </c>
      <c r="H53" s="57">
        <f t="shared" ref="H53" si="36">SUM(H44:H52)</f>
        <v>7.2859999999999996</v>
      </c>
      <c r="I53" s="57">
        <f t="shared" ref="I53" si="37">SUM(I44:I52)</f>
        <v>2.1290000000000004</v>
      </c>
      <c r="J53" s="57">
        <f t="shared" ref="J53" si="38">SUM(J44:J52)</f>
        <v>3.0729999999999995</v>
      </c>
      <c r="K53" s="57">
        <f t="shared" ref="K53" si="39">SUM(K44:K52)</f>
        <v>1.3630000000000002</v>
      </c>
      <c r="L53" s="57">
        <f t="shared" ref="L53" si="40">SUM(L44:L52)</f>
        <v>3.6369999999999996</v>
      </c>
      <c r="M53" s="57">
        <f t="shared" ref="M53" si="41">SUM(M44:M52)</f>
        <v>0.25499999999999995</v>
      </c>
      <c r="N53" s="57">
        <f t="shared" ref="N53" si="42">SUM(N44:N52)</f>
        <v>1.9810000000000001</v>
      </c>
      <c r="O53" s="57">
        <f t="shared" ref="O53" si="43">SUM(O44:O52)</f>
        <v>0.95399999999999974</v>
      </c>
      <c r="P53" s="58">
        <f t="shared" ref="P53" si="44">SUM(P44:P52)</f>
        <v>5.1857190957653163</v>
      </c>
    </row>
    <row r="54" spans="3:62" x14ac:dyDescent="0.25">
      <c r="BF54" s="9" t="s">
        <v>32</v>
      </c>
      <c r="BG54" s="41"/>
      <c r="BH54" s="41"/>
      <c r="BI54" s="41"/>
      <c r="BJ54" s="42"/>
    </row>
    <row r="55" spans="3:62" x14ac:dyDescent="0.25">
      <c r="R55" s="20">
        <f>'Plan outputs'!$C$8</f>
        <v>355.61542760918405</v>
      </c>
      <c r="S55" s="20"/>
      <c r="T55" s="20"/>
      <c r="U55" s="20">
        <f>'Plan outputs'!$C$9+'Plan outputs'!$C$13</f>
        <v>8036.3815953855119</v>
      </c>
      <c r="V55" s="20">
        <f>'Plan outputs'!$C$11</f>
        <v>1433.7081755892341</v>
      </c>
      <c r="W55" s="20">
        <f>'Plan outputs'!$C$14+'Plan outputs'!$C$17</f>
        <v>11794.025620504593</v>
      </c>
      <c r="X55" s="20">
        <f>'Plan outputs'!$C$23+'Plan outputs'!$C$24+'Plan outputs'!$C$16</f>
        <v>2600.3158726180113</v>
      </c>
      <c r="Y55" s="20">
        <f>'Plan outputs'!$C$10</f>
        <v>8363.1259562072428</v>
      </c>
      <c r="Z55" s="20">
        <f>'Plan outputs'!$C$12+'Plan outputs'!$C$21</f>
        <v>433.29499905295597</v>
      </c>
      <c r="AA55" s="20">
        <f>'Plan outputs'!$C$15+'Plan outputs'!$C$18+'Plan outputs'!$C$22</f>
        <v>2738.1885089057669</v>
      </c>
      <c r="AB55" s="20">
        <f>'Plan outputs'!$C$20</f>
        <v>1555.5276602705744</v>
      </c>
      <c r="AC55" s="20">
        <f>'Plan outputs'!$C$19</f>
        <v>1362.1807434430013</v>
      </c>
      <c r="AE55" s="20">
        <f>'Plan outputs'!$D$8</f>
        <v>367.47482758166382</v>
      </c>
      <c r="AF55" s="20"/>
      <c r="AG55" s="20"/>
      <c r="AH55" s="20">
        <f>'Plan outputs'!$D$9+'Plan outputs'!$D$13</f>
        <v>8771.3226638629621</v>
      </c>
      <c r="AI55" s="20">
        <f>'Plan outputs'!$D$11</f>
        <v>1354.5073341374014</v>
      </c>
      <c r="AJ55" s="20">
        <f>'Plan outputs'!$D$14+'Plan outputs'!$D$17</f>
        <v>11976.777046061619</v>
      </c>
      <c r="AK55" s="20">
        <f>'Plan outputs'!$D$23+'Plan outputs'!$D$24+'Plan outputs'!$D$16</f>
        <v>2924.5980944404087</v>
      </c>
      <c r="AL55" s="20">
        <f>'Plan outputs'!$D$10</f>
        <v>8641.8968214141496</v>
      </c>
      <c r="AM55" s="20">
        <f>'Plan outputs'!$D$12+'Plan outputs'!$D$21</f>
        <v>433.29499905295597</v>
      </c>
      <c r="AN55" s="20">
        <f>'Plan outputs'!$D$15+'Plan outputs'!$D$18+'Plan outputs'!$D$22</f>
        <v>3129.7762461139619</v>
      </c>
      <c r="AO55" s="20">
        <f>'Plan outputs'!$D$20</f>
        <v>1607.3785822795951</v>
      </c>
      <c r="AP55" s="20">
        <f>'Plan outputs'!$D$19</f>
        <v>1113.720388873402</v>
      </c>
      <c r="AR55" s="20">
        <f>'Plan outputs'!$E$8</f>
        <v>368.63905114131683</v>
      </c>
      <c r="AS55" s="20"/>
      <c r="AT55" s="20"/>
      <c r="AU55" s="20">
        <f>'Plan outputs'!$E$9+'Plan outputs'!$E$13</f>
        <v>9346.4322907742007</v>
      </c>
      <c r="AV55" s="20">
        <f>'Plan outputs'!$E$11</f>
        <v>1185.0734549722945</v>
      </c>
      <c r="AW55" s="20">
        <f>'Plan outputs'!$E$14+'Plan outputs'!$E$17</f>
        <v>12159.457401775046</v>
      </c>
      <c r="AX55" s="20">
        <f>'Plan outputs'!$E$23+'Plan outputs'!$E$24+'Plan outputs'!$E$16</f>
        <v>3251.3583402906552</v>
      </c>
      <c r="AY55" s="20">
        <f>'Plan outputs'!$E$10</f>
        <v>8920.6676866210528</v>
      </c>
      <c r="AZ55" s="20">
        <f>'Plan outputs'!$E$12+'Plan outputs'!$E$21</f>
        <v>433.29499905295597</v>
      </c>
      <c r="BA55" s="20">
        <f>'Plan outputs'!$E$15+'Plan outputs'!$E$18+'Plan outputs'!$E$22</f>
        <v>2997.5347768461852</v>
      </c>
      <c r="BB55" s="20">
        <f>'Plan outputs'!$E$20</f>
        <v>1659.2295042886119</v>
      </c>
      <c r="BC55" s="20">
        <f>'Plan outputs'!$E$19</f>
        <v>782.21014272624745</v>
      </c>
      <c r="BF55" s="2"/>
      <c r="BH55">
        <v>2020</v>
      </c>
      <c r="BI55">
        <v>2021</v>
      </c>
      <c r="BJ55" s="43">
        <v>2022</v>
      </c>
    </row>
    <row r="56" spans="3:62" x14ac:dyDescent="0.25">
      <c r="C56" t="s">
        <v>32</v>
      </c>
      <c r="D56" s="10"/>
      <c r="E56" s="11" t="s">
        <v>19</v>
      </c>
      <c r="F56" s="11" t="s">
        <v>20</v>
      </c>
      <c r="G56" s="11" t="s">
        <v>21</v>
      </c>
      <c r="H56" s="11" t="s">
        <v>29</v>
      </c>
      <c r="I56" s="11" t="s">
        <v>22</v>
      </c>
      <c r="J56" s="11" t="s">
        <v>23</v>
      </c>
      <c r="K56" s="11" t="s">
        <v>8</v>
      </c>
      <c r="L56" s="11" t="s">
        <v>0</v>
      </c>
      <c r="M56" s="11" t="s">
        <v>24</v>
      </c>
      <c r="N56" s="11" t="s">
        <v>25</v>
      </c>
      <c r="O56" s="11" t="s">
        <v>26</v>
      </c>
      <c r="P56" s="12" t="s">
        <v>27</v>
      </c>
      <c r="R56" s="24" t="s">
        <v>19</v>
      </c>
      <c r="S56" s="21" t="s">
        <v>20</v>
      </c>
      <c r="T56" s="21" t="s">
        <v>21</v>
      </c>
      <c r="U56" s="21" t="s">
        <v>29</v>
      </c>
      <c r="V56" s="21" t="s">
        <v>22</v>
      </c>
      <c r="W56" s="21" t="s">
        <v>23</v>
      </c>
      <c r="X56" s="21" t="s">
        <v>8</v>
      </c>
      <c r="Y56" s="21" t="s">
        <v>0</v>
      </c>
      <c r="Z56" s="21" t="s">
        <v>24</v>
      </c>
      <c r="AA56" s="21" t="s">
        <v>25</v>
      </c>
      <c r="AB56" s="21" t="s">
        <v>26</v>
      </c>
      <c r="AC56" s="22" t="s">
        <v>27</v>
      </c>
      <c r="AE56" s="24" t="s">
        <v>19</v>
      </c>
      <c r="AF56" s="21" t="s">
        <v>20</v>
      </c>
      <c r="AG56" s="21" t="s">
        <v>21</v>
      </c>
      <c r="AH56" s="21" t="s">
        <v>29</v>
      </c>
      <c r="AI56" s="21" t="s">
        <v>22</v>
      </c>
      <c r="AJ56" s="21" t="s">
        <v>23</v>
      </c>
      <c r="AK56" s="21" t="s">
        <v>8</v>
      </c>
      <c r="AL56" s="21" t="s">
        <v>0</v>
      </c>
      <c r="AM56" s="21" t="s">
        <v>24</v>
      </c>
      <c r="AN56" s="21" t="s">
        <v>25</v>
      </c>
      <c r="AO56" s="21" t="s">
        <v>26</v>
      </c>
      <c r="AP56" s="22" t="s">
        <v>27</v>
      </c>
      <c r="AR56" s="24" t="s">
        <v>19</v>
      </c>
      <c r="AS56" s="21" t="s">
        <v>20</v>
      </c>
      <c r="AT56" s="21" t="s">
        <v>21</v>
      </c>
      <c r="AU56" s="21" t="s">
        <v>29</v>
      </c>
      <c r="AV56" s="21" t="s">
        <v>22</v>
      </c>
      <c r="AW56" s="21" t="s">
        <v>23</v>
      </c>
      <c r="AX56" s="21" t="s">
        <v>8</v>
      </c>
      <c r="AY56" s="21" t="s">
        <v>0</v>
      </c>
      <c r="AZ56" s="21" t="s">
        <v>24</v>
      </c>
      <c r="BA56" s="21" t="s">
        <v>25</v>
      </c>
      <c r="BB56" s="21" t="s">
        <v>26</v>
      </c>
      <c r="BC56" s="22" t="s">
        <v>27</v>
      </c>
      <c r="BF56" s="2"/>
      <c r="BJ56" s="43"/>
    </row>
    <row r="57" spans="3:62" x14ac:dyDescent="0.25">
      <c r="D57" s="13" t="s">
        <v>9</v>
      </c>
      <c r="E57" s="8">
        <f>E44/E$53</f>
        <v>0.96929153314774885</v>
      </c>
      <c r="F57" s="8"/>
      <c r="G57" s="8"/>
      <c r="H57" s="8">
        <f t="shared" ref="H57" si="45">H44/H$53</f>
        <v>6.2713721383925364E-2</v>
      </c>
      <c r="I57" s="8">
        <f t="shared" ref="I57:P57" si="46">I44/I$53</f>
        <v>0.98413525881344455</v>
      </c>
      <c r="J57" s="8">
        <f t="shared" si="46"/>
        <v>0.98830625635332303</v>
      </c>
      <c r="K57" s="8">
        <f t="shared" si="46"/>
        <v>0.16416658317906699</v>
      </c>
      <c r="L57" s="8">
        <f t="shared" si="46"/>
        <v>6.8162237600613651E-3</v>
      </c>
      <c r="M57" s="8">
        <f t="shared" si="46"/>
        <v>0</v>
      </c>
      <c r="N57" s="8">
        <f t="shared" si="46"/>
        <v>0.98521671409853828</v>
      </c>
      <c r="O57" s="8">
        <f t="shared" si="46"/>
        <v>0.95914975014370063</v>
      </c>
      <c r="P57" s="14">
        <f t="shared" si="46"/>
        <v>0.98180000000000001</v>
      </c>
      <c r="R57" s="25">
        <f>E57*R$55</f>
        <v>344.6950230382983</v>
      </c>
      <c r="U57" s="3">
        <f t="shared" ref="U57:AC65" si="47">H57*U$55</f>
        <v>503.99139630791262</v>
      </c>
      <c r="V57" s="3">
        <f t="shared" si="47"/>
        <v>1410.9627664464622</v>
      </c>
      <c r="W57" s="3">
        <f t="shared" si="47"/>
        <v>11656.109308336072</v>
      </c>
      <c r="X57" s="3">
        <f t="shared" si="47"/>
        <v>426.88497199399291</v>
      </c>
      <c r="Y57" s="3">
        <f t="shared" si="47"/>
        <v>57.004937851085735</v>
      </c>
      <c r="Z57" s="3">
        <f t="shared" si="47"/>
        <v>0</v>
      </c>
      <c r="AA57" s="3">
        <f t="shared" si="47"/>
        <v>2697.7090853265158</v>
      </c>
      <c r="AB57" s="3">
        <f t="shared" si="47"/>
        <v>1491.9839666901366</v>
      </c>
      <c r="AC57" s="26">
        <f t="shared" si="47"/>
        <v>1337.3890539123388</v>
      </c>
      <c r="AE57" s="25">
        <f>E57*AE$55</f>
        <v>356.19023901983559</v>
      </c>
      <c r="AH57" s="3">
        <f t="shared" ref="AH57:AP65" si="48">H57*AH$55</f>
        <v>550.08228571001189</v>
      </c>
      <c r="AI57" s="3">
        <f t="shared" si="48"/>
        <v>1333.0184258460204</v>
      </c>
      <c r="AJ57" s="3">
        <f t="shared" si="48"/>
        <v>11836.723685571569</v>
      </c>
      <c r="AK57" s="3">
        <f t="shared" si="48"/>
        <v>480.12127633629217</v>
      </c>
      <c r="AL57" s="3">
        <f t="shared" si="48"/>
        <v>58.905102446121916</v>
      </c>
      <c r="AM57" s="3">
        <f t="shared" si="48"/>
        <v>0</v>
      </c>
      <c r="AN57" s="3">
        <f t="shared" si="48"/>
        <v>3083.5078690600553</v>
      </c>
      <c r="AO57" s="3">
        <f t="shared" si="48"/>
        <v>1541.7167655798094</v>
      </c>
      <c r="AP57" s="26">
        <f t="shared" si="48"/>
        <v>1093.4506777959061</v>
      </c>
      <c r="AR57" s="25">
        <f>E57*AR$55</f>
        <v>357.31871105889837</v>
      </c>
      <c r="AU57" s="3">
        <f t="shared" ref="AU57:BC65" si="49">H57*AU$55</f>
        <v>586.14955061733656</v>
      </c>
      <c r="AV57" s="3">
        <f t="shared" si="49"/>
        <v>1166.2725713221021</v>
      </c>
      <c r="AW57" s="3">
        <f t="shared" si="49"/>
        <v>12017.267824036</v>
      </c>
      <c r="AX57" s="3">
        <f t="shared" si="49"/>
        <v>533.76438941627907</v>
      </c>
      <c r="AY57" s="3">
        <f t="shared" si="49"/>
        <v>60.805267041158075</v>
      </c>
      <c r="AZ57" s="3">
        <f t="shared" si="49"/>
        <v>0</v>
      </c>
      <c r="BA57" s="3">
        <f t="shared" si="49"/>
        <v>2953.2213632404937</v>
      </c>
      <c r="BB57" s="3">
        <f t="shared" si="49"/>
        <v>1591.4495644694784</v>
      </c>
      <c r="BC57" s="26">
        <f t="shared" si="49"/>
        <v>767.97391812862975</v>
      </c>
      <c r="BF57" s="2"/>
      <c r="BG57" t="s">
        <v>9</v>
      </c>
      <c r="BH57" s="59">
        <f>SUM(R57:AC57)*10^-3</f>
        <v>19.926730509902814</v>
      </c>
      <c r="BI57" s="59">
        <f>SUM(AE57:AP57)*10^-3</f>
        <v>20.333716327365622</v>
      </c>
      <c r="BJ57" s="60">
        <f>SUM(AR57:BC57)*10^-3</f>
        <v>20.034223159330381</v>
      </c>
    </row>
    <row r="58" spans="3:62" x14ac:dyDescent="0.25">
      <c r="D58" s="13" t="s">
        <v>10</v>
      </c>
      <c r="E58" s="8">
        <f t="shared" ref="E58:P65" si="50">E45/E$53</f>
        <v>7.2373024235527928E-3</v>
      </c>
      <c r="F58" s="8"/>
      <c r="G58" s="8"/>
      <c r="H58" s="8">
        <f t="shared" ref="H58" si="51">H45/H$53</f>
        <v>5.3100195516684837E-2</v>
      </c>
      <c r="I58" s="8">
        <f t="shared" si="50"/>
        <v>1.8879638936932849E-5</v>
      </c>
      <c r="J58" s="8">
        <f t="shared" si="50"/>
        <v>1.0454887657099349E-3</v>
      </c>
      <c r="K58" s="8">
        <f t="shared" si="50"/>
        <v>0.10024595130054133</v>
      </c>
      <c r="L58" s="8">
        <f t="shared" si="50"/>
        <v>0</v>
      </c>
      <c r="M58" s="8">
        <f t="shared" si="50"/>
        <v>0</v>
      </c>
      <c r="N58" s="8">
        <f t="shared" si="50"/>
        <v>0</v>
      </c>
      <c r="O58" s="8">
        <f t="shared" si="50"/>
        <v>0</v>
      </c>
      <c r="P58" s="14">
        <f t="shared" si="50"/>
        <v>0</v>
      </c>
      <c r="R58" s="25">
        <f t="shared" ref="R58:R65" si="52">E58*R$55</f>
        <v>2.5736963960887107</v>
      </c>
      <c r="U58" s="3">
        <f t="shared" si="47"/>
        <v>426.73343396165831</v>
      </c>
      <c r="V58" s="3">
        <f t="shared" si="47"/>
        <v>2.7067892696053461E-2</v>
      </c>
      <c r="W58" s="3">
        <f t="shared" si="47"/>
        <v>12.330521288732697</v>
      </c>
      <c r="X58" s="3">
        <f t="shared" si="47"/>
        <v>260.67113833248982</v>
      </c>
      <c r="Y58" s="3">
        <f t="shared" si="47"/>
        <v>0</v>
      </c>
      <c r="Z58" s="3">
        <f t="shared" si="47"/>
        <v>0</v>
      </c>
      <c r="AA58" s="3">
        <f t="shared" si="47"/>
        <v>0</v>
      </c>
      <c r="AB58" s="3">
        <f t="shared" si="47"/>
        <v>0</v>
      </c>
      <c r="AC58" s="26">
        <f t="shared" si="47"/>
        <v>0</v>
      </c>
      <c r="AE58" s="25">
        <f t="shared" ref="AE58:AE65" si="53">E58*AE$55</f>
        <v>2.6595264602514201</v>
      </c>
      <c r="AH58" s="3">
        <f t="shared" si="48"/>
        <v>465.75894839105217</v>
      </c>
      <c r="AI58" s="3">
        <f t="shared" si="48"/>
        <v>2.5572609405941596E-2</v>
      </c>
      <c r="AJ58" s="3">
        <f t="shared" si="48"/>
        <v>12.521585851070043</v>
      </c>
      <c r="AK58" s="3">
        <f t="shared" si="48"/>
        <v>293.17911814892915</v>
      </c>
      <c r="AL58" s="3">
        <f t="shared" si="48"/>
        <v>0</v>
      </c>
      <c r="AM58" s="3">
        <f t="shared" si="48"/>
        <v>0</v>
      </c>
      <c r="AN58" s="3">
        <f t="shared" si="48"/>
        <v>0</v>
      </c>
      <c r="AO58" s="3">
        <f t="shared" si="48"/>
        <v>0</v>
      </c>
      <c r="AP58" s="26">
        <f t="shared" si="48"/>
        <v>0</v>
      </c>
      <c r="AR58" s="25">
        <f t="shared" ref="AR58:AR65" si="54">E58*AR$55</f>
        <v>2.667952298241254</v>
      </c>
      <c r="AU58" s="3">
        <f t="shared" si="49"/>
        <v>496.29738202356663</v>
      </c>
      <c r="AV58" s="3">
        <f t="shared" si="49"/>
        <v>2.2373758943620467E-2</v>
      </c>
      <c r="AW58" s="3">
        <f t="shared" si="49"/>
        <v>12.712576110684324</v>
      </c>
      <c r="AX58" s="3">
        <f t="shared" si="49"/>
        <v>325.93550984138591</v>
      </c>
      <c r="AY58" s="3">
        <f t="shared" si="49"/>
        <v>0</v>
      </c>
      <c r="AZ58" s="3">
        <f t="shared" si="49"/>
        <v>0</v>
      </c>
      <c r="BA58" s="3">
        <f t="shared" si="49"/>
        <v>0</v>
      </c>
      <c r="BB58" s="3">
        <f t="shared" si="49"/>
        <v>0</v>
      </c>
      <c r="BC58" s="26">
        <f t="shared" si="49"/>
        <v>0</v>
      </c>
      <c r="BF58" s="2"/>
      <c r="BG58" t="s">
        <v>10</v>
      </c>
      <c r="BH58" s="61">
        <f t="shared" ref="BH58:BH65" si="55">SUM(R58:AC58)*10^-3</f>
        <v>0.70233585787166564</v>
      </c>
      <c r="BI58" s="61">
        <f t="shared" ref="BI58:BI65" si="56">SUM(AE58:AP58)*10^-3</f>
        <v>0.77414475146070871</v>
      </c>
      <c r="BJ58" s="62">
        <f t="shared" ref="BJ58:BJ65" si="57">SUM(AR58:BC58)*10^-3</f>
        <v>0.83763579403282162</v>
      </c>
    </row>
    <row r="59" spans="3:62" x14ac:dyDescent="0.25">
      <c r="D59" s="13" t="s">
        <v>11</v>
      </c>
      <c r="E59" s="8">
        <f t="shared" si="50"/>
        <v>9.2799863989910213E-3</v>
      </c>
      <c r="F59" s="8"/>
      <c r="G59" s="8"/>
      <c r="H59" s="8">
        <f t="shared" ref="H59" si="58">H46/H$53</f>
        <v>0.64503458293344407</v>
      </c>
      <c r="I59" s="8">
        <f t="shared" si="50"/>
        <v>0</v>
      </c>
      <c r="J59" s="8">
        <f t="shared" si="50"/>
        <v>0</v>
      </c>
      <c r="K59" s="8">
        <f t="shared" si="50"/>
        <v>0.65155363295199942</v>
      </c>
      <c r="L59" s="8">
        <f t="shared" si="50"/>
        <v>0.37489936062970619</v>
      </c>
      <c r="M59" s="8">
        <f t="shared" si="50"/>
        <v>0</v>
      </c>
      <c r="N59" s="8">
        <f t="shared" si="50"/>
        <v>0</v>
      </c>
      <c r="O59" s="8">
        <f t="shared" si="50"/>
        <v>0</v>
      </c>
      <c r="P59" s="14">
        <f t="shared" si="50"/>
        <v>0</v>
      </c>
      <c r="R59" s="25">
        <f t="shared" si="52"/>
        <v>3.3001063314846042</v>
      </c>
      <c r="U59" s="3">
        <f t="shared" si="47"/>
        <v>5183.7440506734993</v>
      </c>
      <c r="V59" s="3">
        <f t="shared" si="47"/>
        <v>0</v>
      </c>
      <c r="W59" s="3">
        <f t="shared" si="47"/>
        <v>0</v>
      </c>
      <c r="X59" s="3">
        <f t="shared" si="47"/>
        <v>1694.2452536270139</v>
      </c>
      <c r="Y59" s="3">
        <f t="shared" si="47"/>
        <v>3135.3305738477957</v>
      </c>
      <c r="Z59" s="3">
        <f t="shared" si="47"/>
        <v>0</v>
      </c>
      <c r="AA59" s="3">
        <f t="shared" si="47"/>
        <v>0</v>
      </c>
      <c r="AB59" s="3">
        <f t="shared" si="47"/>
        <v>0</v>
      </c>
      <c r="AC59" s="26">
        <f t="shared" si="47"/>
        <v>0</v>
      </c>
      <c r="AE59" s="25">
        <f t="shared" si="53"/>
        <v>3.4101614019294106</v>
      </c>
      <c r="AH59" s="3">
        <f t="shared" si="48"/>
        <v>5657.8064562595118</v>
      </c>
      <c r="AI59" s="3">
        <f t="shared" si="48"/>
        <v>0</v>
      </c>
      <c r="AJ59" s="3">
        <f t="shared" si="48"/>
        <v>0</v>
      </c>
      <c r="AK59" s="3">
        <f t="shared" si="48"/>
        <v>1905.532513357143</v>
      </c>
      <c r="AL59" s="3">
        <f t="shared" si="48"/>
        <v>3239.8415929760549</v>
      </c>
      <c r="AM59" s="3">
        <f t="shared" si="48"/>
        <v>0</v>
      </c>
      <c r="AN59" s="3">
        <f t="shared" si="48"/>
        <v>0</v>
      </c>
      <c r="AO59" s="3">
        <f t="shared" si="48"/>
        <v>0</v>
      </c>
      <c r="AP59" s="26">
        <f t="shared" si="48"/>
        <v>0</v>
      </c>
      <c r="AR59" s="25">
        <f t="shared" si="54"/>
        <v>3.4209653807283757</v>
      </c>
      <c r="AU59" s="3">
        <f t="shared" si="49"/>
        <v>6028.7720545952106</v>
      </c>
      <c r="AV59" s="3">
        <f t="shared" si="49"/>
        <v>0</v>
      </c>
      <c r="AW59" s="3">
        <f t="shared" si="49"/>
        <v>0</v>
      </c>
      <c r="AX59" s="3">
        <f t="shared" si="49"/>
        <v>2118.4343386451596</v>
      </c>
      <c r="AY59" s="3">
        <f t="shared" si="49"/>
        <v>3344.3526121043128</v>
      </c>
      <c r="AZ59" s="3">
        <f t="shared" si="49"/>
        <v>0</v>
      </c>
      <c r="BA59" s="3">
        <f t="shared" si="49"/>
        <v>0</v>
      </c>
      <c r="BB59" s="3">
        <f t="shared" si="49"/>
        <v>0</v>
      </c>
      <c r="BC59" s="26">
        <f t="shared" si="49"/>
        <v>0</v>
      </c>
      <c r="BF59" s="2"/>
      <c r="BG59" t="s">
        <v>11</v>
      </c>
      <c r="BH59" s="61">
        <f t="shared" si="55"/>
        <v>10.016619984479794</v>
      </c>
      <c r="BI59" s="61">
        <f t="shared" si="56"/>
        <v>10.80659072399464</v>
      </c>
      <c r="BJ59" s="62">
        <f t="shared" si="57"/>
        <v>11.494979970725412</v>
      </c>
    </row>
    <row r="60" spans="3:62" x14ac:dyDescent="0.25">
      <c r="D60" s="13" t="s">
        <v>12</v>
      </c>
      <c r="E60" s="8">
        <f t="shared" si="50"/>
        <v>3.2609029806117792E-4</v>
      </c>
      <c r="F60" s="8"/>
      <c r="G60" s="8"/>
      <c r="H60" s="8">
        <f t="shared" ref="H60" si="59">H47/H$53</f>
        <v>5.6579139036641857E-2</v>
      </c>
      <c r="I60" s="8">
        <f t="shared" si="50"/>
        <v>0</v>
      </c>
      <c r="J60" s="8">
        <f t="shared" si="50"/>
        <v>0</v>
      </c>
      <c r="K60" s="8">
        <f t="shared" si="50"/>
        <v>0</v>
      </c>
      <c r="L60" s="8">
        <f t="shared" si="50"/>
        <v>0.3748693903053899</v>
      </c>
      <c r="M60" s="8">
        <f t="shared" si="50"/>
        <v>0</v>
      </c>
      <c r="N60" s="8">
        <f t="shared" si="50"/>
        <v>0</v>
      </c>
      <c r="O60" s="8">
        <f t="shared" si="50"/>
        <v>0</v>
      </c>
      <c r="P60" s="14">
        <f t="shared" si="50"/>
        <v>0</v>
      </c>
      <c r="R60" s="25">
        <f t="shared" si="52"/>
        <v>0.11596274078423206</v>
      </c>
      <c r="U60" s="3">
        <f t="shared" si="47"/>
        <v>454.6915516368266</v>
      </c>
      <c r="V60" s="3">
        <f t="shared" si="47"/>
        <v>0</v>
      </c>
      <c r="W60" s="3">
        <f t="shared" si="47"/>
        <v>0</v>
      </c>
      <c r="X60" s="3">
        <f t="shared" si="47"/>
        <v>0</v>
      </c>
      <c r="Y60" s="3">
        <f t="shared" si="47"/>
        <v>3135.07992825059</v>
      </c>
      <c r="Z60" s="3">
        <f t="shared" si="47"/>
        <v>0</v>
      </c>
      <c r="AA60" s="3">
        <f t="shared" si="47"/>
        <v>0</v>
      </c>
      <c r="AB60" s="3">
        <f t="shared" si="47"/>
        <v>0</v>
      </c>
      <c r="AC60" s="26">
        <f t="shared" si="47"/>
        <v>0</v>
      </c>
      <c r="AE60" s="25">
        <f t="shared" si="53"/>
        <v>0.11982997605608471</v>
      </c>
      <c r="AH60" s="3">
        <f t="shared" si="48"/>
        <v>496.27388453395037</v>
      </c>
      <c r="AI60" s="3">
        <f t="shared" si="48"/>
        <v>0</v>
      </c>
      <c r="AJ60" s="3">
        <f t="shared" si="48"/>
        <v>0</v>
      </c>
      <c r="AK60" s="3">
        <f t="shared" si="48"/>
        <v>0</v>
      </c>
      <c r="AL60" s="3">
        <f t="shared" si="48"/>
        <v>3239.5825925256095</v>
      </c>
      <c r="AM60" s="3">
        <f t="shared" si="48"/>
        <v>0</v>
      </c>
      <c r="AN60" s="3">
        <f t="shared" si="48"/>
        <v>0</v>
      </c>
      <c r="AO60" s="3">
        <f t="shared" si="48"/>
        <v>0</v>
      </c>
      <c r="AP60" s="26">
        <f t="shared" si="48"/>
        <v>0</v>
      </c>
      <c r="AR60" s="25">
        <f t="shared" si="54"/>
        <v>0.12020961806366182</v>
      </c>
      <c r="AU60" s="3">
        <f t="shared" si="49"/>
        <v>528.8130920762726</v>
      </c>
      <c r="AV60" s="3">
        <f t="shared" si="49"/>
        <v>0</v>
      </c>
      <c r="AW60" s="3">
        <f t="shared" si="49"/>
        <v>0</v>
      </c>
      <c r="AX60" s="3">
        <f t="shared" si="49"/>
        <v>0</v>
      </c>
      <c r="AY60" s="3">
        <f t="shared" si="49"/>
        <v>3344.0852568006271</v>
      </c>
      <c r="AZ60" s="3">
        <f t="shared" si="49"/>
        <v>0</v>
      </c>
      <c r="BA60" s="3">
        <f t="shared" si="49"/>
        <v>0</v>
      </c>
      <c r="BB60" s="3">
        <f t="shared" si="49"/>
        <v>0</v>
      </c>
      <c r="BC60" s="26">
        <f t="shared" si="49"/>
        <v>0</v>
      </c>
      <c r="BF60" s="2"/>
      <c r="BG60" t="s">
        <v>12</v>
      </c>
      <c r="BH60" s="61">
        <f t="shared" si="55"/>
        <v>3.5898874426282008</v>
      </c>
      <c r="BI60" s="61">
        <f t="shared" si="56"/>
        <v>3.735976307035616</v>
      </c>
      <c r="BJ60" s="62">
        <f t="shared" si="57"/>
        <v>3.8730185584949632</v>
      </c>
    </row>
    <row r="61" spans="3:62" x14ac:dyDescent="0.25">
      <c r="D61" s="13" t="s">
        <v>13</v>
      </c>
      <c r="E61" s="8">
        <f t="shared" si="50"/>
        <v>9.7691218460827867E-4</v>
      </c>
      <c r="F61" s="8"/>
      <c r="G61" s="8"/>
      <c r="H61" s="8">
        <f t="shared" ref="H61" si="60">H48/H$53</f>
        <v>5.9680665172720665E-2</v>
      </c>
      <c r="I61" s="8">
        <f t="shared" si="50"/>
        <v>0</v>
      </c>
      <c r="J61" s="8">
        <f t="shared" si="50"/>
        <v>0</v>
      </c>
      <c r="K61" s="8">
        <f t="shared" si="50"/>
        <v>6.1413696123717866E-2</v>
      </c>
      <c r="L61" s="8">
        <f t="shared" si="50"/>
        <v>3.6849728760127355E-2</v>
      </c>
      <c r="M61" s="8">
        <f t="shared" si="50"/>
        <v>0</v>
      </c>
      <c r="N61" s="8">
        <f t="shared" si="50"/>
        <v>0</v>
      </c>
      <c r="O61" s="8">
        <f t="shared" si="50"/>
        <v>0</v>
      </c>
      <c r="P61" s="14">
        <f t="shared" si="50"/>
        <v>0</v>
      </c>
      <c r="R61" s="25">
        <f t="shared" si="52"/>
        <v>0.3474050442660952</v>
      </c>
      <c r="U61" s="3">
        <f t="shared" si="47"/>
        <v>479.61659919441746</v>
      </c>
      <c r="V61" s="3">
        <f t="shared" si="47"/>
        <v>0</v>
      </c>
      <c r="W61" s="3">
        <f t="shared" si="47"/>
        <v>0</v>
      </c>
      <c r="X61" s="3">
        <f t="shared" si="47"/>
        <v>159.69500882664281</v>
      </c>
      <c r="Y61" s="3">
        <f t="shared" si="47"/>
        <v>308.17892307301764</v>
      </c>
      <c r="Z61" s="3">
        <f t="shared" si="47"/>
        <v>0</v>
      </c>
      <c r="AA61" s="3">
        <f t="shared" si="47"/>
        <v>0</v>
      </c>
      <c r="AB61" s="3">
        <f t="shared" si="47"/>
        <v>0</v>
      </c>
      <c r="AC61" s="26">
        <f t="shared" si="47"/>
        <v>0</v>
      </c>
      <c r="AE61" s="25">
        <f t="shared" si="53"/>
        <v>0.35899063660135372</v>
      </c>
      <c r="AH61" s="3">
        <f t="shared" si="48"/>
        <v>523.47837102390179</v>
      </c>
      <c r="AI61" s="3">
        <f t="shared" si="48"/>
        <v>0</v>
      </c>
      <c r="AJ61" s="3">
        <f t="shared" si="48"/>
        <v>0</v>
      </c>
      <c r="AK61" s="3">
        <f t="shared" si="48"/>
        <v>179.61037865596759</v>
      </c>
      <c r="AL61" s="3">
        <f t="shared" si="48"/>
        <v>318.45155384211819</v>
      </c>
      <c r="AM61" s="3">
        <f t="shared" si="48"/>
        <v>0</v>
      </c>
      <c r="AN61" s="3">
        <f t="shared" si="48"/>
        <v>0</v>
      </c>
      <c r="AO61" s="3">
        <f t="shared" si="48"/>
        <v>0</v>
      </c>
      <c r="AP61" s="26">
        <f t="shared" si="48"/>
        <v>0</v>
      </c>
      <c r="AR61" s="25">
        <f t="shared" si="54"/>
        <v>0.36012798078238678</v>
      </c>
      <c r="AU61" s="3">
        <f t="shared" si="49"/>
        <v>557.80129610519964</v>
      </c>
      <c r="AV61" s="3">
        <f t="shared" si="49"/>
        <v>0</v>
      </c>
      <c r="AW61" s="3">
        <f t="shared" si="49"/>
        <v>0</v>
      </c>
      <c r="AX61" s="3">
        <f t="shared" si="49"/>
        <v>199.67793309992595</v>
      </c>
      <c r="AY61" s="3">
        <f t="shared" si="49"/>
        <v>328.72418461121856</v>
      </c>
      <c r="AZ61" s="3">
        <f t="shared" si="49"/>
        <v>0</v>
      </c>
      <c r="BA61" s="3">
        <f t="shared" si="49"/>
        <v>0</v>
      </c>
      <c r="BB61" s="3">
        <f t="shared" si="49"/>
        <v>0</v>
      </c>
      <c r="BC61" s="26">
        <f t="shared" si="49"/>
        <v>0</v>
      </c>
      <c r="BF61" s="2"/>
      <c r="BG61" t="s">
        <v>13</v>
      </c>
      <c r="BH61" s="61">
        <f t="shared" si="55"/>
        <v>0.94783793613834411</v>
      </c>
      <c r="BI61" s="61">
        <f t="shared" si="56"/>
        <v>1.0218992941585889</v>
      </c>
      <c r="BJ61" s="62">
        <f t="shared" si="57"/>
        <v>1.0865635417971267</v>
      </c>
    </row>
    <row r="62" spans="3:62" x14ac:dyDescent="0.25">
      <c r="D62" s="13" t="s">
        <v>14</v>
      </c>
      <c r="E62" s="8">
        <f t="shared" si="50"/>
        <v>6.8859401273918736E-4</v>
      </c>
      <c r="F62" s="8"/>
      <c r="G62" s="8"/>
      <c r="H62" s="8">
        <f t="shared" ref="H62" si="61">H49/H$53</f>
        <v>4.1265533821007658E-2</v>
      </c>
      <c r="I62" s="8">
        <f t="shared" si="50"/>
        <v>0</v>
      </c>
      <c r="J62" s="8">
        <f t="shared" si="50"/>
        <v>0</v>
      </c>
      <c r="K62" s="8">
        <f t="shared" si="50"/>
        <v>0</v>
      </c>
      <c r="L62" s="8">
        <f t="shared" si="50"/>
        <v>0.12611927601821565</v>
      </c>
      <c r="M62" s="8">
        <f t="shared" si="50"/>
        <v>0.23872334826890967</v>
      </c>
      <c r="N62" s="8">
        <f t="shared" si="50"/>
        <v>0</v>
      </c>
      <c r="O62" s="8">
        <f t="shared" si="50"/>
        <v>0</v>
      </c>
      <c r="P62" s="14">
        <f t="shared" si="50"/>
        <v>0</v>
      </c>
      <c r="R62" s="25">
        <f t="shared" si="52"/>
        <v>0.24487465428937005</v>
      </c>
      <c r="U62" s="3">
        <f t="shared" si="47"/>
        <v>331.62557652290434</v>
      </c>
      <c r="V62" s="3">
        <f t="shared" si="47"/>
        <v>0</v>
      </c>
      <c r="W62" s="3">
        <f t="shared" si="47"/>
        <v>0</v>
      </c>
      <c r="X62" s="3">
        <f t="shared" si="47"/>
        <v>0</v>
      </c>
      <c r="Y62" s="3">
        <f t="shared" si="47"/>
        <v>1054.7513908460051</v>
      </c>
      <c r="Z62" s="3">
        <f t="shared" si="47"/>
        <v>103.43763296209569</v>
      </c>
      <c r="AA62" s="3">
        <f t="shared" si="47"/>
        <v>0</v>
      </c>
      <c r="AB62" s="3">
        <f t="shared" si="47"/>
        <v>0</v>
      </c>
      <c r="AC62" s="26">
        <f t="shared" si="47"/>
        <v>0</v>
      </c>
      <c r="AE62" s="25">
        <f t="shared" si="53"/>
        <v>0.25304096610509891</v>
      </c>
      <c r="AH62" s="3">
        <f t="shared" si="48"/>
        <v>361.95331204060807</v>
      </c>
      <c r="AI62" s="3">
        <f t="shared" si="48"/>
        <v>0</v>
      </c>
      <c r="AJ62" s="3">
        <f t="shared" si="48"/>
        <v>0</v>
      </c>
      <c r="AK62" s="3">
        <f t="shared" si="48"/>
        <v>0</v>
      </c>
      <c r="AL62" s="3">
        <f t="shared" si="48"/>
        <v>1089.9097705408717</v>
      </c>
      <c r="AM62" s="3">
        <f t="shared" si="48"/>
        <v>103.43763296209569</v>
      </c>
      <c r="AN62" s="3">
        <f t="shared" si="48"/>
        <v>0</v>
      </c>
      <c r="AO62" s="3">
        <f t="shared" si="48"/>
        <v>0</v>
      </c>
      <c r="AP62" s="26">
        <f t="shared" si="48"/>
        <v>0</v>
      </c>
      <c r="AR62" s="25">
        <f t="shared" si="54"/>
        <v>0.25384264347776586</v>
      </c>
      <c r="AU62" s="3">
        <f t="shared" si="49"/>
        <v>385.68551780070084</v>
      </c>
      <c r="AV62" s="3">
        <f t="shared" si="49"/>
        <v>0</v>
      </c>
      <c r="AW62" s="3">
        <f t="shared" si="49"/>
        <v>0</v>
      </c>
      <c r="AX62" s="3">
        <f t="shared" si="49"/>
        <v>0</v>
      </c>
      <c r="AY62" s="3">
        <f t="shared" si="49"/>
        <v>1125.0681502357379</v>
      </c>
      <c r="AZ62" s="3">
        <f t="shared" si="49"/>
        <v>103.43763296209569</v>
      </c>
      <c r="BA62" s="3">
        <f t="shared" si="49"/>
        <v>0</v>
      </c>
      <c r="BB62" s="3">
        <f t="shared" si="49"/>
        <v>0</v>
      </c>
      <c r="BC62" s="26">
        <f t="shared" si="49"/>
        <v>0</v>
      </c>
      <c r="BF62" s="2"/>
      <c r="BG62" t="s">
        <v>14</v>
      </c>
      <c r="BH62" s="61">
        <f t="shared" si="55"/>
        <v>1.4900594749852945</v>
      </c>
      <c r="BI62" s="61">
        <f t="shared" si="56"/>
        <v>1.5555537565096806</v>
      </c>
      <c r="BJ62" s="62">
        <f t="shared" si="57"/>
        <v>1.6144451436420122</v>
      </c>
    </row>
    <row r="63" spans="3:62" x14ac:dyDescent="0.25">
      <c r="D63" s="13" t="s">
        <v>15</v>
      </c>
      <c r="E63" s="8">
        <f t="shared" si="50"/>
        <v>3.211989435902602E-4</v>
      </c>
      <c r="F63" s="8"/>
      <c r="G63" s="8"/>
      <c r="H63" s="8">
        <f t="shared" ref="H63" si="62">H50/H$53</f>
        <v>4.6057684202737384E-2</v>
      </c>
      <c r="I63" s="8">
        <f t="shared" si="50"/>
        <v>0</v>
      </c>
      <c r="J63" s="8">
        <f t="shared" si="50"/>
        <v>0</v>
      </c>
      <c r="K63" s="8">
        <f t="shared" si="50"/>
        <v>0</v>
      </c>
      <c r="L63" s="8">
        <f t="shared" si="50"/>
        <v>3.9490357335029314E-2</v>
      </c>
      <c r="M63" s="8">
        <f t="shared" si="50"/>
        <v>0.69740190698324367</v>
      </c>
      <c r="N63" s="8">
        <f t="shared" si="50"/>
        <v>0</v>
      </c>
      <c r="O63" s="8">
        <f t="shared" si="50"/>
        <v>0</v>
      </c>
      <c r="P63" s="14">
        <f t="shared" si="50"/>
        <v>0</v>
      </c>
      <c r="R63" s="25">
        <f t="shared" si="52"/>
        <v>0.11422329967246857</v>
      </c>
      <c r="U63" s="3">
        <f t="shared" si="47"/>
        <v>370.13712565295674</v>
      </c>
      <c r="V63" s="3">
        <f t="shared" si="47"/>
        <v>0</v>
      </c>
      <c r="W63" s="3">
        <f t="shared" si="47"/>
        <v>0</v>
      </c>
      <c r="X63" s="3">
        <f t="shared" si="47"/>
        <v>0</v>
      </c>
      <c r="Y63" s="3">
        <f t="shared" si="47"/>
        <v>330.26283244848275</v>
      </c>
      <c r="Z63" s="3">
        <f t="shared" si="47"/>
        <v>302.18075862583424</v>
      </c>
      <c r="AA63" s="3">
        <f t="shared" si="47"/>
        <v>0</v>
      </c>
      <c r="AB63" s="3">
        <f t="shared" si="47"/>
        <v>0</v>
      </c>
      <c r="AC63" s="26">
        <f t="shared" si="47"/>
        <v>0</v>
      </c>
      <c r="AE63" s="25">
        <f t="shared" si="53"/>
        <v>0.11803252641524344</v>
      </c>
      <c r="AH63" s="3">
        <f t="shared" si="48"/>
        <v>403.98680929251356</v>
      </c>
      <c r="AI63" s="3">
        <f t="shared" si="48"/>
        <v>0</v>
      </c>
      <c r="AJ63" s="3">
        <f t="shared" si="48"/>
        <v>0</v>
      </c>
      <c r="AK63" s="3">
        <f t="shared" si="48"/>
        <v>0</v>
      </c>
      <c r="AL63" s="3">
        <f t="shared" si="48"/>
        <v>341.27159353009876</v>
      </c>
      <c r="AM63" s="3">
        <f t="shared" si="48"/>
        <v>302.18075862583424</v>
      </c>
      <c r="AN63" s="3">
        <f t="shared" si="48"/>
        <v>0</v>
      </c>
      <c r="AO63" s="3">
        <f t="shared" si="48"/>
        <v>0</v>
      </c>
      <c r="AP63" s="26">
        <f t="shared" si="48"/>
        <v>0</v>
      </c>
      <c r="AR63" s="25">
        <f t="shared" si="54"/>
        <v>0.11840647379270687</v>
      </c>
      <c r="AU63" s="3">
        <f t="shared" si="49"/>
        <v>430.47502687074547</v>
      </c>
      <c r="AV63" s="3">
        <f t="shared" si="49"/>
        <v>0</v>
      </c>
      <c r="AW63" s="3">
        <f t="shared" si="49"/>
        <v>0</v>
      </c>
      <c r="AX63" s="3">
        <f t="shared" si="49"/>
        <v>0</v>
      </c>
      <c r="AY63" s="3">
        <f t="shared" si="49"/>
        <v>352.28035461171464</v>
      </c>
      <c r="AZ63" s="3">
        <f t="shared" si="49"/>
        <v>302.18075862583424</v>
      </c>
      <c r="BA63" s="3">
        <f t="shared" si="49"/>
        <v>0</v>
      </c>
      <c r="BB63" s="3">
        <f t="shared" si="49"/>
        <v>0</v>
      </c>
      <c r="BC63" s="26">
        <f t="shared" si="49"/>
        <v>0</v>
      </c>
      <c r="BF63" s="2"/>
      <c r="BG63" t="s">
        <v>15</v>
      </c>
      <c r="BH63" s="61">
        <f t="shared" si="55"/>
        <v>1.0026949400269463</v>
      </c>
      <c r="BI63" s="61">
        <f t="shared" si="56"/>
        <v>1.0475571939748618</v>
      </c>
      <c r="BJ63" s="62">
        <f t="shared" si="57"/>
        <v>1.0850545465820871</v>
      </c>
    </row>
    <row r="64" spans="3:62" x14ac:dyDescent="0.25">
      <c r="D64" s="13" t="s">
        <v>16</v>
      </c>
      <c r="E64" s="8">
        <f t="shared" si="50"/>
        <v>1.187838259070851E-2</v>
      </c>
      <c r="F64" s="8"/>
      <c r="G64" s="8"/>
      <c r="H64" s="8">
        <f t="shared" ref="H64" si="63">H51/H$53</f>
        <v>3.5568477932838287E-2</v>
      </c>
      <c r="I64" s="8">
        <f t="shared" si="50"/>
        <v>1.5845861547618446E-2</v>
      </c>
      <c r="J64" s="8">
        <f t="shared" si="50"/>
        <v>1.0648254880967017E-2</v>
      </c>
      <c r="K64" s="8">
        <f t="shared" si="50"/>
        <v>2.2620136444674362E-2</v>
      </c>
      <c r="L64" s="8">
        <f t="shared" si="50"/>
        <v>4.0955663191470315E-2</v>
      </c>
      <c r="M64" s="8">
        <f t="shared" si="50"/>
        <v>6.3874744747846643E-2</v>
      </c>
      <c r="N64" s="8">
        <f t="shared" si="50"/>
        <v>1.4783285901461614E-2</v>
      </c>
      <c r="O64" s="8">
        <f t="shared" si="50"/>
        <v>4.0850249856299384E-2</v>
      </c>
      <c r="P64" s="14">
        <f t="shared" si="50"/>
        <v>1.8200000000000001E-2</v>
      </c>
      <c r="R64" s="25">
        <f t="shared" si="52"/>
        <v>4.2241361043002943</v>
      </c>
      <c r="U64" s="3">
        <f t="shared" si="47"/>
        <v>285.84186143533731</v>
      </c>
      <c r="V64" s="3">
        <f t="shared" si="47"/>
        <v>22.718341250075639</v>
      </c>
      <c r="W64" s="3">
        <f t="shared" si="47"/>
        <v>125.58579087978809</v>
      </c>
      <c r="X64" s="3">
        <f t="shared" si="47"/>
        <v>58.819499837871895</v>
      </c>
      <c r="Y64" s="3">
        <f t="shared" si="47"/>
        <v>342.51736989026693</v>
      </c>
      <c r="Z64" s="3">
        <f t="shared" si="47"/>
        <v>27.676607465026017</v>
      </c>
      <c r="AA64" s="3">
        <f t="shared" si="47"/>
        <v>40.47942357925082</v>
      </c>
      <c r="AB64" s="3">
        <f t="shared" si="47"/>
        <v>63.543693580437747</v>
      </c>
      <c r="AC64" s="26">
        <f t="shared" si="47"/>
        <v>24.791689530662627</v>
      </c>
      <c r="AE64" s="25">
        <f t="shared" si="53"/>
        <v>4.365006594469647</v>
      </c>
      <c r="AH64" s="3">
        <f t="shared" si="48"/>
        <v>311.98259661141412</v>
      </c>
      <c r="AI64" s="3">
        <f t="shared" si="48"/>
        <v>21.463335681975018</v>
      </c>
      <c r="AJ64" s="3">
        <f t="shared" si="48"/>
        <v>127.53177463897937</v>
      </c>
      <c r="AK64" s="3">
        <f t="shared" si="48"/>
        <v>66.154807942076687</v>
      </c>
      <c r="AL64" s="3">
        <f t="shared" si="48"/>
        <v>353.93461555327582</v>
      </c>
      <c r="AM64" s="3">
        <f t="shared" si="48"/>
        <v>27.676607465026017</v>
      </c>
      <c r="AN64" s="3">
        <f t="shared" si="48"/>
        <v>46.268377053905986</v>
      </c>
      <c r="AO64" s="3">
        <f t="shared" si="48"/>
        <v>65.661816699785732</v>
      </c>
      <c r="AP64" s="26">
        <f t="shared" si="48"/>
        <v>20.26971107749592</v>
      </c>
      <c r="AR64" s="25">
        <f t="shared" si="54"/>
        <v>4.3788356873323222</v>
      </c>
      <c r="AU64" s="3">
        <f t="shared" si="49"/>
        <v>332.43837068516933</v>
      </c>
      <c r="AV64" s="3">
        <f t="shared" si="49"/>
        <v>18.77850989124882</v>
      </c>
      <c r="AW64" s="3">
        <f t="shared" si="49"/>
        <v>129.47700162836165</v>
      </c>
      <c r="AX64" s="3">
        <f t="shared" si="49"/>
        <v>73.54616928790459</v>
      </c>
      <c r="AY64" s="3">
        <f t="shared" si="49"/>
        <v>365.35186121628448</v>
      </c>
      <c r="AZ64" s="3">
        <f t="shared" si="49"/>
        <v>27.676607465026017</v>
      </c>
      <c r="BA64" s="3">
        <f t="shared" si="49"/>
        <v>44.313413605691096</v>
      </c>
      <c r="BB64" s="3">
        <f t="shared" si="49"/>
        <v>67.77993981913356</v>
      </c>
      <c r="BC64" s="26">
        <f t="shared" si="49"/>
        <v>14.236224597617705</v>
      </c>
      <c r="BF64" s="2"/>
      <c r="BG64" t="s">
        <v>16</v>
      </c>
      <c r="BH64" s="61">
        <f t="shared" si="55"/>
        <v>0.99619841355301741</v>
      </c>
      <c r="BI64" s="61">
        <f t="shared" si="56"/>
        <v>1.0453086493184045</v>
      </c>
      <c r="BJ64" s="62">
        <f t="shared" si="57"/>
        <v>1.0779769338837693</v>
      </c>
    </row>
    <row r="65" spans="3:62" x14ac:dyDescent="0.25">
      <c r="D65" s="15" t="s">
        <v>17</v>
      </c>
      <c r="E65" s="16">
        <f t="shared" si="50"/>
        <v>0</v>
      </c>
      <c r="F65" s="16"/>
      <c r="G65" s="16"/>
      <c r="H65" s="16">
        <f t="shared" ref="H65" si="64">H52/H$53</f>
        <v>0</v>
      </c>
      <c r="I65" s="16">
        <f t="shared" si="50"/>
        <v>0</v>
      </c>
      <c r="J65" s="16">
        <f t="shared" si="50"/>
        <v>0</v>
      </c>
      <c r="K65" s="16">
        <f t="shared" si="50"/>
        <v>0</v>
      </c>
      <c r="L65" s="16">
        <f t="shared" si="50"/>
        <v>0</v>
      </c>
      <c r="M65" s="16">
        <f t="shared" si="50"/>
        <v>0</v>
      </c>
      <c r="N65" s="16">
        <f t="shared" si="50"/>
        <v>0</v>
      </c>
      <c r="O65" s="16">
        <f t="shared" si="50"/>
        <v>0</v>
      </c>
      <c r="P65" s="17">
        <f t="shared" si="50"/>
        <v>0</v>
      </c>
      <c r="R65" s="27">
        <f t="shared" si="52"/>
        <v>0</v>
      </c>
      <c r="S65" s="28"/>
      <c r="T65" s="28"/>
      <c r="U65" s="28">
        <f t="shared" si="47"/>
        <v>0</v>
      </c>
      <c r="V65" s="28">
        <f t="shared" si="47"/>
        <v>0</v>
      </c>
      <c r="W65" s="28">
        <f t="shared" si="47"/>
        <v>0</v>
      </c>
      <c r="X65" s="28">
        <f t="shared" si="47"/>
        <v>0</v>
      </c>
      <c r="Y65" s="28">
        <f t="shared" si="47"/>
        <v>0</v>
      </c>
      <c r="Z65" s="28">
        <f t="shared" si="47"/>
        <v>0</v>
      </c>
      <c r="AA65" s="28">
        <f t="shared" si="47"/>
        <v>0</v>
      </c>
      <c r="AB65" s="28">
        <f t="shared" si="47"/>
        <v>0</v>
      </c>
      <c r="AC65" s="29">
        <f t="shared" si="47"/>
        <v>0</v>
      </c>
      <c r="AE65" s="27">
        <f t="shared" si="53"/>
        <v>0</v>
      </c>
      <c r="AF65" s="28"/>
      <c r="AG65" s="28"/>
      <c r="AH65" s="28">
        <f t="shared" si="48"/>
        <v>0</v>
      </c>
      <c r="AI65" s="28">
        <f t="shared" si="48"/>
        <v>0</v>
      </c>
      <c r="AJ65" s="28">
        <f t="shared" si="48"/>
        <v>0</v>
      </c>
      <c r="AK65" s="28">
        <f t="shared" si="48"/>
        <v>0</v>
      </c>
      <c r="AL65" s="28">
        <f t="shared" si="48"/>
        <v>0</v>
      </c>
      <c r="AM65" s="28">
        <f t="shared" si="48"/>
        <v>0</v>
      </c>
      <c r="AN65" s="28">
        <f t="shared" si="48"/>
        <v>0</v>
      </c>
      <c r="AO65" s="28">
        <f t="shared" si="48"/>
        <v>0</v>
      </c>
      <c r="AP65" s="29">
        <f t="shared" si="48"/>
        <v>0</v>
      </c>
      <c r="AR65" s="27">
        <f t="shared" si="54"/>
        <v>0</v>
      </c>
      <c r="AS65" s="28"/>
      <c r="AT65" s="28"/>
      <c r="AU65" s="28">
        <f t="shared" si="49"/>
        <v>0</v>
      </c>
      <c r="AV65" s="28">
        <f t="shared" si="49"/>
        <v>0</v>
      </c>
      <c r="AW65" s="28">
        <f t="shared" si="49"/>
        <v>0</v>
      </c>
      <c r="AX65" s="28">
        <f t="shared" si="49"/>
        <v>0</v>
      </c>
      <c r="AY65" s="28">
        <f t="shared" si="49"/>
        <v>0</v>
      </c>
      <c r="AZ65" s="28">
        <f t="shared" si="49"/>
        <v>0</v>
      </c>
      <c r="BA65" s="28">
        <f t="shared" si="49"/>
        <v>0</v>
      </c>
      <c r="BB65" s="28">
        <f t="shared" si="49"/>
        <v>0</v>
      </c>
      <c r="BC65" s="29">
        <f t="shared" si="49"/>
        <v>0</v>
      </c>
      <c r="BF65" s="2"/>
      <c r="BG65" t="s">
        <v>17</v>
      </c>
      <c r="BH65" s="61">
        <f t="shared" si="55"/>
        <v>0</v>
      </c>
      <c r="BI65" s="61">
        <f t="shared" si="56"/>
        <v>0</v>
      </c>
      <c r="BJ65" s="62">
        <f t="shared" si="57"/>
        <v>0</v>
      </c>
    </row>
    <row r="66" spans="3:62" ht="15.75" thickBot="1" x14ac:dyDescent="0.3"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BF66" s="5"/>
      <c r="BG66" s="6" t="s">
        <v>48</v>
      </c>
      <c r="BH66" s="63">
        <f>SUM(BH57:BH65)</f>
        <v>38.672364559586079</v>
      </c>
      <c r="BI66" s="63">
        <f t="shared" ref="BI66" si="65">SUM(BI57:BI65)</f>
        <v>40.32074700381812</v>
      </c>
      <c r="BJ66" s="64">
        <f t="shared" ref="BJ66" si="66">SUM(BJ57:BJ65)</f>
        <v>41.103897648488569</v>
      </c>
    </row>
    <row r="67" spans="3:62" x14ac:dyDescent="0.25"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BF67" s="41"/>
      <c r="BG67" s="41"/>
      <c r="BH67" s="75"/>
      <c r="BI67" s="75"/>
      <c r="BJ67" s="75"/>
    </row>
    <row r="68" spans="3:62" ht="15.75" thickBot="1" x14ac:dyDescent="0.3"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BF68" s="6"/>
      <c r="BG68" s="6"/>
      <c r="BH68" s="63"/>
      <c r="BI68" s="63"/>
      <c r="BJ68" s="63"/>
    </row>
    <row r="69" spans="3:62" x14ac:dyDescent="0.25">
      <c r="BF69" s="9" t="s">
        <v>28</v>
      </c>
      <c r="BG69" s="41"/>
      <c r="BH69" s="41"/>
      <c r="BI69" s="41"/>
      <c r="BJ69" s="42"/>
    </row>
    <row r="70" spans="3:62" x14ac:dyDescent="0.25">
      <c r="R70" s="20">
        <f>'Plan outputs'!$L$8</f>
        <v>1427904.4177402784</v>
      </c>
      <c r="S70" s="20"/>
      <c r="T70" s="20"/>
      <c r="U70" s="20">
        <f>'Plan outputs'!$L$9+'Plan outputs'!$L$13</f>
        <v>7266584.7298606485</v>
      </c>
      <c r="V70" s="20">
        <f>'Plan outputs'!$L$11</f>
        <v>2484202.137969011</v>
      </c>
      <c r="W70" s="20">
        <f>'Plan outputs'!$L$14+'Plan outputs'!$L$17</f>
        <v>3065734.6364327762</v>
      </c>
      <c r="X70" s="20">
        <f>'Plan outputs'!$L$23+'Plan outputs'!$L$24+'Plan outputs'!$L$16</f>
        <v>5402053.8663168456</v>
      </c>
      <c r="Y70" s="20">
        <f>'Plan outputs'!$L$10</f>
        <v>8396159.0957694147</v>
      </c>
      <c r="Z70" s="20">
        <f>'Plan outputs'!$L$12+'Plan outputs'!$L$21</f>
        <v>583453.70934060914</v>
      </c>
      <c r="AA70" s="20">
        <f>'Plan outputs'!$L$15+'Plan outputs'!$L$18+'Plan outputs'!$L$22</f>
        <v>4689027.8381070513</v>
      </c>
      <c r="AB70" s="20">
        <f>'Plan outputs'!$L$20</f>
        <v>2813629.7632948565</v>
      </c>
      <c r="AC70" s="20">
        <f>'Plan outputs'!$L$19</f>
        <v>2255739.1902276082</v>
      </c>
      <c r="AE70" s="20">
        <f>'Plan outputs'!$M$8</f>
        <v>1498945.8401952719</v>
      </c>
      <c r="AF70" s="20"/>
      <c r="AG70" s="20"/>
      <c r="AH70" s="20">
        <f>'Plan outputs'!$M$9+'Plan outputs'!$M$13</f>
        <v>7457174.661137823</v>
      </c>
      <c r="AI70" s="20">
        <f>'Plan outputs'!$M$11</f>
        <v>2232130.7093158532</v>
      </c>
      <c r="AJ70" s="20">
        <f>'Plan outputs'!$M$14+'Plan outputs'!$M$17</f>
        <v>3150845.6942197052</v>
      </c>
      <c r="AK70" s="20">
        <f>'Plan outputs'!$M$23+'Plan outputs'!$M$24+'Plan outputs'!$M$16</f>
        <v>5603949.7846028674</v>
      </c>
      <c r="AL70" s="20">
        <f>'Plan outputs'!$M$10</f>
        <v>8676031.0656283945</v>
      </c>
      <c r="AM70" s="20">
        <f>'Plan outputs'!$M$12+'Plan outputs'!$M$21</f>
        <v>583453.70934060914</v>
      </c>
      <c r="AN70" s="20">
        <f>'Plan outputs'!$M$15+'Plan outputs'!$M$18+'Plan outputs'!$M$22</f>
        <v>5152684.4035193818</v>
      </c>
      <c r="AO70" s="20">
        <f>'Plan outputs'!$M$20</f>
        <v>2990989.1175311254</v>
      </c>
      <c r="AP70" s="20">
        <f>'Plan outputs'!$M$19</f>
        <v>1986182.8155530195</v>
      </c>
      <c r="AR70" s="20">
        <f>'Plan outputs'!$N$8</f>
        <v>1552781.9203625743</v>
      </c>
      <c r="AS70" s="20"/>
      <c r="AT70" s="20"/>
      <c r="AU70" s="20">
        <f>'Plan outputs'!$N$9+'Plan outputs'!$N$13</f>
        <v>7827374.5503322873</v>
      </c>
      <c r="AV70" s="20">
        <f>'Plan outputs'!$N$11</f>
        <v>2055812.7277508567</v>
      </c>
      <c r="AW70" s="20">
        <f>'Plan outputs'!$N$14+'Plan outputs'!$N$17</f>
        <v>3240089.2802808741</v>
      </c>
      <c r="AX70" s="20">
        <f>'Plan outputs'!$N$23+'Plan outputs'!$N$24+'Plan outputs'!$N$16</f>
        <v>5871278.6727856044</v>
      </c>
      <c r="AY70" s="20">
        <f>'Plan outputs'!$N$10</f>
        <v>8955903.0354873706</v>
      </c>
      <c r="AZ70" s="20">
        <f>'Plan outputs'!$N$12+'Plan outputs'!$N$21</f>
        <v>583453.70934060914</v>
      </c>
      <c r="BA70" s="20">
        <f>'Plan outputs'!$N$15+'Plan outputs'!$N$18+'Plan outputs'!$N$22</f>
        <v>4896266.0054288022</v>
      </c>
      <c r="BB70" s="20">
        <f>'Plan outputs'!$N$20</f>
        <v>3167784.1089324048</v>
      </c>
      <c r="BC70" s="20">
        <f>'Plan outputs'!$N$19</f>
        <v>1765400.6182221379</v>
      </c>
      <c r="BF70" s="2"/>
      <c r="BH70">
        <v>2020</v>
      </c>
      <c r="BI70">
        <v>2021</v>
      </c>
      <c r="BJ70" s="43">
        <v>2022</v>
      </c>
    </row>
    <row r="71" spans="3:62" x14ac:dyDescent="0.25">
      <c r="R71" s="24" t="s">
        <v>19</v>
      </c>
      <c r="S71" s="21" t="s">
        <v>20</v>
      </c>
      <c r="T71" s="21" t="s">
        <v>21</v>
      </c>
      <c r="U71" s="21" t="s">
        <v>29</v>
      </c>
      <c r="V71" s="21" t="s">
        <v>22</v>
      </c>
      <c r="W71" s="21" t="s">
        <v>23</v>
      </c>
      <c r="X71" s="21" t="s">
        <v>8</v>
      </c>
      <c r="Y71" s="21" t="s">
        <v>0</v>
      </c>
      <c r="Z71" s="21" t="s">
        <v>24</v>
      </c>
      <c r="AA71" s="21" t="s">
        <v>25</v>
      </c>
      <c r="AB71" s="21" t="s">
        <v>26</v>
      </c>
      <c r="AC71" s="22" t="s">
        <v>27</v>
      </c>
      <c r="AE71" s="24" t="s">
        <v>19</v>
      </c>
      <c r="AF71" s="21" t="s">
        <v>20</v>
      </c>
      <c r="AG71" s="21" t="s">
        <v>21</v>
      </c>
      <c r="AH71" s="21" t="s">
        <v>29</v>
      </c>
      <c r="AI71" s="21" t="s">
        <v>22</v>
      </c>
      <c r="AJ71" s="21" t="s">
        <v>23</v>
      </c>
      <c r="AK71" s="21" t="s">
        <v>8</v>
      </c>
      <c r="AL71" s="21" t="s">
        <v>0</v>
      </c>
      <c r="AM71" s="21" t="s">
        <v>24</v>
      </c>
      <c r="AN71" s="21" t="s">
        <v>25</v>
      </c>
      <c r="AO71" s="21" t="s">
        <v>26</v>
      </c>
      <c r="AP71" s="22" t="s">
        <v>27</v>
      </c>
      <c r="AR71" s="24" t="s">
        <v>19</v>
      </c>
      <c r="AS71" s="21" t="s">
        <v>20</v>
      </c>
      <c r="AT71" s="21" t="s">
        <v>21</v>
      </c>
      <c r="AU71" s="21" t="s">
        <v>29</v>
      </c>
      <c r="AV71" s="21" t="s">
        <v>22</v>
      </c>
      <c r="AW71" s="21" t="s">
        <v>23</v>
      </c>
      <c r="AX71" s="21" t="s">
        <v>8</v>
      </c>
      <c r="AY71" s="21" t="s">
        <v>0</v>
      </c>
      <c r="AZ71" s="21" t="s">
        <v>24</v>
      </c>
      <c r="BA71" s="21" t="s">
        <v>25</v>
      </c>
      <c r="BB71" s="21" t="s">
        <v>26</v>
      </c>
      <c r="BC71" s="22" t="s">
        <v>27</v>
      </c>
      <c r="BF71" s="2"/>
      <c r="BJ71" s="43"/>
    </row>
    <row r="72" spans="3:62" x14ac:dyDescent="0.25">
      <c r="C72" t="s">
        <v>28</v>
      </c>
      <c r="D72" s="10" t="s">
        <v>9</v>
      </c>
      <c r="E72" s="18">
        <v>0.97116380651515533</v>
      </c>
      <c r="F72" s="18"/>
      <c r="G72" s="18"/>
      <c r="H72" s="18">
        <v>6.5130819368420814E-2</v>
      </c>
      <c r="I72" s="18">
        <v>0.98027534121487003</v>
      </c>
      <c r="J72" s="18">
        <v>0.99094318764059575</v>
      </c>
      <c r="K72" s="18">
        <v>0.13680016647648052</v>
      </c>
      <c r="L72" s="18">
        <v>9.7174300128912063E-3</v>
      </c>
      <c r="M72" s="18">
        <v>0</v>
      </c>
      <c r="N72" s="18">
        <v>0.98320370795555778</v>
      </c>
      <c r="O72" s="18">
        <v>0.90914867700561974</v>
      </c>
      <c r="P72" s="19">
        <v>0.98180000000000001</v>
      </c>
      <c r="R72" s="25">
        <f>E72*R$70</f>
        <v>1386729.0896724553</v>
      </c>
      <c r="S72" s="3">
        <f t="shared" ref="S72:AC80" si="67">F72*S$70</f>
        <v>0</v>
      </c>
      <c r="T72" s="3">
        <f t="shared" si="67"/>
        <v>0</v>
      </c>
      <c r="U72" s="3">
        <f t="shared" si="67"/>
        <v>473278.61746587884</v>
      </c>
      <c r="V72" s="3">
        <f t="shared" si="67"/>
        <v>2435202.0984442821</v>
      </c>
      <c r="W72" s="3">
        <f t="shared" si="67"/>
        <v>3037968.8530868781</v>
      </c>
      <c r="X72" s="3">
        <f t="shared" si="67"/>
        <v>739001.86822705972</v>
      </c>
      <c r="Y72" s="3">
        <f t="shared" si="67"/>
        <v>81589.088390239209</v>
      </c>
      <c r="Z72" s="3">
        <f t="shared" si="67"/>
        <v>0</v>
      </c>
      <c r="AA72" s="3">
        <f t="shared" si="67"/>
        <v>4610269.5571336858</v>
      </c>
      <c r="AB72" s="3">
        <f t="shared" si="67"/>
        <v>2558007.7768831537</v>
      </c>
      <c r="AC72" s="26">
        <f t="shared" si="67"/>
        <v>2214684.7369654658</v>
      </c>
      <c r="AE72" s="25">
        <f>E72*AE$70</f>
        <v>1455721.947924098</v>
      </c>
      <c r="AF72" s="3">
        <f t="shared" ref="AF72:AP80" si="68">F72*AF$70</f>
        <v>0</v>
      </c>
      <c r="AG72" s="3">
        <f t="shared" si="68"/>
        <v>0</v>
      </c>
      <c r="AH72" s="3">
        <f t="shared" si="68"/>
        <v>485691.89585333224</v>
      </c>
      <c r="AI72" s="3">
        <f t="shared" si="68"/>
        <v>2188102.692710788</v>
      </c>
      <c r="AJ72" s="3">
        <f t="shared" si="68"/>
        <v>3122309.0759937204</v>
      </c>
      <c r="AK72" s="3">
        <f t="shared" si="68"/>
        <v>766621.26345950947</v>
      </c>
      <c r="AL72" s="3">
        <f t="shared" si="68"/>
        <v>84308.724669913834</v>
      </c>
      <c r="AM72" s="3">
        <f t="shared" si="68"/>
        <v>0</v>
      </c>
      <c r="AN72" s="3">
        <f t="shared" si="68"/>
        <v>5066138.4114650274</v>
      </c>
      <c r="AO72" s="3">
        <f t="shared" si="68"/>
        <v>2719253.7991416287</v>
      </c>
      <c r="AP72" s="26">
        <f t="shared" si="68"/>
        <v>1950034.2883099546</v>
      </c>
      <c r="AR72" s="25">
        <f>E72*AR$70</f>
        <v>1508005.6004672304</v>
      </c>
      <c r="AS72" s="3">
        <f t="shared" ref="AS72:BC80" si="69">F72*AS$70</f>
        <v>0</v>
      </c>
      <c r="AT72" s="3">
        <f t="shared" si="69"/>
        <v>0</v>
      </c>
      <c r="AU72" s="3">
        <f t="shared" si="69"/>
        <v>509803.31796666631</v>
      </c>
      <c r="AV72" s="3">
        <f t="shared" si="69"/>
        <v>2015262.5231698437</v>
      </c>
      <c r="AW72" s="3">
        <f t="shared" si="69"/>
        <v>3210744.3996416531</v>
      </c>
      <c r="AX72" s="3">
        <f t="shared" si="69"/>
        <v>803191.89986688027</v>
      </c>
      <c r="AY72" s="3">
        <f t="shared" si="69"/>
        <v>87028.36094958843</v>
      </c>
      <c r="AZ72" s="3">
        <f t="shared" si="69"/>
        <v>0</v>
      </c>
      <c r="BA72" s="3">
        <f t="shared" si="69"/>
        <v>4814026.8916743454</v>
      </c>
      <c r="BB72" s="3">
        <f t="shared" si="69"/>
        <v>2879986.7316753217</v>
      </c>
      <c r="BC72" s="26">
        <f t="shared" si="69"/>
        <v>1733270.3269704951</v>
      </c>
      <c r="BF72" s="2"/>
      <c r="BG72" t="s">
        <v>9</v>
      </c>
      <c r="BH72" s="3">
        <f>SUM(R72:AC72)</f>
        <v>17536731.686269097</v>
      </c>
      <c r="BI72" s="3">
        <f>SUM(AE72:AP72)</f>
        <v>17838182.099527974</v>
      </c>
      <c r="BJ72" s="4">
        <f>SUM(AR72:BC72)</f>
        <v>17561320.052382022</v>
      </c>
    </row>
    <row r="73" spans="3:62" x14ac:dyDescent="0.25">
      <c r="D73" s="13" t="s">
        <v>10</v>
      </c>
      <c r="E73" s="8">
        <v>6.0968441978315807E-3</v>
      </c>
      <c r="F73" s="8"/>
      <c r="G73" s="8"/>
      <c r="H73" s="8">
        <v>6.5508399725723435E-2</v>
      </c>
      <c r="I73" s="8">
        <v>9.0773293110545987E-5</v>
      </c>
      <c r="J73" s="8">
        <v>1.0928280373338471E-3</v>
      </c>
      <c r="K73" s="8">
        <v>0.10366454689390216</v>
      </c>
      <c r="L73" s="8">
        <v>0</v>
      </c>
      <c r="M73" s="8">
        <v>0</v>
      </c>
      <c r="N73" s="8">
        <v>0</v>
      </c>
      <c r="O73" s="8">
        <v>0</v>
      </c>
      <c r="P73" s="14">
        <v>0</v>
      </c>
      <c r="R73" s="25">
        <f t="shared" ref="R73:R80" si="70">E73*R$70</f>
        <v>8705.7107643578984</v>
      </c>
      <c r="S73" s="3">
        <f t="shared" si="67"/>
        <v>0</v>
      </c>
      <c r="T73" s="3">
        <f t="shared" si="67"/>
        <v>0</v>
      </c>
      <c r="U73" s="3">
        <f t="shared" si="67"/>
        <v>476022.33712454938</v>
      </c>
      <c r="V73" s="3">
        <f t="shared" si="67"/>
        <v>225.49920881570603</v>
      </c>
      <c r="W73" s="3">
        <f t="shared" si="67"/>
        <v>3350.3207657192261</v>
      </c>
      <c r="X73" s="3">
        <f t="shared" si="67"/>
        <v>560001.46634818811</v>
      </c>
      <c r="Y73" s="3">
        <f t="shared" si="67"/>
        <v>0</v>
      </c>
      <c r="Z73" s="3">
        <f t="shared" si="67"/>
        <v>0</v>
      </c>
      <c r="AA73" s="3">
        <f t="shared" si="67"/>
        <v>0</v>
      </c>
      <c r="AB73" s="3">
        <f t="shared" si="67"/>
        <v>0</v>
      </c>
      <c r="AC73" s="26">
        <f t="shared" si="67"/>
        <v>0</v>
      </c>
      <c r="AE73" s="25">
        <f t="shared" ref="AE73:AE80" si="71">E73*AE$70</f>
        <v>9138.8392486583271</v>
      </c>
      <c r="AF73" s="3">
        <f t="shared" si="68"/>
        <v>0</v>
      </c>
      <c r="AG73" s="3">
        <f t="shared" si="68"/>
        <v>0</v>
      </c>
      <c r="AH73" s="3">
        <f t="shared" si="68"/>
        <v>488507.57852635271</v>
      </c>
      <c r="AI73" s="3">
        <f t="shared" si="68"/>
        <v>202.61785513777886</v>
      </c>
      <c r="AJ73" s="3">
        <f t="shared" si="68"/>
        <v>3443.3325159559231</v>
      </c>
      <c r="AK73" s="3">
        <f t="shared" si="68"/>
        <v>580930.91523703688</v>
      </c>
      <c r="AL73" s="3">
        <f t="shared" si="68"/>
        <v>0</v>
      </c>
      <c r="AM73" s="3">
        <f t="shared" si="68"/>
        <v>0</v>
      </c>
      <c r="AN73" s="3">
        <f t="shared" si="68"/>
        <v>0</v>
      </c>
      <c r="AO73" s="3">
        <f t="shared" si="68"/>
        <v>0</v>
      </c>
      <c r="AP73" s="26">
        <f t="shared" si="68"/>
        <v>0</v>
      </c>
      <c r="AR73" s="25">
        <f t="shared" ref="AR73:AR80" si="72">E73*AR$70</f>
        <v>9467.0694416603401</v>
      </c>
      <c r="AS73" s="3">
        <f t="shared" si="69"/>
        <v>0</v>
      </c>
      <c r="AT73" s="3">
        <f t="shared" si="69"/>
        <v>0</v>
      </c>
      <c r="AU73" s="3">
        <f t="shared" si="69"/>
        <v>512758.78084612219</v>
      </c>
      <c r="AV73" s="3">
        <f t="shared" si="69"/>
        <v>186.61289131651958</v>
      </c>
      <c r="AW73" s="3">
        <f t="shared" si="69"/>
        <v>3540.8604089557848</v>
      </c>
      <c r="AX73" s="3">
        <f t="shared" si="69"/>
        <v>608643.44330215093</v>
      </c>
      <c r="AY73" s="3">
        <f t="shared" si="69"/>
        <v>0</v>
      </c>
      <c r="AZ73" s="3">
        <f t="shared" si="69"/>
        <v>0</v>
      </c>
      <c r="BA73" s="3">
        <f t="shared" si="69"/>
        <v>0</v>
      </c>
      <c r="BB73" s="3">
        <f t="shared" si="69"/>
        <v>0</v>
      </c>
      <c r="BC73" s="26">
        <f t="shared" si="69"/>
        <v>0</v>
      </c>
      <c r="BF73" s="2"/>
      <c r="BG73" t="s">
        <v>10</v>
      </c>
      <c r="BH73" s="3">
        <f t="shared" ref="BH73:BH80" si="73">SUM(R73:AC73)</f>
        <v>1048305.3342116303</v>
      </c>
      <c r="BI73" s="3">
        <f t="shared" ref="BI73:BI80" si="74">SUM(AE73:AP73)</f>
        <v>1082223.2833831417</v>
      </c>
      <c r="BJ73" s="4">
        <f t="shared" ref="BJ73:BJ80" si="75">SUM(AR73:BC73)</f>
        <v>1134596.7668902059</v>
      </c>
    </row>
    <row r="74" spans="3:62" x14ac:dyDescent="0.25">
      <c r="D74" s="13" t="s">
        <v>11</v>
      </c>
      <c r="E74" s="8">
        <v>8.1596393812759203E-3</v>
      </c>
      <c r="F74" s="8"/>
      <c r="G74" s="8"/>
      <c r="H74" s="8">
        <v>0.59633582168598664</v>
      </c>
      <c r="I74" s="8">
        <v>0</v>
      </c>
      <c r="J74" s="8">
        <v>0</v>
      </c>
      <c r="K74" s="8">
        <v>0.70115346300855763</v>
      </c>
      <c r="L74" s="8">
        <v>0.3871520794320199</v>
      </c>
      <c r="M74" s="8">
        <v>0.14285714285714285</v>
      </c>
      <c r="N74" s="8">
        <v>0</v>
      </c>
      <c r="O74" s="8">
        <v>0</v>
      </c>
      <c r="P74" s="14">
        <v>0</v>
      </c>
      <c r="R74" s="25">
        <f t="shared" si="70"/>
        <v>11651.185119691439</v>
      </c>
      <c r="S74" s="3">
        <f t="shared" si="67"/>
        <v>0</v>
      </c>
      <c r="T74" s="3">
        <f t="shared" si="67"/>
        <v>0</v>
      </c>
      <c r="U74" s="3">
        <f t="shared" si="67"/>
        <v>4333324.7757322928</v>
      </c>
      <c r="V74" s="3">
        <f t="shared" si="67"/>
        <v>0</v>
      </c>
      <c r="W74" s="3">
        <f t="shared" si="67"/>
        <v>0</v>
      </c>
      <c r="X74" s="3">
        <f t="shared" si="67"/>
        <v>3787668.7757268241</v>
      </c>
      <c r="Y74" s="3">
        <f t="shared" si="67"/>
        <v>3250590.4531691968</v>
      </c>
      <c r="Z74" s="3">
        <f t="shared" si="67"/>
        <v>83350.529905801304</v>
      </c>
      <c r="AA74" s="3">
        <f t="shared" si="67"/>
        <v>0</v>
      </c>
      <c r="AB74" s="3">
        <f t="shared" si="67"/>
        <v>0</v>
      </c>
      <c r="AC74" s="26">
        <f t="shared" si="67"/>
        <v>0</v>
      </c>
      <c r="AE74" s="25">
        <f t="shared" si="71"/>
        <v>12230.857508057063</v>
      </c>
      <c r="AF74" s="3">
        <f t="shared" si="68"/>
        <v>0</v>
      </c>
      <c r="AG74" s="3">
        <f t="shared" si="68"/>
        <v>0</v>
      </c>
      <c r="AH74" s="3">
        <f t="shared" si="68"/>
        <v>4446980.379005543</v>
      </c>
      <c r="AI74" s="3">
        <f t="shared" si="68"/>
        <v>0</v>
      </c>
      <c r="AJ74" s="3">
        <f t="shared" si="68"/>
        <v>0</v>
      </c>
      <c r="AK74" s="3">
        <f t="shared" si="68"/>
        <v>3929228.7980003613</v>
      </c>
      <c r="AL74" s="3">
        <f t="shared" si="68"/>
        <v>3358943.4682748364</v>
      </c>
      <c r="AM74" s="3">
        <f t="shared" si="68"/>
        <v>83350.529905801304</v>
      </c>
      <c r="AN74" s="3">
        <f t="shared" si="68"/>
        <v>0</v>
      </c>
      <c r="AO74" s="3">
        <f t="shared" si="68"/>
        <v>0</v>
      </c>
      <c r="AP74" s="26">
        <f t="shared" si="68"/>
        <v>0</v>
      </c>
      <c r="AR74" s="25">
        <f t="shared" si="72"/>
        <v>12670.14050792371</v>
      </c>
      <c r="AS74" s="3">
        <f t="shared" si="69"/>
        <v>0</v>
      </c>
      <c r="AT74" s="3">
        <f t="shared" si="69"/>
        <v>0</v>
      </c>
      <c r="AU74" s="3">
        <f t="shared" si="69"/>
        <v>4667743.8341163844</v>
      </c>
      <c r="AV74" s="3">
        <f t="shared" si="69"/>
        <v>0</v>
      </c>
      <c r="AW74" s="3">
        <f t="shared" si="69"/>
        <v>0</v>
      </c>
      <c r="AX74" s="3">
        <f t="shared" si="69"/>
        <v>4116667.3737119148</v>
      </c>
      <c r="AY74" s="3">
        <f t="shared" si="69"/>
        <v>3467296.4833804746</v>
      </c>
      <c r="AZ74" s="3">
        <f t="shared" si="69"/>
        <v>83350.529905801304</v>
      </c>
      <c r="BA74" s="3">
        <f t="shared" si="69"/>
        <v>0</v>
      </c>
      <c r="BB74" s="3">
        <f t="shared" si="69"/>
        <v>0</v>
      </c>
      <c r="BC74" s="26">
        <f t="shared" si="69"/>
        <v>0</v>
      </c>
      <c r="BF74" s="2"/>
      <c r="BG74" t="s">
        <v>11</v>
      </c>
      <c r="BH74" s="3">
        <f t="shared" si="73"/>
        <v>11466585.719653806</v>
      </c>
      <c r="BI74" s="3">
        <f t="shared" si="74"/>
        <v>11830734.032694599</v>
      </c>
      <c r="BJ74" s="4">
        <f t="shared" si="75"/>
        <v>12347728.361622499</v>
      </c>
    </row>
    <row r="75" spans="3:62" x14ac:dyDescent="0.25">
      <c r="D75" s="13" t="s">
        <v>12</v>
      </c>
      <c r="E75" s="8">
        <v>2.8202665030491392E-4</v>
      </c>
      <c r="F75" s="8"/>
      <c r="G75" s="8"/>
      <c r="H75" s="8">
        <v>6.1640785007611089E-2</v>
      </c>
      <c r="I75" s="8">
        <v>0</v>
      </c>
      <c r="J75" s="8">
        <v>0</v>
      </c>
      <c r="K75" s="8">
        <v>0</v>
      </c>
      <c r="L75" s="8">
        <v>0.20629760197310085</v>
      </c>
      <c r="M75" s="8">
        <v>0</v>
      </c>
      <c r="N75" s="8">
        <v>0</v>
      </c>
      <c r="O75" s="8">
        <v>0</v>
      </c>
      <c r="P75" s="14">
        <v>0</v>
      </c>
      <c r="R75" s="25">
        <f t="shared" si="70"/>
        <v>402.70709989087925</v>
      </c>
      <c r="S75" s="3">
        <f t="shared" si="67"/>
        <v>0</v>
      </c>
      <c r="T75" s="3">
        <f t="shared" si="67"/>
        <v>0</v>
      </c>
      <c r="U75" s="3">
        <f t="shared" si="67"/>
        <v>447917.98707292991</v>
      </c>
      <c r="V75" s="3">
        <f t="shared" si="67"/>
        <v>0</v>
      </c>
      <c r="W75" s="3">
        <f t="shared" si="67"/>
        <v>0</v>
      </c>
      <c r="X75" s="3">
        <f t="shared" si="67"/>
        <v>0</v>
      </c>
      <c r="Y75" s="3">
        <f t="shared" si="67"/>
        <v>1732107.4872418691</v>
      </c>
      <c r="Z75" s="3">
        <f t="shared" si="67"/>
        <v>0</v>
      </c>
      <c r="AA75" s="3">
        <f t="shared" si="67"/>
        <v>0</v>
      </c>
      <c r="AB75" s="3">
        <f t="shared" si="67"/>
        <v>0</v>
      </c>
      <c r="AC75" s="26">
        <f t="shared" si="67"/>
        <v>0</v>
      </c>
      <c r="AE75" s="25">
        <f t="shared" si="71"/>
        <v>422.74267429875732</v>
      </c>
      <c r="AF75" s="3">
        <f t="shared" si="68"/>
        <v>0</v>
      </c>
      <c r="AG75" s="3">
        <f t="shared" si="68"/>
        <v>0</v>
      </c>
      <c r="AH75" s="3">
        <f t="shared" si="68"/>
        <v>459666.10005140165</v>
      </c>
      <c r="AI75" s="3">
        <f t="shared" si="68"/>
        <v>0</v>
      </c>
      <c r="AJ75" s="3">
        <f t="shared" si="68"/>
        <v>0</v>
      </c>
      <c r="AK75" s="3">
        <f t="shared" si="68"/>
        <v>0</v>
      </c>
      <c r="AL75" s="3">
        <f t="shared" si="68"/>
        <v>1789844.4034832646</v>
      </c>
      <c r="AM75" s="3">
        <f t="shared" si="68"/>
        <v>0</v>
      </c>
      <c r="AN75" s="3">
        <f t="shared" si="68"/>
        <v>0</v>
      </c>
      <c r="AO75" s="3">
        <f t="shared" si="68"/>
        <v>0</v>
      </c>
      <c r="AP75" s="26">
        <f t="shared" si="68"/>
        <v>0</v>
      </c>
      <c r="AR75" s="25">
        <f t="shared" si="72"/>
        <v>437.92588365388843</v>
      </c>
      <c r="AS75" s="3">
        <f t="shared" si="69"/>
        <v>0</v>
      </c>
      <c r="AT75" s="3">
        <f t="shared" si="69"/>
        <v>0</v>
      </c>
      <c r="AU75" s="3">
        <f t="shared" si="69"/>
        <v>482485.51183107903</v>
      </c>
      <c r="AV75" s="3">
        <f t="shared" si="69"/>
        <v>0</v>
      </c>
      <c r="AW75" s="3">
        <f t="shared" si="69"/>
        <v>0</v>
      </c>
      <c r="AX75" s="3">
        <f t="shared" si="69"/>
        <v>0</v>
      </c>
      <c r="AY75" s="3">
        <f t="shared" si="69"/>
        <v>1847581.3197246592</v>
      </c>
      <c r="AZ75" s="3">
        <f t="shared" si="69"/>
        <v>0</v>
      </c>
      <c r="BA75" s="3">
        <f t="shared" si="69"/>
        <v>0</v>
      </c>
      <c r="BB75" s="3">
        <f t="shared" si="69"/>
        <v>0</v>
      </c>
      <c r="BC75" s="26">
        <f t="shared" si="69"/>
        <v>0</v>
      </c>
      <c r="BF75" s="2"/>
      <c r="BG75" t="s">
        <v>12</v>
      </c>
      <c r="BH75" s="3">
        <f t="shared" si="73"/>
        <v>2180428.1814146899</v>
      </c>
      <c r="BI75" s="3">
        <f t="shared" si="74"/>
        <v>2249933.2462089648</v>
      </c>
      <c r="BJ75" s="4">
        <f t="shared" si="75"/>
        <v>2330504.7574393922</v>
      </c>
    </row>
    <row r="76" spans="3:62" x14ac:dyDescent="0.25">
      <c r="D76" s="13" t="s">
        <v>13</v>
      </c>
      <c r="E76" s="8">
        <v>8.4607995091474182E-4</v>
      </c>
      <c r="F76" s="8"/>
      <c r="G76" s="8"/>
      <c r="H76" s="8">
        <v>6.4026567795276268E-2</v>
      </c>
      <c r="I76" s="8">
        <v>0</v>
      </c>
      <c r="J76" s="8">
        <v>0</v>
      </c>
      <c r="K76" s="8">
        <v>3.5799381086741688E-2</v>
      </c>
      <c r="L76" s="8">
        <v>0.11845618675698885</v>
      </c>
      <c r="M76" s="8">
        <v>0</v>
      </c>
      <c r="N76" s="8">
        <v>0</v>
      </c>
      <c r="O76" s="8">
        <v>0</v>
      </c>
      <c r="P76" s="14">
        <v>0</v>
      </c>
      <c r="R76" s="25">
        <f t="shared" si="70"/>
        <v>1208.1212996726379</v>
      </c>
      <c r="S76" s="3">
        <f t="shared" si="67"/>
        <v>0</v>
      </c>
      <c r="T76" s="3">
        <f t="shared" si="67"/>
        <v>0</v>
      </c>
      <c r="U76" s="3">
        <f t="shared" si="67"/>
        <v>465254.47984654212</v>
      </c>
      <c r="V76" s="3">
        <f t="shared" si="67"/>
        <v>0</v>
      </c>
      <c r="W76" s="3">
        <f t="shared" si="67"/>
        <v>0</v>
      </c>
      <c r="X76" s="3">
        <f t="shared" si="67"/>
        <v>193390.18501138309</v>
      </c>
      <c r="Y76" s="3">
        <f t="shared" si="67"/>
        <v>994576.98988985247</v>
      </c>
      <c r="Z76" s="3">
        <f t="shared" si="67"/>
        <v>0</v>
      </c>
      <c r="AA76" s="3">
        <f t="shared" si="67"/>
        <v>0</v>
      </c>
      <c r="AB76" s="3">
        <f t="shared" si="67"/>
        <v>0</v>
      </c>
      <c r="AC76" s="26">
        <f t="shared" si="67"/>
        <v>0</v>
      </c>
      <c r="AE76" s="25">
        <f t="shared" si="71"/>
        <v>1268.228022896272</v>
      </c>
      <c r="AF76" s="3">
        <f t="shared" si="68"/>
        <v>0</v>
      </c>
      <c r="AG76" s="3">
        <f t="shared" si="68"/>
        <v>0</v>
      </c>
      <c r="AH76" s="3">
        <f t="shared" si="68"/>
        <v>477457.29900255718</v>
      </c>
      <c r="AI76" s="3">
        <f t="shared" si="68"/>
        <v>0</v>
      </c>
      <c r="AJ76" s="3">
        <f t="shared" si="68"/>
        <v>0</v>
      </c>
      <c r="AK76" s="3">
        <f t="shared" si="68"/>
        <v>200617.93392996205</v>
      </c>
      <c r="AL76" s="3">
        <f t="shared" si="68"/>
        <v>1027729.5562195141</v>
      </c>
      <c r="AM76" s="3">
        <f t="shared" si="68"/>
        <v>0</v>
      </c>
      <c r="AN76" s="3">
        <f t="shared" si="68"/>
        <v>0</v>
      </c>
      <c r="AO76" s="3">
        <f t="shared" si="68"/>
        <v>0</v>
      </c>
      <c r="AP76" s="26">
        <f t="shared" si="68"/>
        <v>0</v>
      </c>
      <c r="AR76" s="25">
        <f t="shared" si="72"/>
        <v>1313.7776509616654</v>
      </c>
      <c r="AS76" s="3">
        <f t="shared" si="69"/>
        <v>0</v>
      </c>
      <c r="AT76" s="3">
        <f t="shared" si="69"/>
        <v>0</v>
      </c>
      <c r="AU76" s="3">
        <f t="shared" si="69"/>
        <v>501159.92730587028</v>
      </c>
      <c r="AV76" s="3">
        <f t="shared" si="69"/>
        <v>0</v>
      </c>
      <c r="AW76" s="3">
        <f t="shared" si="69"/>
        <v>0</v>
      </c>
      <c r="AX76" s="3">
        <f t="shared" si="69"/>
        <v>210188.1426735108</v>
      </c>
      <c r="AY76" s="3">
        <f t="shared" si="69"/>
        <v>1060882.1225491753</v>
      </c>
      <c r="AZ76" s="3">
        <f t="shared" si="69"/>
        <v>0</v>
      </c>
      <c r="BA76" s="3">
        <f t="shared" si="69"/>
        <v>0</v>
      </c>
      <c r="BB76" s="3">
        <f t="shared" si="69"/>
        <v>0</v>
      </c>
      <c r="BC76" s="26">
        <f t="shared" si="69"/>
        <v>0</v>
      </c>
      <c r="BF76" s="2"/>
      <c r="BG76" t="s">
        <v>13</v>
      </c>
      <c r="BH76" s="3">
        <f t="shared" si="73"/>
        <v>1654429.7760474503</v>
      </c>
      <c r="BI76" s="3">
        <f t="shared" si="74"/>
        <v>1707073.0171749296</v>
      </c>
      <c r="BJ76" s="4">
        <f t="shared" si="75"/>
        <v>1773543.970179518</v>
      </c>
    </row>
    <row r="77" spans="3:62" x14ac:dyDescent="0.25">
      <c r="D77" s="13" t="s">
        <v>14</v>
      </c>
      <c r="E77" s="8">
        <v>6.2950354733865043E-4</v>
      </c>
      <c r="F77" s="8"/>
      <c r="G77" s="8"/>
      <c r="H77" s="8">
        <v>4.1362617117008317E-2</v>
      </c>
      <c r="I77" s="8">
        <v>0</v>
      </c>
      <c r="J77" s="8">
        <v>0</v>
      </c>
      <c r="K77" s="8">
        <v>0</v>
      </c>
      <c r="L77" s="8">
        <v>0.10125600422364722</v>
      </c>
      <c r="M77" s="8">
        <v>0.2857142857142857</v>
      </c>
      <c r="N77" s="8">
        <v>0</v>
      </c>
      <c r="O77" s="8">
        <v>0</v>
      </c>
      <c r="P77" s="14">
        <v>0</v>
      </c>
      <c r="R77" s="25">
        <f t="shared" si="70"/>
        <v>898.87089622803546</v>
      </c>
      <c r="S77" s="3">
        <f t="shared" si="67"/>
        <v>0</v>
      </c>
      <c r="T77" s="3">
        <f t="shared" si="67"/>
        <v>0</v>
      </c>
      <c r="U77" s="3">
        <f t="shared" si="67"/>
        <v>300564.96192952531</v>
      </c>
      <c r="V77" s="3">
        <f t="shared" si="67"/>
        <v>0</v>
      </c>
      <c r="W77" s="3">
        <f t="shared" si="67"/>
        <v>0</v>
      </c>
      <c r="X77" s="3">
        <f t="shared" si="67"/>
        <v>0</v>
      </c>
      <c r="Y77" s="3">
        <f t="shared" si="67"/>
        <v>850161.52086364187</v>
      </c>
      <c r="Z77" s="3">
        <f t="shared" si="67"/>
        <v>166701.05981160261</v>
      </c>
      <c r="AA77" s="3">
        <f t="shared" si="67"/>
        <v>0</v>
      </c>
      <c r="AB77" s="3">
        <f t="shared" si="67"/>
        <v>0</v>
      </c>
      <c r="AC77" s="26">
        <f t="shared" si="67"/>
        <v>0</v>
      </c>
      <c r="AE77" s="25">
        <f t="shared" si="71"/>
        <v>943.59172367143742</v>
      </c>
      <c r="AF77" s="3">
        <f t="shared" si="68"/>
        <v>0</v>
      </c>
      <c r="AG77" s="3">
        <f t="shared" si="68"/>
        <v>0</v>
      </c>
      <c r="AH77" s="3">
        <f t="shared" si="68"/>
        <v>308448.26028330001</v>
      </c>
      <c r="AI77" s="3">
        <f t="shared" si="68"/>
        <v>0</v>
      </c>
      <c r="AJ77" s="3">
        <f t="shared" si="68"/>
        <v>0</v>
      </c>
      <c r="AK77" s="3">
        <f t="shared" si="68"/>
        <v>0</v>
      </c>
      <c r="AL77" s="3">
        <f t="shared" si="68"/>
        <v>878500.2382257632</v>
      </c>
      <c r="AM77" s="3">
        <f t="shared" si="68"/>
        <v>166701.05981160261</v>
      </c>
      <c r="AN77" s="3">
        <f t="shared" si="68"/>
        <v>0</v>
      </c>
      <c r="AO77" s="3">
        <f t="shared" si="68"/>
        <v>0</v>
      </c>
      <c r="AP77" s="26">
        <f t="shared" si="68"/>
        <v>0</v>
      </c>
      <c r="AR77" s="25">
        <f t="shared" si="72"/>
        <v>977.48172711156235</v>
      </c>
      <c r="AS77" s="3">
        <f t="shared" si="69"/>
        <v>0</v>
      </c>
      <c r="AT77" s="3">
        <f t="shared" si="69"/>
        <v>0</v>
      </c>
      <c r="AU77" s="3">
        <f t="shared" si="69"/>
        <v>323760.69655680953</v>
      </c>
      <c r="AV77" s="3">
        <f t="shared" si="69"/>
        <v>0</v>
      </c>
      <c r="AW77" s="3">
        <f t="shared" si="69"/>
        <v>0</v>
      </c>
      <c r="AX77" s="3">
        <f t="shared" si="69"/>
        <v>0</v>
      </c>
      <c r="AY77" s="3">
        <f t="shared" si="69"/>
        <v>906838.95558788418</v>
      </c>
      <c r="AZ77" s="3">
        <f t="shared" si="69"/>
        <v>166701.05981160261</v>
      </c>
      <c r="BA77" s="3">
        <f t="shared" si="69"/>
        <v>0</v>
      </c>
      <c r="BB77" s="3">
        <f t="shared" si="69"/>
        <v>0</v>
      </c>
      <c r="BC77" s="26">
        <f t="shared" si="69"/>
        <v>0</v>
      </c>
      <c r="BF77" s="2"/>
      <c r="BG77" t="s">
        <v>14</v>
      </c>
      <c r="BH77" s="3">
        <f t="shared" si="73"/>
        <v>1318326.4135009977</v>
      </c>
      <c r="BI77" s="3">
        <f t="shared" si="74"/>
        <v>1354593.1500443371</v>
      </c>
      <c r="BJ77" s="4">
        <f t="shared" si="75"/>
        <v>1398278.193683408</v>
      </c>
    </row>
    <row r="78" spans="3:62" x14ac:dyDescent="0.25">
      <c r="D78" s="13" t="s">
        <v>15</v>
      </c>
      <c r="E78" s="8">
        <v>5.6405330060982784E-4</v>
      </c>
      <c r="F78" s="8"/>
      <c r="G78" s="8"/>
      <c r="H78" s="8">
        <v>5.6002628757253085E-2</v>
      </c>
      <c r="I78" s="8">
        <v>0</v>
      </c>
      <c r="J78" s="8">
        <v>0</v>
      </c>
      <c r="K78" s="8">
        <v>0</v>
      </c>
      <c r="L78" s="8">
        <v>0.13293089174930681</v>
      </c>
      <c r="M78" s="8">
        <v>0.42857142857142855</v>
      </c>
      <c r="N78" s="8">
        <v>0</v>
      </c>
      <c r="O78" s="8">
        <v>0</v>
      </c>
      <c r="P78" s="14">
        <v>0</v>
      </c>
      <c r="R78" s="25">
        <f t="shared" si="70"/>
        <v>805.4141997817585</v>
      </c>
      <c r="S78" s="3">
        <f t="shared" si="67"/>
        <v>0</v>
      </c>
      <c r="T78" s="3">
        <f t="shared" si="67"/>
        <v>0</v>
      </c>
      <c r="U78" s="3">
        <f t="shared" si="67"/>
        <v>406947.84695951012</v>
      </c>
      <c r="V78" s="3">
        <f t="shared" si="67"/>
        <v>0</v>
      </c>
      <c r="W78" s="3">
        <f t="shared" si="67"/>
        <v>0</v>
      </c>
      <c r="X78" s="3">
        <f t="shared" si="67"/>
        <v>0</v>
      </c>
      <c r="Y78" s="3">
        <f t="shared" si="67"/>
        <v>1116108.9158696819</v>
      </c>
      <c r="Z78" s="3">
        <f t="shared" si="67"/>
        <v>250051.5897174039</v>
      </c>
      <c r="AA78" s="3">
        <f t="shared" si="67"/>
        <v>0</v>
      </c>
      <c r="AB78" s="3">
        <f t="shared" si="67"/>
        <v>0</v>
      </c>
      <c r="AC78" s="26">
        <f t="shared" si="67"/>
        <v>0</v>
      </c>
      <c r="AE78" s="25">
        <f t="shared" si="71"/>
        <v>845.48534859751464</v>
      </c>
      <c r="AF78" s="3">
        <f t="shared" si="68"/>
        <v>0</v>
      </c>
      <c r="AG78" s="3">
        <f t="shared" si="68"/>
        <v>0</v>
      </c>
      <c r="AH78" s="3">
        <f t="shared" si="68"/>
        <v>417621.38412569609</v>
      </c>
      <c r="AI78" s="3">
        <f t="shared" si="68"/>
        <v>0</v>
      </c>
      <c r="AJ78" s="3">
        <f t="shared" si="68"/>
        <v>0</v>
      </c>
      <c r="AK78" s="3">
        <f t="shared" si="68"/>
        <v>0</v>
      </c>
      <c r="AL78" s="3">
        <f t="shared" si="68"/>
        <v>1153312.5463986711</v>
      </c>
      <c r="AM78" s="3">
        <f t="shared" si="68"/>
        <v>250051.5897174039</v>
      </c>
      <c r="AN78" s="3">
        <f t="shared" si="68"/>
        <v>0</v>
      </c>
      <c r="AO78" s="3">
        <f t="shared" si="68"/>
        <v>0</v>
      </c>
      <c r="AP78" s="26">
        <f t="shared" si="68"/>
        <v>0</v>
      </c>
      <c r="AR78" s="25">
        <f t="shared" si="72"/>
        <v>875.85176730777687</v>
      </c>
      <c r="AS78" s="3">
        <f t="shared" si="69"/>
        <v>0</v>
      </c>
      <c r="AT78" s="3">
        <f t="shared" si="69"/>
        <v>0</v>
      </c>
      <c r="AU78" s="3">
        <f t="shared" si="69"/>
        <v>438353.55108622991</v>
      </c>
      <c r="AV78" s="3">
        <f t="shared" si="69"/>
        <v>0</v>
      </c>
      <c r="AW78" s="3">
        <f t="shared" si="69"/>
        <v>0</v>
      </c>
      <c r="AX78" s="3">
        <f t="shared" si="69"/>
        <v>0</v>
      </c>
      <c r="AY78" s="3">
        <f t="shared" si="69"/>
        <v>1190516.1769276599</v>
      </c>
      <c r="AZ78" s="3">
        <f t="shared" si="69"/>
        <v>250051.5897174039</v>
      </c>
      <c r="BA78" s="3">
        <f t="shared" si="69"/>
        <v>0</v>
      </c>
      <c r="BB78" s="3">
        <f t="shared" si="69"/>
        <v>0</v>
      </c>
      <c r="BC78" s="26">
        <f t="shared" si="69"/>
        <v>0</v>
      </c>
      <c r="BF78" s="2"/>
      <c r="BG78" t="s">
        <v>15</v>
      </c>
      <c r="BH78" s="3">
        <f t="shared" si="73"/>
        <v>1773913.7667463778</v>
      </c>
      <c r="BI78" s="3">
        <f t="shared" si="74"/>
        <v>1821831.0055903688</v>
      </c>
      <c r="BJ78" s="4">
        <f t="shared" si="75"/>
        <v>1879797.1694986015</v>
      </c>
    </row>
    <row r="79" spans="3:62" x14ac:dyDescent="0.25">
      <c r="D79" s="13" t="s">
        <v>16</v>
      </c>
      <c r="E79" s="8">
        <v>1.2258046456568947E-2</v>
      </c>
      <c r="F79" s="8"/>
      <c r="G79" s="8"/>
      <c r="H79" s="8">
        <v>4.9992360542720403E-2</v>
      </c>
      <c r="I79" s="8">
        <v>1.9633885492019398E-2</v>
      </c>
      <c r="J79" s="8">
        <v>7.9639843220704106E-3</v>
      </c>
      <c r="K79" s="8">
        <v>2.2582442534317879E-2</v>
      </c>
      <c r="L79" s="8">
        <v>4.4189805852045141E-2</v>
      </c>
      <c r="M79" s="8">
        <v>0.14285714285714285</v>
      </c>
      <c r="N79" s="8">
        <v>1.6796292044442288E-2</v>
      </c>
      <c r="O79" s="8">
        <v>9.0851322994380215E-2</v>
      </c>
      <c r="P79" s="14">
        <v>1.8200000000000001E-2</v>
      </c>
      <c r="R79" s="25">
        <f t="shared" si="70"/>
        <v>17503.318688200365</v>
      </c>
      <c r="S79" s="3">
        <f t="shared" si="67"/>
        <v>0</v>
      </c>
      <c r="T79" s="3">
        <f t="shared" si="67"/>
        <v>0</v>
      </c>
      <c r="U79" s="3">
        <f t="shared" si="67"/>
        <v>363273.7237294201</v>
      </c>
      <c r="V79" s="3">
        <f t="shared" si="67"/>
        <v>48774.540315913335</v>
      </c>
      <c r="W79" s="3">
        <f t="shared" si="67"/>
        <v>24415.462580178861</v>
      </c>
      <c r="X79" s="3">
        <f t="shared" si="67"/>
        <v>121991.57100338988</v>
      </c>
      <c r="Y79" s="3">
        <f t="shared" si="67"/>
        <v>371024.64034493332</v>
      </c>
      <c r="Z79" s="3">
        <f t="shared" si="67"/>
        <v>83350.529905801304</v>
      </c>
      <c r="AA79" s="3">
        <f t="shared" si="67"/>
        <v>78758.28097336588</v>
      </c>
      <c r="AB79" s="3">
        <f t="shared" si="67"/>
        <v>255621.98641170256</v>
      </c>
      <c r="AC79" s="26">
        <f t="shared" si="67"/>
        <v>41054.453262142473</v>
      </c>
      <c r="AE79" s="25">
        <f t="shared" si="71"/>
        <v>18374.147744994418</v>
      </c>
      <c r="AF79" s="3">
        <f t="shared" si="68"/>
        <v>0</v>
      </c>
      <c r="AG79" s="3">
        <f t="shared" si="68"/>
        <v>0</v>
      </c>
      <c r="AH79" s="3">
        <f t="shared" si="68"/>
        <v>372801.76428964088</v>
      </c>
      <c r="AI79" s="3">
        <f t="shared" si="68"/>
        <v>43825.398749927495</v>
      </c>
      <c r="AJ79" s="3">
        <f t="shared" si="68"/>
        <v>25093.285710028791</v>
      </c>
      <c r="AK79" s="3">
        <f t="shared" si="68"/>
        <v>126550.87397599731</v>
      </c>
      <c r="AL79" s="3">
        <f t="shared" si="68"/>
        <v>383392.12835643109</v>
      </c>
      <c r="AM79" s="3">
        <f t="shared" si="68"/>
        <v>83350.529905801304</v>
      </c>
      <c r="AN79" s="3">
        <f t="shared" si="68"/>
        <v>86545.992054354443</v>
      </c>
      <c r="AO79" s="3">
        <f t="shared" si="68"/>
        <v>271735.31838949653</v>
      </c>
      <c r="AP79" s="26">
        <f t="shared" si="68"/>
        <v>36148.527243064957</v>
      </c>
      <c r="AR79" s="25">
        <f t="shared" si="72"/>
        <v>19034.072916724781</v>
      </c>
      <c r="AS79" s="3">
        <f t="shared" si="69"/>
        <v>0</v>
      </c>
      <c r="AT79" s="3">
        <f t="shared" si="69"/>
        <v>0</v>
      </c>
      <c r="AU79" s="3">
        <f t="shared" si="69"/>
        <v>391308.93062312569</v>
      </c>
      <c r="AV79" s="3">
        <f t="shared" si="69"/>
        <v>40363.591689696368</v>
      </c>
      <c r="AW79" s="3">
        <f t="shared" si="69"/>
        <v>25804.020230265283</v>
      </c>
      <c r="AX79" s="3">
        <f t="shared" si="69"/>
        <v>132587.81323114707</v>
      </c>
      <c r="AY79" s="3">
        <f t="shared" si="69"/>
        <v>395759.61636792863</v>
      </c>
      <c r="AZ79" s="3">
        <f t="shared" si="69"/>
        <v>83350.529905801304</v>
      </c>
      <c r="BA79" s="3">
        <f t="shared" si="69"/>
        <v>82239.113754457008</v>
      </c>
      <c r="BB79" s="3">
        <f t="shared" si="69"/>
        <v>287797.37725708284</v>
      </c>
      <c r="BC79" s="26">
        <f t="shared" si="69"/>
        <v>32130.291251642913</v>
      </c>
      <c r="BF79" s="2"/>
      <c r="BG79" t="s">
        <v>16</v>
      </c>
      <c r="BH79" s="3">
        <f t="shared" si="73"/>
        <v>1405768.507215048</v>
      </c>
      <c r="BI79" s="3">
        <f t="shared" si="74"/>
        <v>1447817.9664197373</v>
      </c>
      <c r="BJ79" s="4">
        <f t="shared" si="75"/>
        <v>1490375.3572278721</v>
      </c>
    </row>
    <row r="80" spans="3:62" x14ac:dyDescent="0.25">
      <c r="D80" s="15" t="s">
        <v>17</v>
      </c>
      <c r="E80" s="16">
        <v>0</v>
      </c>
      <c r="F80" s="16"/>
      <c r="G80" s="16"/>
      <c r="H80" s="16">
        <v>0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7">
        <v>0</v>
      </c>
      <c r="R80" s="27">
        <f t="shared" si="70"/>
        <v>0</v>
      </c>
      <c r="S80" s="28">
        <f t="shared" si="67"/>
        <v>0</v>
      </c>
      <c r="T80" s="28">
        <f t="shared" si="67"/>
        <v>0</v>
      </c>
      <c r="U80" s="28">
        <f t="shared" si="67"/>
        <v>0</v>
      </c>
      <c r="V80" s="28">
        <f t="shared" si="67"/>
        <v>0</v>
      </c>
      <c r="W80" s="28">
        <f t="shared" si="67"/>
        <v>0</v>
      </c>
      <c r="X80" s="28">
        <f t="shared" si="67"/>
        <v>0</v>
      </c>
      <c r="Y80" s="28">
        <f t="shared" si="67"/>
        <v>0</v>
      </c>
      <c r="Z80" s="28">
        <f t="shared" si="67"/>
        <v>0</v>
      </c>
      <c r="AA80" s="28">
        <f t="shared" si="67"/>
        <v>0</v>
      </c>
      <c r="AB80" s="28">
        <f t="shared" si="67"/>
        <v>0</v>
      </c>
      <c r="AC80" s="29">
        <f t="shared" si="67"/>
        <v>0</v>
      </c>
      <c r="AE80" s="27">
        <f t="shared" si="71"/>
        <v>0</v>
      </c>
      <c r="AF80" s="28">
        <f t="shared" si="68"/>
        <v>0</v>
      </c>
      <c r="AG80" s="28">
        <f t="shared" si="68"/>
        <v>0</v>
      </c>
      <c r="AH80" s="28">
        <f t="shared" si="68"/>
        <v>0</v>
      </c>
      <c r="AI80" s="28">
        <f t="shared" si="68"/>
        <v>0</v>
      </c>
      <c r="AJ80" s="28">
        <f t="shared" si="68"/>
        <v>0</v>
      </c>
      <c r="AK80" s="28">
        <f t="shared" si="68"/>
        <v>0</v>
      </c>
      <c r="AL80" s="28">
        <f t="shared" si="68"/>
        <v>0</v>
      </c>
      <c r="AM80" s="28">
        <f t="shared" si="68"/>
        <v>0</v>
      </c>
      <c r="AN80" s="28">
        <f t="shared" si="68"/>
        <v>0</v>
      </c>
      <c r="AO80" s="28">
        <f t="shared" si="68"/>
        <v>0</v>
      </c>
      <c r="AP80" s="29">
        <f t="shared" si="68"/>
        <v>0</v>
      </c>
      <c r="AR80" s="27">
        <f t="shared" si="72"/>
        <v>0</v>
      </c>
      <c r="AS80" s="28">
        <f t="shared" si="69"/>
        <v>0</v>
      </c>
      <c r="AT80" s="28">
        <f t="shared" si="69"/>
        <v>0</v>
      </c>
      <c r="AU80" s="28">
        <f t="shared" si="69"/>
        <v>0</v>
      </c>
      <c r="AV80" s="28">
        <f t="shared" si="69"/>
        <v>0</v>
      </c>
      <c r="AW80" s="28">
        <f t="shared" si="69"/>
        <v>0</v>
      </c>
      <c r="AX80" s="28">
        <f t="shared" si="69"/>
        <v>0</v>
      </c>
      <c r="AY80" s="28">
        <f t="shared" si="69"/>
        <v>0</v>
      </c>
      <c r="AZ80" s="28">
        <f t="shared" si="69"/>
        <v>0</v>
      </c>
      <c r="BA80" s="28">
        <f t="shared" si="69"/>
        <v>0</v>
      </c>
      <c r="BB80" s="28">
        <f t="shared" si="69"/>
        <v>0</v>
      </c>
      <c r="BC80" s="29">
        <f t="shared" si="69"/>
        <v>0</v>
      </c>
      <c r="BF80" s="2"/>
      <c r="BG80" t="s">
        <v>17</v>
      </c>
      <c r="BH80" s="3">
        <f t="shared" si="73"/>
        <v>0</v>
      </c>
      <c r="BI80" s="3">
        <f t="shared" si="74"/>
        <v>0</v>
      </c>
      <c r="BJ80" s="4">
        <f t="shared" si="75"/>
        <v>0</v>
      </c>
    </row>
    <row r="81" spans="58:62" ht="15.75" thickBot="1" x14ac:dyDescent="0.3">
      <c r="BF81" s="5"/>
      <c r="BG81" s="6" t="s">
        <v>48</v>
      </c>
      <c r="BH81" s="44">
        <f>SUM(BH72:BH80)</f>
        <v>38384489.385059088</v>
      </c>
      <c r="BI81" s="44">
        <f t="shared" ref="BI81:BJ81" si="76">SUM(BI72:BI80)</f>
        <v>39332387.801044054</v>
      </c>
      <c r="BJ81" s="45">
        <f t="shared" si="76"/>
        <v>39916144.628923513</v>
      </c>
    </row>
    <row r="82" spans="58:62" ht="15.75" thickBot="1" x14ac:dyDescent="0.3"/>
    <row r="83" spans="58:62" x14ac:dyDescent="0.25">
      <c r="BF83" s="9"/>
      <c r="BG83" s="41" t="s">
        <v>9</v>
      </c>
      <c r="BH83" s="76">
        <f>BH72/BH$81</f>
        <v>0.45687026106683487</v>
      </c>
      <c r="BI83" s="76">
        <f t="shared" ref="BI83:BJ83" si="77">BI72/BI$81</f>
        <v>0.45352400646915392</v>
      </c>
      <c r="BJ83" s="77">
        <f t="shared" si="77"/>
        <v>0.43995531671806221</v>
      </c>
    </row>
    <row r="84" spans="58:62" x14ac:dyDescent="0.25">
      <c r="BF84" s="2"/>
      <c r="BG84" s="71" t="s">
        <v>10</v>
      </c>
      <c r="BH84" s="78">
        <f t="shared" ref="BH84:BJ92" si="78">BH73/BH$81</f>
        <v>2.7310649457790527E-2</v>
      </c>
      <c r="BI84" s="78">
        <f t="shared" si="78"/>
        <v>2.7514812699838548E-2</v>
      </c>
      <c r="BJ84" s="79">
        <f t="shared" si="78"/>
        <v>2.8424507863619407E-2</v>
      </c>
    </row>
    <row r="85" spans="58:62" x14ac:dyDescent="0.25">
      <c r="BF85" s="2"/>
      <c r="BG85" s="71" t="s">
        <v>11</v>
      </c>
      <c r="BH85" s="78">
        <f t="shared" si="78"/>
        <v>0.29872966667929934</v>
      </c>
      <c r="BI85" s="78">
        <f t="shared" si="78"/>
        <v>0.30078860435675248</v>
      </c>
      <c r="BJ85" s="79">
        <f t="shared" si="78"/>
        <v>0.30934170813368711</v>
      </c>
    </row>
    <row r="86" spans="58:62" x14ac:dyDescent="0.25">
      <c r="BF86" s="2"/>
      <c r="BG86" s="71" t="s">
        <v>12</v>
      </c>
      <c r="BH86" s="78">
        <f t="shared" si="78"/>
        <v>5.6804928666405741E-2</v>
      </c>
      <c r="BI86" s="78">
        <f t="shared" si="78"/>
        <v>5.7203067802286893E-2</v>
      </c>
      <c r="BJ86" s="79">
        <f t="shared" si="78"/>
        <v>5.8385016366302382E-2</v>
      </c>
    </row>
    <row r="87" spans="58:62" x14ac:dyDescent="0.25">
      <c r="BF87" s="2"/>
      <c r="BG87" s="71" t="s">
        <v>13</v>
      </c>
      <c r="BH87" s="78">
        <f t="shared" si="78"/>
        <v>4.3101518414139076E-2</v>
      </c>
      <c r="BI87" s="78">
        <f t="shared" si="78"/>
        <v>4.3401204773273805E-2</v>
      </c>
      <c r="BJ87" s="79">
        <f t="shared" si="78"/>
        <v>4.4431745266660744E-2</v>
      </c>
    </row>
    <row r="88" spans="58:62" x14ac:dyDescent="0.25">
      <c r="BF88" s="2"/>
      <c r="BG88" s="71" t="s">
        <v>14</v>
      </c>
      <c r="BH88" s="78">
        <f t="shared" si="78"/>
        <v>3.4345289845490234E-2</v>
      </c>
      <c r="BI88" s="78">
        <f t="shared" si="78"/>
        <v>3.4439636792363275E-2</v>
      </c>
      <c r="BJ88" s="79">
        <f t="shared" si="78"/>
        <v>3.5030392005098755E-2</v>
      </c>
    </row>
    <row r="89" spans="58:62" x14ac:dyDescent="0.25">
      <c r="BF89" s="2"/>
      <c r="BG89" s="71" t="s">
        <v>15</v>
      </c>
      <c r="BH89" s="78">
        <f t="shared" si="78"/>
        <v>4.621433800906212E-2</v>
      </c>
      <c r="BI89" s="78">
        <f t="shared" si="78"/>
        <v>4.6318850887105543E-2</v>
      </c>
      <c r="BJ89" s="79">
        <f t="shared" si="78"/>
        <v>4.7093655636684099E-2</v>
      </c>
    </row>
    <row r="90" spans="58:62" x14ac:dyDescent="0.25">
      <c r="BF90" s="2"/>
      <c r="BG90" s="71" t="s">
        <v>16</v>
      </c>
      <c r="BH90" s="78">
        <f t="shared" si="78"/>
        <v>3.6623347860978296E-2</v>
      </c>
      <c r="BI90" s="78">
        <f t="shared" si="78"/>
        <v>3.6809816219225466E-2</v>
      </c>
      <c r="BJ90" s="79">
        <f t="shared" si="78"/>
        <v>3.7337658009885449E-2</v>
      </c>
    </row>
    <row r="91" spans="58:62" x14ac:dyDescent="0.25">
      <c r="BF91" s="2"/>
      <c r="BG91" s="71" t="s">
        <v>17</v>
      </c>
      <c r="BH91" s="78">
        <f t="shared" si="78"/>
        <v>0</v>
      </c>
      <c r="BI91" s="78">
        <f t="shared" si="78"/>
        <v>0</v>
      </c>
      <c r="BJ91" s="79">
        <f t="shared" si="78"/>
        <v>0</v>
      </c>
    </row>
    <row r="92" spans="58:62" ht="15.75" thickBot="1" x14ac:dyDescent="0.3">
      <c r="BF92" s="5"/>
      <c r="BG92" s="6" t="s">
        <v>48</v>
      </c>
      <c r="BH92" s="80">
        <f t="shared" si="78"/>
        <v>1</v>
      </c>
      <c r="BI92" s="80">
        <f t="shared" si="78"/>
        <v>1</v>
      </c>
      <c r="BJ92" s="81">
        <f t="shared" si="78"/>
        <v>1</v>
      </c>
    </row>
    <row r="93" spans="58:62" ht="15.75" thickBot="1" x14ac:dyDescent="0.3"/>
    <row r="94" spans="58:62" ht="15.75" thickBot="1" x14ac:dyDescent="0.3">
      <c r="BF94" s="46"/>
      <c r="BG94" s="74" t="s">
        <v>59</v>
      </c>
      <c r="BH94" s="82">
        <v>41884489.385059103</v>
      </c>
      <c r="BI94" s="82">
        <v>43332387.801044054</v>
      </c>
      <c r="BJ94" s="83">
        <v>43916144.62892352</v>
      </c>
    </row>
    <row r="95" spans="58:62" ht="15.75" thickBot="1" x14ac:dyDescent="0.3"/>
    <row r="96" spans="58:62" x14ac:dyDescent="0.25">
      <c r="BF96" s="84"/>
      <c r="BG96" s="85" t="s">
        <v>9</v>
      </c>
      <c r="BH96" s="75">
        <f>BH$94*BH83</f>
        <v>19135777.600003026</v>
      </c>
      <c r="BI96" s="75">
        <f t="shared" ref="BI96:BJ96" si="79">BI$94*BI83</f>
        <v>19652278.125404589</v>
      </c>
      <c r="BJ96" s="90">
        <f t="shared" si="79"/>
        <v>19321141.319254275</v>
      </c>
    </row>
    <row r="97" spans="58:62" x14ac:dyDescent="0.25">
      <c r="BF97" s="86"/>
      <c r="BG97" s="87" t="s">
        <v>10</v>
      </c>
      <c r="BH97" s="72">
        <f t="shared" ref="BH97:BJ105" si="80">BH$94*BH84</f>
        <v>1143892.6073138975</v>
      </c>
      <c r="BI97" s="72">
        <f t="shared" si="80"/>
        <v>1192282.5341824959</v>
      </c>
      <c r="BJ97" s="73">
        <f t="shared" si="80"/>
        <v>1248294.7983446838</v>
      </c>
    </row>
    <row r="98" spans="58:62" x14ac:dyDescent="0.25">
      <c r="BF98" s="86"/>
      <c r="BG98" s="87" t="s">
        <v>11</v>
      </c>
      <c r="BH98" s="72">
        <f t="shared" si="80"/>
        <v>12512139.553031357</v>
      </c>
      <c r="BI98" s="72">
        <f t="shared" si="80"/>
        <v>13033888.450121608</v>
      </c>
      <c r="BJ98" s="73">
        <f t="shared" si="80"/>
        <v>13585095.19415725</v>
      </c>
    </row>
    <row r="99" spans="58:62" x14ac:dyDescent="0.25">
      <c r="BF99" s="86"/>
      <c r="BG99" s="87" t="s">
        <v>12</v>
      </c>
      <c r="BH99" s="72">
        <f t="shared" si="80"/>
        <v>2379245.431747111</v>
      </c>
      <c r="BI99" s="72">
        <f t="shared" si="80"/>
        <v>2478745.5174181126</v>
      </c>
      <c r="BJ99" s="73">
        <f t="shared" si="80"/>
        <v>2564044.8229046022</v>
      </c>
    </row>
    <row r="100" spans="58:62" x14ac:dyDescent="0.25">
      <c r="BF100" s="86"/>
      <c r="BG100" s="87" t="s">
        <v>13</v>
      </c>
      <c r="BH100" s="72">
        <f t="shared" si="80"/>
        <v>1805285.0904969375</v>
      </c>
      <c r="BI100" s="72">
        <f t="shared" si="80"/>
        <v>1880677.8362680248</v>
      </c>
      <c r="BJ100" s="73">
        <f t="shared" si="80"/>
        <v>1951270.9512461612</v>
      </c>
    </row>
    <row r="101" spans="58:62" x14ac:dyDescent="0.25">
      <c r="BF101" s="86"/>
      <c r="BG101" s="87" t="s">
        <v>14</v>
      </c>
      <c r="BH101" s="72">
        <f t="shared" si="80"/>
        <v>1438534.927960214</v>
      </c>
      <c r="BI101" s="72">
        <f t="shared" si="80"/>
        <v>1492351.6972137904</v>
      </c>
      <c r="BJ101" s="73">
        <f t="shared" si="80"/>
        <v>1538399.7617038032</v>
      </c>
    </row>
    <row r="102" spans="58:62" x14ac:dyDescent="0.25">
      <c r="BF102" s="86"/>
      <c r="BG102" s="87" t="s">
        <v>15</v>
      </c>
      <c r="BH102" s="72">
        <f t="shared" si="80"/>
        <v>1935663.9497780958</v>
      </c>
      <c r="BI102" s="72">
        <f t="shared" si="80"/>
        <v>2007106.4091387908</v>
      </c>
      <c r="BJ102" s="73">
        <f t="shared" si="80"/>
        <v>2068171.7920453383</v>
      </c>
    </row>
    <row r="103" spans="58:62" x14ac:dyDescent="0.25">
      <c r="BF103" s="86"/>
      <c r="BG103" s="87" t="s">
        <v>16</v>
      </c>
      <c r="BH103" s="72">
        <f t="shared" si="80"/>
        <v>1533950.2247284725</v>
      </c>
      <c r="BI103" s="72">
        <f t="shared" si="80"/>
        <v>1595057.2312966392</v>
      </c>
      <c r="BJ103" s="73">
        <f t="shared" si="80"/>
        <v>1639725.9892674142</v>
      </c>
    </row>
    <row r="104" spans="58:62" x14ac:dyDescent="0.25">
      <c r="BF104" s="86"/>
      <c r="BG104" s="87" t="s">
        <v>17</v>
      </c>
      <c r="BH104" s="72">
        <f t="shared" si="80"/>
        <v>0</v>
      </c>
      <c r="BI104" s="72">
        <f t="shared" si="80"/>
        <v>0</v>
      </c>
      <c r="BJ104" s="73">
        <f t="shared" si="80"/>
        <v>0</v>
      </c>
    </row>
    <row r="105" spans="58:62" ht="15.75" thickBot="1" x14ac:dyDescent="0.3">
      <c r="BF105" s="88"/>
      <c r="BG105" s="89" t="s">
        <v>48</v>
      </c>
      <c r="BH105" s="63">
        <f t="shared" si="80"/>
        <v>41884489.385059103</v>
      </c>
      <c r="BI105" s="63">
        <f t="shared" si="80"/>
        <v>43332387.801044054</v>
      </c>
      <c r="BJ105" s="64">
        <f t="shared" si="80"/>
        <v>43916144.62892352</v>
      </c>
    </row>
    <row r="106" spans="58:62" x14ac:dyDescent="0.25">
      <c r="BH106" s="1"/>
      <c r="BI106" s="1"/>
      <c r="BJ106" s="1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DDBE5-7341-44C0-9A7C-F4727E677DFB}">
  <sheetPr>
    <tabColor rgb="FFFF66FF"/>
  </sheetPr>
  <dimension ref="B4:N30"/>
  <sheetViews>
    <sheetView zoomScaleNormal="100" workbookViewId="0">
      <selection activeCell="B31" sqref="B31"/>
    </sheetView>
  </sheetViews>
  <sheetFormatPr defaultRowHeight="15" x14ac:dyDescent="0.25"/>
  <cols>
    <col min="2" max="2" width="33.28515625" bestFit="1" customWidth="1"/>
    <col min="3" max="5" width="16.7109375" style="31" customWidth="1"/>
    <col min="6" max="8" width="14.7109375" style="32" customWidth="1"/>
    <col min="9" max="11" width="13.85546875" style="33" customWidth="1"/>
    <col min="12" max="14" width="12.140625" style="34" customWidth="1"/>
  </cols>
  <sheetData>
    <row r="4" spans="2:14" x14ac:dyDescent="0.25">
      <c r="B4" s="7"/>
      <c r="C4" s="95" t="s">
        <v>51</v>
      </c>
      <c r="D4" s="95"/>
      <c r="E4" s="95"/>
      <c r="F4" s="96" t="s">
        <v>52</v>
      </c>
      <c r="G4" s="96"/>
      <c r="H4" s="96"/>
      <c r="I4" s="97" t="s">
        <v>53</v>
      </c>
      <c r="J4" s="97"/>
      <c r="K4" s="97"/>
      <c r="L4" s="98" t="s">
        <v>54</v>
      </c>
      <c r="M4" s="98"/>
      <c r="N4" s="98"/>
    </row>
    <row r="5" spans="2:14" x14ac:dyDescent="0.25">
      <c r="B5" s="7"/>
      <c r="C5" s="47"/>
      <c r="D5" s="47"/>
      <c r="E5" s="47"/>
      <c r="F5" s="48"/>
      <c r="G5" s="48"/>
      <c r="H5" s="48"/>
      <c r="I5" s="49"/>
      <c r="J5" s="49"/>
      <c r="K5" s="49"/>
      <c r="L5" s="50"/>
      <c r="M5" s="50"/>
      <c r="N5" s="50"/>
    </row>
    <row r="6" spans="2:14" x14ac:dyDescent="0.25">
      <c r="B6" s="7"/>
      <c r="C6" s="47" t="s">
        <v>33</v>
      </c>
      <c r="D6" s="47"/>
      <c r="E6" s="47"/>
      <c r="F6" s="48" t="s">
        <v>34</v>
      </c>
      <c r="G6" s="48"/>
      <c r="H6" s="48"/>
      <c r="I6" s="49" t="s">
        <v>35</v>
      </c>
      <c r="J6" s="49"/>
      <c r="K6" s="49"/>
      <c r="L6" s="50" t="s">
        <v>36</v>
      </c>
      <c r="M6" s="50"/>
      <c r="N6" s="50"/>
    </row>
    <row r="7" spans="2:14" x14ac:dyDescent="0.25">
      <c r="B7" s="7" t="s">
        <v>37</v>
      </c>
      <c r="C7" s="51">
        <v>2020</v>
      </c>
      <c r="D7" s="51">
        <v>2021</v>
      </c>
      <c r="E7" s="51">
        <v>2022</v>
      </c>
      <c r="F7" s="52">
        <v>2020</v>
      </c>
      <c r="G7" s="52">
        <v>2021</v>
      </c>
      <c r="H7" s="52">
        <v>2022</v>
      </c>
      <c r="I7" s="53">
        <v>2020</v>
      </c>
      <c r="J7" s="53">
        <v>2021</v>
      </c>
      <c r="K7" s="53">
        <v>2022</v>
      </c>
      <c r="L7" s="54">
        <v>2020</v>
      </c>
      <c r="M7" s="54">
        <v>2021</v>
      </c>
      <c r="N7" s="54">
        <v>2022</v>
      </c>
    </row>
    <row r="8" spans="2:14" x14ac:dyDescent="0.25">
      <c r="B8" s="94" t="s">
        <v>6</v>
      </c>
      <c r="C8" s="37">
        <v>355.61542760918405</v>
      </c>
      <c r="D8" s="37">
        <v>367.47482758166382</v>
      </c>
      <c r="E8" s="37">
        <v>368.63905114131683</v>
      </c>
      <c r="F8" s="38">
        <v>2489158.6520595439</v>
      </c>
      <c r="G8" s="38">
        <v>2589070.338407814</v>
      </c>
      <c r="H8" s="38">
        <v>2599276.5841708165</v>
      </c>
      <c r="I8" s="39">
        <v>17718120.686135594</v>
      </c>
      <c r="J8" s="39">
        <v>17362239.218082994</v>
      </c>
      <c r="K8" s="39">
        <v>17167424.146900382</v>
      </c>
      <c r="L8" s="36">
        <v>1427904.4177402784</v>
      </c>
      <c r="M8" s="36">
        <v>1498945.8401952719</v>
      </c>
      <c r="N8" s="36">
        <v>1552781.9203625743</v>
      </c>
    </row>
    <row r="9" spans="2:14" x14ac:dyDescent="0.25">
      <c r="B9" s="94" t="s">
        <v>2</v>
      </c>
      <c r="C9" s="37">
        <v>7121.8021915236814</v>
      </c>
      <c r="D9" s="37">
        <v>7551.8834587138535</v>
      </c>
      <c r="E9" s="37">
        <v>7822.1332843378141</v>
      </c>
      <c r="F9" s="38">
        <v>40569522.727252156</v>
      </c>
      <c r="G9" s="38">
        <v>42040300.562784769</v>
      </c>
      <c r="H9" s="38">
        <v>43077219.510332011</v>
      </c>
      <c r="I9" s="39">
        <v>580338308.19873738</v>
      </c>
      <c r="J9" s="39">
        <v>604921528.76374125</v>
      </c>
      <c r="K9" s="39">
        <v>621860860.51149237</v>
      </c>
      <c r="L9" s="36">
        <v>6966584.7298606485</v>
      </c>
      <c r="M9" s="36">
        <v>7057174.661137823</v>
      </c>
      <c r="N9" s="36">
        <v>7327374.5503322864</v>
      </c>
    </row>
    <row r="10" spans="2:14" x14ac:dyDescent="0.25">
      <c r="B10" s="94" t="s">
        <v>38</v>
      </c>
      <c r="C10" s="37">
        <v>8363.1259562072428</v>
      </c>
      <c r="D10" s="37">
        <v>8641.8968214141496</v>
      </c>
      <c r="E10" s="37">
        <v>8920.6676866210528</v>
      </c>
      <c r="F10" s="38">
        <v>30189051.20792124</v>
      </c>
      <c r="G10" s="38">
        <v>31195352.914851949</v>
      </c>
      <c r="H10" s="38">
        <v>32201654.621782642</v>
      </c>
      <c r="I10" s="39">
        <v>448609300.94970971</v>
      </c>
      <c r="J10" s="39">
        <v>463562944.31470001</v>
      </c>
      <c r="K10" s="39">
        <v>478516587.67969012</v>
      </c>
      <c r="L10" s="36">
        <v>8396159.0957694147</v>
      </c>
      <c r="M10" s="36">
        <v>8676031.0656283945</v>
      </c>
      <c r="N10" s="36">
        <v>8955903.0354873706</v>
      </c>
    </row>
    <row r="11" spans="2:14" x14ac:dyDescent="0.25">
      <c r="B11" s="94" t="s">
        <v>39</v>
      </c>
      <c r="C11" s="37">
        <v>1433.7081755892341</v>
      </c>
      <c r="D11" s="37">
        <v>1354.5073341374014</v>
      </c>
      <c r="E11" s="37">
        <v>1185.0734549722945</v>
      </c>
      <c r="F11" s="38">
        <v>12578771.33663385</v>
      </c>
      <c r="G11" s="38">
        <v>11559902.127613194</v>
      </c>
      <c r="H11" s="38">
        <v>10559721.423051123</v>
      </c>
      <c r="I11" s="39">
        <v>92323706.699206755</v>
      </c>
      <c r="J11" s="39">
        <v>86931794.831488594</v>
      </c>
      <c r="K11" s="39">
        <v>72683802.67290464</v>
      </c>
      <c r="L11" s="36">
        <v>2484202.137969011</v>
      </c>
      <c r="M11" s="36">
        <v>2232130.7093158532</v>
      </c>
      <c r="N11" s="36">
        <v>2055812.7277508567</v>
      </c>
    </row>
    <row r="12" spans="2:14" x14ac:dyDescent="0.25">
      <c r="B12" s="94" t="s">
        <v>24</v>
      </c>
      <c r="C12" s="37">
        <v>254.34275642673629</v>
      </c>
      <c r="D12" s="37">
        <v>254.34275642673629</v>
      </c>
      <c r="E12" s="37">
        <v>254.34275642673629</v>
      </c>
      <c r="F12" s="38">
        <v>1509452.5603960613</v>
      </c>
      <c r="G12" s="38">
        <v>1509452.5603960613</v>
      </c>
      <c r="H12" s="38">
        <v>1509452.5603960613</v>
      </c>
      <c r="I12" s="39">
        <v>4427224.359641647</v>
      </c>
      <c r="J12" s="39">
        <v>4427224.359641647</v>
      </c>
      <c r="K12" s="39">
        <v>4427224.359641647</v>
      </c>
      <c r="L12" s="36">
        <v>259835.89570053603</v>
      </c>
      <c r="M12" s="36">
        <v>259835.89570053603</v>
      </c>
      <c r="N12" s="36">
        <v>259835.89570053603</v>
      </c>
    </row>
    <row r="13" spans="2:14" x14ac:dyDescent="0.25">
      <c r="B13" s="94" t="s">
        <v>40</v>
      </c>
      <c r="C13" s="37">
        <v>914.579403861831</v>
      </c>
      <c r="D13" s="37">
        <v>1219.4392051491086</v>
      </c>
      <c r="E13" s="37">
        <v>1524.2990064363867</v>
      </c>
      <c r="F13" s="38">
        <v>0</v>
      </c>
      <c r="G13" s="38">
        <v>0</v>
      </c>
      <c r="H13" s="38">
        <v>0</v>
      </c>
      <c r="I13" s="39">
        <v>0</v>
      </c>
      <c r="J13" s="39">
        <v>0</v>
      </c>
      <c r="K13" s="39">
        <v>0</v>
      </c>
      <c r="L13" s="36">
        <v>300000.00000000006</v>
      </c>
      <c r="M13" s="36">
        <v>400000.00000000029</v>
      </c>
      <c r="N13" s="36">
        <v>500000.00000000076</v>
      </c>
    </row>
    <row r="14" spans="2:14" x14ac:dyDescent="0.25">
      <c r="B14" s="94" t="s">
        <v>41</v>
      </c>
      <c r="C14" s="37">
        <v>590.37891395694646</v>
      </c>
      <c r="D14" s="37">
        <v>787.17188527592714</v>
      </c>
      <c r="E14" s="37">
        <v>983.96485659490838</v>
      </c>
      <c r="F14" s="38">
        <v>0</v>
      </c>
      <c r="G14" s="38">
        <v>0</v>
      </c>
      <c r="H14" s="38">
        <v>0</v>
      </c>
      <c r="I14" s="39">
        <v>0</v>
      </c>
      <c r="J14" s="39">
        <v>0</v>
      </c>
      <c r="K14" s="39">
        <v>0</v>
      </c>
      <c r="L14" s="36">
        <v>300000.00000000087</v>
      </c>
      <c r="M14" s="36">
        <v>400000.00000000035</v>
      </c>
      <c r="N14" s="36">
        <v>500000.00000000023</v>
      </c>
    </row>
    <row r="15" spans="2:14" x14ac:dyDescent="0.25">
      <c r="B15" s="94" t="s">
        <v>42</v>
      </c>
      <c r="C15" s="37">
        <v>387.00242182041973</v>
      </c>
      <c r="D15" s="37">
        <v>516.0032290938932</v>
      </c>
      <c r="E15" s="37">
        <v>645.00403636736519</v>
      </c>
      <c r="F15" s="38">
        <v>0</v>
      </c>
      <c r="G15" s="38">
        <v>0</v>
      </c>
      <c r="H15" s="38">
        <v>0</v>
      </c>
      <c r="I15" s="39">
        <v>0</v>
      </c>
      <c r="J15" s="39">
        <v>0</v>
      </c>
      <c r="K15" s="39">
        <v>0</v>
      </c>
      <c r="L15" s="36">
        <v>300000.00000000081</v>
      </c>
      <c r="M15" s="36">
        <v>400000.00000000128</v>
      </c>
      <c r="N15" s="36">
        <v>500000.00000000058</v>
      </c>
    </row>
    <row r="16" spans="2:14" x14ac:dyDescent="0.25">
      <c r="B16" s="94" t="s">
        <v>43</v>
      </c>
      <c r="C16" s="37">
        <v>698.4283872685736</v>
      </c>
      <c r="D16" s="37">
        <v>931.23784969143219</v>
      </c>
      <c r="E16" s="37">
        <v>1164.0473121142907</v>
      </c>
      <c r="F16" s="38">
        <v>0</v>
      </c>
      <c r="G16" s="38">
        <v>0</v>
      </c>
      <c r="H16" s="38">
        <v>0</v>
      </c>
      <c r="I16" s="39">
        <v>0</v>
      </c>
      <c r="J16" s="39">
        <v>0</v>
      </c>
      <c r="K16" s="39">
        <v>0</v>
      </c>
      <c r="L16" s="36">
        <v>300000.00000000012</v>
      </c>
      <c r="M16" s="36">
        <v>400000.00000000047</v>
      </c>
      <c r="N16" s="36">
        <v>500000.00000000076</v>
      </c>
    </row>
    <row r="17" spans="2:14" x14ac:dyDescent="0.25">
      <c r="B17" s="94" t="s">
        <v>4</v>
      </c>
      <c r="C17" s="37">
        <v>11203.646706547646</v>
      </c>
      <c r="D17" s="37">
        <v>11189.605160785692</v>
      </c>
      <c r="E17" s="37">
        <v>11175.492545180137</v>
      </c>
      <c r="F17" s="38">
        <v>13107087.526347315</v>
      </c>
      <c r="G17" s="38">
        <v>13093386.232546113</v>
      </c>
      <c r="H17" s="38">
        <v>13079615.591051718</v>
      </c>
      <c r="I17" s="39">
        <v>236112407.42975798</v>
      </c>
      <c r="J17" s="39">
        <v>235928707.8630476</v>
      </c>
      <c r="K17" s="39">
        <v>235744078.5198229</v>
      </c>
      <c r="L17" s="36">
        <v>2765734.6364327753</v>
      </c>
      <c r="M17" s="36">
        <v>2750845.6942197047</v>
      </c>
      <c r="N17" s="36">
        <v>2740089.2802808741</v>
      </c>
    </row>
    <row r="18" spans="2:14" x14ac:dyDescent="0.25">
      <c r="B18" s="94" t="s">
        <v>5</v>
      </c>
      <c r="C18" s="37">
        <v>2086.2115560513612</v>
      </c>
      <c r="D18" s="37">
        <v>2348.7984859860826</v>
      </c>
      <c r="E18" s="37">
        <v>2087.5562094448346</v>
      </c>
      <c r="F18" s="38">
        <v>7377915.1444274792</v>
      </c>
      <c r="G18" s="38">
        <v>8301596.8707224894</v>
      </c>
      <c r="H18" s="38">
        <v>7378779.4518333962</v>
      </c>
      <c r="I18" s="39">
        <v>152673235.04903042</v>
      </c>
      <c r="J18" s="39">
        <v>171793084.18092027</v>
      </c>
      <c r="K18" s="39">
        <v>152580482.00157332</v>
      </c>
      <c r="L18" s="36">
        <v>2889027.8381070411</v>
      </c>
      <c r="M18" s="36">
        <v>3252684.4035193706</v>
      </c>
      <c r="N18" s="36">
        <v>2896266.0054287924</v>
      </c>
    </row>
    <row r="19" spans="2:14" x14ac:dyDescent="0.25">
      <c r="B19" s="94" t="s">
        <v>7</v>
      </c>
      <c r="C19" s="37">
        <v>1362.1807434430013</v>
      </c>
      <c r="D19" s="37">
        <v>1113.720388873402</v>
      </c>
      <c r="E19" s="37">
        <v>782.21014272624745</v>
      </c>
      <c r="F19" s="38">
        <v>13301861.37028631</v>
      </c>
      <c r="G19" s="38">
        <v>11257572.572556876</v>
      </c>
      <c r="H19" s="38">
        <v>9245285.1164626423</v>
      </c>
      <c r="I19" s="39">
        <v>95263966.78062132</v>
      </c>
      <c r="J19" s="39">
        <v>76159180.333328858</v>
      </c>
      <c r="K19" s="39">
        <v>64369717.837034784</v>
      </c>
      <c r="L19" s="36">
        <v>2255739.1902276082</v>
      </c>
      <c r="M19" s="36">
        <v>1986182.8155530195</v>
      </c>
      <c r="N19" s="36">
        <v>1765400.6182221379</v>
      </c>
    </row>
    <row r="20" spans="2:14" x14ac:dyDescent="0.25">
      <c r="B20" s="94" t="s">
        <v>3</v>
      </c>
      <c r="C20" s="37">
        <v>1555.5276602705744</v>
      </c>
      <c r="D20" s="37">
        <v>1607.3785822795951</v>
      </c>
      <c r="E20" s="37">
        <v>1659.2295042886119</v>
      </c>
      <c r="F20" s="38">
        <v>5496564.1705674008</v>
      </c>
      <c r="G20" s="38">
        <v>5679782.9762529861</v>
      </c>
      <c r="H20" s="38">
        <v>5863001.7819385584</v>
      </c>
      <c r="I20" s="39">
        <v>165791265.26424998</v>
      </c>
      <c r="J20" s="39">
        <v>171565597.99029869</v>
      </c>
      <c r="K20" s="39">
        <v>177323284.22208914</v>
      </c>
      <c r="L20" s="36">
        <v>2813629.7632948565</v>
      </c>
      <c r="M20" s="36">
        <v>2990989.1175311254</v>
      </c>
      <c r="N20" s="36">
        <v>3167784.1089324048</v>
      </c>
    </row>
    <row r="21" spans="2:14" x14ac:dyDescent="0.25">
      <c r="B21" s="94" t="s">
        <v>44</v>
      </c>
      <c r="C21" s="37">
        <v>178.95224262621971</v>
      </c>
      <c r="D21" s="37">
        <v>178.95224262621971</v>
      </c>
      <c r="E21" s="37">
        <v>178.95224262621971</v>
      </c>
      <c r="F21" s="38">
        <v>1509452.5603960687</v>
      </c>
      <c r="G21" s="38">
        <v>1509452.5603960687</v>
      </c>
      <c r="H21" s="38">
        <v>1509452.5603960687</v>
      </c>
      <c r="I21" s="39">
        <v>4427224.3596416693</v>
      </c>
      <c r="J21" s="39">
        <v>4427224.3596416693</v>
      </c>
      <c r="K21" s="39">
        <v>4427224.3596416693</v>
      </c>
      <c r="L21" s="36">
        <v>323617.81364007317</v>
      </c>
      <c r="M21" s="36">
        <v>323617.81364007317</v>
      </c>
      <c r="N21" s="36">
        <v>323617.81364007317</v>
      </c>
    </row>
    <row r="22" spans="2:14" x14ac:dyDescent="0.25">
      <c r="B22" s="94" t="s">
        <v>45</v>
      </c>
      <c r="C22" s="37">
        <v>264.97453103398561</v>
      </c>
      <c r="D22" s="37">
        <v>264.97453103398561</v>
      </c>
      <c r="E22" s="37">
        <v>264.97453103398561</v>
      </c>
      <c r="F22" s="38">
        <v>965588.85606629716</v>
      </c>
      <c r="G22" s="38">
        <v>965588.85606629716</v>
      </c>
      <c r="H22" s="38">
        <v>965588.85606629716</v>
      </c>
      <c r="I22" s="39">
        <v>18689849.137337066</v>
      </c>
      <c r="J22" s="39">
        <v>18689849.137337066</v>
      </c>
      <c r="K22" s="39">
        <v>18689849.137337066</v>
      </c>
      <c r="L22" s="36">
        <v>1500000.0000000098</v>
      </c>
      <c r="M22" s="36">
        <v>1500000.0000000098</v>
      </c>
      <c r="N22" s="36">
        <v>1500000.0000000098</v>
      </c>
    </row>
    <row r="23" spans="2:14" x14ac:dyDescent="0.25">
      <c r="B23" s="94" t="s">
        <v>1</v>
      </c>
      <c r="C23" s="37">
        <v>1637.1838345557865</v>
      </c>
      <c r="D23" s="37">
        <v>1728.6565939553257</v>
      </c>
      <c r="E23" s="37">
        <v>1822.6073773827134</v>
      </c>
      <c r="F23" s="38">
        <v>9512050.0448046252</v>
      </c>
      <c r="G23" s="38">
        <v>10059725.035764946</v>
      </c>
      <c r="H23" s="38">
        <v>10612230.452062117</v>
      </c>
      <c r="I23" s="39">
        <v>127695330.57911156</v>
      </c>
      <c r="J23" s="39">
        <v>134944963.93286818</v>
      </c>
      <c r="K23" s="39">
        <v>142296766.7992093</v>
      </c>
      <c r="L23" s="36">
        <v>4102053.8663168447</v>
      </c>
      <c r="M23" s="36">
        <v>4203949.7846028656</v>
      </c>
      <c r="N23" s="36">
        <v>4371278.6727856025</v>
      </c>
    </row>
    <row r="24" spans="2:14" x14ac:dyDescent="0.25">
      <c r="B24" s="94" t="s">
        <v>46</v>
      </c>
      <c r="C24" s="37">
        <v>264.70365079365104</v>
      </c>
      <c r="D24" s="37">
        <v>264.70365079365104</v>
      </c>
      <c r="E24" s="37">
        <v>264.70365079365104</v>
      </c>
      <c r="F24" s="38">
        <v>1587301.5873015891</v>
      </c>
      <c r="G24" s="38">
        <v>1587301.5873015891</v>
      </c>
      <c r="H24" s="38">
        <v>1587301.5873015891</v>
      </c>
      <c r="I24" s="39">
        <v>23809523.809523836</v>
      </c>
      <c r="J24" s="39">
        <v>23809523.809523836</v>
      </c>
      <c r="K24" s="39">
        <v>23809523.809523836</v>
      </c>
      <c r="L24" s="36">
        <v>1000000.0000000012</v>
      </c>
      <c r="M24" s="36">
        <v>1000000.0000000012</v>
      </c>
      <c r="N24" s="36">
        <v>1000000.0000000012</v>
      </c>
    </row>
    <row r="26" spans="2:14" x14ac:dyDescent="0.25">
      <c r="B26" t="s">
        <v>47</v>
      </c>
      <c r="C26" s="37">
        <f>SUM(C8:C24)</f>
        <v>38672.364559586073</v>
      </c>
      <c r="D26" s="37">
        <f t="shared" ref="D26:E26" si="0">SUM(D8:D24)</f>
        <v>40320.747003818113</v>
      </c>
      <c r="E26" s="37">
        <f t="shared" si="0"/>
        <v>41103.897648488564</v>
      </c>
      <c r="F26" s="38">
        <f>SUM(F8:F24)</f>
        <v>140193777.74445993</v>
      </c>
      <c r="G26" s="38">
        <f t="shared" ref="G26:K26" si="1">SUM(G8:G24)</f>
        <v>141348485.19566113</v>
      </c>
      <c r="H26" s="38">
        <f t="shared" si="1"/>
        <v>140188580.09684503</v>
      </c>
      <c r="I26" s="39">
        <f t="shared" si="1"/>
        <v>1967879463.3027048</v>
      </c>
      <c r="J26" s="39">
        <f t="shared" si="1"/>
        <v>2014523863.0946207</v>
      </c>
      <c r="K26" s="39">
        <f t="shared" si="1"/>
        <v>2013896826.0568607</v>
      </c>
      <c r="L26" s="36">
        <f>SUM(L8:L24)</f>
        <v>38384489.385059096</v>
      </c>
      <c r="M26" s="36">
        <f t="shared" ref="M26:N26" si="2">SUM(M8:M24)</f>
        <v>39332387.801044047</v>
      </c>
      <c r="N26" s="36">
        <f t="shared" si="2"/>
        <v>39916144.628923513</v>
      </c>
    </row>
    <row r="27" spans="2:14" x14ac:dyDescent="0.25">
      <c r="B27" t="s">
        <v>49</v>
      </c>
      <c r="C27" s="37">
        <f>SUM('Plan E D Exp'!R55:AC55)</f>
        <v>38672.36455958608</v>
      </c>
      <c r="D27" s="37">
        <f>SUM('Plan E D Exp'!AE55:AP55)</f>
        <v>40320.74700381812</v>
      </c>
      <c r="E27" s="37">
        <f>SUM('Plan E D Exp'!AR55:BC55)</f>
        <v>41103.897648488564</v>
      </c>
      <c r="F27" s="38">
        <f>SUM('Plan E D Exp'!R17:AC17)</f>
        <v>140193777.74445993</v>
      </c>
      <c r="G27" s="38">
        <f>SUM('Plan E D Exp'!AE17:AP17)</f>
        <v>141348485.19566116</v>
      </c>
      <c r="H27" s="38">
        <f>SUM('Plan E D Exp'!AR17:BC17)</f>
        <v>140188580.09684506</v>
      </c>
      <c r="I27" s="39"/>
      <c r="J27" s="39"/>
      <c r="K27" s="39"/>
      <c r="L27" s="36">
        <f>SUM('Plan E D Exp'!R70:AC70)</f>
        <v>38384489.385059088</v>
      </c>
      <c r="M27" s="36">
        <f>SUM('Plan E D Exp'!AE70:AP70)</f>
        <v>39332387.801044054</v>
      </c>
      <c r="N27" s="36">
        <f>SUM('Plan E D Exp'!AR70:BC70)</f>
        <v>39916144.628923528</v>
      </c>
    </row>
    <row r="28" spans="2:14" x14ac:dyDescent="0.25">
      <c r="B28" t="s">
        <v>50</v>
      </c>
      <c r="C28" s="37">
        <f>'Plan E D Exp'!BH66*10^3</f>
        <v>38672.36455958608</v>
      </c>
      <c r="D28" s="37">
        <f>'Plan E D Exp'!BI66*10^3</f>
        <v>40320.74700381812</v>
      </c>
      <c r="E28" s="37">
        <f>'Plan E D Exp'!BJ66*10^3</f>
        <v>41103.897648488572</v>
      </c>
      <c r="F28" s="38">
        <f>'Plan E D Exp'!BH28*10^6</f>
        <v>140193777.7444599</v>
      </c>
      <c r="G28" s="38">
        <f>'Plan E D Exp'!BI28*10^6</f>
        <v>141348485.19566113</v>
      </c>
      <c r="H28" s="38">
        <f>'Plan E D Exp'!BJ28*10^6</f>
        <v>140188580.096845</v>
      </c>
      <c r="I28" s="39">
        <f>'Plan E D Exp'!BH41*10^6</f>
        <v>1967879463.3027046</v>
      </c>
      <c r="J28" s="39">
        <f>'Plan E D Exp'!BI41*10^6</f>
        <v>2014523863.0946207</v>
      </c>
      <c r="K28" s="39">
        <f>'Plan E D Exp'!BJ41*10^6</f>
        <v>2013896826.0568607</v>
      </c>
      <c r="L28" s="36">
        <f>'Plan E D Exp'!BH81</f>
        <v>38384489.385059088</v>
      </c>
      <c r="M28" s="36">
        <f>'Plan E D Exp'!BI81</f>
        <v>39332387.801044054</v>
      </c>
      <c r="N28" s="36">
        <f>'Plan E D Exp'!BJ81</f>
        <v>39916144.628923513</v>
      </c>
    </row>
    <row r="30" spans="2:14" x14ac:dyDescent="0.25">
      <c r="C30" s="35"/>
    </row>
  </sheetData>
  <mergeCells count="4">
    <mergeCell ref="C4:E4"/>
    <mergeCell ref="F4:H4"/>
    <mergeCell ref="I4:K4"/>
    <mergeCell ref="L4:N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Plan E D Exp</vt:lpstr>
      <vt:lpstr>Plan outputs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/>
  <cp:lastModifiedBy/>
  <dcterms:created xsi:type="dcterms:W3CDTF">2019-05-12T14:05:33Z</dcterms:created>
  <dcterms:modified xsi:type="dcterms:W3CDTF">2019-05-12T14:05:55Z</dcterms:modified>
</cp:coreProperties>
</file>