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66925"/>
  <xr:revisionPtr revIDLastSave="0" documentId="13_ncr:1_{DB6A6ED6-3606-4BA1-8623-84CDEF277BF0}" xr6:coauthVersionLast="36" xr6:coauthVersionMax="43" xr10:uidLastSave="{00000000-0000-0000-0000-000000000000}"/>
  <bookViews>
    <workbookView xWindow="-120" yWindow="-120" windowWidth="21840" windowHeight="13140" activeTab="1" xr2:uid="{1CE78B27-D167-496C-84BF-98D933D8C11A}"/>
  </bookViews>
  <sheets>
    <sheet name="Regulatory Approval" sheetId="1" r:id="rId1"/>
    <sheet name="Calcul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" i="2" l="1"/>
  <c r="L15" i="2"/>
  <c r="K14" i="2"/>
  <c r="L14" i="2"/>
  <c r="K13" i="2"/>
  <c r="K12" i="2"/>
  <c r="J12" i="2"/>
  <c r="G12" i="2"/>
  <c r="K11" i="2"/>
  <c r="J11" i="2"/>
  <c r="G11" i="2"/>
  <c r="K10" i="2"/>
  <c r="J10" i="2"/>
  <c r="G10" i="2"/>
  <c r="K9" i="2"/>
  <c r="J9" i="2"/>
  <c r="G9" i="2"/>
  <c r="K8" i="2"/>
  <c r="J8" i="2"/>
  <c r="G8" i="2"/>
  <c r="K7" i="2"/>
  <c r="J7" i="2"/>
  <c r="G7" i="2"/>
  <c r="K6" i="2"/>
  <c r="J6" i="2"/>
  <c r="G6" i="2"/>
  <c r="K5" i="2"/>
  <c r="J5" i="2"/>
  <c r="G5" i="2"/>
  <c r="K4" i="2"/>
  <c r="J4" i="2"/>
  <c r="G4" i="2"/>
  <c r="J3" i="2"/>
  <c r="G3" i="2"/>
  <c r="E3" i="2"/>
  <c r="K3" i="2" s="1"/>
  <c r="K2" i="2"/>
  <c r="J2" i="2"/>
  <c r="G2" i="2"/>
  <c r="L13" i="2" l="1"/>
  <c r="L3" i="2"/>
  <c r="L4" i="2"/>
  <c r="L5" i="2"/>
  <c r="L6" i="2"/>
  <c r="L7" i="2"/>
  <c r="L8" i="2"/>
  <c r="L9" i="2"/>
  <c r="L10" i="2"/>
  <c r="L11" i="2"/>
  <c r="L12" i="2"/>
  <c r="L2" i="2"/>
</calcChain>
</file>

<file path=xl/sharedStrings.xml><?xml version="1.0" encoding="utf-8"?>
<sst xmlns="http://schemas.openxmlformats.org/spreadsheetml/2006/main" count="83" uniqueCount="47">
  <si>
    <t>BGE</t>
  </si>
  <si>
    <t>PSCo</t>
  </si>
  <si>
    <t>Com Ed</t>
  </si>
  <si>
    <t>NGRID - RI</t>
  </si>
  <si>
    <t>Eversource - CT</t>
  </si>
  <si>
    <t>Eversource - MA</t>
  </si>
  <si>
    <t>https://www.dora.state.co.us/pls/efi/EFI_SEARCH_UI.SEARCH?p_session_id=&amp;p_results=Documents&amp;p_proceeding_number=18A-0606EG&amp;p_doc_type=Decision&amp;p_document_type=Choose%20One&amp;p_docket_status=Choose%20One&amp;p_decision_type=Choose%20One&amp;p_decision_author=Choose%20One&amp;p_auto_search=Y</t>
  </si>
  <si>
    <t>Link</t>
  </si>
  <si>
    <t>https://www.icc.illinois.gov/docket/files.aspx?no=17-0312&amp;docId=256554</t>
  </si>
  <si>
    <t>Utility</t>
  </si>
  <si>
    <t>State</t>
  </si>
  <si>
    <t>Year</t>
  </si>
  <si>
    <t>Sector</t>
  </si>
  <si>
    <t>Annual MWh savings</t>
  </si>
  <si>
    <t>Budget (USD)</t>
  </si>
  <si>
    <t>Budget (CAD)</t>
  </si>
  <si>
    <t>2017 Sales (MWh)</t>
  </si>
  <si>
    <t>2017 Revenue (USD)</t>
  </si>
  <si>
    <t>2017 Revenue (CAD)</t>
  </si>
  <si>
    <t>Savings as % of Sales</t>
  </si>
  <si>
    <t>Budget as % of Revenue</t>
  </si>
  <si>
    <t>MD</t>
  </si>
  <si>
    <t>Portfolio</t>
  </si>
  <si>
    <t>CO</t>
  </si>
  <si>
    <t>IL</t>
  </si>
  <si>
    <t>RI</t>
  </si>
  <si>
    <t>CT</t>
  </si>
  <si>
    <t>MA</t>
  </si>
  <si>
    <t>NGRID - MA</t>
  </si>
  <si>
    <t>EfficiencyOne</t>
  </si>
  <si>
    <t>Nova Scotia</t>
  </si>
  <si>
    <t>https://www.psc.state.md.us/search-results/?keyword=9154&amp;x.x=0&amp;x.y=0&amp;search=all&amp;search=case</t>
  </si>
  <si>
    <t>https://www.eia.gov/electricity/data/eia861/zip/f8612017.zip</t>
  </si>
  <si>
    <t>https://fileservice.eea.comacloud.net/FileService.Api/file/FileRoom/10317061</t>
  </si>
  <si>
    <t>Final Order</t>
  </si>
  <si>
    <t>R19-0229 Recommended Decision Establishing Electric and Natural Gas Demand Side Management Plan for 2019 and 2020, Approving Settlement Agreement, and Granting Amended Application</t>
  </si>
  <si>
    <t>Document Name</t>
  </si>
  <si>
    <t>Document 862 - Order No. 88514 Case Nos. 9153, 9154, 9155, 9156, 9157, 9362. (ML 218305)</t>
  </si>
  <si>
    <t>Approval with Conditions of the Conservation and Load Management Plan for 2019 through 2021 submitted pursuant to Connecticut General Statues Section 16-245m(d)</t>
  </si>
  <si>
    <t>https://www.ct.gov/deep/lib/deep/energy/conserloadmgmt/ct-deep-approval-with-conditions-of-2019-2021-c-lm-plan-12-20-18.pdf</t>
  </si>
  <si>
    <t>2017 MWh Sales and Revenue Data</t>
  </si>
  <si>
    <t>Nova Scotia Power 2017 Sales and Revenues</t>
  </si>
  <si>
    <t>Emera Management’s Discussion &amp; Analysis as at February 9, 2018</t>
  </si>
  <si>
    <t>https://linkprotect.cudasvc.com/url?a=http%3a%2f%2fwww.ripuc.org%2feventsactions%2fdocket%2f4684-EERMC-EETargets-LCPStandards-Ord23446_3-5-19.pdf&amp;c=E,1,G-NRWdMFYMPwPeWS_BlGJbhRGWMNlcgZHDwIaOYilx0vBTiuG0iCHCN4yeWsBhivhKXYx0kJJ0fq1ZS80NrCaK5_flNqmf4bkybYdMntM9VFAU8,&amp;typo=1</t>
  </si>
  <si>
    <t>Order No. 23446 approving the EERMC's proposed Least-Cost Procurement Standards filed on April 11, 2017 with modification and approving Energy Savings Targets filed on December 22, 2016. Written Order issued 3/5/19</t>
  </si>
  <si>
    <t xml:space="preserve"> </t>
  </si>
  <si>
    <t>http://investors.emera.com/Cache/1001232090.PDF?Y=&amp;O=PDF&amp;D=&amp;fid=1001232090&amp;T=&amp;iid=4072693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</si>
</sst>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_);_(&quot;$&quot;* \(#,##0\);_(&quot;$&quot;* &quot;-&quot;??_);_(@_)"/>
    <numFmt numFmtId="167" formatCode="&quot;$&quot;#,##0"/>
    <numFmt numFmtId="168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166" fontId="0" fillId="0" borderId="0" xfId="2" applyNumberFormat="1" applyFont="1" applyAlignment="1">
      <alignment wrapText="1"/>
    </xf>
    <xf numFmtId="0" fontId="0" fillId="0" borderId="0" xfId="0" applyAlignment="1">
      <alignment horizontal="left" wrapText="1"/>
    </xf>
    <xf numFmtId="38" fontId="0" fillId="0" borderId="0" xfId="1" applyNumberFormat="1" applyFont="1" applyAlignment="1">
      <alignment horizontal="left" wrapText="1"/>
    </xf>
    <xf numFmtId="166" fontId="0" fillId="0" borderId="0" xfId="2" applyNumberFormat="1" applyFont="1" applyAlignment="1">
      <alignment horizontal="left" wrapText="1"/>
    </xf>
    <xf numFmtId="167" fontId="0" fillId="0" borderId="0" xfId="2" applyNumberFormat="1" applyFont="1" applyAlignment="1">
      <alignment horizontal="left" wrapText="1"/>
    </xf>
    <xf numFmtId="168" fontId="0" fillId="0" borderId="0" xfId="1" applyNumberFormat="1" applyFont="1" applyAlignment="1">
      <alignment horizontal="left" wrapText="1"/>
    </xf>
    <xf numFmtId="9" fontId="0" fillId="0" borderId="0" xfId="3" applyNumberFormat="1" applyFont="1" applyAlignment="1">
      <alignment horizontal="left" wrapText="1"/>
    </xf>
    <xf numFmtId="166" fontId="0" fillId="0" borderId="0" xfId="2" applyNumberFormat="1" applyFont="1"/>
    <xf numFmtId="164" fontId="0" fillId="0" borderId="0" xfId="2" applyFont="1"/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4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2" fillId="0" borderId="1" xfId="4" applyBorder="1" applyAlignment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left" vertical="bottom" textRotation="0" wrapText="1" indent="0" justifyLastLine="0" shrinkToFit="0" readingOrder="0"/>
    </dxf>
    <dxf>
      <numFmt numFmtId="166" formatCode="_(&quot;$&quot;* #,##0_);_(&quot;$&quot;* \(#,##0\);_(&quot;$&quot;* &quot;-&quot;??_);_(@_)"/>
      <alignment horizontal="left" vertical="bottom" textRotation="0" wrapText="1" indent="0" justifyLastLine="0" shrinkToFit="0" readingOrder="0"/>
    </dxf>
    <dxf>
      <numFmt numFmtId="166" formatCode="_(&quot;$&quot;* #,##0_);_(&quot;$&quot;* \(#,##0\);_(&quot;$&quot;* &quot;-&quot;??_);_(@_)"/>
      <alignment horizontal="left" vertical="bottom" textRotation="0" wrapText="1" indent="0" justifyLastLine="0" shrinkToFit="0" readingOrder="0"/>
    </dxf>
    <dxf>
      <numFmt numFmtId="168" formatCode="_(* #,##0_);_(* \(#,##0\);_(* &quot;-&quot;??_);_(@_)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&quot;$&quot;#,##0"/>
      <alignment horizontal="left" vertical="bottom" textRotation="0" wrapText="1" indent="0" justifyLastLine="0" shrinkToFit="0" readingOrder="0"/>
    </dxf>
    <dxf>
      <numFmt numFmtId="166" formatCode="_(&quot;$&quot;* #,##0_);_(&quot;$&quot;* \(#,##0\);_(&quot;$&quot;* &quot;-&quot;??_);_(@_)"/>
      <alignment horizontal="left" vertical="bottom" textRotation="0" wrapText="1" indent="0" justifyLastLine="0" shrinkToFit="0" readingOrder="0"/>
    </dxf>
    <dxf>
      <numFmt numFmtId="169" formatCode="#,##0_);[Red]\(#,##0\)"/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0780E1-0889-4D0C-B64B-EDD528D74EA3}" name="Table2" displayName="Table2" ref="B1:D7" totalsRowShown="0" headerRowDxfId="26" dataDxfId="25">
  <tableColumns count="3">
    <tableColumn id="1" xr3:uid="{DE07B51E-C374-4D08-B7B4-84A4D35F7167}" name="Utility" dataDxfId="24"/>
    <tableColumn id="2" xr3:uid="{103F8A41-4477-4297-A00D-5736460FE1C0}" name="Link" dataDxfId="23" dataCellStyle="Hyperlink"/>
    <tableColumn id="3" xr3:uid="{610DB555-FD6C-47CB-A00B-E367900160A4}" name="Document Name" dataDxfId="2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537C82E-6A21-46CB-87B5-33D8C10E0307}" name="Table3" displayName="Table3" ref="B10:C11" totalsRowShown="0" headerRowDxfId="21" dataDxfId="20" dataCellStyle="Hyperlink">
  <tableColumns count="2">
    <tableColumn id="1" xr3:uid="{95D83397-37CB-4115-A3AA-48BC300D6193}" name="2017 MWh Sales and Revenue Data" dataDxfId="19" dataCellStyle="Hyperlink"/>
    <tableColumn id="2" xr3:uid="{8D4BEC35-7FD3-4C1D-8455-9EEFE5ACBDEF}" name=" " dataDxfId="18" dataCellStyle="Hyperlin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0761EB-050A-43D1-8B04-BF0146EAE834}" name="Table6" displayName="Table6" ref="B13:C14" totalsRowShown="0" headerRowDxfId="17" dataDxfId="16" dataCellStyle="Hyperlink">
  <tableColumns count="2">
    <tableColumn id="1" xr3:uid="{23600915-F8C5-4D93-BB84-E00F87CD6386}" name="Nova Scotia Power 2017 Sales and Revenues" dataDxfId="15" dataCellStyle="Hyperlink"/>
    <tableColumn id="2" xr3:uid="{3A6360AF-EE25-4D65-B404-863E30E6182E}" name=" " dataDxfId="14" dataCellStyle="Hyperlink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EB99DC-FFB2-414A-A220-D65663684148}" name="Calculations" displayName="Calculations" ref="A1:L15" totalsRowShown="0" headerRowDxfId="13" dataDxfId="12">
  <autoFilter ref="A1:L15" xr:uid="{BE9C9A73-6C22-4638-84DF-1B833F78E2B6}"/>
  <tableColumns count="12">
    <tableColumn id="1" xr3:uid="{C96B68AF-34CC-4D18-A6B5-1E37B8590940}" name="Utility" dataDxfId="11"/>
    <tableColumn id="13" xr3:uid="{E360A40C-B557-45E7-8882-437AD8B70D2A}" name="State" dataDxfId="10"/>
    <tableColumn id="2" xr3:uid="{5F16F9DC-B851-4147-97E1-D17A9E8DC2B9}" name="Year" dataDxfId="9"/>
    <tableColumn id="3" xr3:uid="{99FC09F6-03D7-4A94-80B9-F18B61FA0E15}" name="Sector" dataDxfId="8"/>
    <tableColumn id="4" xr3:uid="{5C5F9F98-5A7B-4CBD-A49C-CFF6187ACBB6}" name="Annual MWh savings" dataDxfId="7"/>
    <tableColumn id="6" xr3:uid="{FF82EF7C-0031-4F3D-A5EC-01724C8C2B2A}" name="Budget (USD)" dataDxfId="6" dataCellStyle="Currency"/>
    <tableColumn id="17" xr3:uid="{A5EA8374-C5C3-4BCA-A6F0-5686F2556742}" name="Budget (CAD)" dataDxfId="5" dataCellStyle="Currency">
      <calculatedColumnFormula>Calculations[[#This Row],[Budget (USD)]]*1.32</calculatedColumnFormula>
    </tableColumn>
    <tableColumn id="7" xr3:uid="{5B1237D9-FC55-4907-A65D-E6F4249DBD86}" name="2017 Sales (MWh)" dataDxfId="4" dataCellStyle="Comma"/>
    <tableColumn id="8" xr3:uid="{E7A25E83-6DD1-4181-BC67-F84606EDB5D1}" name="2017 Revenue (USD)" dataDxfId="3" dataCellStyle="Currency"/>
    <tableColumn id="19" xr3:uid="{FCDE85B0-556F-46C9-B258-0A631C86D12B}" name="2017 Revenue (CAD)" dataDxfId="2" dataCellStyle="Currency">
      <calculatedColumnFormula>Calculations[[#This Row],[2017 Revenue (USD)]]*1.32</calculatedColumnFormula>
    </tableColumn>
    <tableColumn id="14" xr3:uid="{2FBE6548-AAEA-495C-817D-CF6B7A9B08A2}" name="Savings as % of Sales" dataDxfId="1" dataCellStyle="Percent">
      <calculatedColumnFormula>IFERROR(Calculations[[#This Row],[Annual MWh savings]]/Calculations[[#This Row],[2017 Sales (MWh)]], "")</calculatedColumnFormula>
    </tableColumn>
    <tableColumn id="16" xr3:uid="{072DF0F9-8BF3-41AD-9F53-73AE1AA816D3}" name="Budget as % of Revenue" dataDxfId="0" dataCellStyle="Percent">
      <calculatedColumnFormula>IFERROR(Calculations[[#This Row],[Budget (CAD)]]/Calculations[[#This Row],[2017 Revenue (CAD)]], 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nvestors.emera.com/Cache/1001232090.PDF?Y=&amp;O=PDF&amp;D=&amp;fid=1001232090&amp;T=&amp;iid=4072693" TargetMode="External"/><Relationship Id="rId3" Type="http://schemas.openxmlformats.org/officeDocument/2006/relationships/hyperlink" Target="https://www.ct.gov/deep/lib/deep/energy/conserloadmgmt/ct-deep-approval-with-conditions-of-2019-2021-c-lm-plan-12-20-18.pdf" TargetMode="External"/><Relationship Id="rId7" Type="http://schemas.openxmlformats.org/officeDocument/2006/relationships/hyperlink" Target="https://linkprotect.cudasvc.com/url?a=http%3a%2f%2fwww.ripuc.org%2feventsactions%2fdocket%2f4684-EERMC-EETargets-LCPStandards-Ord23446_3-5-19.pdf&amp;c=E,1,G-NRWdMFYMPwPeWS_BlGJbhRGWMNlcgZHDwIaOYilx0vBTiuG0iCHCN4yeWsBhivhKXYx0kJJ0fq1ZS80NrCaK5_flNqmf4bkybYdMntM9VFAU8,&amp;typo=1" TargetMode="External"/><Relationship Id="rId12" Type="http://schemas.openxmlformats.org/officeDocument/2006/relationships/table" Target="../tables/table3.xml"/><Relationship Id="rId2" Type="http://schemas.openxmlformats.org/officeDocument/2006/relationships/hyperlink" Target="https://www.icc.illinois.gov/docket/files.aspx?no=17-0312&amp;docId=256554" TargetMode="External"/><Relationship Id="rId1" Type="http://schemas.openxmlformats.org/officeDocument/2006/relationships/hyperlink" Target="https://www.dora.state.co.us/pls/efi/EFI_SEARCH_UI.SEARCH?p_session_id=&amp;p_results=Documents&amp;p_proceeding_number=18A-0606EG&amp;p_doc_type=Decision&amp;p_document_type=Choose%20One&amp;p_docket_status=Choose%20One&amp;p_decision_type=Choose%20One&amp;p_decision_author=Choose%20One&amp;p_auto_search=Y" TargetMode="External"/><Relationship Id="rId6" Type="http://schemas.openxmlformats.org/officeDocument/2006/relationships/hyperlink" Target="https://www.eia.gov/electricity/data/eia861/zip/f8612017.zip" TargetMode="External"/><Relationship Id="rId11" Type="http://schemas.openxmlformats.org/officeDocument/2006/relationships/table" Target="../tables/table2.xml"/><Relationship Id="rId5" Type="http://schemas.openxmlformats.org/officeDocument/2006/relationships/hyperlink" Target="https://fileservice.eea.comacloud.net/FileService.Api/file/FileRoom/10317061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www.psc.state.md.us/search-results/?keyword=9154&amp;x.x=0&amp;x.y=0&amp;search=all&amp;search=case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4B48-D9F8-414A-B6CB-1F6972D38FDF}">
  <dimension ref="B1:D14"/>
  <sheetViews>
    <sheetView zoomScale="70" zoomScaleNormal="70" workbookViewId="0">
      <selection activeCell="C14" sqref="C14"/>
    </sheetView>
  </sheetViews>
  <sheetFormatPr defaultColWidth="8.7109375" defaultRowHeight="15" x14ac:dyDescent="0.25"/>
  <cols>
    <col min="1" max="1" width="5.7109375" style="11" customWidth="1"/>
    <col min="2" max="3" width="57.28515625" style="11" bestFit="1" customWidth="1"/>
    <col min="4" max="4" width="50.140625" style="11" customWidth="1"/>
    <col min="5" max="16384" width="8.7109375" style="11"/>
  </cols>
  <sheetData>
    <row r="1" spans="2:4" x14ac:dyDescent="0.25">
      <c r="B1" s="12" t="s">
        <v>9</v>
      </c>
      <c r="C1" s="12" t="s">
        <v>7</v>
      </c>
      <c r="D1" s="12" t="s">
        <v>36</v>
      </c>
    </row>
    <row r="2" spans="2:4" ht="45" x14ac:dyDescent="0.25">
      <c r="B2" s="13" t="s">
        <v>0</v>
      </c>
      <c r="C2" s="14" t="s">
        <v>31</v>
      </c>
      <c r="D2" s="15" t="s">
        <v>37</v>
      </c>
    </row>
    <row r="3" spans="2:4" ht="105" x14ac:dyDescent="0.25">
      <c r="B3" s="13" t="s">
        <v>1</v>
      </c>
      <c r="C3" s="14" t="s">
        <v>6</v>
      </c>
      <c r="D3" s="15" t="s">
        <v>35</v>
      </c>
    </row>
    <row r="4" spans="2:4" ht="30" x14ac:dyDescent="0.25">
      <c r="B4" s="13" t="s">
        <v>2</v>
      </c>
      <c r="C4" s="14" t="s">
        <v>8</v>
      </c>
      <c r="D4" s="15" t="s">
        <v>34</v>
      </c>
    </row>
    <row r="5" spans="2:4" ht="90" x14ac:dyDescent="0.25">
      <c r="B5" s="13" t="s">
        <v>3</v>
      </c>
      <c r="C5" s="14" t="s">
        <v>43</v>
      </c>
      <c r="D5" s="15" t="s">
        <v>44</v>
      </c>
    </row>
    <row r="6" spans="2:4" ht="60" x14ac:dyDescent="0.25">
      <c r="B6" s="13" t="s">
        <v>4</v>
      </c>
      <c r="C6" s="14" t="s">
        <v>39</v>
      </c>
      <c r="D6" s="15" t="s">
        <v>38</v>
      </c>
    </row>
    <row r="7" spans="2:4" ht="30" x14ac:dyDescent="0.25">
      <c r="B7" s="13" t="s">
        <v>5</v>
      </c>
      <c r="C7" s="14" t="s">
        <v>33</v>
      </c>
      <c r="D7" s="15"/>
    </row>
    <row r="8" spans="2:4" x14ac:dyDescent="0.25">
      <c r="B8" s="16"/>
      <c r="C8" s="16"/>
      <c r="D8" s="16"/>
    </row>
    <row r="9" spans="2:4" x14ac:dyDescent="0.25">
      <c r="B9" s="16"/>
      <c r="C9" s="16"/>
      <c r="D9" s="16"/>
    </row>
    <row r="10" spans="2:4" x14ac:dyDescent="0.25">
      <c r="B10" s="17" t="s">
        <v>40</v>
      </c>
      <c r="C10" s="16" t="s">
        <v>45</v>
      </c>
      <c r="D10" s="20" t="s">
        <v>45</v>
      </c>
    </row>
    <row r="11" spans="2:4" x14ac:dyDescent="0.25">
      <c r="B11" s="18"/>
      <c r="C11" s="18" t="s">
        <v>32</v>
      </c>
      <c r="D11" s="19"/>
    </row>
    <row r="12" spans="2:4" x14ac:dyDescent="0.25">
      <c r="B12" s="17"/>
      <c r="C12" s="17"/>
      <c r="D12" s="17"/>
    </row>
    <row r="13" spans="2:4" x14ac:dyDescent="0.25">
      <c r="B13" s="17" t="s">
        <v>41</v>
      </c>
      <c r="C13" s="16" t="s">
        <v>45</v>
      </c>
      <c r="D13" s="20" t="s">
        <v>45</v>
      </c>
    </row>
    <row r="14" spans="2:4" ht="30" x14ac:dyDescent="0.25">
      <c r="B14" s="14"/>
      <c r="C14" s="14" t="s">
        <v>46</v>
      </c>
      <c r="D14" s="19" t="s">
        <v>42</v>
      </c>
    </row>
  </sheetData>
  <hyperlinks>
    <hyperlink ref="C3" r:id="rId1" display="https://www.dora.state.co.us/pls/efi/EFI_SEARCH_UI.SEARCH?p_session_id=&amp;p_results=Documents&amp;p_proceeding_number=18A-0606EG&amp;p_doc_type=Decision&amp;p_document_type=Choose%20One&amp;p_docket_status=Choose%20One&amp;p_decision_type=Choose%20One&amp;p_decision_author=Choose%20One&amp;p_auto_search=Y" xr:uid="{AF6F5B2C-B28F-4F53-BB2C-269C95D8BC9D}"/>
    <hyperlink ref="C4" r:id="rId2" xr:uid="{E3806458-9B17-4F2A-9B7A-3EB388E8FAE4}"/>
    <hyperlink ref="C6" r:id="rId3" xr:uid="{11B9D6C6-A981-45FB-97DB-8DA2A97B45B6}"/>
    <hyperlink ref="C2" r:id="rId4" xr:uid="{B17DBA83-141C-4C3D-9187-9FF4CBF0D913}"/>
    <hyperlink ref="C7" r:id="rId5" xr:uid="{F881F28B-AE14-4605-BDBE-F7B29D628D2C}"/>
    <hyperlink ref="C11" r:id="rId6" xr:uid="{203C5988-AFA4-4D33-ABA0-9283BFB81D71}"/>
    <hyperlink ref="C5" r:id="rId7" display="https://linkprotect.cudasvc.com/url?a=http%3a%2f%2fwww.ripuc.org%2feventsactions%2fdocket%2f4684-EERMC-EETargets-LCPStandards-Ord23446_3-5-19.pdf&amp;c=E,1,G-NRWdMFYMPwPeWS_BlGJbhRGWMNlcgZHDwIaOYilx0vBTiuG0iCHCN4yeWsBhivhKXYx0kJJ0fq1ZS80NrCaK5_flNqmf4bkybYdMntM9VFAU8,&amp;typo=1" xr:uid="{9E509C95-9B1E-4FE4-ABDB-5BF4C8463D16}"/>
    <hyperlink ref="C14" r:id="rId8" xr:uid="{5D6B804D-DC92-46DD-A6CA-D6C98816E643}"/>
  </hyperlinks>
  <pageMargins left="0.7" right="0.7" top="0.75" bottom="0.75" header="0.3" footer="0.3"/>
  <pageSetup orientation="portrait" r:id="rId9"/>
  <tableParts count="3">
    <tablePart r:id="rId10"/>
    <tablePart r:id="rId11"/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C851-E1F0-4E8C-B697-12FAB980FF03}">
  <dimension ref="A1:L15"/>
  <sheetViews>
    <sheetView tabSelected="1" zoomScaleNormal="100" workbookViewId="0">
      <selection activeCell="B18" sqref="B18"/>
    </sheetView>
  </sheetViews>
  <sheetFormatPr defaultRowHeight="15" x14ac:dyDescent="0.25"/>
  <cols>
    <col min="1" max="1" width="14.85546875" customWidth="1"/>
    <col min="2" max="2" width="11.85546875" customWidth="1"/>
    <col min="3" max="3" width="7.42578125" bestFit="1" customWidth="1"/>
    <col min="4" max="5" width="12.42578125" customWidth="1"/>
    <col min="6" max="6" width="16.42578125" style="9" customWidth="1"/>
    <col min="7" max="7" width="15.140625" style="9" customWidth="1"/>
    <col min="8" max="8" width="12.42578125" customWidth="1"/>
    <col min="9" max="9" width="16.42578125" customWidth="1"/>
    <col min="10" max="10" width="15.85546875" customWidth="1"/>
    <col min="11" max="11" width="12.42578125" customWidth="1"/>
    <col min="12" max="12" width="12.42578125" style="10" customWidth="1"/>
  </cols>
  <sheetData>
    <row r="1" spans="1:12" s="1" customFormat="1" ht="30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2" t="s">
        <v>14</v>
      </c>
      <c r="G1" s="2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</row>
    <row r="2" spans="1:12" s="1" customFormat="1" x14ac:dyDescent="0.25">
      <c r="A2" s="3" t="s">
        <v>0</v>
      </c>
      <c r="B2" s="3" t="s">
        <v>21</v>
      </c>
      <c r="C2" s="3">
        <v>2020</v>
      </c>
      <c r="D2" s="3" t="s">
        <v>22</v>
      </c>
      <c r="E2" s="4">
        <v>606871.58159755822</v>
      </c>
      <c r="F2" s="5">
        <v>126548232</v>
      </c>
      <c r="G2" s="6">
        <f>Calculations[[#This Row],[Budget (USD)]]*1.32</f>
        <v>167043666.24000001</v>
      </c>
      <c r="H2" s="7">
        <v>28970766</v>
      </c>
      <c r="I2" s="5">
        <v>2174713800</v>
      </c>
      <c r="J2" s="5">
        <f>Calculations[[#This Row],[2017 Revenue (USD)]]*1.32</f>
        <v>2870622216</v>
      </c>
      <c r="K2" s="8">
        <f>IFERROR(Calculations[[#This Row],[Annual MWh savings]]/Calculations[[#This Row],[2017 Sales (MWh)]], "")</f>
        <v>2.0947723011450863E-2</v>
      </c>
      <c r="L2" s="8">
        <f>IFERROR(Calculations[[#This Row],[Budget (CAD)]]/Calculations[[#This Row],[2017 Revenue (CAD)]], "")</f>
        <v>5.819075227278183E-2</v>
      </c>
    </row>
    <row r="3" spans="1:12" s="1" customFormat="1" x14ac:dyDescent="0.25">
      <c r="A3" s="3" t="s">
        <v>1</v>
      </c>
      <c r="B3" s="3" t="s">
        <v>23</v>
      </c>
      <c r="C3" s="3">
        <v>2020</v>
      </c>
      <c r="D3" s="3" t="s">
        <v>22</v>
      </c>
      <c r="E3" s="4">
        <f>501715988/1000</f>
        <v>501715.98800000001</v>
      </c>
      <c r="F3" s="5">
        <v>111309880</v>
      </c>
      <c r="G3" s="6">
        <f>Calculations[[#This Row],[Budget (USD)]]*1.32</f>
        <v>146929041.59999999</v>
      </c>
      <c r="H3" s="7">
        <v>28628812</v>
      </c>
      <c r="I3" s="5">
        <v>2693212800</v>
      </c>
      <c r="J3" s="5">
        <f>Calculations[[#This Row],[2017 Revenue (USD)]]*1.32</f>
        <v>3555040896</v>
      </c>
      <c r="K3" s="8">
        <f>IFERROR(Calculations[[#This Row],[Annual MWh savings]]/Calculations[[#This Row],[2017 Sales (MWh)]], "")</f>
        <v>1.7524862296067333E-2</v>
      </c>
      <c r="L3" s="8">
        <f>IFERROR(Calculations[[#This Row],[Budget (CAD)]]/Calculations[[#This Row],[2017 Revenue (CAD)]], "")</f>
        <v>4.1329775352322698E-2</v>
      </c>
    </row>
    <row r="4" spans="1:12" s="1" customFormat="1" x14ac:dyDescent="0.25">
      <c r="A4" s="3" t="s">
        <v>2</v>
      </c>
      <c r="B4" s="3" t="s">
        <v>24</v>
      </c>
      <c r="C4" s="3">
        <v>2020</v>
      </c>
      <c r="D4" s="3" t="s">
        <v>22</v>
      </c>
      <c r="E4" s="4">
        <v>1637682</v>
      </c>
      <c r="F4" s="5">
        <v>351633881</v>
      </c>
      <c r="G4" s="6">
        <f>Calculations[[#This Row],[Budget (USD)]]*1.32</f>
        <v>464156722.92000002</v>
      </c>
      <c r="H4" s="7">
        <v>86377667</v>
      </c>
      <c r="I4" s="5">
        <v>4575313900</v>
      </c>
      <c r="J4" s="5">
        <f>Calculations[[#This Row],[2017 Revenue (USD)]]*1.32</f>
        <v>6039414348</v>
      </c>
      <c r="K4" s="8">
        <f>IFERROR(Calculations[[#This Row],[Annual MWh savings]]/Calculations[[#This Row],[2017 Sales (MWh)]], "")</f>
        <v>1.8959553515146457E-2</v>
      </c>
      <c r="L4" s="8">
        <f>IFERROR(Calculations[[#This Row],[Budget (CAD)]]/Calculations[[#This Row],[2017 Revenue (CAD)]], "")</f>
        <v>7.6854591550538212E-2</v>
      </c>
    </row>
    <row r="5" spans="1:12" s="1" customFormat="1" x14ac:dyDescent="0.25">
      <c r="A5" s="3" t="s">
        <v>2</v>
      </c>
      <c r="B5" s="3" t="s">
        <v>24</v>
      </c>
      <c r="C5" s="3">
        <v>2021</v>
      </c>
      <c r="D5" s="3" t="s">
        <v>22</v>
      </c>
      <c r="E5" s="4">
        <v>1659037</v>
      </c>
      <c r="F5" s="5">
        <v>351633881</v>
      </c>
      <c r="G5" s="6">
        <f>Calculations[[#This Row],[Budget (USD)]]*1.32</f>
        <v>464156722.92000002</v>
      </c>
      <c r="H5" s="7">
        <v>86377667</v>
      </c>
      <c r="I5" s="5">
        <v>4575313900</v>
      </c>
      <c r="J5" s="5">
        <f>Calculations[[#This Row],[2017 Revenue (USD)]]*1.32</f>
        <v>6039414348</v>
      </c>
      <c r="K5" s="8">
        <f>IFERROR(Calculations[[#This Row],[Annual MWh savings]]/Calculations[[#This Row],[2017 Sales (MWh)]], "")</f>
        <v>1.920678177149656E-2</v>
      </c>
      <c r="L5" s="8">
        <f>IFERROR(Calculations[[#This Row],[Budget (CAD)]]/Calculations[[#This Row],[2017 Revenue (CAD)]], "")</f>
        <v>7.6854591550538212E-2</v>
      </c>
    </row>
    <row r="6" spans="1:12" s="1" customFormat="1" x14ac:dyDescent="0.25">
      <c r="A6" s="3" t="s">
        <v>3</v>
      </c>
      <c r="B6" s="3" t="s">
        <v>25</v>
      </c>
      <c r="C6" s="3">
        <v>2020</v>
      </c>
      <c r="D6" s="3" t="s">
        <v>22</v>
      </c>
      <c r="E6" s="4">
        <v>189509</v>
      </c>
      <c r="F6" s="5">
        <v>109090025</v>
      </c>
      <c r="G6" s="6">
        <f>Calculations[[#This Row],[Budget (USD)]]*1.32</f>
        <v>143998833</v>
      </c>
      <c r="H6" s="7">
        <v>7315895</v>
      </c>
      <c r="I6" s="5">
        <v>926441300</v>
      </c>
      <c r="J6" s="5">
        <f>Calculations[[#This Row],[2017 Revenue (USD)]]*1.32</f>
        <v>1222902516</v>
      </c>
      <c r="K6" s="8">
        <f>IFERROR(Calculations[[#This Row],[Annual MWh savings]]/Calculations[[#This Row],[2017 Sales (MWh)]], "")</f>
        <v>2.5903734266279108E-2</v>
      </c>
      <c r="L6" s="8">
        <f>IFERROR(Calculations[[#This Row],[Budget (CAD)]]/Calculations[[#This Row],[2017 Revenue (CAD)]], "")</f>
        <v>0.11775168594059872</v>
      </c>
    </row>
    <row r="7" spans="1:12" s="1" customFormat="1" ht="30" x14ac:dyDescent="0.25">
      <c r="A7" s="3" t="s">
        <v>4</v>
      </c>
      <c r="B7" s="3" t="s">
        <v>26</v>
      </c>
      <c r="C7" s="3">
        <v>2020</v>
      </c>
      <c r="D7" s="3" t="s">
        <v>22</v>
      </c>
      <c r="E7" s="4">
        <v>235262</v>
      </c>
      <c r="F7" s="5">
        <v>148774000</v>
      </c>
      <c r="G7" s="6">
        <f>Calculations[[#This Row],[Budget (USD)]]*1.32</f>
        <v>196381680</v>
      </c>
      <c r="H7" s="7">
        <v>20949489</v>
      </c>
      <c r="I7" s="5">
        <v>2677870000</v>
      </c>
      <c r="J7" s="5">
        <f>Calculations[[#This Row],[2017 Revenue (USD)]]*1.32</f>
        <v>3534788400</v>
      </c>
      <c r="K7" s="8">
        <f>IFERROR(Calculations[[#This Row],[Annual MWh savings]]/Calculations[[#This Row],[2017 Sales (MWh)]], "")</f>
        <v>1.1229963652096718E-2</v>
      </c>
      <c r="L7" s="8">
        <f>IFERROR(Calculations[[#This Row],[Budget (CAD)]]/Calculations[[#This Row],[2017 Revenue (CAD)]], "")</f>
        <v>5.5556841818310825E-2</v>
      </c>
    </row>
    <row r="8" spans="1:12" s="1" customFormat="1" ht="30" x14ac:dyDescent="0.25">
      <c r="A8" s="3" t="s">
        <v>4</v>
      </c>
      <c r="B8" s="3" t="s">
        <v>26</v>
      </c>
      <c r="C8" s="3">
        <v>2021</v>
      </c>
      <c r="D8" s="3" t="s">
        <v>22</v>
      </c>
      <c r="E8" s="4">
        <v>208476</v>
      </c>
      <c r="F8" s="5">
        <v>147191000</v>
      </c>
      <c r="G8" s="6">
        <f>Calculations[[#This Row],[Budget (USD)]]*1.32</f>
        <v>194292120</v>
      </c>
      <c r="H8" s="7">
        <v>20949489</v>
      </c>
      <c r="I8" s="5">
        <v>2677870000</v>
      </c>
      <c r="J8" s="5">
        <f>Calculations[[#This Row],[2017 Revenue (USD)]]*1.32</f>
        <v>3534788400</v>
      </c>
      <c r="K8" s="8">
        <f>IFERROR(Calculations[[#This Row],[Annual MWh savings]]/Calculations[[#This Row],[2017 Sales (MWh)]], "")</f>
        <v>9.9513644461685907E-3</v>
      </c>
      <c r="L8" s="8">
        <f>IFERROR(Calculations[[#This Row],[Budget (CAD)]]/Calculations[[#This Row],[2017 Revenue (CAD)]], "")</f>
        <v>5.4965700351398687E-2</v>
      </c>
    </row>
    <row r="9" spans="1:12" s="1" customFormat="1" ht="30" x14ac:dyDescent="0.25">
      <c r="A9" s="3" t="s">
        <v>5</v>
      </c>
      <c r="B9" s="3" t="s">
        <v>27</v>
      </c>
      <c r="C9" s="3">
        <v>2020</v>
      </c>
      <c r="D9" s="3" t="s">
        <v>22</v>
      </c>
      <c r="E9" s="4">
        <v>730891</v>
      </c>
      <c r="F9" s="5">
        <v>343041053.59577066</v>
      </c>
      <c r="G9" s="6">
        <f>Calculations[[#This Row],[Budget (USD)]]*1.32</f>
        <v>452814190.74641728</v>
      </c>
      <c r="H9" s="7">
        <v>23885789</v>
      </c>
      <c r="I9" s="5">
        <v>2665735400</v>
      </c>
      <c r="J9" s="5">
        <f>Calculations[[#This Row],[2017 Revenue (USD)]]*1.32</f>
        <v>3518770728</v>
      </c>
      <c r="K9" s="8">
        <f>IFERROR(Calculations[[#This Row],[Annual MWh savings]]/Calculations[[#This Row],[2017 Sales (MWh)]], "")</f>
        <v>3.0599407873861735E-2</v>
      </c>
      <c r="L9" s="8">
        <f>IFERROR(Calculations[[#This Row],[Budget (CAD)]]/Calculations[[#This Row],[2017 Revenue (CAD)]], "")</f>
        <v>0.12868533523461131</v>
      </c>
    </row>
    <row r="10" spans="1:12" s="1" customFormat="1" ht="30" x14ac:dyDescent="0.25">
      <c r="A10" s="3" t="s">
        <v>5</v>
      </c>
      <c r="B10" s="3" t="s">
        <v>27</v>
      </c>
      <c r="C10" s="3">
        <v>2021</v>
      </c>
      <c r="D10" s="3" t="s">
        <v>22</v>
      </c>
      <c r="E10" s="4">
        <v>504954</v>
      </c>
      <c r="F10" s="5">
        <v>329075900.85547245</v>
      </c>
      <c r="G10" s="6">
        <f>Calculations[[#This Row],[Budget (USD)]]*1.32</f>
        <v>434380189.12922364</v>
      </c>
      <c r="H10" s="7">
        <v>23885789</v>
      </c>
      <c r="I10" s="5">
        <v>2665735400</v>
      </c>
      <c r="J10" s="5">
        <f>Calculations[[#This Row],[2017 Revenue (USD)]]*1.32</f>
        <v>3518770728</v>
      </c>
      <c r="K10" s="8">
        <f>IFERROR(Calculations[[#This Row],[Annual MWh savings]]/Calculations[[#This Row],[2017 Sales (MWh)]], "")</f>
        <v>2.1140352533466657E-2</v>
      </c>
      <c r="L10" s="8">
        <f>IFERROR(Calculations[[#This Row],[Budget (CAD)]]/Calculations[[#This Row],[2017 Revenue (CAD)]], "")</f>
        <v>0.12344657345041539</v>
      </c>
    </row>
    <row r="11" spans="1:12" s="1" customFormat="1" x14ac:dyDescent="0.25">
      <c r="A11" s="3" t="s">
        <v>28</v>
      </c>
      <c r="B11" s="3" t="s">
        <v>27</v>
      </c>
      <c r="C11" s="3">
        <v>2020</v>
      </c>
      <c r="D11" s="3" t="s">
        <v>22</v>
      </c>
      <c r="E11" s="4">
        <v>521174.94007962715</v>
      </c>
      <c r="F11" s="5">
        <v>309027814.02705812</v>
      </c>
      <c r="G11" s="6">
        <f>Calculations[[#This Row],[Budget (USD)]]*1.32</f>
        <v>407916714.51571673</v>
      </c>
      <c r="H11" s="7">
        <v>19903988</v>
      </c>
      <c r="I11" s="5">
        <v>2224995000</v>
      </c>
      <c r="J11" s="5">
        <f>Calculations[[#This Row],[2017 Revenue (USD)]]*1.32</f>
        <v>2936993400</v>
      </c>
      <c r="K11" s="8">
        <f>IFERROR(Calculations[[#This Row],[Annual MWh savings]]/Calculations[[#This Row],[2017 Sales (MWh)]], "")</f>
        <v>2.6184448065363942E-2</v>
      </c>
      <c r="L11" s="8">
        <f>IFERROR(Calculations[[#This Row],[Budget (CAD)]]/Calculations[[#This Row],[2017 Revenue (CAD)]], "")</f>
        <v>0.13888921729130094</v>
      </c>
    </row>
    <row r="12" spans="1:12" s="1" customFormat="1" x14ac:dyDescent="0.25">
      <c r="A12" s="3" t="s">
        <v>28</v>
      </c>
      <c r="B12" s="3" t="s">
        <v>27</v>
      </c>
      <c r="C12" s="3">
        <v>2021</v>
      </c>
      <c r="D12" s="3" t="s">
        <v>22</v>
      </c>
      <c r="E12" s="4">
        <v>473767.54932129133</v>
      </c>
      <c r="F12" s="5">
        <v>304178498.82147938</v>
      </c>
      <c r="G12" s="6">
        <f>Calculations[[#This Row],[Budget (USD)]]*1.32</f>
        <v>401515618.44435281</v>
      </c>
      <c r="H12" s="7">
        <v>19903988</v>
      </c>
      <c r="I12" s="5">
        <v>2224995000</v>
      </c>
      <c r="J12" s="5">
        <f>Calculations[[#This Row],[2017 Revenue (USD)]]*1.32</f>
        <v>2936993400</v>
      </c>
      <c r="K12" s="8">
        <f>IFERROR(Calculations[[#This Row],[Annual MWh savings]]/Calculations[[#This Row],[2017 Sales (MWh)]], "")</f>
        <v>2.3802644440967878E-2</v>
      </c>
      <c r="L12" s="8">
        <f>IFERROR(Calculations[[#This Row],[Budget (CAD)]]/Calculations[[#This Row],[2017 Revenue (CAD)]], "")</f>
        <v>0.13670974488548487</v>
      </c>
    </row>
    <row r="13" spans="1:12" ht="30" x14ac:dyDescent="0.25">
      <c r="A13" s="3" t="s">
        <v>29</v>
      </c>
      <c r="B13" s="3" t="s">
        <v>30</v>
      </c>
      <c r="C13" s="3">
        <v>2020</v>
      </c>
      <c r="D13" s="3" t="s">
        <v>22</v>
      </c>
      <c r="E13" s="4">
        <v>140193.77699999997</v>
      </c>
      <c r="F13" s="5"/>
      <c r="G13" s="6">
        <v>41884491</v>
      </c>
      <c r="H13" s="7">
        <v>10245000</v>
      </c>
      <c r="I13" s="5"/>
      <c r="J13" s="5">
        <v>1309000000</v>
      </c>
      <c r="K13" s="8">
        <f>IFERROR(Calculations[[#This Row],[Annual MWh savings]]/Calculations[[#This Row],[2017 Sales (MWh)]], "")</f>
        <v>1.3684116837481696E-2</v>
      </c>
      <c r="L13" s="8">
        <f>IFERROR(Calculations[[#This Row],[Budget (CAD)]]/Calculations[[#This Row],[2017 Revenue (CAD)]], "")</f>
        <v>3.1997319327731095E-2</v>
      </c>
    </row>
    <row r="14" spans="1:12" ht="30" x14ac:dyDescent="0.25">
      <c r="A14" s="3" t="s">
        <v>29</v>
      </c>
      <c r="B14" s="3" t="s">
        <v>30</v>
      </c>
      <c r="C14" s="3">
        <v>2021</v>
      </c>
      <c r="D14" s="3" t="s">
        <v>22</v>
      </c>
      <c r="E14" s="4">
        <v>141348.48599999998</v>
      </c>
      <c r="F14" s="5"/>
      <c r="G14" s="6">
        <v>43332389</v>
      </c>
      <c r="H14" s="7">
        <v>10245000</v>
      </c>
      <c r="I14" s="5"/>
      <c r="J14" s="5">
        <v>1309000000</v>
      </c>
      <c r="K14" s="8">
        <f>IFERROR(Calculations[[#This Row],[Annual MWh savings]]/Calculations[[#This Row],[2017 Sales (MWh)]], "")</f>
        <v>1.3796826354319178E-2</v>
      </c>
      <c r="L14" s="8">
        <f>IFERROR(Calculations[[#This Row],[Budget (CAD)]]/Calculations[[#This Row],[2017 Revenue (CAD)]], "")</f>
        <v>3.3103429335370513E-2</v>
      </c>
    </row>
    <row r="15" spans="1:12" ht="30" x14ac:dyDescent="0.25">
      <c r="A15" s="3" t="s">
        <v>29</v>
      </c>
      <c r="B15" s="3" t="s">
        <v>30</v>
      </c>
      <c r="C15" s="3">
        <v>2022</v>
      </c>
      <c r="D15" s="3" t="s">
        <v>22</v>
      </c>
      <c r="E15" s="4">
        <v>140188.58100000003</v>
      </c>
      <c r="F15" s="5"/>
      <c r="G15" s="6">
        <v>43916146</v>
      </c>
      <c r="H15" s="7">
        <v>10245000</v>
      </c>
      <c r="I15" s="5"/>
      <c r="J15" s="5">
        <v>1309000000</v>
      </c>
      <c r="K15" s="8">
        <f>IFERROR(Calculations[[#This Row],[Annual MWh savings]]/Calculations[[#This Row],[2017 Sales (MWh)]], "")</f>
        <v>1.3683609663250369E-2</v>
      </c>
      <c r="L15" s="8">
        <f>IFERROR(Calculations[[#This Row],[Budget (CAD)]]/Calculations[[#This Row],[2017 Revenue (CAD)]], "")</f>
        <v>3.3549385790679911E-2</v>
      </c>
    </row>
  </sheetData>
  <pageMargins left="0.7" right="0.7" top="0.75" bottom="0.75" header="0.3" footer="0.3"/>
  <pageSetup orientation="portrait" r:id="rId1"/>
  <ignoredErrors>
    <ignoredError sqref="G13:G15 J13:J1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Regulatory Approval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2019-05-12T14:08:52Z</dcterms:created>
  <dcterms:modified xsi:type="dcterms:W3CDTF">2019-05-12T17:10:57Z</dcterms:modified>
</cp:coreProperties>
</file>