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defaultThemeVersion="166925"/>
  <xr:revisionPtr revIDLastSave="0" documentId="13_ncr:1_{51C9F7F3-317E-4749-B4C6-CD59ACCDBE09}" xr6:coauthVersionLast="43" xr6:coauthVersionMax="43" xr10:uidLastSave="{00000000-0000-0000-0000-000000000000}"/>
  <bookViews>
    <workbookView xWindow="-120" yWindow="-120" windowWidth="21840" windowHeight="13140" xr2:uid="{3BD1D47F-C3C0-495F-961E-07CAFE308F9E}"/>
  </bookViews>
  <sheets>
    <sheet name="Calcs" sheetId="4" r:id="rId1"/>
    <sheet name="Aerators" sheetId="1" r:id="rId2"/>
    <sheet name="Showerheads" sheetId="2" r:id="rId3"/>
    <sheet name="Clothes Washer" sheetId="5" r:id="rId4"/>
  </sheets>
  <definedNames>
    <definedName name="_ftn1" localSheetId="1">Aerators!$F$48</definedName>
    <definedName name="_ftn2" localSheetId="1">Aerators!$F$49</definedName>
    <definedName name="_ftn3" localSheetId="1">Aerators!$F$50</definedName>
    <definedName name="_ftn4" localSheetId="1">Aerators!$F$51</definedName>
    <definedName name="_ftn5" localSheetId="2">Showerheads!$N$26</definedName>
    <definedName name="_ftn6" localSheetId="2">Showerheads!$N$27</definedName>
    <definedName name="_ftnref1" localSheetId="1">Aerators!$I$35</definedName>
    <definedName name="_ftnref2" localSheetId="1">Aerators!$I$36</definedName>
    <definedName name="_ftnref3" localSheetId="1">Aerators!$I$38</definedName>
    <definedName name="_ftnref4" localSheetId="2">Showerheads!$Q$12</definedName>
    <definedName name="_ftnref5" localSheetId="2">Showerheads!$Q$13</definedName>
    <definedName name="_ftnref6" localSheetId="2">Showerheads!$Q$17</definedName>
    <definedName name="_Ref381005005" localSheetId="2">Showerheads!$I$5</definedName>
    <definedName name="_Ref434564112" localSheetId="2">Showerheads!$N$5</definedName>
    <definedName name="_Ref436307461" localSheetId="1">Aerators!$F$32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5" l="1"/>
  <c r="K11" i="5" s="1"/>
  <c r="K10" i="5" s="1"/>
  <c r="B20" i="4" s="1"/>
  <c r="F18" i="2" l="1"/>
  <c r="F20" i="2" s="1"/>
  <c r="B16" i="4" s="1"/>
  <c r="E18" i="2"/>
  <c r="E20" i="2" s="1"/>
  <c r="B18" i="4" s="1"/>
  <c r="D18" i="2"/>
  <c r="D20" i="2" s="1"/>
  <c r="B14" i="4" s="1"/>
  <c r="F14" i="2"/>
  <c r="E14" i="2"/>
  <c r="D14" i="2"/>
  <c r="J19" i="2"/>
  <c r="J18" i="2"/>
  <c r="C23" i="1"/>
  <c r="C10" i="1"/>
  <c r="C11" i="1" s="1"/>
  <c r="D11" i="1" s="1"/>
  <c r="D12" i="1" s="1"/>
  <c r="B13" i="4" s="1"/>
  <c r="C18" i="1"/>
  <c r="C20" i="1" s="1"/>
  <c r="C22" i="1" s="1"/>
  <c r="C5" i="1"/>
  <c r="C7" i="1" s="1"/>
  <c r="C9" i="1" s="1"/>
  <c r="D16" i="2" l="1"/>
  <c r="B15" i="4" s="1"/>
  <c r="D15" i="2"/>
  <c r="E15" i="2"/>
  <c r="E16" i="2"/>
  <c r="B19" i="4" s="1"/>
  <c r="F15" i="2"/>
  <c r="F16" i="2"/>
  <c r="B17" i="4" s="1"/>
  <c r="C12" i="1"/>
  <c r="F19" i="2"/>
  <c r="E19" i="2"/>
  <c r="D19" i="2"/>
  <c r="C25" i="1"/>
  <c r="C24" i="1"/>
  <c r="D24" i="1" s="1"/>
  <c r="D25" i="1" s="1"/>
  <c r="B12" i="4" s="1"/>
</calcChain>
</file>

<file path=xl/sharedStrings.xml><?xml version="1.0" encoding="utf-8"?>
<sst xmlns="http://schemas.openxmlformats.org/spreadsheetml/2006/main" count="262" uniqueCount="176">
  <si>
    <t>Table 7: Revised Unitary Savings Value for Low-flow Faucet Aerators</t>
  </si>
  <si>
    <t>Parameter</t>
  </si>
  <si>
    <t>Symbol</t>
  </si>
  <si>
    <t>Value</t>
  </si>
  <si>
    <t>Source</t>
  </si>
  <si>
    <t>Housing Type</t>
  </si>
  <si>
    <t>-</t>
  </si>
  <si>
    <t>Single Family</t>
  </si>
  <si>
    <t>Baseline Flow Rate [gpm]</t>
  </si>
  <si>
    <r>
      <t>q</t>
    </r>
    <r>
      <rPr>
        <vertAlign val="subscript"/>
        <sz val="10"/>
        <color rgb="FF000000"/>
        <rFont val="Arial"/>
        <family val="2"/>
      </rPr>
      <t>base</t>
    </r>
  </si>
  <si>
    <t>2003 Aquacraft Study[1]</t>
  </si>
  <si>
    <t>Low-flow Rate [gpm]</t>
  </si>
  <si>
    <r>
      <t>q</t>
    </r>
    <r>
      <rPr>
        <vertAlign val="subscript"/>
        <sz val="10"/>
        <color rgb="FF000000"/>
        <rFont val="Arial"/>
        <family val="2"/>
      </rPr>
      <t>low</t>
    </r>
  </si>
  <si>
    <t>2003 Aquacraft Study[2]</t>
  </si>
  <si>
    <t>Number of People per Household [person]</t>
  </si>
  <si>
    <r>
      <t>n</t>
    </r>
    <r>
      <rPr>
        <vertAlign val="subscript"/>
        <sz val="10"/>
        <color rgb="FF000000"/>
        <rFont val="Arial"/>
        <family val="2"/>
      </rPr>
      <t>people</t>
    </r>
  </si>
  <si>
    <t>RDI 2015 Survey (n=204)</t>
  </si>
  <si>
    <t>DHW Used per Person for Total Number of Faucets [gpd]</t>
  </si>
  <si>
    <r>
      <t>DHW</t>
    </r>
    <r>
      <rPr>
        <vertAlign val="subscript"/>
        <sz val="10"/>
        <color rgb="FF000000"/>
        <rFont val="Arial"/>
        <family val="2"/>
      </rPr>
      <t>person</t>
    </r>
  </si>
  <si>
    <t>CBEEDAC[3]</t>
  </si>
  <si>
    <t>Number of Faucets per Household</t>
  </si>
  <si>
    <r>
      <t>n</t>
    </r>
    <r>
      <rPr>
        <vertAlign val="subscript"/>
        <sz val="10"/>
        <color rgb="FF000000"/>
        <rFont val="Arial"/>
        <family val="2"/>
      </rPr>
      <t>faucets</t>
    </r>
  </si>
  <si>
    <t>RDI 2015 On-site visits (n=99)</t>
  </si>
  <si>
    <t>Specific Heat of Water [Btu/lb°F]</t>
  </si>
  <si>
    <r>
      <t>Cp</t>
    </r>
    <r>
      <rPr>
        <vertAlign val="subscript"/>
        <sz val="10"/>
        <color rgb="FF000000"/>
        <rFont val="Arial"/>
        <family val="2"/>
      </rPr>
      <t>H2O</t>
    </r>
  </si>
  <si>
    <t>Convention</t>
  </si>
  <si>
    <r>
      <t xml:space="preserve">Density of Water </t>
    </r>
    <r>
      <rPr>
        <sz val="10"/>
        <color rgb="FF000000"/>
        <rFont val="Lucida Grande"/>
      </rPr>
      <t>[lb/ft</t>
    </r>
    <r>
      <rPr>
        <vertAlign val="superscript"/>
        <sz val="10"/>
        <color rgb="FF000000"/>
        <rFont val="Lucida Grande"/>
      </rPr>
      <t>3</t>
    </r>
    <r>
      <rPr>
        <sz val="10"/>
        <color rgb="FF000000"/>
        <rFont val="Lucida Grande"/>
      </rPr>
      <t>]</t>
    </r>
  </si>
  <si>
    <r>
      <t>ρ</t>
    </r>
    <r>
      <rPr>
        <vertAlign val="subscript"/>
        <sz val="10"/>
        <color rgb="FF000000"/>
        <rFont val="Arial"/>
        <family val="2"/>
      </rPr>
      <t>H2O</t>
    </r>
  </si>
  <si>
    <r>
      <t>Temperature Rise in Electric Water Heater</t>
    </r>
    <r>
      <rPr>
        <sz val="10"/>
        <color rgb="FF000000"/>
        <rFont val="Lucida Grande"/>
      </rPr>
      <t xml:space="preserve"> [°F]</t>
    </r>
  </si>
  <si>
    <r>
      <t>ΔT</t>
    </r>
    <r>
      <rPr>
        <vertAlign val="subscript"/>
        <sz val="10"/>
        <color rgb="FF000000"/>
        <rFont val="Arial"/>
        <family val="2"/>
      </rPr>
      <t>H2O</t>
    </r>
  </si>
  <si>
    <t>2011 OPA</t>
  </si>
  <si>
    <t xml:space="preserve">Electric Water Heater Efficiency </t>
  </si>
  <si>
    <t>η</t>
  </si>
  <si>
    <r>
      <t>Pennsylvania Public Utility Commission TRM</t>
    </r>
    <r>
      <rPr>
        <vertAlign val="superscript"/>
        <sz val="10"/>
        <color rgb="FF000000"/>
        <rFont val="Arial"/>
        <family val="2"/>
      </rPr>
      <t>[4]</t>
    </r>
  </si>
  <si>
    <t>Unitary Savings [kWh/year]</t>
  </si>
  <si>
    <t>Calculation</t>
  </si>
  <si>
    <t>[1] Aquacraft, Inc. Water Engineering and Management, Residential Indoor Water Conservation Study, July 2003.</t>
  </si>
  <si>
    <t>[2] Ibid.</t>
  </si>
  <si>
    <t>[3] Canadian Building Energy End-Use Data &amp; Analysis Centre, Domestic Water Heating and Water Heater Energy Consumption in Canada, April 2005, p. 29.</t>
  </si>
  <si>
    <t>[4] Pennsylvania Public Utility Commission, Technical Reference Manual, State of Pennsylvania, June 2013, p. 174.</t>
  </si>
  <si>
    <t>% reduction</t>
  </si>
  <si>
    <t>gal/p</t>
  </si>
  <si>
    <t>2014 evaluation</t>
  </si>
  <si>
    <t>2015 Evaluation</t>
  </si>
  <si>
    <t>2017 evaluation</t>
  </si>
  <si>
    <t>energy savings (kWh/year)</t>
  </si>
  <si>
    <t>gal/day(CBEEDAC)</t>
  </si>
  <si>
    <t>p/household (CBEEDAC)</t>
  </si>
  <si>
    <t>gal/day(NS)</t>
  </si>
  <si>
    <t>gal/fac (NS)</t>
  </si>
  <si>
    <t>Single Fam</t>
  </si>
  <si>
    <t>Fac/household (NS)</t>
  </si>
  <si>
    <t>p/household (NS)</t>
  </si>
  <si>
    <t>gal/day/fac reduction</t>
  </si>
  <si>
    <t>Multi Fam</t>
  </si>
  <si>
    <t>Table 19: Revised Unitary Savings Value for Low-flow Showerheads[1]</t>
  </si>
  <si>
    <t xml:space="preserve">Unitary Savings (kWh/year) </t>
  </si>
  <si>
    <r>
      <t>Source</t>
    </r>
    <r>
      <rPr>
        <b/>
        <sz val="8"/>
        <color rgb="FF000000"/>
        <rFont val="Times New Roman"/>
        <family val="1"/>
      </rPr>
      <t> </t>
    </r>
  </si>
  <si>
    <t>Baseline Flow Rate (gpm)</t>
  </si>
  <si>
    <t>Variable</t>
  </si>
  <si>
    <t>(2.0 gpm, 2.25 gpm or 2.5 gpm)</t>
  </si>
  <si>
    <t>Tracking sheet</t>
  </si>
  <si>
    <t>Low-flow Rate (gpm)</t>
  </si>
  <si>
    <t>On-site visits</t>
  </si>
  <si>
    <t>Number of People per Household (RDI)</t>
  </si>
  <si>
    <t>RDI 2014 Annual Survey (n=164)</t>
  </si>
  <si>
    <t>Average Number of Showers per Day per Person</t>
  </si>
  <si>
    <t>Mayer and Oreo</t>
  </si>
  <si>
    <t>Average Shower Time per Person (min)</t>
  </si>
  <si>
    <t>Percentage of Hot Water Used in Showers</t>
  </si>
  <si>
    <t>CBEEDAC</t>
  </si>
  <si>
    <t xml:space="preserve">Specific Heat of Water (Cp) </t>
  </si>
  <si>
    <t>1 Btu/lb°F</t>
  </si>
  <si>
    <r>
      <t>Density of Water (ρ</t>
    </r>
    <r>
      <rPr>
        <sz val="10"/>
        <color rgb="FF000000"/>
        <rFont val="Lucida Grande"/>
      </rPr>
      <t>)</t>
    </r>
  </si>
  <si>
    <r>
      <t>Temperature Rise in Electric Water Heater (ΔT</t>
    </r>
    <r>
      <rPr>
        <sz val="10"/>
        <color rgb="FF000000"/>
        <rFont val="Lucida Grande"/>
      </rPr>
      <t>)</t>
    </r>
  </si>
  <si>
    <t>OPA</t>
  </si>
  <si>
    <t>Days per Year</t>
  </si>
  <si>
    <t>Unit Conversion #1 (UC1)</t>
  </si>
  <si>
    <t>Unit Conversion #2 (UC2)</t>
  </si>
  <si>
    <r>
      <t>Electric Water Heater Efficiency (η</t>
    </r>
    <r>
      <rPr>
        <sz val="10"/>
        <color rgb="FF000000"/>
        <rFont val="Lucida Grande"/>
      </rPr>
      <t>)</t>
    </r>
  </si>
  <si>
    <t>Pennsylvania Public Utility Commission TRM[2]</t>
  </si>
  <si>
    <t>Unitary Savings</t>
  </si>
  <si>
    <t>Flow rate reduction</t>
  </si>
  <si>
    <t>of 0.5 gpm</t>
  </si>
  <si>
    <t>354 kWh/year</t>
  </si>
  <si>
    <t>of 0.75 gpm</t>
  </si>
  <si>
    <t>531kWh/year</t>
  </si>
  <si>
    <t>of 1 gpm</t>
  </si>
  <si>
    <t>708kWh/year</t>
  </si>
  <si>
    <t>[1] Pennsylvania Public Utility Commission, Technical Reference Manual, State of Pennsylvania, June 2013, pages 45–48.</t>
  </si>
  <si>
    <t>[2] Pennsylvania Public Utility Commission, Technical Reference Manual, State of Pennsylvania, June 2013, page 174.</t>
  </si>
  <si>
    <t>2015 evluation</t>
  </si>
  <si>
    <t>base flow</t>
  </si>
  <si>
    <t>updated</t>
  </si>
  <si>
    <t>Table 8: Revised Unitary Savings Values for Low-flow Showerheads</t>
  </si>
  <si>
    <t>Multi-Family</t>
  </si>
  <si>
    <t>2015 Pennsylvania Public Utility Commission TRM[1]</t>
  </si>
  <si>
    <t>2015 On-site visits</t>
  </si>
  <si>
    <t>2013 Pennsylvania Public Utility Commission TRM[2]</t>
  </si>
  <si>
    <t>Average Number of Showers per Day per Person [shower/day/person]</t>
  </si>
  <si>
    <r>
      <t>n</t>
    </r>
    <r>
      <rPr>
        <vertAlign val="subscript"/>
        <sz val="10"/>
        <color rgb="FF000000"/>
        <rFont val="Arial"/>
        <family val="2"/>
      </rPr>
      <t>shower</t>
    </r>
  </si>
  <si>
    <t>Mayer and Oreo[3]</t>
  </si>
  <si>
    <t>Average Shower Time per Person [min/shower]</t>
  </si>
  <si>
    <r>
      <t>t</t>
    </r>
    <r>
      <rPr>
        <vertAlign val="subscript"/>
        <sz val="10"/>
        <color rgb="FF000000"/>
        <rFont val="Arial"/>
        <family val="2"/>
      </rPr>
      <t>shower</t>
    </r>
  </si>
  <si>
    <t>Mayer and Oreo[4]</t>
  </si>
  <si>
    <t xml:space="preserve">Percentage of Hot Water Used in Showers </t>
  </si>
  <si>
    <r>
      <t>%</t>
    </r>
    <r>
      <rPr>
        <vertAlign val="subscript"/>
        <sz val="10"/>
        <color rgb="FF000000"/>
        <rFont val="Arial"/>
        <family val="2"/>
      </rPr>
      <t>DHW</t>
    </r>
  </si>
  <si>
    <t>CBEEDAC[5]</t>
  </si>
  <si>
    <r>
      <t xml:space="preserve">Temperature Rise in Electric Water Heater </t>
    </r>
    <r>
      <rPr>
        <sz val="10"/>
        <color rgb="FF000000"/>
        <rFont val="Lucida Grande"/>
      </rPr>
      <t>[°F]</t>
    </r>
  </si>
  <si>
    <t>2013 Pennsylvania Public Utility Commission TRM[6]</t>
  </si>
  <si>
    <t>[1] Ibid.</t>
  </si>
  <si>
    <t>[2] Pennsylvania Public Utility Commission, Technical Reference Manual, State of Pennsylvania, June 2013, p. 45.</t>
  </si>
  <si>
    <t>[3] Mayer, P. W., W. B. Oreo et al., Residential End Uses of Water, published by the AWWA Research Foundation, 1999, pp. 99-102.</t>
  </si>
  <si>
    <t>[4] Ibid.</t>
  </si>
  <si>
    <t>[5] Canadian Building Energy End-Use Data &amp; Analysis Centre, Domestic Water Heating and Water Heater Energy Consumption in Canada, April 2005, p. 29.</t>
  </si>
  <si>
    <t>[6] Pennsylvania Public Utility Commission, Technical Reference Manual, State of Pennsylvania, June 2013, p. 174.</t>
  </si>
  <si>
    <t>2015 RP&amp;C evaluation report</t>
  </si>
  <si>
    <t>dhw reduction (gal/year)</t>
  </si>
  <si>
    <t>dhw reduction (gal/day)</t>
  </si>
  <si>
    <t xml:space="preserve">Measure </t>
  </si>
  <si>
    <t>CEE Tier 2 Commercial Washing Machine | Business Energy Rebates</t>
  </si>
  <si>
    <t>CEE Tier 3 Commercial Washing Machine | Business Energy Rebates</t>
  </si>
  <si>
    <t>ENERGY STAR Washing Machine | Business Energy Rebates</t>
  </si>
  <si>
    <t>Multi-Tank Conveyor Dishwasher - Low Temp  | Business Energy Rebates</t>
  </si>
  <si>
    <t>Pot, Pan and Utensil Dishwasher - High Temp  | Business Energy Rebates</t>
  </si>
  <si>
    <t>Single -Tank Conveyor Dishwasher - High Temp  | Business Energy Rebates</t>
  </si>
  <si>
    <t>Single-Tank Door type Dishwasher - High Temp  | Business Energy Rebates</t>
  </si>
  <si>
    <t>Multi-Tank Conveyor Dishwasher - High Temp  | Business Energy Rebates</t>
  </si>
  <si>
    <t>Multi-Tank Conveyor Dishwasher - High Temp  | Small Business Energy Solutions</t>
  </si>
  <si>
    <t>Multi-Tank Conveyor Dishwasher - Low Temp  | Small Business Energy Solutions</t>
  </si>
  <si>
    <t>Faucet Aerators - MURB | Efficient Products Installation</t>
  </si>
  <si>
    <t>Faucet Aerators | Efficient Products Installation</t>
  </si>
  <si>
    <t>Low-flow showerhead - 0.5 gpm Reduction - MURB | Efficient Products Installation</t>
  </si>
  <si>
    <t>Low-flow showerhead - 0.5 gpm Reduction | Efficient Products Installation</t>
  </si>
  <si>
    <t>Low-flow showerhead - 1.0 gpm Reduction - MURB | Efficient Products Installation</t>
  </si>
  <si>
    <t>Low-flow showerhead - 1.0 gpm Reduction | Efficient Products Installation</t>
  </si>
  <si>
    <t>Low-flow showerhead -0.75 gpm Reduction - MURB | Efficient Products Installation</t>
  </si>
  <si>
    <t>Low-flow showerhead -0.75 gpm Reduction | Efficient Products Installation</t>
  </si>
  <si>
    <t>Efficient clothes washer | Instant Savings</t>
  </si>
  <si>
    <t>Single -Tank Conveyor Dishwasher - Low Temp  | Business Energy Rebates</t>
  </si>
  <si>
    <t>Single-Tank Door type Dishwasher - Low Temp  | Business Energy Rebates</t>
  </si>
  <si>
    <t>Under-Counter Dishwasher - HighTemp  | Business Energy Rebates</t>
  </si>
  <si>
    <t>Under-Counter Dishwasher - Low Temp  | Business Energy Rebates</t>
  </si>
  <si>
    <t>Water Savings = 3.6 ft^3*2190 loads/year*(9.5 WF-4.3 WF)*0.00378541</t>
  </si>
  <si>
    <t>Sources/Assumptions</t>
  </si>
  <si>
    <t xml:space="preserve">See above </t>
  </si>
  <si>
    <t>Water Savings  = 2.5 ft^3*1314 loads/year*(9.5 WF-4.8 WF)*0.00378541</t>
  </si>
  <si>
    <t>Water Factors (WF) = CEE Commercial Clothes Washer Initiative 2011
Baseline WF = Federal Standard (US) at time of publication 
Efficient WF = Blended Tier 2 and Tier 3 CEE Requirements 
Loads per Year from internal ENS data for Laundromats - consistent with Evaluation
Assumed average value of 3.6 ft^3 for washer size - based on informal market research
Conversion factor USGAL to m^3 = 0.00378541</t>
  </si>
  <si>
    <t>Water Factors (WF) = CEE Commercial Clothes Washer Initiative 2011
Baseline WF = Federal Standard (US) at time of publication 
Efficient WF = Assumed to be representative of average Tier 1 (Energy Star) Performance (required performance of WF=6.0) 
Loads per Year from internal ENS data for Muti-Unit Residential Residential Use 
Assumed average value of 2.5 ft^3 for washer size - based on informal market research</t>
  </si>
  <si>
    <t>Please refer to Worksheet "Aerators"</t>
  </si>
  <si>
    <t>Please refer to Worksheet "Showerheads"</t>
  </si>
  <si>
    <t>Syanpse IR-09 Attachment 1 - Worksheet "Dishwasher Calcs" - Cell E48 (Converted to m^3)</t>
  </si>
  <si>
    <t>Syanpse IR-09 Attachment 1</t>
  </si>
  <si>
    <t>dhw reduction (m^3/year)</t>
  </si>
  <si>
    <t>Syanpse IR-09 Attachment 1 - Worksheet "Dishwasher Calcs" - Cell E54 (Converted to m^3)</t>
  </si>
  <si>
    <t>Syanpse IR-09 Attachment 1 - Worksheet "Dishwasher Calcs" - Cell E52 (Converted to m^3)</t>
  </si>
  <si>
    <t>Syanpse IR-09 Attachment 1 - Worksheet "Dishwasher Calcs" - Cell E51 (Converted to m^3)</t>
  </si>
  <si>
    <t>Syanpse IR-09 Attachment 1 - Worksheet "Dishwasher Calcs" - Cell E53 (Converted to m^3)</t>
  </si>
  <si>
    <t>Syanpse IR-09 Attachment 1 - Worksheet "Dishwasher Calcs" - Cell E47 (Converted to m^3)</t>
  </si>
  <si>
    <t>Syanpse IR-09 Attachment 1 - Worksheet "Dishwasher Calcs" - Cell E46 (Converted to m^3)</t>
  </si>
  <si>
    <t>Syanpse IR-09 Attachment 1 - Worksheet "Dishwasher Calcs" - Cell E50 (Converted to m^3)</t>
  </si>
  <si>
    <t>Syanpse IR-09 Attachment 1 - Worksheet "Dishwasher Calcs" - Cell E45 (Converted to m^3)</t>
  </si>
  <si>
    <t xml:space="preserve">Calculation </t>
  </si>
  <si>
    <r>
      <t>Water Savings Value (m</t>
    </r>
    <r>
      <rPr>
        <vertAlign val="superscript"/>
        <sz val="11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)</t>
    </r>
  </si>
  <si>
    <t>Ncycles</t>
  </si>
  <si>
    <t>IWFeff</t>
  </si>
  <si>
    <t>IWF base</t>
  </si>
  <si>
    <t>L</t>
  </si>
  <si>
    <t>capacity</t>
  </si>
  <si>
    <t>cf</t>
  </si>
  <si>
    <t>ccf</t>
  </si>
  <si>
    <t>delta water</t>
  </si>
  <si>
    <t>m^3</t>
  </si>
  <si>
    <t>Methodology from NEEP TRM (version 8, May, 2018)</t>
  </si>
  <si>
    <t>Input assumptions from 2017 evaluation report</t>
  </si>
  <si>
    <t>Please refer to Worksheet "Clothes Washer"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</si>
</sst>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00"/>
    <numFmt numFmtId="165" formatCode="_-* #,##0.0000_-;\-* #,##0.0000_-;_-* &quot;-&quot;??_-;_-@_-"/>
  </numFmts>
  <fonts count="19" x14ac:knownFonts="1">
    <font>
      <sz val="10"/>
      <color theme="1"/>
      <name val="Gotham Book"/>
      <family val="2"/>
    </font>
    <font>
      <sz val="10"/>
      <color theme="1"/>
      <name val="Gotham Book"/>
      <family val="2"/>
    </font>
    <font>
      <sz val="10"/>
      <color rgb="FFFF0000"/>
      <name val="Gotham Book"/>
      <family val="2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Lucida Grande"/>
    </font>
    <font>
      <vertAlign val="superscript"/>
      <sz val="10"/>
      <color rgb="FF000000"/>
      <name val="Lucida Grande"/>
    </font>
    <font>
      <sz val="10"/>
      <color rgb="FF000000"/>
      <name val="Times New Roman"/>
      <family val="1"/>
    </font>
    <font>
      <u/>
      <sz val="10"/>
      <color theme="10"/>
      <name val="Gotham Book"/>
      <family val="2"/>
    </font>
    <font>
      <sz val="10"/>
      <color theme="1"/>
      <name val="Gotham Bold"/>
      <family val="3"/>
    </font>
    <font>
      <b/>
      <sz val="8"/>
      <color rgb="FF000000"/>
      <name val="Times New Roman"/>
      <family val="1"/>
    </font>
    <font>
      <b/>
      <sz val="10"/>
      <color theme="1"/>
      <name val="Gotham Book"/>
      <family val="3"/>
    </font>
    <font>
      <sz val="10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2" fillId="0" borderId="4" xfId="3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2" fillId="0" borderId="0" xfId="3" applyAlignment="1">
      <alignment vertical="center"/>
    </xf>
    <xf numFmtId="0" fontId="2" fillId="0" borderId="0" xfId="0" applyFont="1"/>
    <xf numFmtId="0" fontId="0" fillId="3" borderId="0" xfId="0" applyFill="1"/>
    <xf numFmtId="2" fontId="0" fillId="3" borderId="0" xfId="0" applyNumberFormat="1" applyFill="1"/>
    <xf numFmtId="10" fontId="0" fillId="3" borderId="0" xfId="2" applyNumberFormat="1" applyFont="1" applyFill="1"/>
    <xf numFmtId="0" fontId="12" fillId="0" borderId="0" xfId="3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15" xfId="0" applyBorder="1" applyAlignment="1">
      <alignment vertical="center"/>
    </xf>
    <xf numFmtId="164" fontId="0" fillId="0" borderId="15" xfId="0" applyNumberForma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9" fontId="5" fillId="0" borderId="7" xfId="0" applyNumberFormat="1" applyFont="1" applyBorder="1" applyAlignment="1">
      <alignment horizontal="center" vertical="center" wrapText="1"/>
    </xf>
    <xf numFmtId="0" fontId="12" fillId="0" borderId="7" xfId="3" applyBorder="1" applyAlignment="1">
      <alignment vertical="center" wrapText="1"/>
    </xf>
    <xf numFmtId="0" fontId="15" fillId="0" borderId="0" xfId="0" applyFont="1"/>
    <xf numFmtId="164" fontId="0" fillId="0" borderId="4" xfId="0" applyNumberFormat="1" applyBorder="1" applyAlignment="1">
      <alignment horizontal="right" vertical="center"/>
    </xf>
    <xf numFmtId="43" fontId="0" fillId="0" borderId="0" xfId="1" applyFont="1" applyFill="1" applyBorder="1" applyAlignment="1">
      <alignment horizontal="right" vertical="center"/>
    </xf>
    <xf numFmtId="43" fontId="0" fillId="0" borderId="7" xfId="1" applyFont="1" applyFill="1" applyBorder="1" applyAlignment="1">
      <alignment horizontal="right" vertical="center"/>
    </xf>
    <xf numFmtId="165" fontId="0" fillId="0" borderId="0" xfId="0" applyNumberFormat="1" applyFill="1" applyBorder="1" applyAlignment="1">
      <alignment horizontal="right" vertical="center"/>
    </xf>
    <xf numFmtId="43" fontId="0" fillId="0" borderId="0" xfId="0" applyNumberFormat="1" applyFill="1" applyBorder="1" applyAlignment="1">
      <alignment horizontal="right" vertical="center"/>
    </xf>
    <xf numFmtId="165" fontId="0" fillId="0" borderId="7" xfId="0" applyNumberFormat="1" applyFill="1" applyBorder="1" applyAlignment="1">
      <alignment horizontal="right" vertical="center"/>
    </xf>
    <xf numFmtId="164" fontId="0" fillId="0" borderId="15" xfId="0" applyNumberFormat="1" applyFill="1" applyBorder="1" applyAlignment="1">
      <alignment horizontal="right" vertical="center"/>
    </xf>
    <xf numFmtId="164" fontId="0" fillId="0" borderId="4" xfId="0" applyNumberFormat="1" applyFill="1" applyBorder="1" applyAlignment="1">
      <alignment horizontal="right" vertical="center"/>
    </xf>
    <xf numFmtId="0" fontId="0" fillId="0" borderId="11" xfId="0" applyFill="1" applyBorder="1" applyAlignment="1">
      <alignment horizontal="right" vertical="center"/>
    </xf>
    <xf numFmtId="0" fontId="0" fillId="0" borderId="12" xfId="0" applyFill="1" applyBorder="1" applyAlignment="1">
      <alignment horizontal="right" vertical="center"/>
    </xf>
    <xf numFmtId="43" fontId="0" fillId="0" borderId="7" xfId="0" applyNumberFormat="1" applyFill="1" applyBorder="1" applyAlignment="1">
      <alignment horizontal="right" vertical="center"/>
    </xf>
    <xf numFmtId="0" fontId="16" fillId="0" borderId="1" xfId="0" applyFont="1" applyBorder="1"/>
    <xf numFmtId="0" fontId="18" fillId="0" borderId="16" xfId="0" applyFont="1" applyFill="1" applyBorder="1"/>
    <xf numFmtId="0" fontId="18" fillId="0" borderId="17" xfId="0" applyFont="1" applyFill="1" applyBorder="1"/>
    <xf numFmtId="0" fontId="16" fillId="0" borderId="17" xfId="0" applyFont="1" applyBorder="1"/>
    <xf numFmtId="0" fontId="16" fillId="0" borderId="18" xfId="0" applyFont="1" applyBorder="1" applyAlignment="1">
      <alignment wrapText="1"/>
    </xf>
    <xf numFmtId="0" fontId="18" fillId="0" borderId="19" xfId="0" applyFont="1" applyFill="1" applyBorder="1"/>
    <xf numFmtId="0" fontId="18" fillId="0" borderId="20" xfId="0" applyFont="1" applyFill="1" applyBorder="1"/>
    <xf numFmtId="0" fontId="16" fillId="0" borderId="20" xfId="0" applyFont="1" applyBorder="1"/>
    <xf numFmtId="0" fontId="16" fillId="0" borderId="21" xfId="0" applyFont="1" applyBorder="1"/>
    <xf numFmtId="0" fontId="16" fillId="0" borderId="21" xfId="0" applyFont="1" applyBorder="1" applyAlignment="1">
      <alignment wrapText="1"/>
    </xf>
    <xf numFmtId="0" fontId="18" fillId="0" borderId="22" xfId="0" applyFont="1" applyFill="1" applyBorder="1"/>
    <xf numFmtId="0" fontId="18" fillId="0" borderId="23" xfId="0" applyFont="1" applyFill="1" applyBorder="1"/>
    <xf numFmtId="0" fontId="16" fillId="0" borderId="23" xfId="0" applyFont="1" applyBorder="1"/>
    <xf numFmtId="0" fontId="16" fillId="0" borderId="24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4" xfId="0" applyBorder="1"/>
    <xf numFmtId="0" fontId="13" fillId="3" borderId="5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2952749</xdr:colOff>
      <xdr:row>12</xdr:row>
      <xdr:rowOff>71437</xdr:rowOff>
    </xdr:from>
    <xdr:to>
      <xdr:col>14</xdr:col>
      <xdr:colOff>707231</xdr:colOff>
      <xdr:row>16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6833396-09D9-473C-9F51-66B2C224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6062" y="5405437"/>
          <a:ext cx="4541044" cy="614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738187</xdr:colOff>
      <xdr:row>1</xdr:row>
      <xdr:rowOff>130968</xdr:rowOff>
    </xdr:from>
    <xdr:to>
      <xdr:col>8</xdr:col>
      <xdr:colOff>2583332</xdr:colOff>
      <xdr:row>27</xdr:row>
      <xdr:rowOff>76459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8F148F2-00E9-4847-8C65-E42B71DAD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6468" y="297656"/>
          <a:ext cx="8929364" cy="4279366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</xdr:colOff>
      <xdr:row>54</xdr:row>
      <xdr:rowOff>83343</xdr:rowOff>
    </xdr:from>
    <xdr:to>
      <xdr:col>8</xdr:col>
      <xdr:colOff>530170</xdr:colOff>
      <xdr:row>76</xdr:row>
      <xdr:rowOff>159075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854FFEA-1421-49C5-B17F-D654FA681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2531" y="12846843"/>
          <a:ext cx="6780952" cy="3742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32</xdr:row>
      <xdr:rowOff>0</xdr:rowOff>
    </xdr:from>
    <xdr:to>
      <xdr:col>10</xdr:col>
      <xdr:colOff>1808976</xdr:colOff>
      <xdr:row>45</xdr:row>
      <xdr:rowOff>75927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3B5789-8BC7-40D9-AFE9-BE07A2C08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57950" y="5857875"/>
          <a:ext cx="6190476" cy="2180952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72</xdr:row>
      <xdr:rowOff>0</xdr:rowOff>
    </xdr:from>
    <xdr:to>
      <xdr:col>10</xdr:col>
      <xdr:colOff>1818455</xdr:colOff>
      <xdr:row>82</xdr:row>
      <xdr:rowOff>47417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419F87A-F8BF-4818-B2AC-141A2E1F7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8610600"/>
          <a:ext cx="6561905" cy="1666667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47</xdr:row>
      <xdr:rowOff>0</xdr:rowOff>
    </xdr:from>
    <xdr:to>
      <xdr:col>10</xdr:col>
      <xdr:colOff>1789883</xdr:colOff>
      <xdr:row>69</xdr:row>
      <xdr:rowOff>113840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ECEB1A7-EA9E-4883-91D9-20B7F63D7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715625"/>
          <a:ext cx="6533333" cy="36761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2</xdr:row>
      <xdr:rowOff>57150</xdr:rowOff>
    </xdr:from>
    <xdr:ext cx="5238095" cy="6695238"/>
    <xdr:pic>
      <xdr:nvPicPr>
        <xdr:cNvPr id="2" name="Picture 1">
          <a:extLst>
            <a:ext uri="{FF2B5EF4-FFF2-40B4-BE49-F238E27FC236}">
              <a16:creationId xmlns:a16="http://schemas.microsoft.com/office/drawing/2014/main" id="{C9DEB801-C8AC-4266-BBDF-11F2077BA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81000"/>
          <a:ext cx="5238095" cy="6695238"/>
        </a:xfrm>
        <a:prstGeom prst="rect">
          <a:avLst/>
        </a:prstGeom>
      </xdr:spPr>
    </xdr:pic>
    <xdr:clientData/>
  </xdr:oneCellAnchor>
  <xdr:oneCellAnchor>
    <xdr:from>
      <xdr:col>13</xdr:col>
      <xdr:colOff>66675</xdr:colOff>
      <xdr:row>1</xdr:row>
      <xdr:rowOff>28575</xdr:rowOff>
    </xdr:from>
    <xdr:ext cx="6000000" cy="7857143"/>
    <xdr:pic>
      <xdr:nvPicPr>
        <xdr:cNvPr id="3" name="Picture 2">
          <a:extLst>
            <a:ext uri="{FF2B5EF4-FFF2-40B4-BE49-F238E27FC236}">
              <a16:creationId xmlns:a16="http://schemas.microsoft.com/office/drawing/2014/main" id="{A23B0AD1-C62D-4E46-B373-CABB266D2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2675" y="190500"/>
          <a:ext cx="6000000" cy="78571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C2B0B-7F7A-4AFF-9291-72BE85F33663}">
  <dimension ref="A1:D24"/>
  <sheetViews>
    <sheetView tabSelected="1" zoomScale="70" zoomScaleNormal="70" workbookViewId="0">
      <selection activeCell="A29" sqref="A29"/>
    </sheetView>
  </sheetViews>
  <sheetFormatPr defaultRowHeight="12.75" x14ac:dyDescent="0.2"/>
  <cols>
    <col min="1" max="1" width="60.44140625" customWidth="1"/>
    <col min="2" max="2" width="23.77734375" customWidth="1"/>
    <col min="3" max="3" width="67.33203125" customWidth="1"/>
    <col min="4" max="4" width="50.33203125" customWidth="1"/>
  </cols>
  <sheetData>
    <row r="1" spans="1:4" ht="18.75" thickBot="1" x14ac:dyDescent="0.3">
      <c r="A1" s="42" t="s">
        <v>119</v>
      </c>
      <c r="B1" s="42" t="s">
        <v>163</v>
      </c>
      <c r="C1" s="42" t="s">
        <v>162</v>
      </c>
      <c r="D1" s="42" t="s">
        <v>144</v>
      </c>
    </row>
    <row r="2" spans="1:4" ht="102.75" x14ac:dyDescent="0.25">
      <c r="A2" s="43" t="s">
        <v>120</v>
      </c>
      <c r="B2" s="44">
        <v>155.189696688</v>
      </c>
      <c r="C2" s="45" t="s">
        <v>143</v>
      </c>
      <c r="D2" s="46" t="s">
        <v>147</v>
      </c>
    </row>
    <row r="3" spans="1:4" ht="15" x14ac:dyDescent="0.25">
      <c r="A3" s="47" t="s">
        <v>121</v>
      </c>
      <c r="B3" s="48">
        <v>155.189696688</v>
      </c>
      <c r="C3" s="49" t="s">
        <v>143</v>
      </c>
      <c r="D3" s="50" t="s">
        <v>145</v>
      </c>
    </row>
    <row r="4" spans="1:4" ht="90" x14ac:dyDescent="0.25">
      <c r="A4" s="47" t="s">
        <v>122</v>
      </c>
      <c r="B4" s="48">
        <v>58.444837694999997</v>
      </c>
      <c r="C4" s="49" t="s">
        <v>146</v>
      </c>
      <c r="D4" s="51" t="s">
        <v>148</v>
      </c>
    </row>
    <row r="5" spans="1:4" ht="15" x14ac:dyDescent="0.25">
      <c r="A5" s="47" t="s">
        <v>123</v>
      </c>
      <c r="B5" s="48">
        <v>414.50239499999998</v>
      </c>
      <c r="C5" s="49" t="s">
        <v>151</v>
      </c>
      <c r="D5" s="50" t="s">
        <v>152</v>
      </c>
    </row>
    <row r="6" spans="1:4" ht="15" x14ac:dyDescent="0.25">
      <c r="A6" s="47" t="s">
        <v>124</v>
      </c>
      <c r="B6" s="48">
        <v>46.424268240000025</v>
      </c>
      <c r="C6" s="49" t="s">
        <v>154</v>
      </c>
      <c r="D6" s="50" t="s">
        <v>152</v>
      </c>
    </row>
    <row r="7" spans="1:4" ht="15" x14ac:dyDescent="0.25">
      <c r="A7" s="47" t="s">
        <v>125</v>
      </c>
      <c r="B7" s="48">
        <v>93.953876199999996</v>
      </c>
      <c r="C7" s="49" t="s">
        <v>155</v>
      </c>
      <c r="D7" s="50" t="s">
        <v>152</v>
      </c>
    </row>
    <row r="8" spans="1:4" ht="15" x14ac:dyDescent="0.25">
      <c r="A8" s="47" t="s">
        <v>126</v>
      </c>
      <c r="B8" s="48">
        <v>154.7475608</v>
      </c>
      <c r="C8" s="49" t="s">
        <v>156</v>
      </c>
      <c r="D8" s="50" t="s">
        <v>152</v>
      </c>
    </row>
    <row r="9" spans="1:4" ht="15" x14ac:dyDescent="0.25">
      <c r="A9" s="47" t="s">
        <v>127</v>
      </c>
      <c r="B9" s="48">
        <v>356.47205969999999</v>
      </c>
      <c r="C9" s="49" t="s">
        <v>157</v>
      </c>
      <c r="D9" s="50" t="s">
        <v>152</v>
      </c>
    </row>
    <row r="10" spans="1:4" ht="15" x14ac:dyDescent="0.25">
      <c r="A10" s="47" t="s">
        <v>128</v>
      </c>
      <c r="B10" s="48">
        <v>356.47205969999999</v>
      </c>
      <c r="C10" s="49" t="s">
        <v>157</v>
      </c>
      <c r="D10" s="50" t="s">
        <v>152</v>
      </c>
    </row>
    <row r="11" spans="1:4" ht="15" x14ac:dyDescent="0.25">
      <c r="A11" s="47" t="s">
        <v>129</v>
      </c>
      <c r="B11" s="48">
        <v>414.50239499999998</v>
      </c>
      <c r="C11" s="49" t="s">
        <v>151</v>
      </c>
      <c r="D11" s="50" t="s">
        <v>152</v>
      </c>
    </row>
    <row r="12" spans="1:4" ht="15" x14ac:dyDescent="0.25">
      <c r="A12" s="47" t="s">
        <v>130</v>
      </c>
      <c r="B12" s="48">
        <f>Aerators!D25</f>
        <v>1.7973284405416667</v>
      </c>
      <c r="C12" s="49" t="s">
        <v>149</v>
      </c>
      <c r="D12" s="50" t="s">
        <v>149</v>
      </c>
    </row>
    <row r="13" spans="1:4" ht="15" x14ac:dyDescent="0.25">
      <c r="A13" s="47" t="s">
        <v>131</v>
      </c>
      <c r="B13" s="48">
        <f>Aerators!D12</f>
        <v>1.8673542239393939</v>
      </c>
      <c r="C13" s="49" t="s">
        <v>149</v>
      </c>
      <c r="D13" s="50" t="s">
        <v>149</v>
      </c>
    </row>
    <row r="14" spans="1:4" ht="15" x14ac:dyDescent="0.25">
      <c r="A14" s="47" t="s">
        <v>132</v>
      </c>
      <c r="B14" s="48">
        <f>Showerheads!D20</f>
        <v>6.9151434557850013</v>
      </c>
      <c r="C14" s="49" t="s">
        <v>150</v>
      </c>
      <c r="D14" s="50" t="s">
        <v>150</v>
      </c>
    </row>
    <row r="15" spans="1:4" ht="15" x14ac:dyDescent="0.25">
      <c r="A15" s="47" t="s">
        <v>133</v>
      </c>
      <c r="B15" s="48">
        <f>Showerheads!D16</f>
        <v>9.6043659108125006</v>
      </c>
      <c r="C15" s="49" t="s">
        <v>150</v>
      </c>
      <c r="D15" s="50" t="s">
        <v>150</v>
      </c>
    </row>
    <row r="16" spans="1:4" ht="15" x14ac:dyDescent="0.25">
      <c r="A16" s="47" t="s">
        <v>134</v>
      </c>
      <c r="B16" s="48">
        <f>Showerheads!F20</f>
        <v>13.830286911570003</v>
      </c>
      <c r="C16" s="49" t="s">
        <v>150</v>
      </c>
      <c r="D16" s="50" t="s">
        <v>150</v>
      </c>
    </row>
    <row r="17" spans="1:4" ht="15" x14ac:dyDescent="0.25">
      <c r="A17" s="47" t="s">
        <v>135</v>
      </c>
      <c r="B17" s="48">
        <f>Showerheads!F16</f>
        <v>19.208731821625001</v>
      </c>
      <c r="C17" s="49" t="s">
        <v>150</v>
      </c>
      <c r="D17" s="50" t="s">
        <v>150</v>
      </c>
    </row>
    <row r="18" spans="1:4" ht="15" x14ac:dyDescent="0.25">
      <c r="A18" s="47" t="s">
        <v>136</v>
      </c>
      <c r="B18" s="48">
        <f>Showerheads!E20</f>
        <v>10.372715183677501</v>
      </c>
      <c r="C18" s="49" t="s">
        <v>150</v>
      </c>
      <c r="D18" s="50" t="s">
        <v>150</v>
      </c>
    </row>
    <row r="19" spans="1:4" ht="15" x14ac:dyDescent="0.25">
      <c r="A19" s="47" t="s">
        <v>137</v>
      </c>
      <c r="B19" s="48">
        <f>Showerheads!E16</f>
        <v>14.406548866218753</v>
      </c>
      <c r="C19" s="49" t="s">
        <v>150</v>
      </c>
      <c r="D19" s="50" t="s">
        <v>150</v>
      </c>
    </row>
    <row r="20" spans="1:4" ht="15" x14ac:dyDescent="0.25">
      <c r="A20" s="47" t="s">
        <v>138</v>
      </c>
      <c r="B20" s="48">
        <f>'Clothes Washer'!K10</f>
        <v>4.846256684491979</v>
      </c>
      <c r="C20" s="49" t="s">
        <v>175</v>
      </c>
      <c r="D20" s="50" t="s">
        <v>175</v>
      </c>
    </row>
    <row r="21" spans="1:4" ht="15" x14ac:dyDescent="0.25">
      <c r="A21" s="47" t="s">
        <v>139</v>
      </c>
      <c r="B21" s="48">
        <v>287.38832719999999</v>
      </c>
      <c r="C21" s="49" t="s">
        <v>158</v>
      </c>
      <c r="D21" s="50" t="s">
        <v>152</v>
      </c>
    </row>
    <row r="22" spans="1:4" ht="15" x14ac:dyDescent="0.25">
      <c r="A22" s="47" t="s">
        <v>140</v>
      </c>
      <c r="B22" s="48">
        <v>355.91938984000006</v>
      </c>
      <c r="C22" s="49" t="s">
        <v>159</v>
      </c>
      <c r="D22" s="50" t="s">
        <v>152</v>
      </c>
    </row>
    <row r="23" spans="1:4" ht="15" x14ac:dyDescent="0.25">
      <c r="A23" s="47" t="s">
        <v>141</v>
      </c>
      <c r="B23" s="48">
        <v>23.833887712500001</v>
      </c>
      <c r="C23" s="49" t="s">
        <v>160</v>
      </c>
      <c r="D23" s="50" t="s">
        <v>152</v>
      </c>
    </row>
    <row r="24" spans="1:4" ht="15.75" thickBot="1" x14ac:dyDescent="0.3">
      <c r="A24" s="52" t="s">
        <v>142</v>
      </c>
      <c r="B24" s="53">
        <v>55.957823325</v>
      </c>
      <c r="C24" s="54" t="s">
        <v>161</v>
      </c>
      <c r="D24" s="55" t="s">
        <v>152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1DF9-460C-4F4D-9D1D-BFABFF12C02B}">
  <dimension ref="B1:I54"/>
  <sheetViews>
    <sheetView zoomScale="55" zoomScaleNormal="55" workbookViewId="0">
      <selection activeCell="C33" sqref="C33"/>
    </sheetView>
  </sheetViews>
  <sheetFormatPr defaultRowHeight="12.75" x14ac:dyDescent="0.2"/>
  <cols>
    <col min="2" max="2" width="21.88671875" bestFit="1" customWidth="1"/>
    <col min="3" max="3" width="19" bestFit="1" customWidth="1"/>
    <col min="4" max="4" width="12" bestFit="1" customWidth="1"/>
    <col min="6" max="6" width="52.88671875" customWidth="1"/>
    <col min="8" max="8" width="12" bestFit="1" customWidth="1"/>
    <col min="9" max="9" width="34.6640625" customWidth="1"/>
  </cols>
  <sheetData>
    <row r="1" spans="2:6" x14ac:dyDescent="0.2">
      <c r="F1" s="14" t="s">
        <v>42</v>
      </c>
    </row>
    <row r="2" spans="2:6" x14ac:dyDescent="0.2">
      <c r="B2" s="65" t="s">
        <v>50</v>
      </c>
      <c r="C2" s="65"/>
    </row>
    <row r="3" spans="2:6" x14ac:dyDescent="0.2">
      <c r="B3" s="15" t="s">
        <v>46</v>
      </c>
      <c r="C3" s="16">
        <v>22.3</v>
      </c>
    </row>
    <row r="4" spans="2:6" x14ac:dyDescent="0.2">
      <c r="B4" s="15" t="s">
        <v>47</v>
      </c>
      <c r="C4" s="16">
        <v>2.6</v>
      </c>
    </row>
    <row r="5" spans="2:6" x14ac:dyDescent="0.2">
      <c r="B5" s="15" t="s">
        <v>41</v>
      </c>
      <c r="C5" s="16">
        <f>C3/C4</f>
        <v>8.5769230769230766</v>
      </c>
    </row>
    <row r="6" spans="2:6" x14ac:dyDescent="0.2">
      <c r="B6" s="15" t="s">
        <v>52</v>
      </c>
      <c r="C6" s="16">
        <v>2.4</v>
      </c>
    </row>
    <row r="7" spans="2:6" x14ac:dyDescent="0.2">
      <c r="B7" s="15" t="s">
        <v>48</v>
      </c>
      <c r="C7" s="16">
        <f>C5*C6</f>
        <v>20.584615384615383</v>
      </c>
    </row>
    <row r="8" spans="2:6" x14ac:dyDescent="0.2">
      <c r="B8" s="15" t="s">
        <v>51</v>
      </c>
      <c r="C8" s="16">
        <v>3.3</v>
      </c>
    </row>
    <row r="9" spans="2:6" x14ac:dyDescent="0.2">
      <c r="B9" s="15" t="s">
        <v>49</v>
      </c>
      <c r="C9" s="16">
        <f>C7/C8</f>
        <v>6.2377622377622375</v>
      </c>
    </row>
    <row r="10" spans="2:6" x14ac:dyDescent="0.2">
      <c r="B10" s="15" t="s">
        <v>40</v>
      </c>
      <c r="C10" s="17">
        <f>(H35-H36)/H35</f>
        <v>0.21666666666666667</v>
      </c>
    </row>
    <row r="11" spans="2:6" x14ac:dyDescent="0.2">
      <c r="B11" s="15" t="s">
        <v>53</v>
      </c>
      <c r="C11" s="16">
        <f>C10*C9</f>
        <v>1.3515151515151516</v>
      </c>
      <c r="D11">
        <f>C11*365</f>
        <v>493.30303030303031</v>
      </c>
    </row>
    <row r="12" spans="2:6" x14ac:dyDescent="0.2">
      <c r="B12" s="15" t="s">
        <v>45</v>
      </c>
      <c r="C12" s="16">
        <f>((C9-(1-C10)*C9)*H40*H41*H42*365*(1/3412)*0.1337)/H43</f>
        <v>98.284460934971236</v>
      </c>
      <c r="D12">
        <f>D11*0.00378541</f>
        <v>1.8673542239393939</v>
      </c>
    </row>
    <row r="15" spans="2:6" x14ac:dyDescent="0.2">
      <c r="B15" s="65" t="s">
        <v>54</v>
      </c>
      <c r="C15" s="65"/>
    </row>
    <row r="16" spans="2:6" x14ac:dyDescent="0.2">
      <c r="B16" s="15" t="s">
        <v>46</v>
      </c>
      <c r="C16" s="16">
        <v>22.3</v>
      </c>
    </row>
    <row r="17" spans="2:6" x14ac:dyDescent="0.2">
      <c r="B17" s="15" t="s">
        <v>47</v>
      </c>
      <c r="C17" s="16">
        <v>2.6</v>
      </c>
    </row>
    <row r="18" spans="2:6" x14ac:dyDescent="0.2">
      <c r="B18" s="15" t="s">
        <v>41</v>
      </c>
      <c r="C18" s="16">
        <f>C16/C17</f>
        <v>8.5769230769230766</v>
      </c>
    </row>
    <row r="19" spans="2:6" x14ac:dyDescent="0.2">
      <c r="B19" s="15" t="s">
        <v>52</v>
      </c>
      <c r="C19" s="16">
        <v>1.4</v>
      </c>
    </row>
    <row r="20" spans="2:6" x14ac:dyDescent="0.2">
      <c r="B20" s="15" t="s">
        <v>48</v>
      </c>
      <c r="C20" s="16">
        <f>C18*C19</f>
        <v>12.007692307692306</v>
      </c>
    </row>
    <row r="21" spans="2:6" x14ac:dyDescent="0.2">
      <c r="B21" s="15" t="s">
        <v>51</v>
      </c>
      <c r="C21" s="16">
        <v>2</v>
      </c>
    </row>
    <row r="22" spans="2:6" x14ac:dyDescent="0.2">
      <c r="B22" s="15" t="s">
        <v>49</v>
      </c>
      <c r="C22" s="16">
        <f>C20/C21</f>
        <v>6.0038461538461529</v>
      </c>
    </row>
    <row r="23" spans="2:6" x14ac:dyDescent="0.2">
      <c r="B23" s="15" t="s">
        <v>40</v>
      </c>
      <c r="C23" s="17">
        <f>(H35-H36)/H35</f>
        <v>0.21666666666666667</v>
      </c>
    </row>
    <row r="24" spans="2:6" x14ac:dyDescent="0.2">
      <c r="B24" s="15" t="s">
        <v>53</v>
      </c>
      <c r="C24" s="16">
        <f>C23*C22</f>
        <v>1.3008333333333333</v>
      </c>
      <c r="D24">
        <f>C24*365</f>
        <v>474.80416666666667</v>
      </c>
    </row>
    <row r="25" spans="2:6" x14ac:dyDescent="0.2">
      <c r="B25" s="15" t="s">
        <v>45</v>
      </c>
      <c r="C25" s="16">
        <f>((C22-(1-C23)*C22)*H40*H41*H42*365*(1/3412)*0.1337)/H43</f>
        <v>94.598793649909808</v>
      </c>
      <c r="D25">
        <f>D24*0.00378541</f>
        <v>1.7973284405416667</v>
      </c>
    </row>
    <row r="31" spans="2:6" x14ac:dyDescent="0.2">
      <c r="F31" s="14" t="s">
        <v>43</v>
      </c>
    </row>
    <row r="32" spans="2:6" ht="15" thickBot="1" x14ac:dyDescent="0.25">
      <c r="F32" s="1" t="s">
        <v>0</v>
      </c>
    </row>
    <row r="33" spans="6:9" ht="13.5" thickBot="1" x14ac:dyDescent="0.25">
      <c r="F33" s="2" t="s">
        <v>1</v>
      </c>
      <c r="G33" s="3" t="s">
        <v>2</v>
      </c>
      <c r="H33" s="3" t="s">
        <v>3</v>
      </c>
      <c r="I33" s="3" t="s">
        <v>4</v>
      </c>
    </row>
    <row r="34" spans="6:9" ht="13.5" thickBot="1" x14ac:dyDescent="0.25">
      <c r="F34" s="4" t="s">
        <v>5</v>
      </c>
      <c r="G34" s="5" t="s">
        <v>6</v>
      </c>
      <c r="H34" s="5" t="s">
        <v>7</v>
      </c>
      <c r="I34" s="5" t="s">
        <v>6</v>
      </c>
    </row>
    <row r="35" spans="6:9" ht="16.5" thickBot="1" x14ac:dyDescent="0.25">
      <c r="F35" s="4" t="s">
        <v>8</v>
      </c>
      <c r="G35" s="5" t="s">
        <v>9</v>
      </c>
      <c r="H35" s="5">
        <v>1.2</v>
      </c>
      <c r="I35" s="7" t="s">
        <v>10</v>
      </c>
    </row>
    <row r="36" spans="6:9" ht="16.5" thickBot="1" x14ac:dyDescent="0.25">
      <c r="F36" s="4" t="s">
        <v>11</v>
      </c>
      <c r="G36" s="5" t="s">
        <v>12</v>
      </c>
      <c r="H36" s="5">
        <v>0.94</v>
      </c>
      <c r="I36" s="7" t="s">
        <v>13</v>
      </c>
    </row>
    <row r="37" spans="6:9" ht="16.5" thickBot="1" x14ac:dyDescent="0.25">
      <c r="F37" s="4" t="s">
        <v>14</v>
      </c>
      <c r="G37" s="5" t="s">
        <v>15</v>
      </c>
      <c r="H37" s="5">
        <v>2.5</v>
      </c>
      <c r="I37" s="6" t="s">
        <v>16</v>
      </c>
    </row>
    <row r="38" spans="6:9" ht="16.5" thickBot="1" x14ac:dyDescent="0.25">
      <c r="F38" s="4" t="s">
        <v>17</v>
      </c>
      <c r="G38" s="5" t="s">
        <v>18</v>
      </c>
      <c r="H38" s="8">
        <v>8.6</v>
      </c>
      <c r="I38" s="7" t="s">
        <v>19</v>
      </c>
    </row>
    <row r="39" spans="6:9" ht="16.5" thickBot="1" x14ac:dyDescent="0.25">
      <c r="F39" s="4" t="s">
        <v>20</v>
      </c>
      <c r="G39" s="5" t="s">
        <v>21</v>
      </c>
      <c r="H39" s="5">
        <v>3.3</v>
      </c>
      <c r="I39" s="6" t="s">
        <v>22</v>
      </c>
    </row>
    <row r="40" spans="6:9" ht="16.5" thickBot="1" x14ac:dyDescent="0.25">
      <c r="F40" s="4" t="s">
        <v>23</v>
      </c>
      <c r="G40" s="5" t="s">
        <v>24</v>
      </c>
      <c r="H40" s="5">
        <v>1</v>
      </c>
      <c r="I40" s="6" t="s">
        <v>25</v>
      </c>
    </row>
    <row r="41" spans="6:9" ht="16.5" thickBot="1" x14ac:dyDescent="0.25">
      <c r="F41" s="4" t="s">
        <v>26</v>
      </c>
      <c r="G41" s="5" t="s">
        <v>27</v>
      </c>
      <c r="H41" s="5">
        <v>62.43</v>
      </c>
      <c r="I41" s="6" t="s">
        <v>25</v>
      </c>
    </row>
    <row r="42" spans="6:9" ht="16.5" thickBot="1" x14ac:dyDescent="0.25">
      <c r="F42" s="4" t="s">
        <v>28</v>
      </c>
      <c r="G42" s="5" t="s">
        <v>29</v>
      </c>
      <c r="H42" s="5">
        <v>79</v>
      </c>
      <c r="I42" s="6" t="s">
        <v>30</v>
      </c>
    </row>
    <row r="43" spans="6:9" ht="15" thickBot="1" x14ac:dyDescent="0.25">
      <c r="F43" s="4" t="s">
        <v>31</v>
      </c>
      <c r="G43" s="5" t="s">
        <v>32</v>
      </c>
      <c r="H43" s="9">
        <v>0.97</v>
      </c>
      <c r="I43" s="6" t="s">
        <v>33</v>
      </c>
    </row>
    <row r="44" spans="6:9" ht="13.5" thickBot="1" x14ac:dyDescent="0.25">
      <c r="F44" s="4"/>
      <c r="G44" s="5"/>
      <c r="H44" s="9"/>
      <c r="I44" s="6"/>
    </row>
    <row r="45" spans="6:9" ht="13.5" thickBot="1" x14ac:dyDescent="0.25">
      <c r="F45" s="10" t="s">
        <v>34</v>
      </c>
      <c r="G45" s="11" t="s">
        <v>6</v>
      </c>
      <c r="H45" s="11">
        <v>103</v>
      </c>
      <c r="I45" s="12" t="s">
        <v>35</v>
      </c>
    </row>
    <row r="48" spans="6:9" x14ac:dyDescent="0.2">
      <c r="F48" s="13" t="s">
        <v>36</v>
      </c>
    </row>
    <row r="49" spans="6:6" x14ac:dyDescent="0.2">
      <c r="F49" s="13" t="s">
        <v>37</v>
      </c>
    </row>
    <row r="50" spans="6:6" x14ac:dyDescent="0.2">
      <c r="F50" s="13" t="s">
        <v>38</v>
      </c>
    </row>
    <row r="51" spans="6:6" x14ac:dyDescent="0.2">
      <c r="F51" s="13" t="s">
        <v>39</v>
      </c>
    </row>
    <row r="54" spans="6:6" x14ac:dyDescent="0.2">
      <c r="F54" s="14" t="s">
        <v>44</v>
      </c>
    </row>
  </sheetData>
  <mergeCells count="2">
    <mergeCell ref="B2:C2"/>
    <mergeCell ref="B15:C15"/>
  </mergeCells>
  <hyperlinks>
    <hyperlink ref="I35" location="_ftn1" display="_ftn1" xr:uid="{E03F5773-E252-4950-AE06-7F8EF22B06D6}"/>
    <hyperlink ref="I36" location="_ftn2" display="_ftn2" xr:uid="{5B0CCF09-D27A-4069-BFFE-6BF09F9E8E6C}"/>
    <hyperlink ref="I38" location="_ftn3" display="_ftn3" xr:uid="{264BA5ED-1077-46CA-8B65-FF9E48F51CB6}"/>
    <hyperlink ref="F48" location="_ftnref1" display="_ftnref1" xr:uid="{2268D9E3-6621-4DE2-8B10-D29F84942468}"/>
    <hyperlink ref="F49" location="_ftnref2" display="_ftnref2" xr:uid="{AA9E244F-C8F1-42FA-AC1D-791AACA9CF18}"/>
    <hyperlink ref="F50" location="_ftnref3" display="_ftnref3" xr:uid="{B846D393-81FF-4702-8FAF-EB36368652E9}"/>
    <hyperlink ref="F51" location="_ftnref4" display="_ftnref4" xr:uid="{5E3C4DEB-0647-451C-91E0-C293A3980C89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08653-B828-43F4-93A3-9A38D735C9C9}">
  <dimension ref="B4:Q72"/>
  <sheetViews>
    <sheetView zoomScale="40" zoomScaleNormal="40" workbookViewId="0">
      <selection activeCell="C32" sqref="C32"/>
    </sheetView>
  </sheetViews>
  <sheetFormatPr defaultRowHeight="12.75" x14ac:dyDescent="0.2"/>
  <cols>
    <col min="2" max="2" width="9" bestFit="1" customWidth="1"/>
    <col min="3" max="3" width="40.109375" customWidth="1"/>
    <col min="4" max="4" width="9.5546875" bestFit="1" customWidth="1"/>
    <col min="5" max="5" width="11.88671875" bestFit="1" customWidth="1"/>
    <col min="6" max="6" width="19.109375" customWidth="1"/>
    <col min="7" max="7" width="12.21875" bestFit="1" customWidth="1"/>
    <col min="8" max="8" width="12" bestFit="1" customWidth="1"/>
    <col min="9" max="11" width="27.6640625" customWidth="1"/>
    <col min="14" max="14" width="29.5546875" customWidth="1"/>
    <col min="15" max="15" width="5.21875" bestFit="1" customWidth="1"/>
    <col min="16" max="16" width="8.6640625" bestFit="1" customWidth="1"/>
    <col min="17" max="17" width="29.5546875" customWidth="1"/>
  </cols>
  <sheetData>
    <row r="4" spans="2:17" x14ac:dyDescent="0.2">
      <c r="I4" s="14" t="s">
        <v>42</v>
      </c>
      <c r="N4" s="14" t="s">
        <v>116</v>
      </c>
    </row>
    <row r="5" spans="2:17" ht="15" thickBot="1" x14ac:dyDescent="0.25">
      <c r="I5" s="18" t="s">
        <v>55</v>
      </c>
      <c r="N5" s="1" t="s">
        <v>94</v>
      </c>
    </row>
    <row r="6" spans="2:17" ht="26.25" thickBot="1" x14ac:dyDescent="0.25">
      <c r="I6" s="2" t="s">
        <v>1</v>
      </c>
      <c r="J6" s="3" t="s">
        <v>56</v>
      </c>
      <c r="K6" s="3" t="s">
        <v>57</v>
      </c>
      <c r="N6" s="2" t="s">
        <v>1</v>
      </c>
      <c r="O6" s="3" t="s">
        <v>2</v>
      </c>
      <c r="P6" s="3" t="s">
        <v>3</v>
      </c>
      <c r="Q6" s="3" t="s">
        <v>4</v>
      </c>
    </row>
    <row r="7" spans="2:17" ht="26.25" thickBot="1" x14ac:dyDescent="0.25">
      <c r="I7" s="69" t="s">
        <v>58</v>
      </c>
      <c r="J7" s="19" t="s">
        <v>59</v>
      </c>
      <c r="K7" s="69" t="s">
        <v>61</v>
      </c>
      <c r="N7" s="4" t="s">
        <v>5</v>
      </c>
      <c r="O7" s="5" t="s">
        <v>6</v>
      </c>
      <c r="P7" s="5" t="s">
        <v>95</v>
      </c>
      <c r="Q7" s="5" t="s">
        <v>6</v>
      </c>
    </row>
    <row r="8" spans="2:17" ht="26.25" thickBot="1" x14ac:dyDescent="0.25">
      <c r="I8" s="70"/>
      <c r="J8" s="5" t="s">
        <v>60</v>
      </c>
      <c r="K8" s="70"/>
      <c r="N8" s="4" t="s">
        <v>8</v>
      </c>
      <c r="O8" s="5" t="s">
        <v>9</v>
      </c>
      <c r="P8" s="5">
        <v>2.5</v>
      </c>
      <c r="Q8" s="7" t="s">
        <v>96</v>
      </c>
    </row>
    <row r="9" spans="2:17" ht="16.5" thickBot="1" x14ac:dyDescent="0.25">
      <c r="I9" s="4" t="s">
        <v>62</v>
      </c>
      <c r="J9" s="5">
        <v>1.5</v>
      </c>
      <c r="K9" s="6" t="s">
        <v>63</v>
      </c>
      <c r="L9" t="s">
        <v>93</v>
      </c>
      <c r="N9" s="4" t="s">
        <v>11</v>
      </c>
      <c r="O9" s="5" t="s">
        <v>12</v>
      </c>
      <c r="P9" s="5">
        <v>1.5</v>
      </c>
      <c r="Q9" s="6" t="s">
        <v>97</v>
      </c>
    </row>
    <row r="10" spans="2:17" ht="26.25" thickBot="1" x14ac:dyDescent="0.25">
      <c r="B10" s="30"/>
      <c r="C10" s="30"/>
      <c r="I10" s="4" t="s">
        <v>64</v>
      </c>
      <c r="J10" s="5">
        <v>2.4</v>
      </c>
      <c r="K10" s="6" t="s">
        <v>65</v>
      </c>
      <c r="L10">
        <v>2.5</v>
      </c>
      <c r="N10" s="4" t="s">
        <v>14</v>
      </c>
      <c r="O10" s="5" t="s">
        <v>15</v>
      </c>
      <c r="P10" s="5">
        <v>1.8</v>
      </c>
      <c r="Q10" s="7" t="s">
        <v>98</v>
      </c>
    </row>
    <row r="11" spans="2:17" ht="26.25" thickBot="1" x14ac:dyDescent="0.25">
      <c r="I11" s="4" t="s">
        <v>66</v>
      </c>
      <c r="J11" s="5">
        <v>0.67</v>
      </c>
      <c r="K11" s="6" t="s">
        <v>67</v>
      </c>
      <c r="N11" s="4" t="s">
        <v>99</v>
      </c>
      <c r="O11" s="5" t="s">
        <v>100</v>
      </c>
      <c r="P11" s="5">
        <v>0.67</v>
      </c>
      <c r="Q11" s="7" t="s">
        <v>101</v>
      </c>
    </row>
    <row r="12" spans="2:17" ht="26.25" thickBot="1" x14ac:dyDescent="0.25">
      <c r="I12" s="4" t="s">
        <v>68</v>
      </c>
      <c r="J12" s="5">
        <v>8.3000000000000007</v>
      </c>
      <c r="K12" s="6" t="s">
        <v>67</v>
      </c>
      <c r="N12" s="4" t="s">
        <v>102</v>
      </c>
      <c r="O12" s="5" t="s">
        <v>103</v>
      </c>
      <c r="P12" s="5">
        <v>8.3000000000000007</v>
      </c>
      <c r="Q12" s="7" t="s">
        <v>104</v>
      </c>
    </row>
    <row r="13" spans="2:17" ht="26.25" thickBot="1" x14ac:dyDescent="0.25">
      <c r="B13" s="66" t="s">
        <v>50</v>
      </c>
      <c r="C13" s="21" t="s">
        <v>92</v>
      </c>
      <c r="D13" s="22">
        <v>2</v>
      </c>
      <c r="E13" s="22">
        <v>2.25</v>
      </c>
      <c r="F13" s="23">
        <v>2.5</v>
      </c>
      <c r="I13" s="4" t="s">
        <v>69</v>
      </c>
      <c r="J13" s="9">
        <v>0.73</v>
      </c>
      <c r="K13" s="6" t="s">
        <v>70</v>
      </c>
      <c r="N13" s="4" t="s">
        <v>105</v>
      </c>
      <c r="O13" s="5" t="s">
        <v>106</v>
      </c>
      <c r="P13" s="9">
        <v>0.73</v>
      </c>
      <c r="Q13" s="7" t="s">
        <v>107</v>
      </c>
    </row>
    <row r="14" spans="2:17" ht="16.5" thickBot="1" x14ac:dyDescent="0.25">
      <c r="B14" s="67"/>
      <c r="C14" s="24" t="s">
        <v>117</v>
      </c>
      <c r="D14" s="32">
        <f>(D13-J9)*L10*J12*J11*365</f>
        <v>2537.2062500000002</v>
      </c>
      <c r="E14" s="32">
        <f>(E13-J9)*L10*J12*J11*365</f>
        <v>3805.8093750000007</v>
      </c>
      <c r="F14" s="33">
        <f>(F13-J9)*L10*J12*J11*365</f>
        <v>5074.4125000000004</v>
      </c>
      <c r="I14" s="4" t="s">
        <v>71</v>
      </c>
      <c r="J14" s="5" t="s">
        <v>72</v>
      </c>
      <c r="K14" s="6" t="s">
        <v>25</v>
      </c>
      <c r="N14" s="4" t="s">
        <v>23</v>
      </c>
      <c r="O14" s="5" t="s">
        <v>24</v>
      </c>
      <c r="P14" s="5">
        <v>1</v>
      </c>
      <c r="Q14" s="6" t="s">
        <v>25</v>
      </c>
    </row>
    <row r="15" spans="2:17" ht="16.5" thickBot="1" x14ac:dyDescent="0.25">
      <c r="B15" s="67"/>
      <c r="C15" s="24" t="s">
        <v>118</v>
      </c>
      <c r="D15" s="34">
        <f>D14/365</f>
        <v>6.9512500000000008</v>
      </c>
      <c r="E15" s="35">
        <f t="shared" ref="E15" si="0">E14/365</f>
        <v>10.426875000000003</v>
      </c>
      <c r="F15" s="36">
        <f t="shared" ref="F15" si="1">F14/365</f>
        <v>13.902500000000002</v>
      </c>
      <c r="I15" s="4" t="s">
        <v>73</v>
      </c>
      <c r="J15" s="5">
        <v>62.43</v>
      </c>
      <c r="K15" s="6" t="s">
        <v>25</v>
      </c>
      <c r="N15" s="4" t="s">
        <v>26</v>
      </c>
      <c r="O15" s="5" t="s">
        <v>27</v>
      </c>
      <c r="P15" s="5">
        <v>62.43</v>
      </c>
      <c r="Q15" s="6" t="s">
        <v>25</v>
      </c>
    </row>
    <row r="16" spans="2:17" ht="26.25" thickBot="1" x14ac:dyDescent="0.25">
      <c r="B16" s="68"/>
      <c r="C16" s="25" t="s">
        <v>153</v>
      </c>
      <c r="D16" s="37">
        <f>D14*0.00378541</f>
        <v>9.6043659108125006</v>
      </c>
      <c r="E16" s="37">
        <f>E14*0.00378541</f>
        <v>14.406548866218753</v>
      </c>
      <c r="F16" s="38">
        <f>F14*0.00378541</f>
        <v>19.208731821625001</v>
      </c>
      <c r="I16" s="4" t="s">
        <v>74</v>
      </c>
      <c r="J16" s="5">
        <v>79</v>
      </c>
      <c r="K16" s="6" t="s">
        <v>75</v>
      </c>
      <c r="N16" s="4" t="s">
        <v>108</v>
      </c>
      <c r="O16" s="5" t="s">
        <v>29</v>
      </c>
      <c r="P16" s="5">
        <v>79</v>
      </c>
      <c r="Q16" s="6" t="s">
        <v>30</v>
      </c>
    </row>
    <row r="17" spans="2:17" ht="26.25" thickBot="1" x14ac:dyDescent="0.25">
      <c r="B17" s="66" t="s">
        <v>54</v>
      </c>
      <c r="C17" s="21" t="s">
        <v>92</v>
      </c>
      <c r="D17" s="39">
        <v>2</v>
      </c>
      <c r="E17" s="39">
        <v>2.25</v>
      </c>
      <c r="F17" s="40">
        <v>2.5</v>
      </c>
      <c r="I17" s="4" t="s">
        <v>76</v>
      </c>
      <c r="J17" s="5">
        <v>365</v>
      </c>
      <c r="K17" s="6" t="s">
        <v>75</v>
      </c>
      <c r="N17" s="4" t="s">
        <v>31</v>
      </c>
      <c r="O17" s="5" t="s">
        <v>32</v>
      </c>
      <c r="P17" s="9">
        <v>0.97</v>
      </c>
      <c r="Q17" s="7" t="s">
        <v>109</v>
      </c>
    </row>
    <row r="18" spans="2:17" ht="13.5" thickBot="1" x14ac:dyDescent="0.25">
      <c r="B18" s="67"/>
      <c r="C18" s="24" t="s">
        <v>117</v>
      </c>
      <c r="D18" s="32">
        <f>(D17-P9)*P10*P12*P11*365</f>
        <v>1826.7885000000003</v>
      </c>
      <c r="E18" s="32">
        <f>(E17-P9)*P10*P12*P11*365</f>
        <v>2740.1827500000004</v>
      </c>
      <c r="F18" s="33">
        <f>(F17-P9)*P10*P12*P11*365</f>
        <v>3653.5770000000007</v>
      </c>
      <c r="I18" s="4" t="s">
        <v>77</v>
      </c>
      <c r="J18" s="5">
        <f>1/3412</f>
        <v>2.9308323563892143E-4</v>
      </c>
      <c r="K18" s="6" t="s">
        <v>25</v>
      </c>
      <c r="N18" s="10" t="s">
        <v>34</v>
      </c>
      <c r="O18" s="11" t="s">
        <v>6</v>
      </c>
      <c r="P18" s="11">
        <v>531</v>
      </c>
      <c r="Q18" s="6" t="s">
        <v>35</v>
      </c>
    </row>
    <row r="19" spans="2:17" ht="13.5" thickBot="1" x14ac:dyDescent="0.25">
      <c r="B19" s="67"/>
      <c r="C19" s="24" t="s">
        <v>118</v>
      </c>
      <c r="D19" s="35">
        <f>D18/365</f>
        <v>5.004900000000001</v>
      </c>
      <c r="E19" s="35">
        <f t="shared" ref="E19:F19" si="2">E18/365</f>
        <v>7.5073500000000015</v>
      </c>
      <c r="F19" s="41">
        <f t="shared" si="2"/>
        <v>10.009800000000002</v>
      </c>
      <c r="I19" s="4" t="s">
        <v>78</v>
      </c>
      <c r="J19" s="5">
        <f>0.1337</f>
        <v>0.13370000000000001</v>
      </c>
      <c r="K19" s="6" t="s">
        <v>25</v>
      </c>
    </row>
    <row r="20" spans="2:17" ht="26.25" thickBot="1" x14ac:dyDescent="0.25">
      <c r="B20" s="68"/>
      <c r="C20" s="25" t="s">
        <v>153</v>
      </c>
      <c r="D20" s="26">
        <f>D18*0.00378541</f>
        <v>6.9151434557850013</v>
      </c>
      <c r="E20" s="26">
        <f>E18*0.00378541</f>
        <v>10.372715183677501</v>
      </c>
      <c r="F20" s="31">
        <f>F18*0.00378541</f>
        <v>13.830286911570003</v>
      </c>
      <c r="I20" s="4" t="s">
        <v>79</v>
      </c>
      <c r="J20" s="9">
        <v>0.97</v>
      </c>
      <c r="K20" s="7" t="s">
        <v>80</v>
      </c>
    </row>
    <row r="21" spans="2:17" ht="13.5" thickBot="1" x14ac:dyDescent="0.25">
      <c r="I21" s="27"/>
      <c r="J21" s="28"/>
      <c r="K21" s="29"/>
    </row>
    <row r="22" spans="2:17" x14ac:dyDescent="0.2">
      <c r="I22" s="71" t="s">
        <v>81</v>
      </c>
      <c r="J22" s="20" t="s">
        <v>82</v>
      </c>
      <c r="K22" s="74" t="s">
        <v>84</v>
      </c>
      <c r="N22" s="13" t="s">
        <v>110</v>
      </c>
    </row>
    <row r="23" spans="2:17" ht="13.5" thickBot="1" x14ac:dyDescent="0.25">
      <c r="I23" s="72"/>
      <c r="J23" s="11" t="s">
        <v>83</v>
      </c>
      <c r="K23" s="75"/>
      <c r="N23" s="13" t="s">
        <v>111</v>
      </c>
    </row>
    <row r="24" spans="2:17" x14ac:dyDescent="0.2">
      <c r="I24" s="72"/>
      <c r="J24" s="20" t="s">
        <v>82</v>
      </c>
      <c r="K24" s="74" t="s">
        <v>86</v>
      </c>
      <c r="N24" s="13" t="s">
        <v>112</v>
      </c>
    </row>
    <row r="25" spans="2:17" ht="13.5" thickBot="1" x14ac:dyDescent="0.25">
      <c r="I25" s="72"/>
      <c r="J25" s="11" t="s">
        <v>85</v>
      </c>
      <c r="K25" s="75"/>
      <c r="N25" s="13" t="s">
        <v>113</v>
      </c>
    </row>
    <row r="26" spans="2:17" x14ac:dyDescent="0.2">
      <c r="I26" s="72"/>
      <c r="J26" s="20" t="s">
        <v>82</v>
      </c>
      <c r="K26" s="74" t="s">
        <v>88</v>
      </c>
      <c r="N26" s="13" t="s">
        <v>114</v>
      </c>
    </row>
    <row r="27" spans="2:17" ht="13.5" thickBot="1" x14ac:dyDescent="0.25">
      <c r="I27" s="73"/>
      <c r="J27" s="11" t="s">
        <v>87</v>
      </c>
      <c r="K27" s="75"/>
      <c r="N27" s="13" t="s">
        <v>115</v>
      </c>
    </row>
    <row r="30" spans="2:17" x14ac:dyDescent="0.2">
      <c r="I30" s="13" t="s">
        <v>89</v>
      </c>
    </row>
    <row r="31" spans="2:17" x14ac:dyDescent="0.2">
      <c r="I31" s="13" t="s">
        <v>90</v>
      </c>
    </row>
    <row r="47" spans="9:9" x14ac:dyDescent="0.2">
      <c r="I47" s="14" t="s">
        <v>91</v>
      </c>
    </row>
    <row r="72" spans="9:9" x14ac:dyDescent="0.2">
      <c r="I72" s="14" t="s">
        <v>44</v>
      </c>
    </row>
  </sheetData>
  <mergeCells count="8">
    <mergeCell ref="B13:B16"/>
    <mergeCell ref="B17:B20"/>
    <mergeCell ref="I7:I8"/>
    <mergeCell ref="K7:K8"/>
    <mergeCell ref="I22:I27"/>
    <mergeCell ref="K22:K23"/>
    <mergeCell ref="K24:K25"/>
    <mergeCell ref="K26:K27"/>
  </mergeCells>
  <hyperlinks>
    <hyperlink ref="I5" location="_ftn1" display="_ftn1" xr:uid="{4F7EAC92-9ACE-4FC7-8D1C-B1F9CECC9E97}"/>
    <hyperlink ref="K20" location="_ftn2" display="_ftn2" xr:uid="{156426F6-C0CF-4C59-B039-BC1E7DF7DB79}"/>
    <hyperlink ref="I30" location="_ftnref1" display="_ftnref1" xr:uid="{52E3F40C-DBD4-4028-989C-CEA820855E1E}"/>
    <hyperlink ref="I31" location="_ftnref2" display="_ftnref2" xr:uid="{003EE0A8-2B28-4C62-9D98-E4BB8653F23C}"/>
    <hyperlink ref="Q8" location="_ftn1" display="_ftn1" xr:uid="{6B258897-E8E0-4A56-8A02-D47D146948EE}"/>
    <hyperlink ref="Q10" location="_ftn2" display="_ftn2" xr:uid="{1CE83E11-24D5-4C15-B828-36822194F236}"/>
    <hyperlink ref="Q11" location="_ftn3" display="_ftn3" xr:uid="{796EA827-9B71-4DDA-934B-FB841FE2C84C}"/>
    <hyperlink ref="Q12" location="_ftn4" display="_ftn4" xr:uid="{6783DBEB-2B4D-4CB3-95F1-81CBEA37DBC8}"/>
    <hyperlink ref="Q13" location="_ftn5" display="_ftn5" xr:uid="{0C3E39A0-1BA2-43E2-BFFF-A63CC75684F6}"/>
    <hyperlink ref="Q17" location="_ftn6" display="_ftn6" xr:uid="{A0EF383C-C9BB-4354-A350-14DA5444F37D}"/>
    <hyperlink ref="N22" location="_ftnref1" display="_ftnref1" xr:uid="{5C13E754-0609-4D0A-89E1-1270805CA988}"/>
    <hyperlink ref="N23" location="_ftnref2" display="_ftnref2" xr:uid="{96639B58-AE82-4C7B-846F-6127F6D80887}"/>
    <hyperlink ref="N24" location="_ftnref3" display="_ftnref3" xr:uid="{7381D8CA-A3CD-47F0-AEA4-D7B88BD3BFD9}"/>
    <hyperlink ref="N25" location="_ftnref4" display="_ftnref4" xr:uid="{844674BF-3BFA-4C16-94DF-C62D76369F0E}"/>
    <hyperlink ref="N26" location="_ftnref5" display="_ftnref5" xr:uid="{3EEEFC2C-BF17-4E7A-BC33-733AA56D336E}"/>
    <hyperlink ref="N27" location="_ftnref6" display="_ftnref6" xr:uid="{CC223EFC-CCF2-4590-B706-95EF51FD0CA6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B2794-2473-4C7C-B56F-06831705124A}">
  <dimension ref="B1:N16"/>
  <sheetViews>
    <sheetView zoomScale="70" zoomScaleNormal="70" workbookViewId="0">
      <selection activeCell="K19" sqref="K19"/>
    </sheetView>
  </sheetViews>
  <sheetFormatPr defaultRowHeight="12.75" x14ac:dyDescent="0.2"/>
  <sheetData>
    <row r="1" spans="2:14" x14ac:dyDescent="0.2">
      <c r="N1" s="30" t="s">
        <v>174</v>
      </c>
    </row>
    <row r="2" spans="2:14" x14ac:dyDescent="0.2">
      <c r="B2" s="30" t="s">
        <v>173</v>
      </c>
    </row>
    <row r="9" spans="2:14" ht="13.5" thickBot="1" x14ac:dyDescent="0.25"/>
    <row r="10" spans="2:14" x14ac:dyDescent="0.2">
      <c r="J10" s="56" t="s">
        <v>171</v>
      </c>
      <c r="K10" s="57">
        <f>K11*2.83168</f>
        <v>4.846256684491979</v>
      </c>
      <c r="L10" s="58" t="s">
        <v>172</v>
      </c>
    </row>
    <row r="11" spans="2:14" x14ac:dyDescent="0.2">
      <c r="J11" s="59" t="s">
        <v>171</v>
      </c>
      <c r="K11" s="60">
        <f>(K12*(K14-K15))*K16/748</f>
        <v>1.7114422125706219</v>
      </c>
      <c r="L11" s="61" t="s">
        <v>170</v>
      </c>
    </row>
    <row r="12" spans="2:14" x14ac:dyDescent="0.2">
      <c r="J12" s="59" t="s">
        <v>168</v>
      </c>
      <c r="K12" s="60">
        <f>K13/28.3168</f>
        <v>4.4143406034580179</v>
      </c>
      <c r="L12" s="61" t="s">
        <v>169</v>
      </c>
    </row>
    <row r="13" spans="2:14" x14ac:dyDescent="0.2">
      <c r="J13" s="59" t="s">
        <v>168</v>
      </c>
      <c r="K13" s="60">
        <v>125</v>
      </c>
      <c r="L13" s="61" t="s">
        <v>167</v>
      </c>
    </row>
    <row r="14" spans="2:14" x14ac:dyDescent="0.2">
      <c r="J14" s="59" t="s">
        <v>166</v>
      </c>
      <c r="K14" s="60">
        <v>4.7</v>
      </c>
      <c r="L14" s="61"/>
    </row>
    <row r="15" spans="2:14" x14ac:dyDescent="0.2">
      <c r="J15" s="59" t="s">
        <v>165</v>
      </c>
      <c r="K15" s="60">
        <v>3.7</v>
      </c>
      <c r="L15" s="61"/>
    </row>
    <row r="16" spans="2:14" ht="13.5" thickBot="1" x14ac:dyDescent="0.25">
      <c r="J16" s="62" t="s">
        <v>164</v>
      </c>
      <c r="K16" s="63">
        <v>290</v>
      </c>
      <c r="L16" s="6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15</vt:i4>
      </vt:variant>
    </vt:vector>
  </HeadingPairs>
  <TitlesOfParts>
    <vt:vector size="19" baseType="lpstr">
      <vt:lpstr>Calcs</vt:lpstr>
      <vt:lpstr>Aerators</vt:lpstr>
      <vt:lpstr>Showerheads</vt:lpstr>
      <vt:lpstr>Clothes Washer</vt:lpstr>
      <vt:lpstr>Aerators!_ftn1</vt:lpstr>
      <vt:lpstr>Aerators!_ftn2</vt:lpstr>
      <vt:lpstr>Aerators!_ftn3</vt:lpstr>
      <vt:lpstr>Aerators!_ftn4</vt:lpstr>
      <vt:lpstr>Showerheads!_ftn5</vt:lpstr>
      <vt:lpstr>Showerheads!_ftn6</vt:lpstr>
      <vt:lpstr>Aerators!_ftnref1</vt:lpstr>
      <vt:lpstr>Aerators!_ftnref2</vt:lpstr>
      <vt:lpstr>Aerators!_ftnref3</vt:lpstr>
      <vt:lpstr>Showerheads!_ftnref4</vt:lpstr>
      <vt:lpstr>Showerheads!_ftnref5</vt:lpstr>
      <vt:lpstr>Showerheads!_ftnref6</vt:lpstr>
      <vt:lpstr>Showerheads!_Ref381005005</vt:lpstr>
      <vt:lpstr>Showerheads!_Ref434564112</vt:lpstr>
      <vt:lpstr>Aerators!_Ref436307461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2019-05-12T14:35:30Z</dcterms:created>
  <dcterms:modified xsi:type="dcterms:W3CDTF">2019-05-12T14:35:37Z</dcterms:modified>
</cp:coreProperties>
</file>