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aboration.efficiencyns.ca/dsmplan/Documents/"/>
    </mc:Choice>
  </mc:AlternateContent>
  <xr:revisionPtr revIDLastSave="0" documentId="13_ncr:1_{5825C62E-AC30-4BD9-A7FC-531540E7E2B9}" xr6:coauthVersionLast="41" xr6:coauthVersionMax="41" xr10:uidLastSave="{00000000-0000-0000-0000-000000000000}"/>
  <bookViews>
    <workbookView xWindow="-120" yWindow="-120" windowWidth="29040" windowHeight="15840" xr2:uid="{3FE8FE6F-04A0-486D-A3F9-CD7DE75C71F9}"/>
  </bookViews>
  <sheets>
    <sheet name="Preferred - factors" sheetId="1" r:id="rId1"/>
    <sheet name="Preferred - participation" sheetId="2" r:id="rId2"/>
    <sheet name="Alternate - factors" sheetId="3" r:id="rId3"/>
    <sheet name="Alternate - particip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27" i="4" l="1"/>
  <c r="X27" i="4"/>
  <c r="N27" i="4"/>
  <c r="AH27" i="2"/>
  <c r="X27" i="2"/>
  <c r="N27" i="2"/>
  <c r="AH40" i="4" l="1"/>
  <c r="AP40" i="4" s="1"/>
  <c r="AH38" i="4"/>
  <c r="AP38" i="4" s="1"/>
  <c r="AH29" i="4"/>
  <c r="AH22" i="4"/>
  <c r="AN22" i="4" s="1"/>
  <c r="AH20" i="4"/>
  <c r="AO20" i="4" s="1"/>
  <c r="X29" i="4"/>
  <c r="AH40" i="2"/>
  <c r="AH31" i="2"/>
  <c r="AH11" i="2"/>
  <c r="AH38" i="2" s="1"/>
  <c r="AH13" i="2"/>
  <c r="AH22" i="2" s="1"/>
  <c r="AH13" i="4"/>
  <c r="AH31" i="4" s="1"/>
  <c r="AH11" i="4"/>
  <c r="AE27" i="4"/>
  <c r="AE9" i="4" s="1"/>
  <c r="X13" i="4"/>
  <c r="X22" i="4" s="1"/>
  <c r="X11" i="4"/>
  <c r="X38" i="4" s="1"/>
  <c r="R27" i="4"/>
  <c r="R9" i="4" s="1"/>
  <c r="N13" i="4"/>
  <c r="V13" i="4" s="1"/>
  <c r="N12" i="4"/>
  <c r="N11" i="4"/>
  <c r="N20" i="4" s="1"/>
  <c r="AO27" i="4"/>
  <c r="AO9" i="4" s="1"/>
  <c r="AN27" i="4"/>
  <c r="AN9" i="4" s="1"/>
  <c r="AJ27" i="4"/>
  <c r="AJ9" i="4" s="1"/>
  <c r="AM27" i="4"/>
  <c r="AM9" i="4" s="1"/>
  <c r="AF27" i="4"/>
  <c r="AF9" i="4" s="1"/>
  <c r="N22" i="4"/>
  <c r="P22" i="4" s="1"/>
  <c r="AP20" i="4"/>
  <c r="AN20" i="4"/>
  <c r="AK20" i="4"/>
  <c r="AJ20" i="4"/>
  <c r="AI20" i="4"/>
  <c r="AK13" i="4"/>
  <c r="AJ13" i="4"/>
  <c r="AI13" i="4"/>
  <c r="AP13" i="4"/>
  <c r="AP11" i="4"/>
  <c r="AL11" i="4"/>
  <c r="AK11" i="4"/>
  <c r="AI11" i="4"/>
  <c r="AF11" i="4"/>
  <c r="AC11" i="4"/>
  <c r="AB11" i="4"/>
  <c r="J19" i="3"/>
  <c r="I19" i="3"/>
  <c r="H19" i="3"/>
  <c r="M9" i="3"/>
  <c r="L9" i="3"/>
  <c r="K9" i="3"/>
  <c r="J9" i="3"/>
  <c r="J8" i="3" s="1"/>
  <c r="I9" i="3"/>
  <c r="H9" i="3"/>
  <c r="I8" i="3"/>
  <c r="H8" i="3"/>
  <c r="J5" i="3"/>
  <c r="I5" i="3"/>
  <c r="H5" i="3"/>
  <c r="X40" i="4" l="1"/>
  <c r="Y40" i="4" s="1"/>
  <c r="S22" i="4"/>
  <c r="AJ40" i="4"/>
  <c r="N31" i="4"/>
  <c r="AM13" i="4"/>
  <c r="AL20" i="4"/>
  <c r="AI22" i="4"/>
  <c r="X31" i="4"/>
  <c r="AL22" i="4"/>
  <c r="V22" i="4"/>
  <c r="S13" i="4"/>
  <c r="AN13" i="4"/>
  <c r="AM20" i="4"/>
  <c r="AM22" i="4"/>
  <c r="X20" i="4"/>
  <c r="AF20" i="4" s="1"/>
  <c r="U13" i="4"/>
  <c r="Y11" i="4"/>
  <c r="AH29" i="2"/>
  <c r="AH20" i="2"/>
  <c r="AO22" i="4"/>
  <c r="AP22" i="4"/>
  <c r="AK22" i="4"/>
  <c r="AJ22" i="4"/>
  <c r="V20" i="4"/>
  <c r="R20" i="4"/>
  <c r="S20" i="4"/>
  <c r="T20" i="4"/>
  <c r="AA40" i="4"/>
  <c r="AE40" i="4"/>
  <c r="AA31" i="4"/>
  <c r="V11" i="4"/>
  <c r="O11" i="4"/>
  <c r="Y13" i="4"/>
  <c r="Q11" i="4"/>
  <c r="AA13" i="4"/>
  <c r="AE20" i="4"/>
  <c r="AN40" i="4"/>
  <c r="N38" i="4"/>
  <c r="AF13" i="4"/>
  <c r="P11" i="4"/>
  <c r="Z13" i="4"/>
  <c r="S11" i="4"/>
  <c r="AB13" i="4"/>
  <c r="AM38" i="4"/>
  <c r="AO40" i="4"/>
  <c r="T11" i="4"/>
  <c r="AD13" i="4"/>
  <c r="AA22" i="4"/>
  <c r="AE13" i="4"/>
  <c r="O31" i="4"/>
  <c r="T31" i="4"/>
  <c r="S31" i="4"/>
  <c r="R31" i="4"/>
  <c r="P31" i="4"/>
  <c r="V31" i="4"/>
  <c r="U31" i="4"/>
  <c r="Q31" i="4"/>
  <c r="S12" i="4"/>
  <c r="N30" i="4"/>
  <c r="N21" i="4"/>
  <c r="R12" i="4"/>
  <c r="N39" i="4"/>
  <c r="O12" i="4"/>
  <c r="AD29" i="4"/>
  <c r="AA29" i="4"/>
  <c r="Y29" i="4"/>
  <c r="Z29" i="4"/>
  <c r="AE29" i="4"/>
  <c r="P12" i="4"/>
  <c r="U27" i="4"/>
  <c r="U9" i="4" s="1"/>
  <c r="T27" i="4"/>
  <c r="T9" i="4" s="1"/>
  <c r="S27" i="4"/>
  <c r="S9" i="4" s="1"/>
  <c r="Q27" i="4"/>
  <c r="P27" i="4"/>
  <c r="P9" i="4" s="1"/>
  <c r="AB29" i="4"/>
  <c r="AN38" i="4"/>
  <c r="AK38" i="4"/>
  <c r="AJ38" i="4"/>
  <c r="AI38" i="4"/>
  <c r="AO38" i="4"/>
  <c r="AN11" i="4"/>
  <c r="AM11" i="4"/>
  <c r="AJ11" i="4"/>
  <c r="Q12" i="4"/>
  <c r="O27" i="4"/>
  <c r="O9" i="4" s="1"/>
  <c r="AC29" i="4"/>
  <c r="AL38" i="4"/>
  <c r="AC40" i="4"/>
  <c r="Z20" i="4"/>
  <c r="Y20" i="4"/>
  <c r="AD20" i="4"/>
  <c r="AF29" i="4"/>
  <c r="U12" i="4"/>
  <c r="AA20" i="4"/>
  <c r="O22" i="4"/>
  <c r="V27" i="4"/>
  <c r="V9" i="4" s="1"/>
  <c r="Q20" i="4"/>
  <c r="P20" i="4"/>
  <c r="U20" i="4"/>
  <c r="AB20" i="4"/>
  <c r="AE22" i="4"/>
  <c r="AD27" i="4"/>
  <c r="AD9" i="4" s="1"/>
  <c r="AB27" i="4"/>
  <c r="AB9" i="4" s="1"/>
  <c r="AC27" i="4"/>
  <c r="AC9" i="4" s="1"/>
  <c r="Z27" i="4"/>
  <c r="Z9" i="4" s="1"/>
  <c r="Y27" i="4"/>
  <c r="Y9" i="4" s="1"/>
  <c r="T12" i="4"/>
  <c r="U22" i="4"/>
  <c r="T22" i="4"/>
  <c r="Q22" i="4"/>
  <c r="AE11" i="4"/>
  <c r="AD11" i="4"/>
  <c r="AA11" i="4"/>
  <c r="P13" i="4"/>
  <c r="O13" i="4"/>
  <c r="T13" i="4"/>
  <c r="V12" i="4"/>
  <c r="Q13" i="4"/>
  <c r="Z11" i="4"/>
  <c r="AO11" i="4"/>
  <c r="R13" i="4"/>
  <c r="O20" i="4"/>
  <c r="AC20" i="4"/>
  <c r="R22" i="4"/>
  <c r="AA27" i="4"/>
  <c r="AA9" i="4" s="1"/>
  <c r="N40" i="4"/>
  <c r="AP27" i="4"/>
  <c r="AP9" i="4" s="1"/>
  <c r="R11" i="4"/>
  <c r="AC13" i="4"/>
  <c r="AL13" i="4"/>
  <c r="AI27" i="4"/>
  <c r="AI9" i="4" s="1"/>
  <c r="N29" i="4"/>
  <c r="O38" i="4"/>
  <c r="AI40" i="4"/>
  <c r="AK27" i="4"/>
  <c r="Q38" i="4"/>
  <c r="AK40" i="4"/>
  <c r="U11" i="4"/>
  <c r="AO13" i="4"/>
  <c r="AL27" i="4"/>
  <c r="AL9" i="4" s="1"/>
  <c r="R38" i="4"/>
  <c r="AL40" i="4"/>
  <c r="S38" i="4"/>
  <c r="AM40" i="4"/>
  <c r="Z40" i="4" l="1"/>
  <c r="AK9" i="4"/>
  <c r="AB40" i="4"/>
  <c r="Q9" i="4"/>
  <c r="AF40" i="4"/>
  <c r="AD40" i="4"/>
  <c r="Y31" i="4"/>
  <c r="AF22" i="4"/>
  <c r="AB22" i="4"/>
  <c r="Z22" i="4"/>
  <c r="AF31" i="4"/>
  <c r="AE31" i="4"/>
  <c r="Z31" i="4"/>
  <c r="AD31" i="4"/>
  <c r="Y22" i="4"/>
  <c r="AC22" i="4"/>
  <c r="V38" i="4"/>
  <c r="U38" i="4"/>
  <c r="T38" i="4"/>
  <c r="P38" i="4"/>
  <c r="AB31" i="4"/>
  <c r="AC31" i="4"/>
  <c r="AD22" i="4"/>
  <c r="O21" i="4"/>
  <c r="V21" i="4"/>
  <c r="S21" i="4"/>
  <c r="R21" i="4"/>
  <c r="U21" i="4"/>
  <c r="T21" i="4"/>
  <c r="Q21" i="4"/>
  <c r="P21" i="4"/>
  <c r="AO31" i="4"/>
  <c r="AL31" i="4"/>
  <c r="AK31" i="4"/>
  <c r="AJ31" i="4"/>
  <c r="AP31" i="4"/>
  <c r="AN31" i="4"/>
  <c r="AM31" i="4"/>
  <c r="AI31" i="4"/>
  <c r="R30" i="4"/>
  <c r="O30" i="4"/>
  <c r="V30" i="4"/>
  <c r="U30" i="4"/>
  <c r="S30" i="4"/>
  <c r="T30" i="4"/>
  <c r="Q30" i="4"/>
  <c r="P30" i="4"/>
  <c r="R29" i="4"/>
  <c r="Q29" i="4"/>
  <c r="P29" i="4"/>
  <c r="V29" i="4"/>
  <c r="U29" i="4"/>
  <c r="S29" i="4"/>
  <c r="T29" i="4"/>
  <c r="O29" i="4"/>
  <c r="AE38" i="4"/>
  <c r="AB38" i="4"/>
  <c r="AA38" i="4"/>
  <c r="Z38" i="4"/>
  <c r="AF38" i="4"/>
  <c r="Y38" i="4"/>
  <c r="AC38" i="4"/>
  <c r="AD38" i="4"/>
  <c r="AJ29" i="4"/>
  <c r="AI29" i="4"/>
  <c r="AP29" i="4"/>
  <c r="AN29" i="4"/>
  <c r="AM29" i="4"/>
  <c r="AO29" i="4"/>
  <c r="AK29" i="4"/>
  <c r="AL29" i="4"/>
  <c r="P40" i="4"/>
  <c r="U40" i="4"/>
  <c r="T40" i="4"/>
  <c r="S40" i="4"/>
  <c r="Q40" i="4"/>
  <c r="O40" i="4"/>
  <c r="V40" i="4"/>
  <c r="R40" i="4"/>
  <c r="S39" i="4"/>
  <c r="P39" i="4"/>
  <c r="O39" i="4"/>
  <c r="V39" i="4"/>
  <c r="T39" i="4"/>
  <c r="R39" i="4"/>
  <c r="Q39" i="4"/>
  <c r="U39" i="4"/>
  <c r="W23" i="3" l="1"/>
  <c r="V23" i="3"/>
  <c r="Z23" i="3" s="1"/>
  <c r="U23" i="3"/>
  <c r="S23" i="3"/>
  <c r="R23" i="3"/>
  <c r="Q23" i="3"/>
  <c r="S19" i="3"/>
  <c r="AA19" i="3" s="1"/>
  <c r="AH12" i="4" s="1"/>
  <c r="R19" i="3"/>
  <c r="Z19" i="3" s="1"/>
  <c r="X12" i="4" s="1"/>
  <c r="Q19" i="3"/>
  <c r="Y19" i="3" s="1"/>
  <c r="W16" i="3"/>
  <c r="V16" i="3"/>
  <c r="Z16" i="3" s="1"/>
  <c r="U16" i="3"/>
  <c r="S16" i="3"/>
  <c r="R16" i="3"/>
  <c r="Q16" i="3"/>
  <c r="W12" i="3"/>
  <c r="V12" i="3"/>
  <c r="U12" i="3"/>
  <c r="S12" i="3"/>
  <c r="R12" i="3"/>
  <c r="Z12" i="3" s="1"/>
  <c r="Q12" i="3"/>
  <c r="W11" i="3"/>
  <c r="V11" i="3"/>
  <c r="U11" i="3"/>
  <c r="S11" i="3"/>
  <c r="R11" i="3"/>
  <c r="Z11" i="3" s="1"/>
  <c r="Q11" i="3"/>
  <c r="W9" i="3"/>
  <c r="S9" i="3"/>
  <c r="R9" i="3"/>
  <c r="U9" i="3"/>
  <c r="W7" i="3"/>
  <c r="V7" i="3"/>
  <c r="U7" i="3"/>
  <c r="S7" i="3"/>
  <c r="R7" i="3"/>
  <c r="Q7" i="3"/>
  <c r="W6" i="3"/>
  <c r="V6" i="3"/>
  <c r="U6" i="3"/>
  <c r="S6" i="3"/>
  <c r="R6" i="3"/>
  <c r="Q6" i="3"/>
  <c r="AP27" i="2"/>
  <c r="AO27" i="2"/>
  <c r="AO9" i="2" s="1"/>
  <c r="AN27" i="2"/>
  <c r="AN9" i="2" s="1"/>
  <c r="AM27" i="2"/>
  <c r="AM9" i="2" s="1"/>
  <c r="AL27" i="2"/>
  <c r="AL9" i="2" s="1"/>
  <c r="AK27" i="2"/>
  <c r="AK9" i="2" s="1"/>
  <c r="AJ27" i="2"/>
  <c r="AJ9" i="2" s="1"/>
  <c r="AI27" i="2"/>
  <c r="AI9" i="2" s="1"/>
  <c r="AP22" i="2"/>
  <c r="AO22" i="2"/>
  <c r="AN22" i="2"/>
  <c r="AM22" i="2"/>
  <c r="AL22" i="2"/>
  <c r="AK22" i="2"/>
  <c r="AJ22" i="2"/>
  <c r="AI22" i="2"/>
  <c r="AP20" i="2"/>
  <c r="AO20" i="2"/>
  <c r="AN20" i="2"/>
  <c r="AM20" i="2"/>
  <c r="AL20" i="2"/>
  <c r="AK20" i="2"/>
  <c r="AJ20" i="2"/>
  <c r="AI20" i="2"/>
  <c r="AP9" i="2"/>
  <c r="AF27" i="2"/>
  <c r="AE27" i="2"/>
  <c r="AE9" i="2" s="1"/>
  <c r="AD27" i="2"/>
  <c r="AD9" i="2" s="1"/>
  <c r="AC27" i="2"/>
  <c r="AC9" i="2" s="1"/>
  <c r="AB27" i="2"/>
  <c r="AB9" i="2" s="1"/>
  <c r="AA27" i="2"/>
  <c r="AA9" i="2" s="1"/>
  <c r="Z27" i="2"/>
  <c r="Y27" i="2"/>
  <c r="AF9" i="2"/>
  <c r="Z9" i="2"/>
  <c r="Y9" i="2"/>
  <c r="V27" i="2"/>
  <c r="V9" i="2" s="1"/>
  <c r="U27" i="2"/>
  <c r="U9" i="2" s="1"/>
  <c r="T27" i="2"/>
  <c r="T9" i="2" s="1"/>
  <c r="S27" i="2"/>
  <c r="R27" i="2"/>
  <c r="R9" i="2" s="1"/>
  <c r="Q27" i="2"/>
  <c r="Q9" i="2" s="1"/>
  <c r="P27" i="2"/>
  <c r="P9" i="2" s="1"/>
  <c r="O27" i="2"/>
  <c r="O9" i="2" s="1"/>
  <c r="S9" i="2"/>
  <c r="Y23" i="1"/>
  <c r="N13" i="2" s="1"/>
  <c r="W23" i="1"/>
  <c r="V23" i="1"/>
  <c r="U23" i="1"/>
  <c r="S23" i="1"/>
  <c r="AA23" i="1" s="1"/>
  <c r="R23" i="1"/>
  <c r="Z23" i="1" s="1"/>
  <c r="X13" i="2" s="1"/>
  <c r="Q23" i="1"/>
  <c r="W16" i="1"/>
  <c r="AA16" i="1" s="1"/>
  <c r="V16" i="1"/>
  <c r="Z16" i="1" s="1"/>
  <c r="X11" i="2" s="1"/>
  <c r="U16" i="1"/>
  <c r="S16" i="1"/>
  <c r="R16" i="1"/>
  <c r="Q16" i="1"/>
  <c r="Y16" i="1" s="1"/>
  <c r="N11" i="2" s="1"/>
  <c r="R11" i="2" s="1"/>
  <c r="W12" i="1"/>
  <c r="V12" i="1"/>
  <c r="U12" i="1"/>
  <c r="S12" i="1"/>
  <c r="R12" i="1"/>
  <c r="Q12" i="1"/>
  <c r="W11" i="1"/>
  <c r="V11" i="1"/>
  <c r="U11" i="1"/>
  <c r="S11" i="1"/>
  <c r="R11" i="1"/>
  <c r="Q11" i="1"/>
  <c r="Y11" i="1" s="1"/>
  <c r="W7" i="1"/>
  <c r="V7" i="1"/>
  <c r="U7" i="1"/>
  <c r="S7" i="1"/>
  <c r="AA7" i="1" s="1"/>
  <c r="R7" i="1"/>
  <c r="Q7" i="1"/>
  <c r="Y7" i="1" s="1"/>
  <c r="W6" i="1"/>
  <c r="V6" i="1"/>
  <c r="U6" i="1"/>
  <c r="S6" i="1"/>
  <c r="AA6" i="1" s="1"/>
  <c r="AA5" i="1" s="1"/>
  <c r="AH7" i="2" s="1"/>
  <c r="R6" i="1"/>
  <c r="Z6" i="1" s="1"/>
  <c r="Q6" i="1"/>
  <c r="Y6" i="1" s="1"/>
  <c r="J19" i="1"/>
  <c r="S19" i="1" s="1"/>
  <c r="AA19" i="1" s="1"/>
  <c r="AH12" i="2" s="1"/>
  <c r="I19" i="1"/>
  <c r="R19" i="1" s="1"/>
  <c r="Z19" i="1" s="1"/>
  <c r="X12" i="2" s="1"/>
  <c r="H19" i="1"/>
  <c r="Q19" i="1" s="1"/>
  <c r="Y19" i="1" s="1"/>
  <c r="N12" i="2" s="1"/>
  <c r="J9" i="1"/>
  <c r="S9" i="1" s="1"/>
  <c r="I9" i="1"/>
  <c r="R9" i="1" s="1"/>
  <c r="H9" i="1"/>
  <c r="H8" i="1" s="1"/>
  <c r="J8" i="1"/>
  <c r="J5" i="1"/>
  <c r="I5" i="1"/>
  <c r="H5" i="1"/>
  <c r="AH21" i="4" l="1"/>
  <c r="AI12" i="4"/>
  <c r="AN12" i="4"/>
  <c r="AM12" i="4"/>
  <c r="AP12" i="4"/>
  <c r="AH30" i="4"/>
  <c r="AH39" i="4"/>
  <c r="AL12" i="4"/>
  <c r="AO12" i="4"/>
  <c r="AK12" i="4"/>
  <c r="AJ12" i="4"/>
  <c r="X21" i="4"/>
  <c r="AE12" i="4"/>
  <c r="AD12" i="4"/>
  <c r="Z12" i="4"/>
  <c r="X39" i="4"/>
  <c r="Y12" i="4"/>
  <c r="AC12" i="4"/>
  <c r="X30" i="4"/>
  <c r="AB12" i="4"/>
  <c r="AA12" i="4"/>
  <c r="AF12" i="4"/>
  <c r="AA12" i="3"/>
  <c r="AA6" i="3"/>
  <c r="AA5" i="3" s="1"/>
  <c r="AH7" i="4" s="1"/>
  <c r="Z7" i="3"/>
  <c r="Y5" i="1"/>
  <c r="N7" i="2" s="1"/>
  <c r="AH39" i="2"/>
  <c r="AH21" i="2"/>
  <c r="AH30" i="2"/>
  <c r="Z11" i="1"/>
  <c r="AH25" i="2"/>
  <c r="AH34" i="2"/>
  <c r="AN34" i="2" s="1"/>
  <c r="AH16" i="2"/>
  <c r="Z7" i="1"/>
  <c r="AA11" i="1"/>
  <c r="AP7" i="2"/>
  <c r="AO7" i="2"/>
  <c r="AN7" i="2"/>
  <c r="AL7" i="2"/>
  <c r="AM7" i="2"/>
  <c r="AK7" i="2"/>
  <c r="AJ7" i="2"/>
  <c r="AI7" i="2"/>
  <c r="X22" i="2"/>
  <c r="Y22" i="2" s="1"/>
  <c r="AE13" i="2"/>
  <c r="AB13" i="2"/>
  <c r="AD13" i="2"/>
  <c r="AC13" i="2"/>
  <c r="X31" i="2"/>
  <c r="Y31" i="2" s="1"/>
  <c r="AA13" i="2"/>
  <c r="Y13" i="2"/>
  <c r="Z13" i="2"/>
  <c r="AF13" i="2"/>
  <c r="AL13" i="2"/>
  <c r="AK13" i="2"/>
  <c r="AJ13" i="2"/>
  <c r="AI13" i="2"/>
  <c r="AP13" i="2"/>
  <c r="AO13" i="2"/>
  <c r="AN13" i="2"/>
  <c r="AM13" i="2"/>
  <c r="O12" i="2"/>
  <c r="T12" i="2"/>
  <c r="N39" i="2"/>
  <c r="P39" i="2" s="1"/>
  <c r="N21" i="2"/>
  <c r="V12" i="2"/>
  <c r="U12" i="2"/>
  <c r="N30" i="2"/>
  <c r="S30" i="2" s="1"/>
  <c r="S12" i="2"/>
  <c r="R12" i="2"/>
  <c r="Q12" i="2"/>
  <c r="P12" i="2"/>
  <c r="AL30" i="2"/>
  <c r="AL12" i="2"/>
  <c r="AK12" i="2"/>
  <c r="AI12" i="2"/>
  <c r="AJ12" i="2"/>
  <c r="AP12" i="2"/>
  <c r="AO12" i="2"/>
  <c r="AN12" i="2"/>
  <c r="AK39" i="2"/>
  <c r="AM12" i="2"/>
  <c r="Z11" i="2"/>
  <c r="AC11" i="2"/>
  <c r="AA11" i="2"/>
  <c r="X29" i="2"/>
  <c r="AC29" i="2" s="1"/>
  <c r="N40" i="2"/>
  <c r="N22" i="2"/>
  <c r="O13" i="2"/>
  <c r="V13" i="2"/>
  <c r="N31" i="2"/>
  <c r="U13" i="2"/>
  <c r="T13" i="2"/>
  <c r="S13" i="2"/>
  <c r="R13" i="2"/>
  <c r="Q13" i="2"/>
  <c r="P13" i="2"/>
  <c r="Z12" i="2"/>
  <c r="AB12" i="2"/>
  <c r="AA12" i="2"/>
  <c r="AD12" i="2"/>
  <c r="N16" i="2"/>
  <c r="U16" i="2" s="1"/>
  <c r="S7" i="2"/>
  <c r="R7" i="2"/>
  <c r="N34" i="2"/>
  <c r="Q7" i="2"/>
  <c r="O7" i="2"/>
  <c r="V7" i="2"/>
  <c r="U7" i="2"/>
  <c r="P7" i="2"/>
  <c r="N25" i="2"/>
  <c r="T7" i="2"/>
  <c r="AM29" i="2"/>
  <c r="AL11" i="2"/>
  <c r="AI11" i="2"/>
  <c r="AK11" i="2"/>
  <c r="AJ11" i="2"/>
  <c r="AP11" i="2"/>
  <c r="AO11" i="2"/>
  <c r="AN11" i="2"/>
  <c r="AM11" i="2"/>
  <c r="U9" i="1"/>
  <c r="Y9" i="1" s="1"/>
  <c r="W9" i="1"/>
  <c r="AA9" i="1" s="1"/>
  <c r="Y12" i="1"/>
  <c r="V9" i="1"/>
  <c r="Z9" i="1" s="1"/>
  <c r="Z12" i="1"/>
  <c r="Q9" i="1"/>
  <c r="Z5" i="1"/>
  <c r="X7" i="2" s="1"/>
  <c r="X34" i="2" s="1"/>
  <c r="AA12" i="1"/>
  <c r="AA11" i="3"/>
  <c r="AA7" i="3"/>
  <c r="AA16" i="3"/>
  <c r="AA23" i="3"/>
  <c r="Y11" i="3"/>
  <c r="Y7" i="3"/>
  <c r="Y5" i="3" s="1"/>
  <c r="N7" i="4" s="1"/>
  <c r="Y6" i="3"/>
  <c r="Y16" i="3"/>
  <c r="Y23" i="3"/>
  <c r="Z6" i="3"/>
  <c r="Z5" i="3" s="1"/>
  <c r="X7" i="4" s="1"/>
  <c r="AA9" i="3"/>
  <c r="Y12" i="3"/>
  <c r="AA8" i="3"/>
  <c r="AH8" i="4" s="1"/>
  <c r="V9" i="3"/>
  <c r="Z9" i="3" s="1"/>
  <c r="Z8" i="3" s="1"/>
  <c r="X8" i="4" s="1"/>
  <c r="Q9" i="3"/>
  <c r="Y9" i="3" s="1"/>
  <c r="AK40" i="2"/>
  <c r="AJ40" i="2"/>
  <c r="AM40" i="2"/>
  <c r="AI40" i="2"/>
  <c r="AP40" i="2"/>
  <c r="AO40" i="2"/>
  <c r="AN40" i="2"/>
  <c r="AL40" i="2"/>
  <c r="AM31" i="2"/>
  <c r="AN31" i="2"/>
  <c r="AM39" i="2"/>
  <c r="AJ39" i="2"/>
  <c r="AM25" i="2"/>
  <c r="AL25" i="2"/>
  <c r="AK25" i="2"/>
  <c r="AJ25" i="2"/>
  <c r="AI25" i="2"/>
  <c r="AN25" i="2"/>
  <c r="AP25" i="2"/>
  <c r="AO25" i="2"/>
  <c r="AJ34" i="2"/>
  <c r="AL34" i="2"/>
  <c r="AM34" i="2"/>
  <c r="AC22" i="2"/>
  <c r="AE22" i="2"/>
  <c r="X40" i="2"/>
  <c r="AF31" i="2"/>
  <c r="AC12" i="2"/>
  <c r="X30" i="2"/>
  <c r="AB30" i="2" s="1"/>
  <c r="AF12" i="2"/>
  <c r="X39" i="2"/>
  <c r="Y12" i="2"/>
  <c r="X21" i="2"/>
  <c r="AE12" i="2"/>
  <c r="AB11" i="2"/>
  <c r="AF29" i="2"/>
  <c r="Z29" i="2"/>
  <c r="AE11" i="2"/>
  <c r="AA29" i="2"/>
  <c r="X20" i="2"/>
  <c r="AD11" i="2"/>
  <c r="X38" i="2"/>
  <c r="AF11" i="2"/>
  <c r="AB29" i="2"/>
  <c r="Y11" i="2"/>
  <c r="AC7" i="2"/>
  <c r="U30" i="2"/>
  <c r="U11" i="2"/>
  <c r="V11" i="2"/>
  <c r="N38" i="2"/>
  <c r="P38" i="2" s="1"/>
  <c r="T11" i="2"/>
  <c r="O11" i="2"/>
  <c r="N29" i="2"/>
  <c r="S11" i="2"/>
  <c r="P11" i="2"/>
  <c r="Q11" i="2"/>
  <c r="N20" i="2"/>
  <c r="R16" i="2"/>
  <c r="Q16" i="2"/>
  <c r="T16" i="2"/>
  <c r="O16" i="2"/>
  <c r="V16" i="2"/>
  <c r="S16" i="2"/>
  <c r="T25" i="2"/>
  <c r="R25" i="2"/>
  <c r="U25" i="2"/>
  <c r="V25" i="2"/>
  <c r="O25" i="2"/>
  <c r="P25" i="2"/>
  <c r="AO29" i="2"/>
  <c r="AO30" i="2"/>
  <c r="AO31" i="2"/>
  <c r="AP31" i="2"/>
  <c r="AP39" i="2"/>
  <c r="AN30" i="2"/>
  <c r="AI30" i="2"/>
  <c r="AI31" i="2"/>
  <c r="AJ29" i="2"/>
  <c r="AJ30" i="2"/>
  <c r="AJ31" i="2"/>
  <c r="T30" i="2"/>
  <c r="V39" i="2"/>
  <c r="V30" i="2"/>
  <c r="O30" i="2"/>
  <c r="Q38" i="2"/>
  <c r="Q39" i="2"/>
  <c r="P30" i="2"/>
  <c r="R39" i="2"/>
  <c r="Q30" i="2"/>
  <c r="R30" i="2"/>
  <c r="Y8" i="1"/>
  <c r="N8" i="2" s="1"/>
  <c r="I8" i="1"/>
  <c r="AO7" i="4" l="1"/>
  <c r="AH34" i="4"/>
  <c r="AN7" i="4"/>
  <c r="AI7" i="4"/>
  <c r="AI6" i="4" s="1"/>
  <c r="AM7" i="4"/>
  <c r="AH25" i="4"/>
  <c r="AL7" i="4"/>
  <c r="AL6" i="4" s="1"/>
  <c r="AH16" i="4"/>
  <c r="AK7" i="4"/>
  <c r="AJ7" i="4"/>
  <c r="AJ6" i="4" s="1"/>
  <c r="AP7" i="4"/>
  <c r="AO8" i="4"/>
  <c r="AH35" i="4"/>
  <c r="AJ8" i="4"/>
  <c r="AH26" i="4"/>
  <c r="AH17" i="4"/>
  <c r="AN8" i="4"/>
  <c r="AM8" i="4"/>
  <c r="AP8" i="4"/>
  <c r="AK8" i="4"/>
  <c r="AI8" i="4"/>
  <c r="AL8" i="4"/>
  <c r="AM39" i="4"/>
  <c r="AJ39" i="4"/>
  <c r="AK39" i="4"/>
  <c r="AL39" i="4"/>
  <c r="AP39" i="4"/>
  <c r="AO39" i="4"/>
  <c r="AN39" i="4"/>
  <c r="AI39" i="4"/>
  <c r="V7" i="4"/>
  <c r="R7" i="4"/>
  <c r="Q7" i="4"/>
  <c r="O7" i="4"/>
  <c r="N34" i="4"/>
  <c r="U7" i="4"/>
  <c r="N16" i="4"/>
  <c r="T7" i="4"/>
  <c r="N25" i="4"/>
  <c r="S7" i="4"/>
  <c r="P7" i="4"/>
  <c r="AC39" i="4"/>
  <c r="AD39" i="4"/>
  <c r="AA39" i="4"/>
  <c r="AF39" i="4"/>
  <c r="Z39" i="4"/>
  <c r="AB39" i="4"/>
  <c r="Y39" i="4"/>
  <c r="AE39" i="4"/>
  <c r="AP30" i="4"/>
  <c r="AO30" i="4"/>
  <c r="AN30" i="4"/>
  <c r="AI30" i="4"/>
  <c r="AM30" i="4"/>
  <c r="AK30" i="4"/>
  <c r="AJ30" i="4"/>
  <c r="AL30" i="4"/>
  <c r="X35" i="4"/>
  <c r="AF8" i="4"/>
  <c r="X17" i="4"/>
  <c r="AE8" i="4"/>
  <c r="X26" i="4"/>
  <c r="AD8" i="4"/>
  <c r="Y8" i="4"/>
  <c r="Z8" i="4"/>
  <c r="AC8" i="4"/>
  <c r="AA8" i="4"/>
  <c r="AB8" i="4"/>
  <c r="X34" i="4"/>
  <c r="AD7" i="4"/>
  <c r="X16" i="4"/>
  <c r="X25" i="4"/>
  <c r="Z7" i="4"/>
  <c r="Z6" i="4" s="1"/>
  <c r="AC7" i="4"/>
  <c r="AC6" i="4" s="1"/>
  <c r="AE7" i="4"/>
  <c r="AF7" i="4"/>
  <c r="AF6" i="4" s="1"/>
  <c r="AA7" i="4"/>
  <c r="AA6" i="4" s="1"/>
  <c r="AB7" i="4"/>
  <c r="Y7" i="4"/>
  <c r="AE21" i="4"/>
  <c r="AB21" i="4"/>
  <c r="Y21" i="4"/>
  <c r="AA21" i="4"/>
  <c r="Z21" i="4"/>
  <c r="AD21" i="4"/>
  <c r="AC21" i="4"/>
  <c r="AF21" i="4"/>
  <c r="Y30" i="4"/>
  <c r="AC30" i="4"/>
  <c r="AE30" i="4"/>
  <c r="AD30" i="4"/>
  <c r="AB30" i="4"/>
  <c r="AA30" i="4"/>
  <c r="AF30" i="4"/>
  <c r="Z30" i="4"/>
  <c r="AO21" i="4"/>
  <c r="AN21" i="4"/>
  <c r="AJ21" i="4"/>
  <c r="AM21" i="4"/>
  <c r="AI21" i="4"/>
  <c r="AP21" i="4"/>
  <c r="AL21" i="4"/>
  <c r="AK21" i="4"/>
  <c r="R38" i="2"/>
  <c r="V38" i="2"/>
  <c r="P16" i="2"/>
  <c r="AK34" i="2"/>
  <c r="AK16" i="2"/>
  <c r="AJ16" i="2"/>
  <c r="AI16" i="2"/>
  <c r="AP16" i="2"/>
  <c r="AM16" i="2"/>
  <c r="AO16" i="2"/>
  <c r="AN16" i="2"/>
  <c r="AL16" i="2"/>
  <c r="AD31" i="2"/>
  <c r="AC30" i="2"/>
  <c r="Z8" i="1"/>
  <c r="X8" i="2" s="1"/>
  <c r="AB8" i="2" s="1"/>
  <c r="AE31" i="2"/>
  <c r="Z31" i="2"/>
  <c r="AK21" i="2"/>
  <c r="AJ21" i="2"/>
  <c r="AL21" i="2"/>
  <c r="AI21" i="2"/>
  <c r="AP21" i="2"/>
  <c r="AM21" i="2"/>
  <c r="AO21" i="2"/>
  <c r="AN21" i="2"/>
  <c r="AC31" i="2"/>
  <c r="AO34" i="2"/>
  <c r="AA8" i="1"/>
  <c r="AH8" i="2" s="1"/>
  <c r="AJ8" i="2" s="1"/>
  <c r="AJ6" i="2" s="1"/>
  <c r="AE8" i="2"/>
  <c r="AD8" i="2"/>
  <c r="AC8" i="2"/>
  <c r="AC6" i="2" s="1"/>
  <c r="X17" i="2"/>
  <c r="X35" i="2"/>
  <c r="AF35" i="2" s="1"/>
  <c r="AP8" i="2"/>
  <c r="AP6" i="2" s="1"/>
  <c r="AK8" i="2"/>
  <c r="AM8" i="2"/>
  <c r="AM6" i="2" s="1"/>
  <c r="AI8" i="2"/>
  <c r="N35" i="2"/>
  <c r="U8" i="2"/>
  <c r="Q8" i="2"/>
  <c r="T8" i="2"/>
  <c r="R8" i="2"/>
  <c r="P8" i="2"/>
  <c r="P6" i="2" s="1"/>
  <c r="N26" i="2"/>
  <c r="Z22" i="2"/>
  <c r="AM30" i="2"/>
  <c r="U6" i="2"/>
  <c r="AK31" i="2"/>
  <c r="AL31" i="2"/>
  <c r="AA31" i="2"/>
  <c r="AB31" i="2"/>
  <c r="AK6" i="2"/>
  <c r="AF30" i="2"/>
  <c r="AE30" i="2"/>
  <c r="Z30" i="2"/>
  <c r="AI29" i="2"/>
  <c r="AO39" i="2"/>
  <c r="O8" i="2"/>
  <c r="AA7" i="2"/>
  <c r="AA22" i="2"/>
  <c r="AL29" i="2"/>
  <c r="AK30" i="2"/>
  <c r="AE7" i="2"/>
  <c r="AE6" i="2" s="1"/>
  <c r="AD22" i="2"/>
  <c r="AK29" i="2"/>
  <c r="O6" i="2"/>
  <c r="T31" i="2"/>
  <c r="S31" i="2"/>
  <c r="R31" i="2"/>
  <c r="P31" i="2"/>
  <c r="O31" i="2"/>
  <c r="V31" i="2"/>
  <c r="U31" i="2"/>
  <c r="Q31" i="2"/>
  <c r="AD30" i="2"/>
  <c r="V8" i="2"/>
  <c r="V6" i="2" s="1"/>
  <c r="AB22" i="2"/>
  <c r="AN39" i="2"/>
  <c r="Q6" i="2"/>
  <c r="T34" i="2"/>
  <c r="S34" i="2"/>
  <c r="R34" i="2"/>
  <c r="P34" i="2"/>
  <c r="O34" i="2"/>
  <c r="Q34" i="2"/>
  <c r="V34" i="2"/>
  <c r="U34" i="2"/>
  <c r="O21" i="2"/>
  <c r="V21" i="2"/>
  <c r="T21" i="2"/>
  <c r="U21" i="2"/>
  <c r="S21" i="2"/>
  <c r="R21" i="2"/>
  <c r="Q21" i="2"/>
  <c r="P21" i="2"/>
  <c r="X25" i="2"/>
  <c r="AB7" i="2"/>
  <c r="Z7" i="2"/>
  <c r="Y7" i="2"/>
  <c r="X16" i="2"/>
  <c r="AF7" i="2"/>
  <c r="T6" i="2"/>
  <c r="R6" i="2"/>
  <c r="O22" i="2"/>
  <c r="V22" i="2"/>
  <c r="U22" i="2"/>
  <c r="S22" i="2"/>
  <c r="Q22" i="2"/>
  <c r="R22" i="2"/>
  <c r="T22" i="2"/>
  <c r="P22" i="2"/>
  <c r="U39" i="2"/>
  <c r="T39" i="2"/>
  <c r="S39" i="2"/>
  <c r="O39" i="2"/>
  <c r="AI39" i="2"/>
  <c r="AP30" i="2"/>
  <c r="AN29" i="2"/>
  <c r="S8" i="2"/>
  <c r="AF22" i="2"/>
  <c r="AL39" i="2"/>
  <c r="Q25" i="2"/>
  <c r="S25" i="2"/>
  <c r="S6" i="2"/>
  <c r="Q40" i="2"/>
  <c r="P40" i="2"/>
  <c r="V40" i="2"/>
  <c r="O40" i="2"/>
  <c r="U40" i="2"/>
  <c r="T40" i="2"/>
  <c r="S40" i="2"/>
  <c r="R40" i="2"/>
  <c r="AI6" i="2"/>
  <c r="AP34" i="2"/>
  <c r="AI34" i="2"/>
  <c r="AP29" i="2"/>
  <c r="N17" i="2"/>
  <c r="AD7" i="2"/>
  <c r="AD6" i="2" s="1"/>
  <c r="AD29" i="2"/>
  <c r="AE29" i="2"/>
  <c r="Y29" i="2"/>
  <c r="Y8" i="3"/>
  <c r="N8" i="4" s="1"/>
  <c r="AP38" i="2"/>
  <c r="AO38" i="2"/>
  <c r="AN38" i="2"/>
  <c r="AM38" i="2"/>
  <c r="AL38" i="2"/>
  <c r="AK38" i="2"/>
  <c r="AI38" i="2"/>
  <c r="AJ38" i="2"/>
  <c r="AA40" i="2"/>
  <c r="AB40" i="2"/>
  <c r="Z40" i="2"/>
  <c r="Y40" i="2"/>
  <c r="AC40" i="2"/>
  <c r="AF40" i="2"/>
  <c r="AE40" i="2"/>
  <c r="AD40" i="2"/>
  <c r="AD21" i="2"/>
  <c r="AC21" i="2"/>
  <c r="AB21" i="2"/>
  <c r="AA21" i="2"/>
  <c r="Z21" i="2"/>
  <c r="AE21" i="2"/>
  <c r="Y21" i="2"/>
  <c r="AF21" i="2"/>
  <c r="AA39" i="2"/>
  <c r="Z39" i="2"/>
  <c r="AE39" i="2"/>
  <c r="AB39" i="2"/>
  <c r="Y39" i="2"/>
  <c r="AF39" i="2"/>
  <c r="AD39" i="2"/>
  <c r="AC39" i="2"/>
  <c r="Y30" i="2"/>
  <c r="AA30" i="2"/>
  <c r="AC38" i="2"/>
  <c r="AB38" i="2"/>
  <c r="AA38" i="2"/>
  <c r="Y38" i="2"/>
  <c r="AF38" i="2"/>
  <c r="Z38" i="2"/>
  <c r="AE38" i="2"/>
  <c r="AD38" i="2"/>
  <c r="AD20" i="2"/>
  <c r="AC20" i="2"/>
  <c r="AB20" i="2"/>
  <c r="AA20" i="2"/>
  <c r="Z20" i="2"/>
  <c r="Y20" i="2"/>
  <c r="AF20" i="2"/>
  <c r="AE20" i="2"/>
  <c r="AC17" i="2"/>
  <c r="AE17" i="2"/>
  <c r="AB17" i="2"/>
  <c r="AD35" i="2"/>
  <c r="AC35" i="2"/>
  <c r="AB35" i="2"/>
  <c r="AA35" i="2"/>
  <c r="Z35" i="2"/>
  <c r="Y35" i="2"/>
  <c r="AD34" i="2"/>
  <c r="AB34" i="2"/>
  <c r="AA34" i="2"/>
  <c r="AF34" i="2"/>
  <c r="AC34" i="2"/>
  <c r="Z34" i="2"/>
  <c r="Y34" i="2"/>
  <c r="AE34" i="2"/>
  <c r="O29" i="2"/>
  <c r="V29" i="2"/>
  <c r="U29" i="2"/>
  <c r="T29" i="2"/>
  <c r="R29" i="2"/>
  <c r="P29" i="2"/>
  <c r="S29" i="2"/>
  <c r="Q29" i="2"/>
  <c r="R20" i="2"/>
  <c r="Q20" i="2"/>
  <c r="P20" i="2"/>
  <c r="O20" i="2"/>
  <c r="U20" i="2"/>
  <c r="T20" i="2"/>
  <c r="V20" i="2"/>
  <c r="S20" i="2"/>
  <c r="U38" i="2"/>
  <c r="O38" i="2"/>
  <c r="T38" i="2"/>
  <c r="S38" i="2"/>
  <c r="O17" i="2"/>
  <c r="U17" i="2"/>
  <c r="U15" i="2" s="1"/>
  <c r="R17" i="2"/>
  <c r="T17" i="2"/>
  <c r="T15" i="2" s="1"/>
  <c r="S17" i="2"/>
  <c r="S15" i="2" s="1"/>
  <c r="AI16" i="4" l="1"/>
  <c r="AM16" i="4"/>
  <c r="AJ16" i="4"/>
  <c r="AL16" i="4"/>
  <c r="AN16" i="4"/>
  <c r="AP16" i="4"/>
  <c r="AO16" i="4"/>
  <c r="AO15" i="4" s="1"/>
  <c r="AK16" i="4"/>
  <c r="Y6" i="4"/>
  <c r="AB16" i="4"/>
  <c r="AA16" i="4"/>
  <c r="Y16" i="4"/>
  <c r="Z16" i="4"/>
  <c r="AE16" i="4"/>
  <c r="AF16" i="4"/>
  <c r="AF15" i="4" s="1"/>
  <c r="AD16" i="4"/>
  <c r="AC16" i="4"/>
  <c r="O25" i="4"/>
  <c r="V25" i="4"/>
  <c r="P25" i="4"/>
  <c r="S25" i="4"/>
  <c r="R25" i="4"/>
  <c r="U25" i="4"/>
  <c r="T25" i="4"/>
  <c r="Q25" i="4"/>
  <c r="AP26" i="4"/>
  <c r="AN26" i="4"/>
  <c r="AI26" i="4"/>
  <c r="AO26" i="4"/>
  <c r="AL26" i="4"/>
  <c r="AJ26" i="4"/>
  <c r="AM26" i="4"/>
  <c r="AK26" i="4"/>
  <c r="AA25" i="4"/>
  <c r="AA24" i="4" s="1"/>
  <c r="Z25" i="4"/>
  <c r="Z24" i="4" s="1"/>
  <c r="AF25" i="4"/>
  <c r="AE25" i="4"/>
  <c r="AE24" i="4" s="1"/>
  <c r="AD25" i="4"/>
  <c r="AD24" i="4" s="1"/>
  <c r="Y25" i="4"/>
  <c r="AC25" i="4"/>
  <c r="AC24" i="4" s="1"/>
  <c r="AB25" i="4"/>
  <c r="AP17" i="4"/>
  <c r="AI17" i="4"/>
  <c r="AJ17" i="4"/>
  <c r="AL17" i="4"/>
  <c r="AK17" i="4"/>
  <c r="AM17" i="4"/>
  <c r="AM15" i="4" s="1"/>
  <c r="AN17" i="4"/>
  <c r="AO17" i="4"/>
  <c r="AB6" i="4"/>
  <c r="AD6" i="4"/>
  <c r="AD26" i="4"/>
  <c r="AB26" i="4"/>
  <c r="AA26" i="4"/>
  <c r="AE26" i="4"/>
  <c r="AC26" i="4"/>
  <c r="Z26" i="4"/>
  <c r="Y26" i="4"/>
  <c r="AF26" i="4"/>
  <c r="T6" i="4"/>
  <c r="AI25" i="4"/>
  <c r="AI24" i="4" s="1"/>
  <c r="AN25" i="4"/>
  <c r="AJ25" i="4"/>
  <c r="AJ24" i="4" s="1"/>
  <c r="AO25" i="4"/>
  <c r="AM25" i="4"/>
  <c r="AM24" i="4" s="1"/>
  <c r="AP25" i="4"/>
  <c r="AP24" i="4" s="1"/>
  <c r="AK25" i="4"/>
  <c r="AK24" i="4" s="1"/>
  <c r="AL25" i="4"/>
  <c r="R8" i="4"/>
  <c r="R6" i="4" s="1"/>
  <c r="T8" i="4"/>
  <c r="S8" i="4"/>
  <c r="S6" i="4" s="1"/>
  <c r="N17" i="4"/>
  <c r="Q8" i="4"/>
  <c r="N26" i="4"/>
  <c r="P8" i="4"/>
  <c r="O8" i="4"/>
  <c r="V8" i="4"/>
  <c r="V6" i="4" s="1"/>
  <c r="N35" i="4"/>
  <c r="U8" i="4"/>
  <c r="AC34" i="4"/>
  <c r="Z34" i="4"/>
  <c r="Y34" i="4"/>
  <c r="Y33" i="4" s="1"/>
  <c r="AB34" i="4"/>
  <c r="AA34" i="4"/>
  <c r="AF34" i="4"/>
  <c r="AD34" i="4"/>
  <c r="AE34" i="4"/>
  <c r="Q16" i="4"/>
  <c r="V16" i="4"/>
  <c r="P16" i="4"/>
  <c r="S16" i="4"/>
  <c r="R16" i="4"/>
  <c r="O16" i="4"/>
  <c r="U16" i="4"/>
  <c r="T16" i="4"/>
  <c r="AN35" i="4"/>
  <c r="AJ35" i="4"/>
  <c r="AL35" i="4"/>
  <c r="AP35" i="4"/>
  <c r="AI35" i="4"/>
  <c r="AO35" i="4"/>
  <c r="AK35" i="4"/>
  <c r="AM35" i="4"/>
  <c r="AM6" i="4"/>
  <c r="AE17" i="4"/>
  <c r="AD17" i="4"/>
  <c r="AC17" i="4"/>
  <c r="AA17" i="4"/>
  <c r="Z17" i="4"/>
  <c r="Y17" i="4"/>
  <c r="AB17" i="4"/>
  <c r="AF17" i="4"/>
  <c r="U6" i="4"/>
  <c r="AE6" i="4"/>
  <c r="P34" i="4"/>
  <c r="O34" i="4"/>
  <c r="U34" i="4"/>
  <c r="T34" i="4"/>
  <c r="Q34" i="4"/>
  <c r="R34" i="4"/>
  <c r="V34" i="4"/>
  <c r="S34" i="4"/>
  <c r="AP6" i="4"/>
  <c r="AN6" i="4"/>
  <c r="AF35" i="4"/>
  <c r="Z35" i="4"/>
  <c r="AE35" i="4"/>
  <c r="AB35" i="4"/>
  <c r="Y35" i="4"/>
  <c r="AD35" i="4"/>
  <c r="AC35" i="4"/>
  <c r="AA35" i="4"/>
  <c r="O6" i="4"/>
  <c r="AL34" i="4"/>
  <c r="AI34" i="4"/>
  <c r="AI33" i="4" s="1"/>
  <c r="AP34" i="4"/>
  <c r="AP33" i="4" s="1"/>
  <c r="AO34" i="4"/>
  <c r="AM34" i="4"/>
  <c r="AM33" i="4" s="1"/>
  <c r="AN34" i="4"/>
  <c r="AN33" i="4" s="1"/>
  <c r="AJ34" i="4"/>
  <c r="AJ33" i="4" s="1"/>
  <c r="AK34" i="4"/>
  <c r="AK33" i="4" s="1"/>
  <c r="P6" i="4"/>
  <c r="Q6" i="4"/>
  <c r="AK6" i="4"/>
  <c r="AO6" i="4"/>
  <c r="AB6" i="2"/>
  <c r="AF8" i="2"/>
  <c r="AF6" i="2" s="1"/>
  <c r="X26" i="2"/>
  <c r="O15" i="2"/>
  <c r="Y8" i="2"/>
  <c r="Y6" i="2" s="1"/>
  <c r="AH26" i="2"/>
  <c r="AH35" i="2"/>
  <c r="AK35" i="2" s="1"/>
  <c r="AK33" i="2" s="1"/>
  <c r="AH17" i="2"/>
  <c r="AL8" i="2"/>
  <c r="AL6" i="2" s="1"/>
  <c r="Z8" i="2"/>
  <c r="Z6" i="2" s="1"/>
  <c r="AN8" i="2"/>
  <c r="AN6" i="2" s="1"/>
  <c r="AA8" i="2"/>
  <c r="R15" i="2"/>
  <c r="AO8" i="2"/>
  <c r="AO6" i="2" s="1"/>
  <c r="Y33" i="2"/>
  <c r="AA16" i="2"/>
  <c r="AF16" i="2"/>
  <c r="AD16" i="2"/>
  <c r="AC16" i="2"/>
  <c r="AC15" i="2" s="1"/>
  <c r="AB16" i="2"/>
  <c r="AB15" i="2" s="1"/>
  <c r="Z16" i="2"/>
  <c r="AE16" i="2"/>
  <c r="AE15" i="2" s="1"/>
  <c r="Y16" i="2"/>
  <c r="Z33" i="2"/>
  <c r="O33" i="2"/>
  <c r="V35" i="2"/>
  <c r="V33" i="2" s="1"/>
  <c r="P35" i="2"/>
  <c r="O35" i="2"/>
  <c r="T35" i="2"/>
  <c r="T33" i="2" s="1"/>
  <c r="S35" i="2"/>
  <c r="R35" i="2"/>
  <c r="R33" i="2" s="1"/>
  <c r="U35" i="2"/>
  <c r="Q35" i="2"/>
  <c r="Q33" i="2" s="1"/>
  <c r="AK26" i="2"/>
  <c r="AK24" i="2" s="1"/>
  <c r="AN26" i="2"/>
  <c r="AN24" i="2" s="1"/>
  <c r="AO26" i="2"/>
  <c r="AO24" i="2" s="1"/>
  <c r="AJ26" i="2"/>
  <c r="AJ24" i="2" s="1"/>
  <c r="AL26" i="2"/>
  <c r="AL24" i="2" s="1"/>
  <c r="AM26" i="2"/>
  <c r="AM24" i="2" s="1"/>
  <c r="AI26" i="2"/>
  <c r="AI24" i="2" s="1"/>
  <c r="AP26" i="2"/>
  <c r="AP24" i="2" s="1"/>
  <c r="AC33" i="2"/>
  <c r="P33" i="2"/>
  <c r="Q26" i="2"/>
  <c r="S26" i="2"/>
  <c r="O26" i="2"/>
  <c r="O24" i="2" s="1"/>
  <c r="P26" i="2"/>
  <c r="P24" i="2" s="1"/>
  <c r="T26" i="2"/>
  <c r="T24" i="2" s="1"/>
  <c r="U26" i="2"/>
  <c r="U24" i="2" s="1"/>
  <c r="V26" i="2"/>
  <c r="V24" i="2" s="1"/>
  <c r="R26" i="2"/>
  <c r="R24" i="2" s="1"/>
  <c r="AO35" i="2"/>
  <c r="AO33" i="2" s="1"/>
  <c r="AN35" i="2"/>
  <c r="AN33" i="2" s="1"/>
  <c r="AJ35" i="2"/>
  <c r="AJ33" i="2" s="1"/>
  <c r="S33" i="2"/>
  <c r="S24" i="2"/>
  <c r="AE25" i="2"/>
  <c r="Y25" i="2"/>
  <c r="AF25" i="2"/>
  <c r="AA25" i="2"/>
  <c r="AD25" i="2"/>
  <c r="AC25" i="2"/>
  <c r="AB25" i="2"/>
  <c r="Z25" i="2"/>
  <c r="AB33" i="2"/>
  <c r="AE35" i="2"/>
  <c r="AE33" i="2" s="1"/>
  <c r="Q17" i="2"/>
  <c r="Q15" i="2" s="1"/>
  <c r="P17" i="2"/>
  <c r="P15" i="2" s="1"/>
  <c r="V17" i="2"/>
  <c r="V15" i="2" s="1"/>
  <c r="Q24" i="2"/>
  <c r="AA6" i="2"/>
  <c r="Y17" i="2"/>
  <c r="Z17" i="2"/>
  <c r="AD17" i="2"/>
  <c r="AA17" i="2"/>
  <c r="AF17" i="2"/>
  <c r="AF33" i="2"/>
  <c r="AA33" i="2"/>
  <c r="AD33" i="2"/>
  <c r="U33" i="2"/>
  <c r="AC26" i="2"/>
  <c r="AB26" i="2"/>
  <c r="Z26" i="2"/>
  <c r="Y26" i="2"/>
  <c r="AF26" i="2"/>
  <c r="AE26" i="2"/>
  <c r="AA26" i="2"/>
  <c r="AD26" i="2"/>
  <c r="AA33" i="4" l="1"/>
  <c r="AL24" i="4"/>
  <c r="R24" i="4"/>
  <c r="AE15" i="4"/>
  <c r="AP15" i="4"/>
  <c r="AB33" i="4"/>
  <c r="AF24" i="4"/>
  <c r="S24" i="4"/>
  <c r="Z15" i="4"/>
  <c r="AN15" i="4"/>
  <c r="AF33" i="4"/>
  <c r="R26" i="4"/>
  <c r="Q26" i="4"/>
  <c r="S26" i="4"/>
  <c r="T26" i="4"/>
  <c r="U26" i="4"/>
  <c r="U24" i="4" s="1"/>
  <c r="P26" i="4"/>
  <c r="P24" i="4" s="1"/>
  <c r="O26" i="4"/>
  <c r="O24" i="4" s="1"/>
  <c r="V26" i="4"/>
  <c r="V24" i="4" s="1"/>
  <c r="Y15" i="4"/>
  <c r="AL15" i="4"/>
  <c r="AO33" i="4"/>
  <c r="V33" i="4"/>
  <c r="V15" i="4"/>
  <c r="Z33" i="4"/>
  <c r="AA15" i="4"/>
  <c r="AJ15" i="4"/>
  <c r="Q15" i="4"/>
  <c r="AC33" i="4"/>
  <c r="V17" i="4"/>
  <c r="S17" i="4"/>
  <c r="S15" i="4" s="1"/>
  <c r="R17" i="4"/>
  <c r="R15" i="4" s="1"/>
  <c r="Q17" i="4"/>
  <c r="O17" i="4"/>
  <c r="O15" i="4" s="1"/>
  <c r="U17" i="4"/>
  <c r="T17" i="4"/>
  <c r="P17" i="4"/>
  <c r="P15" i="4" s="1"/>
  <c r="AO24" i="4"/>
  <c r="AB24" i="4"/>
  <c r="AB15" i="4"/>
  <c r="T15" i="4"/>
  <c r="AE33" i="4"/>
  <c r="Q24" i="4"/>
  <c r="AC15" i="4"/>
  <c r="AI15" i="4"/>
  <c r="AL33" i="4"/>
  <c r="U15" i="4"/>
  <c r="AD33" i="4"/>
  <c r="P35" i="4"/>
  <c r="P33" i="4" s="1"/>
  <c r="Q35" i="4"/>
  <c r="Q33" i="4" s="1"/>
  <c r="V35" i="4"/>
  <c r="O35" i="4"/>
  <c r="O33" i="4" s="1"/>
  <c r="U35" i="4"/>
  <c r="U33" i="4" s="1"/>
  <c r="T35" i="4"/>
  <c r="T33" i="4" s="1"/>
  <c r="R35" i="4"/>
  <c r="R33" i="4" s="1"/>
  <c r="S35" i="4"/>
  <c r="S33" i="4" s="1"/>
  <c r="AN24" i="4"/>
  <c r="Y24" i="4"/>
  <c r="T24" i="4"/>
  <c r="AD15" i="4"/>
  <c r="AK15" i="4"/>
  <c r="AP35" i="2"/>
  <c r="AP33" i="2" s="1"/>
  <c r="AI35" i="2"/>
  <c r="AI33" i="2" s="1"/>
  <c r="AK17" i="2"/>
  <c r="AK15" i="2" s="1"/>
  <c r="AJ17" i="2"/>
  <c r="AJ15" i="2" s="1"/>
  <c r="AM17" i="2"/>
  <c r="AM15" i="2" s="1"/>
  <c r="AI17" i="2"/>
  <c r="AI15" i="2" s="1"/>
  <c r="AP17" i="2"/>
  <c r="AP15" i="2" s="1"/>
  <c r="AO17" i="2"/>
  <c r="AO15" i="2" s="1"/>
  <c r="AL17" i="2"/>
  <c r="AL15" i="2" s="1"/>
  <c r="AN17" i="2"/>
  <c r="AN15" i="2" s="1"/>
  <c r="AF24" i="2"/>
  <c r="AL35" i="2"/>
  <c r="AL33" i="2" s="1"/>
  <c r="Y24" i="2"/>
  <c r="AM35" i="2"/>
  <c r="AM33" i="2" s="1"/>
  <c r="AE24" i="2"/>
  <c r="AD15" i="2"/>
  <c r="Z24" i="2"/>
  <c r="AF15" i="2"/>
  <c r="AB24" i="2"/>
  <c r="AA15" i="2"/>
  <c r="AC24" i="2"/>
  <c r="Y15" i="2"/>
  <c r="AD24" i="2"/>
  <c r="AA24" i="2"/>
  <c r="Z15" i="2"/>
</calcChain>
</file>

<file path=xl/sharedStrings.xml><?xml version="1.0" encoding="utf-8"?>
<sst xmlns="http://schemas.openxmlformats.org/spreadsheetml/2006/main" count="472" uniqueCount="68">
  <si>
    <t>ENERGY FACTORS</t>
  </si>
  <si>
    <t>UNIT FACTORS</t>
  </si>
  <si>
    <t>units</t>
  </si>
  <si>
    <t>GWh/GWh</t>
  </si>
  <si>
    <t>(units/GWh) / (units/GWh)</t>
  </si>
  <si>
    <t>2020/2017</t>
  </si>
  <si>
    <t>2021/2017</t>
  </si>
  <si>
    <t>2022/2017</t>
  </si>
  <si>
    <t>Efficient Products (Residential)</t>
  </si>
  <si>
    <t>IS</t>
  </si>
  <si>
    <t>Units rebated</t>
  </si>
  <si>
    <t>Data warehouse</t>
  </si>
  <si>
    <t>Per unit</t>
  </si>
  <si>
    <t>ARET</t>
  </si>
  <si>
    <t>Per unit removed/replaced</t>
  </si>
  <si>
    <t>Existing Residential</t>
  </si>
  <si>
    <t>HEA+FN+AMFR</t>
  </si>
  <si>
    <t>Per home</t>
  </si>
  <si>
    <t>HEA</t>
  </si>
  <si>
    <t>Housing units</t>
  </si>
  <si>
    <t>GH</t>
  </si>
  <si>
    <t>Tracking sheet</t>
  </si>
  <si>
    <t>Per system</t>
  </si>
  <si>
    <t>EPI</t>
  </si>
  <si>
    <t>First Nations Home Retrofits</t>
  </si>
  <si>
    <t xml:space="preserve">Affordable MultiFamily Renter </t>
  </si>
  <si>
    <t>Per gross GWh</t>
  </si>
  <si>
    <t>New Residential</t>
  </si>
  <si>
    <t>Participants</t>
  </si>
  <si>
    <t>Efficient Products (BNI)</t>
  </si>
  <si>
    <t xml:space="preserve">Units rebated </t>
  </si>
  <si>
    <t>BER-MI</t>
  </si>
  <si>
    <t>BER-IS</t>
  </si>
  <si>
    <t>Custom</t>
  </si>
  <si>
    <t>Retrofit</t>
  </si>
  <si>
    <t>EMIS</t>
  </si>
  <si>
    <t>SEM</t>
  </si>
  <si>
    <t>Small Business</t>
  </si>
  <si>
    <t>2017 Data</t>
  </si>
  <si>
    <t>Energy savings (GWh)</t>
  </si>
  <si>
    <t>Unit type</t>
  </si>
  <si>
    <t>Unit source</t>
  </si>
  <si>
    <t>Annual progress report</t>
  </si>
  <si>
    <t>2020-2022 Plan data</t>
  </si>
  <si>
    <t>Energy savings (kWh)</t>
  </si>
  <si>
    <t># units</t>
  </si>
  <si>
    <t>N/A</t>
  </si>
  <si>
    <t>COMBINED FACTORS</t>
  </si>
  <si>
    <t>2017 Actual - from the 2018 Historical RBIA</t>
  </si>
  <si>
    <t>Participant Type</t>
  </si>
  <si>
    <t>Measurement Type</t>
  </si>
  <si>
    <t>Program</t>
  </si>
  <si>
    <t>Res</t>
  </si>
  <si>
    <t>Sgen</t>
  </si>
  <si>
    <t>Gen</t>
  </si>
  <si>
    <t>Lgen</t>
  </si>
  <si>
    <t>Sind</t>
  </si>
  <si>
    <t>Mind</t>
  </si>
  <si>
    <t>Lind</t>
  </si>
  <si>
    <t>Mun</t>
  </si>
  <si>
    <t>Factor</t>
  </si>
  <si>
    <t>New</t>
  </si>
  <si>
    <t>Tracked</t>
  </si>
  <si>
    <t>Rate Class Number of Participants</t>
  </si>
  <si>
    <t>Energy Savings Actions</t>
  </si>
  <si>
    <t>Untracked</t>
  </si>
  <si>
    <t>Annual</t>
  </si>
  <si>
    <t>ProCESS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</si>
</sst>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1" xfId="0" applyBorder="1"/>
    <xf numFmtId="0" fontId="0" fillId="0" borderId="2" xfId="0" applyBorder="1"/>
    <xf numFmtId="164" fontId="0" fillId="0" borderId="2" xfId="1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7" xfId="1" applyNumberFormat="1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0" xfId="1" applyNumberFormat="1" applyFont="1" applyBorder="1"/>
    <xf numFmtId="0" fontId="0" fillId="0" borderId="11" xfId="0" applyBorder="1"/>
    <xf numFmtId="164" fontId="0" fillId="0" borderId="1" xfId="1" applyNumberFormat="1" applyFont="1" applyBorder="1"/>
    <xf numFmtId="164" fontId="0" fillId="0" borderId="4" xfId="1" applyNumberFormat="1" applyFont="1" applyBorder="1"/>
    <xf numFmtId="164" fontId="0" fillId="0" borderId="6" xfId="1" applyNumberFormat="1" applyFont="1" applyBorder="1"/>
    <xf numFmtId="164" fontId="0" fillId="0" borderId="9" xfId="1" applyNumberFormat="1" applyFont="1" applyBorder="1"/>
    <xf numFmtId="0" fontId="0" fillId="0" borderId="4" xfId="0" applyBorder="1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2" xfId="0" applyNumberFormat="1" applyBorder="1"/>
    <xf numFmtId="2" fontId="0" fillId="0" borderId="0" xfId="0" applyNumberFormat="1"/>
    <xf numFmtId="2" fontId="0" fillId="0" borderId="7" xfId="0" applyNumberFormat="1" applyBorder="1"/>
    <xf numFmtId="2" fontId="0" fillId="0" borderId="10" xfId="0" applyNumberForma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164" fontId="0" fillId="0" borderId="3" xfId="1" applyNumberFormat="1" applyFont="1" applyBorder="1"/>
    <xf numFmtId="164" fontId="0" fillId="0" borderId="5" xfId="1" applyNumberFormat="1" applyFont="1" applyBorder="1"/>
    <xf numFmtId="164" fontId="0" fillId="0" borderId="8" xfId="1" applyNumberFormat="1" applyFont="1" applyBorder="1"/>
    <xf numFmtId="43" fontId="0" fillId="0" borderId="1" xfId="1" applyFont="1" applyBorder="1"/>
    <xf numFmtId="43" fontId="0" fillId="0" borderId="4" xfId="1" applyFont="1" applyBorder="1"/>
    <xf numFmtId="43" fontId="0" fillId="0" borderId="6" xfId="1" applyFont="1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164" fontId="2" fillId="0" borderId="9" xfId="1" applyNumberFormat="1" applyFont="1" applyBorder="1"/>
    <xf numFmtId="164" fontId="2" fillId="0" borderId="10" xfId="1" applyNumberFormat="1" applyFont="1" applyBorder="1"/>
    <xf numFmtId="164" fontId="2" fillId="0" borderId="11" xfId="1" applyNumberFormat="1" applyFont="1" applyBorder="1"/>
    <xf numFmtId="43" fontId="2" fillId="0" borderId="9" xfId="1" applyFont="1" applyBorder="1"/>
    <xf numFmtId="0" fontId="2" fillId="0" borderId="1" xfId="1" applyNumberFormat="1" applyFont="1" applyBorder="1"/>
    <xf numFmtId="0" fontId="2" fillId="0" borderId="2" xfId="1" applyNumberFormat="1" applyFont="1" applyBorder="1"/>
    <xf numFmtId="0" fontId="2" fillId="0" borderId="3" xfId="1" applyNumberFormat="1" applyFont="1" applyBorder="1"/>
    <xf numFmtId="0" fontId="2" fillId="0" borderId="0" xfId="1" applyNumberFormat="1" applyFont="1"/>
    <xf numFmtId="0" fontId="2" fillId="0" borderId="1" xfId="0" applyFont="1" applyBorder="1"/>
    <xf numFmtId="164" fontId="2" fillId="0" borderId="2" xfId="1" applyNumberFormat="1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1" xfId="1" applyNumberFormat="1" applyFont="1" applyBorder="1"/>
    <xf numFmtId="0" fontId="2" fillId="0" borderId="4" xfId="0" applyFont="1" applyBorder="1"/>
    <xf numFmtId="164" fontId="2" fillId="0" borderId="0" xfId="1" applyNumberFormat="1" applyFont="1"/>
    <xf numFmtId="0" fontId="2" fillId="0" borderId="5" xfId="0" applyFont="1" applyBorder="1"/>
    <xf numFmtId="164" fontId="2" fillId="0" borderId="4" xfId="1" applyNumberFormat="1" applyFont="1" applyBorder="1"/>
    <xf numFmtId="0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029D-22D9-45AA-9657-B9E1ACDD209C}">
  <dimension ref="A1:AA23"/>
  <sheetViews>
    <sheetView tabSelected="1" workbookViewId="0">
      <selection activeCell="C25" sqref="C25"/>
    </sheetView>
  </sheetViews>
  <sheetFormatPr defaultRowHeight="15" x14ac:dyDescent="0.25"/>
  <cols>
    <col min="2" max="2" width="29" bestFit="1" customWidth="1"/>
    <col min="3" max="3" width="20.28515625" bestFit="1" customWidth="1"/>
    <col min="4" max="4" width="11.5703125" style="2" bestFit="1" customWidth="1"/>
    <col min="5" max="5" width="13.5703125" bestFit="1" customWidth="1"/>
    <col min="6" max="6" width="21.7109375" bestFit="1" customWidth="1"/>
    <col min="8" max="10" width="14.28515625" style="2" bestFit="1" customWidth="1"/>
    <col min="11" max="13" width="11.5703125" style="2" bestFit="1" customWidth="1"/>
    <col min="14" max="14" width="25.5703125" bestFit="1" customWidth="1"/>
    <col min="15" max="15" width="25.5703125" customWidth="1"/>
    <col min="17" max="19" width="11.42578125" customWidth="1"/>
    <col min="21" max="23" width="11.42578125" customWidth="1"/>
    <col min="25" max="27" width="11.42578125" customWidth="1"/>
  </cols>
  <sheetData>
    <row r="1" spans="1:27" ht="15.75" thickBot="1" x14ac:dyDescent="0.3"/>
    <row r="2" spans="1:27" s="47" customFormat="1" x14ac:dyDescent="0.25">
      <c r="C2" s="58" t="s">
        <v>38</v>
      </c>
      <c r="D2" s="59"/>
      <c r="E2" s="60"/>
      <c r="F2" s="61"/>
      <c r="H2" s="62" t="s">
        <v>43</v>
      </c>
      <c r="I2" s="59"/>
      <c r="J2" s="59"/>
      <c r="K2" s="59"/>
      <c r="L2" s="59"/>
      <c r="M2" s="59"/>
      <c r="N2" s="60"/>
      <c r="O2" s="61"/>
      <c r="Q2" s="58" t="s">
        <v>0</v>
      </c>
      <c r="R2" s="60"/>
      <c r="S2" s="61"/>
      <c r="U2" s="58" t="s">
        <v>1</v>
      </c>
      <c r="V2" s="60"/>
      <c r="W2" s="61"/>
      <c r="Y2" s="58" t="s">
        <v>47</v>
      </c>
      <c r="Z2" s="60"/>
      <c r="AA2" s="61"/>
    </row>
    <row r="3" spans="1:27" s="47" customFormat="1" x14ac:dyDescent="0.25">
      <c r="C3" s="63"/>
      <c r="D3" s="64"/>
      <c r="F3" s="65"/>
      <c r="H3" s="66" t="s">
        <v>44</v>
      </c>
      <c r="I3" s="64"/>
      <c r="J3" s="64"/>
      <c r="K3" s="64" t="s">
        <v>45</v>
      </c>
      <c r="L3" s="64" t="s">
        <v>45</v>
      </c>
      <c r="M3" s="64" t="s">
        <v>45</v>
      </c>
      <c r="N3" s="47" t="s">
        <v>40</v>
      </c>
      <c r="O3" s="65" t="s">
        <v>41</v>
      </c>
      <c r="Q3" s="63" t="s">
        <v>3</v>
      </c>
      <c r="S3" s="65"/>
      <c r="U3" s="63" t="s">
        <v>4</v>
      </c>
      <c r="W3" s="65"/>
      <c r="Y3" s="63"/>
      <c r="AA3" s="65"/>
    </row>
    <row r="4" spans="1:27" s="47" customFormat="1" ht="15.75" thickBot="1" x14ac:dyDescent="0.3">
      <c r="C4" s="63" t="s">
        <v>39</v>
      </c>
      <c r="D4" s="64" t="s">
        <v>45</v>
      </c>
      <c r="E4" s="47" t="s">
        <v>40</v>
      </c>
      <c r="F4" s="65" t="s">
        <v>41</v>
      </c>
      <c r="H4" s="67">
        <v>2020</v>
      </c>
      <c r="I4" s="57">
        <v>2021</v>
      </c>
      <c r="J4" s="57">
        <v>2022</v>
      </c>
      <c r="K4" s="57">
        <v>2020</v>
      </c>
      <c r="L4" s="57">
        <v>2021</v>
      </c>
      <c r="M4" s="57">
        <v>2022</v>
      </c>
      <c r="O4" s="65"/>
      <c r="Q4" s="63" t="s">
        <v>5</v>
      </c>
      <c r="R4" s="47" t="s">
        <v>6</v>
      </c>
      <c r="S4" s="65" t="s">
        <v>7</v>
      </c>
      <c r="U4" s="63" t="s">
        <v>5</v>
      </c>
      <c r="V4" s="47" t="s">
        <v>6</v>
      </c>
      <c r="W4" s="65" t="s">
        <v>7</v>
      </c>
      <c r="Y4" s="63" t="s">
        <v>5</v>
      </c>
      <c r="Z4" s="47" t="s">
        <v>6</v>
      </c>
      <c r="AA4" s="65" t="s">
        <v>7</v>
      </c>
    </row>
    <row r="5" spans="1:27" x14ac:dyDescent="0.25">
      <c r="A5" s="3" t="s">
        <v>8</v>
      </c>
      <c r="B5" s="4"/>
      <c r="C5" s="3">
        <v>22.637</v>
      </c>
      <c r="D5" s="5"/>
      <c r="E5" s="4"/>
      <c r="F5" s="6"/>
      <c r="G5" s="4"/>
      <c r="H5" s="17">
        <f>SUM(H6:H7)</f>
        <v>15791020.022345854</v>
      </c>
      <c r="I5" s="5">
        <f t="shared" ref="I5:J5" si="0">SUM(I6:I7)</f>
        <v>13846642.91096469</v>
      </c>
      <c r="J5" s="5">
        <f t="shared" si="0"/>
        <v>11844561.700633461</v>
      </c>
      <c r="K5" s="5"/>
      <c r="L5" s="5"/>
      <c r="M5" s="5"/>
      <c r="N5" s="4"/>
      <c r="O5" s="6"/>
      <c r="P5" s="4"/>
      <c r="Q5" s="33"/>
      <c r="R5" s="29"/>
      <c r="S5" s="34"/>
      <c r="T5" s="4"/>
      <c r="U5" s="33"/>
      <c r="V5" s="29"/>
      <c r="W5" s="34"/>
      <c r="X5" s="4"/>
      <c r="Y5" s="33">
        <f>(Y6*($C6/$C5))+(Y7*($C7/$C5))</f>
        <v>0.43778768318193423</v>
      </c>
      <c r="Z5" s="29">
        <f t="shared" ref="Z5:AA5" si="1">(Z6*($C6/$C5))+(Z7*($C7/$C5))</f>
        <v>0.37248016472424567</v>
      </c>
      <c r="AA5" s="34">
        <f t="shared" si="1"/>
        <v>0.2979404845110003</v>
      </c>
    </row>
    <row r="6" spans="1:27" x14ac:dyDescent="0.25">
      <c r="A6" s="7"/>
      <c r="B6" t="s">
        <v>9</v>
      </c>
      <c r="C6" s="7">
        <v>19.542999999999999</v>
      </c>
      <c r="D6" s="2">
        <v>710540</v>
      </c>
      <c r="E6" t="s">
        <v>10</v>
      </c>
      <c r="F6" s="8" t="s">
        <v>42</v>
      </c>
      <c r="H6" s="18">
        <v>13301861.37028631</v>
      </c>
      <c r="I6" s="2">
        <v>11257572.572556878</v>
      </c>
      <c r="J6" s="2">
        <v>9245285.1164626442</v>
      </c>
      <c r="K6" s="2">
        <v>270623.30729019473</v>
      </c>
      <c r="L6" s="2">
        <v>216427.05520073575</v>
      </c>
      <c r="M6" s="2">
        <v>152951.57790958573</v>
      </c>
      <c r="N6" t="s">
        <v>12</v>
      </c>
      <c r="O6" s="8" t="s">
        <v>67</v>
      </c>
      <c r="Q6" s="35">
        <f t="shared" ref="Q6:S7" si="2">H6*10^-6/$C6</f>
        <v>0.68064582562996001</v>
      </c>
      <c r="R6" s="30">
        <f t="shared" si="2"/>
        <v>0.57604116934743266</v>
      </c>
      <c r="S6" s="36">
        <f t="shared" si="2"/>
        <v>0.47307399664650479</v>
      </c>
      <c r="U6" s="35">
        <f t="shared" ref="U6:W7" si="3">(K6/(H6*10^-6))/($D6/$C6)</f>
        <v>0.55957136249594097</v>
      </c>
      <c r="V6" s="30">
        <f t="shared" si="3"/>
        <v>0.52877327278624053</v>
      </c>
      <c r="W6" s="36">
        <f t="shared" si="3"/>
        <v>0.45502614703490729</v>
      </c>
      <c r="Y6" s="35">
        <f>Q6*U6</f>
        <v>0.38086991202493137</v>
      </c>
      <c r="Z6" s="30">
        <f t="shared" ref="Z6:AA7" si="4">R6*V6</f>
        <v>0.30459517437545497</v>
      </c>
      <c r="AA6" s="36">
        <f t="shared" si="4"/>
        <v>0.21526103795646373</v>
      </c>
    </row>
    <row r="7" spans="1:27" ht="15.75" thickBot="1" x14ac:dyDescent="0.3">
      <c r="A7" s="9"/>
      <c r="B7" s="10" t="s">
        <v>13</v>
      </c>
      <c r="C7" s="9">
        <v>3.0939999999999999</v>
      </c>
      <c r="D7" s="11">
        <v>6138</v>
      </c>
      <c r="E7" s="10" t="s">
        <v>10</v>
      </c>
      <c r="F7" s="12" t="s">
        <v>42</v>
      </c>
      <c r="G7" s="10"/>
      <c r="H7" s="19">
        <v>2489158.6520595439</v>
      </c>
      <c r="I7" s="11">
        <v>2589070.3384078136</v>
      </c>
      <c r="J7" s="11">
        <v>2599276.584170816</v>
      </c>
      <c r="K7" s="11">
        <v>4893.8529786096842</v>
      </c>
      <c r="L7" s="11">
        <v>4918.1964821310148</v>
      </c>
      <c r="M7" s="11">
        <v>5034.2556411185524</v>
      </c>
      <c r="N7" s="10" t="s">
        <v>14</v>
      </c>
      <c r="O7" s="12" t="s">
        <v>67</v>
      </c>
      <c r="P7" s="10"/>
      <c r="Q7" s="37">
        <f t="shared" si="2"/>
        <v>0.80451152296688555</v>
      </c>
      <c r="R7" s="31">
        <f t="shared" si="2"/>
        <v>0.83680360000252529</v>
      </c>
      <c r="S7" s="38">
        <f t="shared" si="2"/>
        <v>0.84010232196858947</v>
      </c>
      <c r="T7" s="10"/>
      <c r="U7" s="37">
        <f t="shared" si="3"/>
        <v>0.99104132693394931</v>
      </c>
      <c r="V7" s="31">
        <f t="shared" si="3"/>
        <v>0.95753674949125156</v>
      </c>
      <c r="W7" s="38">
        <f t="shared" si="3"/>
        <v>0.97628405478128921</v>
      </c>
      <c r="X7" s="10"/>
      <c r="Y7" s="37">
        <f>Q7*U7</f>
        <v>0.79730416725475473</v>
      </c>
      <c r="Z7" s="31">
        <f t="shared" si="4"/>
        <v>0.80127019910899555</v>
      </c>
      <c r="AA7" s="38">
        <f t="shared" si="4"/>
        <v>0.82017850132267067</v>
      </c>
    </row>
    <row r="8" spans="1:27" x14ac:dyDescent="0.25">
      <c r="A8" s="3" t="s">
        <v>15</v>
      </c>
      <c r="B8" s="4"/>
      <c r="C8" s="3">
        <v>27.863999999999997</v>
      </c>
      <c r="D8" s="5"/>
      <c r="E8" s="4"/>
      <c r="F8" s="6"/>
      <c r="G8" s="4"/>
      <c r="H8" s="17">
        <f>SUM(H9,H11,H12)</f>
        <v>35616664.450776532</v>
      </c>
      <c r="I8" s="5">
        <f t="shared" ref="I8:J8" si="5">SUM(I9,I11,I12)</f>
        <v>35507775.674249686</v>
      </c>
      <c r="J8" s="5">
        <f t="shared" si="5"/>
        <v>33571006.909304127</v>
      </c>
      <c r="K8" s="5"/>
      <c r="L8" s="5"/>
      <c r="M8" s="5"/>
      <c r="N8" s="4"/>
      <c r="O8" s="6"/>
      <c r="P8" s="4"/>
      <c r="Q8" s="33"/>
      <c r="R8" s="29"/>
      <c r="S8" s="34"/>
      <c r="T8" s="4"/>
      <c r="U8" s="33"/>
      <c r="V8" s="29"/>
      <c r="W8" s="34"/>
      <c r="X8" s="4"/>
      <c r="Y8" s="33">
        <f>(Y9*($C10/$C8))+(Y11*($C11/$C8))+(Y12*($C12/$C8))</f>
        <v>1.180361169489146</v>
      </c>
      <c r="Z8" s="29">
        <f t="shared" ref="Z8:AA8" si="6">(Z9*($C10/$C8))+(Z11*($C11/$C8))+(Z12*($C12/$C8))</f>
        <v>1.1715837030229106</v>
      </c>
      <c r="AA8" s="34">
        <f t="shared" si="6"/>
        <v>1.1161090002438476</v>
      </c>
    </row>
    <row r="9" spans="1:27" x14ac:dyDescent="0.25">
      <c r="A9" s="7"/>
      <c r="B9" t="s">
        <v>16</v>
      </c>
      <c r="C9" s="7"/>
      <c r="F9" s="8"/>
      <c r="H9" s="18">
        <f>H10+H13+H14</f>
        <v>9930805.5877953656</v>
      </c>
      <c r="I9" s="2">
        <f t="shared" ref="I9:J9" si="7">I10+I13+I14</f>
        <v>10854487.314090377</v>
      </c>
      <c r="J9" s="2">
        <f t="shared" si="7"/>
        <v>9931669.8952012826</v>
      </c>
      <c r="K9" s="2">
        <v>1285.7664519449354</v>
      </c>
      <c r="L9" s="2">
        <v>1394.7805993508184</v>
      </c>
      <c r="M9" s="2">
        <v>1284.3531956037411</v>
      </c>
      <c r="N9" t="s">
        <v>17</v>
      </c>
      <c r="O9" s="8" t="s">
        <v>67</v>
      </c>
      <c r="Q9" s="35">
        <f>H9*10^-6/$C10</f>
        <v>1.4172692432988963</v>
      </c>
      <c r="R9" s="30">
        <f>I9*10^-6/$C10</f>
        <v>1.5490919529171365</v>
      </c>
      <c r="S9" s="36">
        <f>J9*10^-6/$C10</f>
        <v>1.4173925924363182</v>
      </c>
      <c r="U9" s="35">
        <f>(K9/(H9*10^-6))/($D10/$C10)</f>
        <v>0.97445109193775203</v>
      </c>
      <c r="V9" s="30">
        <f>(L9/(I9*10^-6))/($D10/$C10)</f>
        <v>0.96711700368552556</v>
      </c>
      <c r="W9" s="36">
        <f>(M9/(J9*10^-6))/($D10/$C10)</f>
        <v>0.97329531059061769</v>
      </c>
      <c r="Y9" s="35">
        <f>Q9*U9</f>
        <v>1.3810595617024011</v>
      </c>
      <c r="Z9" s="30">
        <f t="shared" ref="Z9:AA12" si="8">R9*V9</f>
        <v>1.4981531679385802</v>
      </c>
      <c r="AA9" s="36">
        <f t="shared" si="8"/>
        <v>1.379541563484147</v>
      </c>
    </row>
    <row r="10" spans="1:27" x14ac:dyDescent="0.25">
      <c r="A10" s="7"/>
      <c r="B10" t="s">
        <v>18</v>
      </c>
      <c r="C10" s="7">
        <v>7.0069999999999997</v>
      </c>
      <c r="D10" s="2">
        <v>931</v>
      </c>
      <c r="E10" t="s">
        <v>19</v>
      </c>
      <c r="F10" s="8" t="s">
        <v>42</v>
      </c>
      <c r="H10" s="18">
        <v>7377915.1444274792</v>
      </c>
      <c r="I10" s="2">
        <v>8301596.8707224894</v>
      </c>
      <c r="J10" s="2">
        <v>7378779.4518333962</v>
      </c>
      <c r="K10" s="2">
        <v>890.58171142583251</v>
      </c>
      <c r="L10" s="2">
        <v>999.99436074333221</v>
      </c>
      <c r="M10" s="2">
        <v>889.43711949566568</v>
      </c>
      <c r="N10" t="s">
        <v>17</v>
      </c>
      <c r="O10" s="8" t="s">
        <v>67</v>
      </c>
      <c r="Q10" s="7"/>
      <c r="S10" s="8"/>
      <c r="U10" s="7"/>
      <c r="W10" s="8"/>
      <c r="Y10" s="7"/>
      <c r="AA10" s="8"/>
    </row>
    <row r="11" spans="1:27" x14ac:dyDescent="0.25">
      <c r="A11" s="7"/>
      <c r="B11" t="s">
        <v>20</v>
      </c>
      <c r="C11" s="7">
        <v>2.98</v>
      </c>
      <c r="D11" s="2">
        <v>1829</v>
      </c>
      <c r="E11" t="s">
        <v>2</v>
      </c>
      <c r="F11" s="8" t="s">
        <v>21</v>
      </c>
      <c r="H11" s="18">
        <v>13107087.526347313</v>
      </c>
      <c r="I11" s="2">
        <v>13093386.232546113</v>
      </c>
      <c r="J11" s="2">
        <v>13079615.591051718</v>
      </c>
      <c r="K11" s="2">
        <v>7153.6451926046993</v>
      </c>
      <c r="L11" s="2">
        <v>7253.4959528108693</v>
      </c>
      <c r="M11" s="2">
        <v>7353.2999880539483</v>
      </c>
      <c r="N11" t="s">
        <v>22</v>
      </c>
      <c r="O11" s="8" t="s">
        <v>67</v>
      </c>
      <c r="Q11" s="35">
        <f t="shared" ref="Q11:S12" si="9">H11*10^-6/$C11</f>
        <v>4.3983515189084939</v>
      </c>
      <c r="R11" s="30">
        <f t="shared" si="9"/>
        <v>4.3937537693107762</v>
      </c>
      <c r="S11" s="36">
        <f t="shared" si="9"/>
        <v>4.3891327486750731</v>
      </c>
      <c r="U11" s="35">
        <f t="shared" ref="U11:W12" si="10">(K11/(H11*10^-6))/($D11/$C11)</f>
        <v>0.88924975701746067</v>
      </c>
      <c r="V11" s="30">
        <f t="shared" si="10"/>
        <v>0.90260545240370071</v>
      </c>
      <c r="W11" s="36">
        <f t="shared" si="10"/>
        <v>0.91598816472767175</v>
      </c>
      <c r="Y11" s="35">
        <f>Q11*U11</f>
        <v>3.9112330194667573</v>
      </c>
      <c r="Z11" s="30">
        <f t="shared" si="8"/>
        <v>3.9658261086992184</v>
      </c>
      <c r="AA11" s="36">
        <f t="shared" si="8"/>
        <v>4.0203936512050014</v>
      </c>
    </row>
    <row r="12" spans="1:27" x14ac:dyDescent="0.25">
      <c r="A12" s="7"/>
      <c r="B12" t="s">
        <v>23</v>
      </c>
      <c r="C12" s="7">
        <v>17.876999999999999</v>
      </c>
      <c r="D12" s="2">
        <v>377923</v>
      </c>
      <c r="E12" t="s">
        <v>2</v>
      </c>
      <c r="F12" s="8" t="s">
        <v>11</v>
      </c>
      <c r="H12" s="18">
        <v>12578771.33663385</v>
      </c>
      <c r="I12" s="2">
        <v>11559902.127613194</v>
      </c>
      <c r="J12" s="2">
        <v>10559721.423051123</v>
      </c>
      <c r="K12" s="2">
        <v>244317.58760660776</v>
      </c>
      <c r="L12" s="2">
        <v>218362.99295968493</v>
      </c>
      <c r="M12" s="2">
        <v>199817.83585437742</v>
      </c>
      <c r="N12" t="s">
        <v>12</v>
      </c>
      <c r="O12" s="8" t="s">
        <v>67</v>
      </c>
      <c r="Q12" s="35">
        <f t="shared" si="9"/>
        <v>0.70362875967074179</v>
      </c>
      <c r="R12" s="30">
        <f t="shared" si="9"/>
        <v>0.64663546051424703</v>
      </c>
      <c r="S12" s="36">
        <f t="shared" si="9"/>
        <v>0.59068755512955884</v>
      </c>
      <c r="U12" s="35">
        <f t="shared" si="10"/>
        <v>0.91877215751014885</v>
      </c>
      <c r="V12" s="30">
        <f t="shared" si="10"/>
        <v>0.89354452445470622</v>
      </c>
      <c r="W12" s="36">
        <f t="shared" si="10"/>
        <v>0.8951031933699608</v>
      </c>
      <c r="Y12" s="35">
        <f>Q12*U12</f>
        <v>0.64647451360887742</v>
      </c>
      <c r="Z12" s="30">
        <f t="shared" si="8"/>
        <v>0.5777975750607528</v>
      </c>
      <c r="AA12" s="36">
        <f t="shared" si="8"/>
        <v>0.52872631688036287</v>
      </c>
    </row>
    <row r="13" spans="1:27" x14ac:dyDescent="0.25">
      <c r="A13" s="7"/>
      <c r="B13" t="s">
        <v>24</v>
      </c>
      <c r="C13" s="21" t="s">
        <v>46</v>
      </c>
      <c r="D13" s="22" t="s">
        <v>46</v>
      </c>
      <c r="E13" s="23" t="s">
        <v>46</v>
      </c>
      <c r="F13" s="24" t="s">
        <v>46</v>
      </c>
      <c r="H13" s="18">
        <v>965588.85606629727</v>
      </c>
      <c r="I13" s="2">
        <v>965588.85606629727</v>
      </c>
      <c r="J13" s="2">
        <v>965588.85606629727</v>
      </c>
      <c r="K13" s="2">
        <v>203.58294834673097</v>
      </c>
      <c r="L13" s="2">
        <v>203.58294834673097</v>
      </c>
      <c r="M13" s="2">
        <v>203.58294834673097</v>
      </c>
      <c r="N13" t="s">
        <v>17</v>
      </c>
      <c r="O13" s="8" t="s">
        <v>67</v>
      </c>
      <c r="Q13" s="35"/>
      <c r="R13" s="30"/>
      <c r="S13" s="36"/>
      <c r="U13" s="35"/>
      <c r="V13" s="30"/>
      <c r="W13" s="36"/>
      <c r="Y13" s="35"/>
      <c r="Z13" s="30"/>
      <c r="AA13" s="36"/>
    </row>
    <row r="14" spans="1:27" ht="15.75" thickBot="1" x14ac:dyDescent="0.3">
      <c r="A14" s="9"/>
      <c r="B14" s="10" t="s">
        <v>25</v>
      </c>
      <c r="C14" s="25" t="s">
        <v>46</v>
      </c>
      <c r="D14" s="26" t="s">
        <v>46</v>
      </c>
      <c r="E14" s="27" t="s">
        <v>46</v>
      </c>
      <c r="F14" s="28" t="s">
        <v>46</v>
      </c>
      <c r="G14" s="10"/>
      <c r="H14" s="19">
        <v>1587301.5873015891</v>
      </c>
      <c r="I14" s="11">
        <v>1587301.5873015891</v>
      </c>
      <c r="J14" s="11">
        <v>1587301.5873015891</v>
      </c>
      <c r="K14" s="11">
        <v>1.4285714285714302</v>
      </c>
      <c r="L14" s="11">
        <v>1.4285714285714302</v>
      </c>
      <c r="M14" s="11">
        <v>1.4285714285714302</v>
      </c>
      <c r="N14" s="10" t="s">
        <v>26</v>
      </c>
      <c r="O14" s="12" t="s">
        <v>67</v>
      </c>
      <c r="P14" s="10"/>
      <c r="Q14" s="37"/>
      <c r="R14" s="31"/>
      <c r="S14" s="38"/>
      <c r="T14" s="10"/>
      <c r="U14" s="37"/>
      <c r="V14" s="31"/>
      <c r="W14" s="38"/>
      <c r="X14" s="10"/>
      <c r="Y14" s="37"/>
      <c r="Z14" s="31"/>
      <c r="AA14" s="38"/>
    </row>
    <row r="15" spans="1:27" ht="15.75" thickBot="1" x14ac:dyDescent="0.3">
      <c r="A15" s="13" t="s">
        <v>27</v>
      </c>
      <c r="B15" s="14"/>
      <c r="C15" s="13">
        <v>3.371</v>
      </c>
      <c r="D15" s="15">
        <v>426</v>
      </c>
      <c r="E15" s="14" t="s">
        <v>28</v>
      </c>
      <c r="F15" s="16"/>
      <c r="G15" s="14"/>
      <c r="H15" s="20">
        <v>5496564.1705674008</v>
      </c>
      <c r="I15" s="15">
        <v>5679782.9762529861</v>
      </c>
      <c r="J15" s="15">
        <v>5863001.7819385594</v>
      </c>
      <c r="K15" s="15">
        <v>784.79925293347162</v>
      </c>
      <c r="L15" s="15">
        <v>808.04679159295972</v>
      </c>
      <c r="M15" s="15">
        <v>830.24355779112216</v>
      </c>
      <c r="N15" s="14"/>
      <c r="O15" s="16"/>
      <c r="P15" s="14"/>
      <c r="Q15" s="13" t="s">
        <v>46</v>
      </c>
      <c r="R15" s="14" t="s">
        <v>46</v>
      </c>
      <c r="S15" s="16" t="s">
        <v>46</v>
      </c>
      <c r="T15" s="14"/>
      <c r="U15" s="13" t="s">
        <v>46</v>
      </c>
      <c r="V15" s="14" t="s">
        <v>46</v>
      </c>
      <c r="W15" s="16" t="s">
        <v>46</v>
      </c>
      <c r="X15" s="14"/>
      <c r="Y15" s="13" t="s">
        <v>46</v>
      </c>
      <c r="Z15" s="14" t="s">
        <v>46</v>
      </c>
      <c r="AA15" s="16" t="s">
        <v>46</v>
      </c>
    </row>
    <row r="16" spans="1:27" x14ac:dyDescent="0.25">
      <c r="A16" s="3" t="s">
        <v>29</v>
      </c>
      <c r="B16" s="4"/>
      <c r="C16" s="3">
        <v>46.582999999999998</v>
      </c>
      <c r="D16" s="5">
        <v>347985</v>
      </c>
      <c r="E16" s="4" t="s">
        <v>30</v>
      </c>
      <c r="F16" s="6" t="s">
        <v>11</v>
      </c>
      <c r="G16" s="4"/>
      <c r="H16" s="17">
        <v>40569522.727252156</v>
      </c>
      <c r="I16" s="5">
        <v>42040300.562784769</v>
      </c>
      <c r="J16" s="5">
        <v>43077219.510332011</v>
      </c>
      <c r="K16" s="5">
        <v>380308.70185631432</v>
      </c>
      <c r="L16" s="5">
        <v>368216.20130023075</v>
      </c>
      <c r="M16" s="5">
        <v>353545.52935652673</v>
      </c>
      <c r="N16" s="4" t="s">
        <v>12</v>
      </c>
      <c r="O16" s="6" t="s">
        <v>67</v>
      </c>
      <c r="P16" s="4"/>
      <c r="Q16" s="33">
        <f>H16*10^-6/$C16</f>
        <v>0.87090832980383737</v>
      </c>
      <c r="R16" s="29">
        <f>I16*10^-6/$C16</f>
        <v>0.90248160407841416</v>
      </c>
      <c r="S16" s="34">
        <f>J16*10^-6/$C16</f>
        <v>0.92474120409445526</v>
      </c>
      <c r="T16" s="4"/>
      <c r="U16" s="33">
        <f>(K16/(H16*10^-6))/($D16/$C16)</f>
        <v>1.2548831686850628</v>
      </c>
      <c r="V16" s="29">
        <f>(L16/(I16*10^-6))/($D16/$C16)</f>
        <v>1.1724761336882117</v>
      </c>
      <c r="W16" s="34">
        <f>(M16/(J16*10^-6))/($D16/$C16)</f>
        <v>1.0986632983312656</v>
      </c>
      <c r="X16" s="4"/>
      <c r="Y16" s="33">
        <f>Q16*U16</f>
        <v>1.0928882045384551</v>
      </c>
      <c r="Z16" s="29">
        <f t="shared" ref="Z16:AA16" si="11">R16*V16</f>
        <v>1.0581381418745945</v>
      </c>
      <c r="AA16" s="34">
        <f t="shared" si="11"/>
        <v>1.0159792213932404</v>
      </c>
    </row>
    <row r="17" spans="1:27" x14ac:dyDescent="0.25">
      <c r="A17" s="7"/>
      <c r="B17" t="s">
        <v>31</v>
      </c>
      <c r="C17" s="7">
        <v>15.778</v>
      </c>
      <c r="D17" s="2">
        <v>33204</v>
      </c>
      <c r="E17" t="s">
        <v>30</v>
      </c>
      <c r="F17" s="8" t="s">
        <v>11</v>
      </c>
      <c r="H17" s="18"/>
      <c r="O17" s="8"/>
      <c r="Q17" s="35"/>
      <c r="R17" s="30"/>
      <c r="S17" s="36"/>
      <c r="U17" s="35"/>
      <c r="V17" s="30"/>
      <c r="W17" s="36"/>
      <c r="Y17" s="35"/>
      <c r="Z17" s="30"/>
      <c r="AA17" s="36"/>
    </row>
    <row r="18" spans="1:27" ht="15.75" thickBot="1" x14ac:dyDescent="0.3">
      <c r="A18" s="9"/>
      <c r="B18" s="10" t="s">
        <v>32</v>
      </c>
      <c r="C18" s="9">
        <v>30.805</v>
      </c>
      <c r="D18" s="11">
        <v>314781</v>
      </c>
      <c r="E18" s="10" t="s">
        <v>10</v>
      </c>
      <c r="F18" s="12" t="s">
        <v>11</v>
      </c>
      <c r="G18" s="10"/>
      <c r="H18" s="19"/>
      <c r="I18" s="11"/>
      <c r="J18" s="11"/>
      <c r="K18" s="11"/>
      <c r="L18" s="11"/>
      <c r="M18" s="11"/>
      <c r="N18" s="10"/>
      <c r="O18" s="12"/>
      <c r="P18" s="10"/>
      <c r="Q18" s="37"/>
      <c r="R18" s="31"/>
      <c r="S18" s="38"/>
      <c r="T18" s="10"/>
      <c r="U18" s="37"/>
      <c r="V18" s="31"/>
      <c r="W18" s="38"/>
      <c r="X18" s="10"/>
      <c r="Y18" s="37"/>
      <c r="Z18" s="31"/>
      <c r="AA18" s="38"/>
    </row>
    <row r="19" spans="1:27" x14ac:dyDescent="0.25">
      <c r="A19" s="3" t="s">
        <v>33</v>
      </c>
      <c r="B19" s="4"/>
      <c r="C19" s="3">
        <v>22.407</v>
      </c>
      <c r="D19" s="5"/>
      <c r="E19" s="4"/>
      <c r="F19" s="6" t="s">
        <v>42</v>
      </c>
      <c r="G19" s="4"/>
      <c r="H19" s="17">
        <f>SUM(H20:H22)</f>
        <v>33207956.328713369</v>
      </c>
      <c r="I19" s="5">
        <f t="shared" ref="I19:J19" si="12">SUM(I20:I22)</f>
        <v>34214258.035644077</v>
      </c>
      <c r="J19" s="5">
        <f t="shared" si="12"/>
        <v>35220559.742574774</v>
      </c>
      <c r="K19" s="5"/>
      <c r="L19" s="5"/>
      <c r="M19" s="5"/>
      <c r="N19" s="4"/>
      <c r="O19" s="6"/>
      <c r="P19" s="4"/>
      <c r="Q19" s="33">
        <f>H19*10^-6/$C19</f>
        <v>1.482034914478215</v>
      </c>
      <c r="R19" s="29">
        <f>I19*10^-6/$C19</f>
        <v>1.5269450634017974</v>
      </c>
      <c r="S19" s="34">
        <f>J19*10^-6/$C19</f>
        <v>1.5718552123253793</v>
      </c>
      <c r="T19" s="4"/>
      <c r="U19" s="33"/>
      <c r="V19" s="29"/>
      <c r="W19" s="34"/>
      <c r="X19" s="4"/>
      <c r="Y19" s="33">
        <f>Q19</f>
        <v>1.482034914478215</v>
      </c>
      <c r="Z19" s="29">
        <f t="shared" ref="Z19:AA19" si="13">R19</f>
        <v>1.5269450634017974</v>
      </c>
      <c r="AA19" s="34">
        <f t="shared" si="13"/>
        <v>1.5718552123253793</v>
      </c>
    </row>
    <row r="20" spans="1:27" x14ac:dyDescent="0.25">
      <c r="A20" s="7"/>
      <c r="B20" t="s">
        <v>34</v>
      </c>
      <c r="C20" s="7"/>
      <c r="F20" s="8"/>
      <c r="H20" s="18">
        <v>30189051.20792124</v>
      </c>
      <c r="I20" s="2">
        <v>31195352.914851949</v>
      </c>
      <c r="J20" s="2">
        <v>32201654.621782642</v>
      </c>
      <c r="O20" s="8"/>
      <c r="Q20" s="35"/>
      <c r="R20" s="30"/>
      <c r="S20" s="36"/>
      <c r="U20" s="35"/>
      <c r="V20" s="30"/>
      <c r="W20" s="36"/>
      <c r="Y20" s="35"/>
      <c r="Z20" s="30"/>
      <c r="AA20" s="36"/>
    </row>
    <row r="21" spans="1:27" x14ac:dyDescent="0.25">
      <c r="A21" s="7"/>
      <c r="B21" t="s">
        <v>35</v>
      </c>
      <c r="C21" s="7"/>
      <c r="F21" s="8"/>
      <c r="H21" s="18">
        <v>1509452.5603960613</v>
      </c>
      <c r="I21" s="2">
        <v>1509452.5603960613</v>
      </c>
      <c r="J21" s="2">
        <v>1509452.5603960613</v>
      </c>
      <c r="O21" s="8"/>
      <c r="Q21" s="35"/>
      <c r="R21" s="30"/>
      <c r="S21" s="36"/>
      <c r="U21" s="35"/>
      <c r="V21" s="30"/>
      <c r="W21" s="36"/>
      <c r="Y21" s="35"/>
      <c r="Z21" s="30"/>
      <c r="AA21" s="36"/>
    </row>
    <row r="22" spans="1:27" ht="15.75" thickBot="1" x14ac:dyDescent="0.3">
      <c r="A22" s="9"/>
      <c r="B22" s="10" t="s">
        <v>36</v>
      </c>
      <c r="C22" s="9"/>
      <c r="D22" s="11"/>
      <c r="E22" s="10"/>
      <c r="F22" s="12"/>
      <c r="G22" s="10"/>
      <c r="H22" s="19">
        <v>1509452.5603960687</v>
      </c>
      <c r="I22" s="11">
        <v>1509452.5603960687</v>
      </c>
      <c r="J22" s="11">
        <v>1509452.5603960687</v>
      </c>
      <c r="K22" s="11"/>
      <c r="L22" s="11"/>
      <c r="M22" s="11"/>
      <c r="N22" s="10"/>
      <c r="O22" s="12"/>
      <c r="P22" s="10"/>
      <c r="Q22" s="37"/>
      <c r="R22" s="31"/>
      <c r="S22" s="38"/>
      <c r="T22" s="10"/>
      <c r="U22" s="37"/>
      <c r="V22" s="31"/>
      <c r="W22" s="38"/>
      <c r="X22" s="10"/>
      <c r="Y22" s="37"/>
      <c r="Z22" s="31"/>
      <c r="AA22" s="38"/>
    </row>
    <row r="23" spans="1:27" ht="15.75" thickBot="1" x14ac:dyDescent="0.3">
      <c r="A23" s="13" t="s">
        <v>37</v>
      </c>
      <c r="B23" s="14"/>
      <c r="C23" s="13">
        <v>7.8869999999999996</v>
      </c>
      <c r="D23" s="15">
        <v>75543</v>
      </c>
      <c r="E23" s="14" t="s">
        <v>2</v>
      </c>
      <c r="F23" s="16"/>
      <c r="G23" s="14"/>
      <c r="H23" s="20">
        <v>9512050.0448046252</v>
      </c>
      <c r="I23" s="15">
        <v>10059725.035764946</v>
      </c>
      <c r="J23" s="15">
        <v>10612230.452062117</v>
      </c>
      <c r="K23" s="15">
        <v>132255.06248669123</v>
      </c>
      <c r="L23" s="15">
        <v>138284.44392647489</v>
      </c>
      <c r="M23" s="15">
        <v>144685.68931768945</v>
      </c>
      <c r="N23" s="14" t="s">
        <v>12</v>
      </c>
      <c r="O23" s="16" t="s">
        <v>67</v>
      </c>
      <c r="P23" s="14"/>
      <c r="Q23" s="39">
        <f>H23*10^-6/$C23</f>
        <v>1.2060415931031603</v>
      </c>
      <c r="R23" s="32">
        <f>I23*10^-6/$C23</f>
        <v>1.2754818100373964</v>
      </c>
      <c r="S23" s="40">
        <f>J23*10^-6/$C23</f>
        <v>1.3455344810526331</v>
      </c>
      <c r="T23" s="14"/>
      <c r="U23" s="39">
        <f>(K23/(H23*10^-6))/($D23/$C23)</f>
        <v>1.4516295208794214</v>
      </c>
      <c r="V23" s="32">
        <f>(L23/(I23*10^-6))/($D23/$C23)</f>
        <v>1.4351749005331027</v>
      </c>
      <c r="W23" s="40">
        <f>(M23/(J23*10^-6))/($D23/$C23)</f>
        <v>1.4234313230155553</v>
      </c>
      <c r="X23" s="14"/>
      <c r="Y23" s="39">
        <f>Q23*U23</f>
        <v>1.7507255799569947</v>
      </c>
      <c r="Z23" s="32">
        <f t="shared" ref="Z23:AA23" si="14">R23*V23</f>
        <v>1.8305394798522021</v>
      </c>
      <c r="AA23" s="40">
        <f t="shared" si="14"/>
        <v>1.9152759265277981</v>
      </c>
    </row>
  </sheetData>
  <pageMargins left="0.7" right="0.7" top="0.75" bottom="0.75" header="0.3" footer="0.3"/>
  <pageSetup orientation="portrait" r:id="rId1"/>
  <ignoredErrors>
    <ignoredError sqref="H19:J19" formulaRange="1"/>
    <ignoredError sqref="Y8:AA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77D6-F238-49AD-A430-B7F07EFBB475}">
  <dimension ref="B3:AP40"/>
  <sheetViews>
    <sheetView zoomScale="85" zoomScaleNormal="85" workbookViewId="0">
      <selection activeCell="O9" sqref="O9"/>
    </sheetView>
  </sheetViews>
  <sheetFormatPr defaultRowHeight="15" x14ac:dyDescent="0.25"/>
  <cols>
    <col min="2" max="2" width="15.42578125" bestFit="1" customWidth="1"/>
    <col min="3" max="3" width="18.42578125" bestFit="1" customWidth="1"/>
    <col min="4" max="4" width="33.140625" bestFit="1" customWidth="1"/>
    <col min="5" max="5" width="10.5703125" style="2" bestFit="1" customWidth="1"/>
    <col min="6" max="7" width="9.5703125" style="2" bestFit="1" customWidth="1"/>
    <col min="8" max="8" width="9.28515625" style="2" bestFit="1" customWidth="1"/>
    <col min="9" max="9" width="9.5703125" style="2" bestFit="1" customWidth="1"/>
    <col min="10" max="12" width="9.28515625" style="2" bestFit="1" customWidth="1"/>
    <col min="13" max="13" width="9.140625" style="2"/>
    <col min="14" max="14" width="9.5703125" style="1" bestFit="1" customWidth="1"/>
    <col min="15" max="16" width="10.5703125" style="2" bestFit="1" customWidth="1"/>
    <col min="17" max="17" width="9.5703125" style="2" bestFit="1" customWidth="1"/>
    <col min="18" max="18" width="9.28515625" style="2" bestFit="1" customWidth="1"/>
    <col min="19" max="19" width="9.5703125" style="2" bestFit="1" customWidth="1"/>
    <col min="20" max="22" width="9.28515625" style="2" bestFit="1" customWidth="1"/>
    <col min="23" max="23" width="9.140625" style="2"/>
    <col min="24" max="24" width="9.5703125" style="1" bestFit="1" customWidth="1"/>
    <col min="25" max="26" width="10.5703125" style="2" bestFit="1" customWidth="1"/>
    <col min="27" max="27" width="9.5703125" style="2" bestFit="1" customWidth="1"/>
    <col min="28" max="28" width="9.28515625" style="2" bestFit="1" customWidth="1"/>
    <col min="29" max="29" width="9.5703125" style="2" bestFit="1" customWidth="1"/>
    <col min="30" max="32" width="9.28515625" style="2" bestFit="1" customWidth="1"/>
    <col min="33" max="33" width="9.140625" style="2"/>
    <col min="34" max="34" width="9.5703125" style="1" bestFit="1" customWidth="1"/>
    <col min="35" max="35" width="10.5703125" style="2" bestFit="1" customWidth="1"/>
    <col min="36" max="37" width="9.5703125" style="2" bestFit="1" customWidth="1"/>
    <col min="38" max="38" width="9.28515625" style="2" bestFit="1" customWidth="1"/>
    <col min="39" max="39" width="9.5703125" style="2" bestFit="1" customWidth="1"/>
    <col min="40" max="42" width="9.28515625" style="2" bestFit="1" customWidth="1"/>
  </cols>
  <sheetData>
    <row r="3" spans="2:42" ht="15.75" thickBot="1" x14ac:dyDescent="0.3"/>
    <row r="4" spans="2:42" s="47" customFormat="1" ht="15.75" thickBot="1" x14ac:dyDescent="0.3">
      <c r="E4" s="54" t="s">
        <v>48</v>
      </c>
      <c r="F4" s="55"/>
      <c r="G4" s="55"/>
      <c r="H4" s="55"/>
      <c r="I4" s="55"/>
      <c r="J4" s="55"/>
      <c r="K4" s="55"/>
      <c r="L4" s="56"/>
      <c r="M4" s="57"/>
      <c r="N4" s="54">
        <v>2020</v>
      </c>
      <c r="O4" s="55"/>
      <c r="P4" s="55"/>
      <c r="Q4" s="55"/>
      <c r="R4" s="55"/>
      <c r="S4" s="55"/>
      <c r="T4" s="55"/>
      <c r="U4" s="55"/>
      <c r="V4" s="56"/>
      <c r="W4" s="57"/>
      <c r="X4" s="54">
        <v>2021</v>
      </c>
      <c r="Y4" s="55"/>
      <c r="Z4" s="55"/>
      <c r="AA4" s="55"/>
      <c r="AB4" s="55"/>
      <c r="AC4" s="55"/>
      <c r="AD4" s="55"/>
      <c r="AE4" s="55"/>
      <c r="AF4" s="56"/>
      <c r="AG4" s="57"/>
      <c r="AH4" s="54">
        <v>2022</v>
      </c>
      <c r="AI4" s="55"/>
      <c r="AJ4" s="55"/>
      <c r="AK4" s="55"/>
      <c r="AL4" s="55"/>
      <c r="AM4" s="55"/>
      <c r="AN4" s="55"/>
      <c r="AO4" s="55"/>
      <c r="AP4" s="56"/>
    </row>
    <row r="5" spans="2:42" s="47" customFormat="1" ht="15.75" thickBot="1" x14ac:dyDescent="0.3">
      <c r="B5" s="48" t="s">
        <v>49</v>
      </c>
      <c r="C5" s="49" t="s">
        <v>50</v>
      </c>
      <c r="D5" s="49" t="s">
        <v>51</v>
      </c>
      <c r="E5" s="50" t="s">
        <v>52</v>
      </c>
      <c r="F5" s="51" t="s">
        <v>53</v>
      </c>
      <c r="G5" s="51" t="s">
        <v>54</v>
      </c>
      <c r="H5" s="51" t="s">
        <v>55</v>
      </c>
      <c r="I5" s="51" t="s">
        <v>56</v>
      </c>
      <c r="J5" s="51" t="s">
        <v>57</v>
      </c>
      <c r="K5" s="51" t="s">
        <v>58</v>
      </c>
      <c r="L5" s="52" t="s">
        <v>59</v>
      </c>
      <c r="M5" s="51"/>
      <c r="N5" s="53" t="s">
        <v>60</v>
      </c>
      <c r="O5" s="51" t="s">
        <v>52</v>
      </c>
      <c r="P5" s="51" t="s">
        <v>53</v>
      </c>
      <c r="Q5" s="51" t="s">
        <v>54</v>
      </c>
      <c r="R5" s="51" t="s">
        <v>55</v>
      </c>
      <c r="S5" s="51" t="s">
        <v>56</v>
      </c>
      <c r="T5" s="51" t="s">
        <v>57</v>
      </c>
      <c r="U5" s="51" t="s">
        <v>58</v>
      </c>
      <c r="V5" s="52" t="s">
        <v>59</v>
      </c>
      <c r="W5" s="51"/>
      <c r="X5" s="53" t="s">
        <v>60</v>
      </c>
      <c r="Y5" s="51" t="s">
        <v>52</v>
      </c>
      <c r="Z5" s="51" t="s">
        <v>53</v>
      </c>
      <c r="AA5" s="51" t="s">
        <v>54</v>
      </c>
      <c r="AB5" s="51" t="s">
        <v>55</v>
      </c>
      <c r="AC5" s="51" t="s">
        <v>56</v>
      </c>
      <c r="AD5" s="51" t="s">
        <v>57</v>
      </c>
      <c r="AE5" s="51" t="s">
        <v>58</v>
      </c>
      <c r="AF5" s="52" t="s">
        <v>59</v>
      </c>
      <c r="AG5" s="51"/>
      <c r="AH5" s="53" t="s">
        <v>60</v>
      </c>
      <c r="AI5" s="51" t="s">
        <v>52</v>
      </c>
      <c r="AJ5" s="51" t="s">
        <v>53</v>
      </c>
      <c r="AK5" s="51" t="s">
        <v>54</v>
      </c>
      <c r="AL5" s="51" t="s">
        <v>55</v>
      </c>
      <c r="AM5" s="51" t="s">
        <v>56</v>
      </c>
      <c r="AN5" s="51" t="s">
        <v>57</v>
      </c>
      <c r="AO5" s="51" t="s">
        <v>58</v>
      </c>
      <c r="AP5" s="52" t="s">
        <v>59</v>
      </c>
    </row>
    <row r="6" spans="2:42" x14ac:dyDescent="0.25">
      <c r="B6" s="7" t="s">
        <v>61</v>
      </c>
      <c r="C6" t="s">
        <v>62</v>
      </c>
      <c r="D6" t="s">
        <v>63</v>
      </c>
      <c r="E6" s="18">
        <v>18019</v>
      </c>
      <c r="F6" s="2">
        <v>169</v>
      </c>
      <c r="G6" s="2">
        <v>411</v>
      </c>
      <c r="H6" s="2">
        <v>2</v>
      </c>
      <c r="I6" s="2">
        <v>43</v>
      </c>
      <c r="J6" s="2">
        <v>16</v>
      </c>
      <c r="K6" s="2">
        <v>5</v>
      </c>
      <c r="L6" s="42">
        <v>0</v>
      </c>
      <c r="N6" s="45"/>
      <c r="O6" s="2">
        <f>IFERROR(E6/SUM(E7:E13)*SUM(O7:O13),0)</f>
        <v>17899.499293962348</v>
      </c>
      <c r="P6" s="2">
        <f t="shared" ref="P6:V6" si="0">IFERROR(F6/SUM(F7:F13)*SUM(P7:P13),0)</f>
        <v>209.54779448449452</v>
      </c>
      <c r="Q6" s="2">
        <f t="shared" si="0"/>
        <v>575.63595601582688</v>
      </c>
      <c r="R6" s="2">
        <f t="shared" si="0"/>
        <v>2.4452075490367502</v>
      </c>
      <c r="S6" s="2">
        <f t="shared" si="0"/>
        <v>51.33843349636431</v>
      </c>
      <c r="T6" s="2">
        <f t="shared" si="0"/>
        <v>18.316252029351052</v>
      </c>
      <c r="U6" s="2">
        <f t="shared" si="0"/>
        <v>4.4752675692005734</v>
      </c>
      <c r="V6" s="42">
        <f t="shared" si="0"/>
        <v>0</v>
      </c>
      <c r="X6" s="45"/>
      <c r="Y6" s="2">
        <f>IFERROR(E6/SUM(E7:E13)*SUM(Y7:Y13),0)</f>
        <v>17488.244703147218</v>
      </c>
      <c r="Z6" s="2">
        <f t="shared" ref="Z6:AF6" si="1">IFERROR(F6/SUM(F7:F13)*SUM(Z7:Z13),0)</f>
        <v>211.22458473867289</v>
      </c>
      <c r="AA6" s="2">
        <f t="shared" si="1"/>
        <v>587.35543862712757</v>
      </c>
      <c r="AB6" s="2">
        <f t="shared" si="1"/>
        <v>2.4288142314339911</v>
      </c>
      <c r="AC6" s="2">
        <f t="shared" si="1"/>
        <v>51.183482899809043</v>
      </c>
      <c r="AD6" s="2">
        <f t="shared" si="1"/>
        <v>18.319980044246151</v>
      </c>
      <c r="AE6" s="2">
        <f t="shared" si="1"/>
        <v>4.3578906357091052</v>
      </c>
      <c r="AF6" s="42">
        <f t="shared" si="1"/>
        <v>0</v>
      </c>
      <c r="AH6" s="45"/>
      <c r="AI6" s="2">
        <f>IFERROR(E6/SUM(E7:E13)*SUM(AI7:AI13),0)</f>
        <v>16443.604965727893</v>
      </c>
      <c r="AJ6" s="2">
        <f t="shared" ref="AJ6:AP6" si="2">IFERROR(F6/SUM(F7:F13)*SUM(AJ7:AJ13),0)</f>
        <v>212.1842102302459</v>
      </c>
      <c r="AK6" s="2">
        <f t="shared" si="2"/>
        <v>598.8647705446964</v>
      </c>
      <c r="AL6" s="2">
        <f t="shared" si="2"/>
        <v>2.40254243674124</v>
      </c>
      <c r="AM6" s="2">
        <f t="shared" si="2"/>
        <v>50.853593186530375</v>
      </c>
      <c r="AN6" s="2">
        <f t="shared" si="2"/>
        <v>18.261059514866236</v>
      </c>
      <c r="AO6" s="2">
        <f t="shared" si="2"/>
        <v>4.2112592496475001</v>
      </c>
      <c r="AP6" s="42">
        <f t="shared" si="2"/>
        <v>0</v>
      </c>
    </row>
    <row r="7" spans="2:42" x14ac:dyDescent="0.25">
      <c r="B7" s="7" t="s">
        <v>61</v>
      </c>
      <c r="C7" t="s">
        <v>62</v>
      </c>
      <c r="D7" t="s">
        <v>8</v>
      </c>
      <c r="E7" s="18">
        <v>5116</v>
      </c>
      <c r="F7" s="2">
        <v>38</v>
      </c>
      <c r="G7" s="2">
        <v>45</v>
      </c>
      <c r="H7" s="2">
        <v>0</v>
      </c>
      <c r="I7" s="2">
        <v>6</v>
      </c>
      <c r="J7" s="2">
        <v>4</v>
      </c>
      <c r="K7" s="2">
        <v>3</v>
      </c>
      <c r="L7" s="42">
        <v>0</v>
      </c>
      <c r="N7" s="45">
        <f>'Preferred - factors'!Y5</f>
        <v>0.43778768318193423</v>
      </c>
      <c r="O7" s="2">
        <f>$N7*E7</f>
        <v>2239.7217871587754</v>
      </c>
      <c r="P7" s="2">
        <f t="shared" ref="P7:V8" si="3">$N7*F7</f>
        <v>16.635931960913499</v>
      </c>
      <c r="Q7" s="2">
        <f t="shared" si="3"/>
        <v>19.700445743187039</v>
      </c>
      <c r="R7" s="2">
        <f t="shared" si="3"/>
        <v>0</v>
      </c>
      <c r="S7" s="2">
        <f t="shared" si="3"/>
        <v>2.6267260990916053</v>
      </c>
      <c r="T7" s="2">
        <f t="shared" si="3"/>
        <v>1.7511507327277369</v>
      </c>
      <c r="U7" s="2">
        <f t="shared" si="3"/>
        <v>1.3133630495458026</v>
      </c>
      <c r="V7" s="42">
        <f t="shared" si="3"/>
        <v>0</v>
      </c>
      <c r="X7" s="45">
        <f>'Preferred - factors'!Z5</f>
        <v>0.37248016472424567</v>
      </c>
      <c r="Y7" s="2">
        <f>$X7*E7</f>
        <v>1905.6085227292408</v>
      </c>
      <c r="Z7" s="2">
        <f t="shared" ref="Z7:AF8" si="4">$X7*F7</f>
        <v>14.154246259521335</v>
      </c>
      <c r="AA7" s="2">
        <f t="shared" si="4"/>
        <v>16.761607412591054</v>
      </c>
      <c r="AB7" s="2">
        <f t="shared" si="4"/>
        <v>0</v>
      </c>
      <c r="AC7" s="2">
        <f t="shared" si="4"/>
        <v>2.2348809883454739</v>
      </c>
      <c r="AD7" s="2">
        <f t="shared" si="4"/>
        <v>1.4899206588969827</v>
      </c>
      <c r="AE7" s="2">
        <f t="shared" si="4"/>
        <v>1.1174404941727369</v>
      </c>
      <c r="AF7" s="42">
        <f t="shared" si="4"/>
        <v>0</v>
      </c>
      <c r="AH7" s="45">
        <f>'Preferred - factors'!AA5</f>
        <v>0.2979404845110003</v>
      </c>
      <c r="AI7" s="2">
        <f>$AH7*E7</f>
        <v>1524.2635187582775</v>
      </c>
      <c r="AJ7" s="2">
        <f t="shared" ref="AJ7:AP8" si="5">$AH7*F7</f>
        <v>11.321738411418011</v>
      </c>
      <c r="AK7" s="2">
        <f t="shared" si="5"/>
        <v>13.407321802995014</v>
      </c>
      <c r="AL7" s="2">
        <f t="shared" si="5"/>
        <v>0</v>
      </c>
      <c r="AM7" s="2">
        <f t="shared" si="5"/>
        <v>1.7876429070660018</v>
      </c>
      <c r="AN7" s="2">
        <f t="shared" si="5"/>
        <v>1.1917619380440012</v>
      </c>
      <c r="AO7" s="2">
        <f t="shared" si="5"/>
        <v>0.89382145353300091</v>
      </c>
      <c r="AP7" s="42">
        <f t="shared" si="5"/>
        <v>0</v>
      </c>
    </row>
    <row r="8" spans="2:42" x14ac:dyDescent="0.25">
      <c r="B8" s="7" t="s">
        <v>61</v>
      </c>
      <c r="C8" t="s">
        <v>62</v>
      </c>
      <c r="D8" t="s">
        <v>15</v>
      </c>
      <c r="E8" s="18">
        <v>12845</v>
      </c>
      <c r="F8" s="2">
        <v>8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42">
        <v>0</v>
      </c>
      <c r="N8" s="45">
        <f>'Preferred - factors'!Y8</f>
        <v>1.180361169489146</v>
      </c>
      <c r="O8" s="2">
        <f>$N8*E8</f>
        <v>15161.739222088081</v>
      </c>
      <c r="P8" s="2">
        <f t="shared" si="3"/>
        <v>9.4428893559131684</v>
      </c>
      <c r="Q8" s="2">
        <f t="shared" si="3"/>
        <v>0</v>
      </c>
      <c r="R8" s="2">
        <f t="shared" si="3"/>
        <v>0</v>
      </c>
      <c r="S8" s="2">
        <f t="shared" si="3"/>
        <v>0</v>
      </c>
      <c r="T8" s="2">
        <f t="shared" si="3"/>
        <v>0</v>
      </c>
      <c r="U8" s="2">
        <f t="shared" si="3"/>
        <v>0</v>
      </c>
      <c r="V8" s="42">
        <f t="shared" si="3"/>
        <v>0</v>
      </c>
      <c r="X8" s="45">
        <f>'Preferred - factors'!Z8</f>
        <v>1.1715837030229106</v>
      </c>
      <c r="Y8" s="2">
        <f t="shared" ref="Y8:AF13" si="6">$X8*E8</f>
        <v>15048.992665329286</v>
      </c>
      <c r="Z8" s="2">
        <f t="shared" si="4"/>
        <v>9.3726696241832848</v>
      </c>
      <c r="AA8" s="2">
        <f t="shared" si="4"/>
        <v>0</v>
      </c>
      <c r="AB8" s="2">
        <f t="shared" si="4"/>
        <v>0</v>
      </c>
      <c r="AC8" s="2">
        <f t="shared" si="4"/>
        <v>0</v>
      </c>
      <c r="AD8" s="2">
        <f t="shared" si="4"/>
        <v>0</v>
      </c>
      <c r="AE8" s="2">
        <f t="shared" si="4"/>
        <v>0</v>
      </c>
      <c r="AF8" s="42">
        <f t="shared" si="4"/>
        <v>0</v>
      </c>
      <c r="AH8" s="45">
        <f>'Preferred - factors'!AA8</f>
        <v>1.1161090002438476</v>
      </c>
      <c r="AI8" s="2">
        <f t="shared" ref="AI8:AP13" si="7">$AH8*E8</f>
        <v>14336.420108132223</v>
      </c>
      <c r="AJ8" s="2">
        <f t="shared" si="5"/>
        <v>8.928872001950781</v>
      </c>
      <c r="AK8" s="2">
        <f t="shared" si="5"/>
        <v>0</v>
      </c>
      <c r="AL8" s="2">
        <f t="shared" si="5"/>
        <v>0</v>
      </c>
      <c r="AM8" s="2">
        <f t="shared" si="5"/>
        <v>0</v>
      </c>
      <c r="AN8" s="2">
        <f t="shared" si="5"/>
        <v>0</v>
      </c>
      <c r="AO8" s="2">
        <f t="shared" si="5"/>
        <v>0</v>
      </c>
      <c r="AP8" s="42">
        <f t="shared" si="5"/>
        <v>0</v>
      </c>
    </row>
    <row r="9" spans="2:42" x14ac:dyDescent="0.25">
      <c r="B9" s="7" t="s">
        <v>61</v>
      </c>
      <c r="C9" t="s">
        <v>62</v>
      </c>
      <c r="D9" t="s">
        <v>27</v>
      </c>
      <c r="E9" s="18">
        <v>384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42">
        <v>0</v>
      </c>
      <c r="N9" s="45"/>
      <c r="O9" s="2">
        <f>O27</f>
        <v>776.70853898570385</v>
      </c>
      <c r="P9" s="2">
        <f t="shared" ref="P9:V9" si="8">P27</f>
        <v>0</v>
      </c>
      <c r="Q9" s="2">
        <f t="shared" si="8"/>
        <v>0</v>
      </c>
      <c r="R9" s="2">
        <f t="shared" si="8"/>
        <v>0</v>
      </c>
      <c r="S9" s="2">
        <f t="shared" si="8"/>
        <v>0</v>
      </c>
      <c r="T9" s="2">
        <f t="shared" si="8"/>
        <v>0</v>
      </c>
      <c r="U9" s="2">
        <f t="shared" si="8"/>
        <v>0</v>
      </c>
      <c r="V9" s="42">
        <f t="shared" si="8"/>
        <v>8.0907139477677479</v>
      </c>
      <c r="X9" s="45"/>
      <c r="Y9" s="2">
        <f>Y27</f>
        <v>799.71641229818692</v>
      </c>
      <c r="Z9" s="2">
        <f t="shared" ref="Z9:AF9" si="9">Z27</f>
        <v>0</v>
      </c>
      <c r="AA9" s="2">
        <f t="shared" si="9"/>
        <v>0</v>
      </c>
      <c r="AB9" s="2">
        <f t="shared" si="9"/>
        <v>0</v>
      </c>
      <c r="AC9" s="2">
        <f t="shared" si="9"/>
        <v>0</v>
      </c>
      <c r="AD9" s="2">
        <f t="shared" si="9"/>
        <v>0</v>
      </c>
      <c r="AE9" s="2">
        <f t="shared" si="9"/>
        <v>0</v>
      </c>
      <c r="AF9" s="42">
        <f t="shared" si="9"/>
        <v>8.3303792947727811</v>
      </c>
      <c r="AH9" s="45"/>
      <c r="AI9" s="2">
        <f>AI27</f>
        <v>821.68434585513126</v>
      </c>
      <c r="AJ9" s="2">
        <f t="shared" ref="AJ9:AP9" si="10">AJ27</f>
        <v>0</v>
      </c>
      <c r="AK9" s="2">
        <f t="shared" si="10"/>
        <v>0</v>
      </c>
      <c r="AL9" s="2">
        <f t="shared" si="10"/>
        <v>0</v>
      </c>
      <c r="AM9" s="2">
        <f t="shared" si="10"/>
        <v>0</v>
      </c>
      <c r="AN9" s="2">
        <f t="shared" si="10"/>
        <v>0</v>
      </c>
      <c r="AO9" s="2">
        <f t="shared" si="10"/>
        <v>0</v>
      </c>
      <c r="AP9" s="42">
        <f t="shared" si="10"/>
        <v>8.55921193599095</v>
      </c>
    </row>
    <row r="10" spans="2:42" x14ac:dyDescent="0.25">
      <c r="B10" s="7" t="s">
        <v>61</v>
      </c>
      <c r="C10" t="s">
        <v>62</v>
      </c>
      <c r="D10" t="s">
        <v>64</v>
      </c>
      <c r="E10" s="18">
        <v>0</v>
      </c>
      <c r="G10" s="2">
        <v>0</v>
      </c>
      <c r="H10" s="2">
        <v>0</v>
      </c>
      <c r="I10" s="2">
        <v>0</v>
      </c>
      <c r="K10" s="2">
        <v>0</v>
      </c>
      <c r="L10" s="42">
        <v>0</v>
      </c>
      <c r="N10" s="45"/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42">
        <v>0</v>
      </c>
      <c r="X10" s="45"/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42">
        <v>0</v>
      </c>
      <c r="AH10" s="45"/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42">
        <v>0</v>
      </c>
    </row>
    <row r="11" spans="2:42" x14ac:dyDescent="0.25">
      <c r="B11" s="7" t="s">
        <v>61</v>
      </c>
      <c r="C11" t="s">
        <v>62</v>
      </c>
      <c r="D11" t="s">
        <v>29</v>
      </c>
      <c r="E11" s="18">
        <v>38</v>
      </c>
      <c r="F11" s="2">
        <v>50</v>
      </c>
      <c r="G11" s="2">
        <v>123</v>
      </c>
      <c r="H11" s="2">
        <v>2</v>
      </c>
      <c r="I11" s="2">
        <v>22</v>
      </c>
      <c r="J11" s="2">
        <v>4</v>
      </c>
      <c r="K11" s="2">
        <v>1</v>
      </c>
      <c r="L11" s="42">
        <v>0</v>
      </c>
      <c r="N11" s="45">
        <f>'Preferred - factors'!Y16</f>
        <v>1.0928882045384551</v>
      </c>
      <c r="O11" s="2">
        <f>$N11*E11</f>
        <v>41.529751772461296</v>
      </c>
      <c r="P11" s="2">
        <f t="shared" ref="P11:V13" si="11">$N11*F11</f>
        <v>54.644410226922759</v>
      </c>
      <c r="Q11" s="2">
        <f t="shared" si="11"/>
        <v>134.42524915822997</v>
      </c>
      <c r="R11" s="2">
        <f t="shared" si="11"/>
        <v>2.1857764090769103</v>
      </c>
      <c r="S11" s="2">
        <f t="shared" si="11"/>
        <v>24.043540499846014</v>
      </c>
      <c r="T11" s="2">
        <f t="shared" si="11"/>
        <v>4.3715528181538206</v>
      </c>
      <c r="U11" s="2">
        <f t="shared" si="11"/>
        <v>1.0928882045384551</v>
      </c>
      <c r="V11" s="42">
        <f t="shared" si="11"/>
        <v>0</v>
      </c>
      <c r="X11" s="45">
        <f>'Preferred - factors'!Z16</f>
        <v>1.0581381418745945</v>
      </c>
      <c r="Y11" s="2">
        <f t="shared" si="6"/>
        <v>40.209249391234593</v>
      </c>
      <c r="Z11" s="2">
        <f t="shared" si="6"/>
        <v>52.906907093729728</v>
      </c>
      <c r="AA11" s="2">
        <f t="shared" si="6"/>
        <v>130.15099145057513</v>
      </c>
      <c r="AB11" s="2">
        <f t="shared" si="6"/>
        <v>2.1162762837491891</v>
      </c>
      <c r="AC11" s="2">
        <f t="shared" si="6"/>
        <v>23.27903912124108</v>
      </c>
      <c r="AD11" s="2">
        <f t="shared" si="6"/>
        <v>4.2325525674983782</v>
      </c>
      <c r="AE11" s="2">
        <f t="shared" si="6"/>
        <v>1.0581381418745945</v>
      </c>
      <c r="AF11" s="42">
        <f t="shared" si="6"/>
        <v>0</v>
      </c>
      <c r="AH11" s="45">
        <f>'Preferred - factors'!AA16</f>
        <v>1.0159792213932404</v>
      </c>
      <c r="AI11" s="2">
        <f t="shared" si="7"/>
        <v>38.607210412943132</v>
      </c>
      <c r="AJ11" s="2">
        <f t="shared" si="7"/>
        <v>50.79896106966202</v>
      </c>
      <c r="AK11" s="2">
        <f t="shared" si="7"/>
        <v>124.96544423136856</v>
      </c>
      <c r="AL11" s="2">
        <f t="shared" si="7"/>
        <v>2.0319584427864807</v>
      </c>
      <c r="AM11" s="2">
        <f t="shared" si="7"/>
        <v>22.351542870651286</v>
      </c>
      <c r="AN11" s="2">
        <f t="shared" si="7"/>
        <v>4.0639168855729615</v>
      </c>
      <c r="AO11" s="2">
        <f t="shared" si="7"/>
        <v>1.0159792213932404</v>
      </c>
      <c r="AP11" s="42">
        <f t="shared" si="7"/>
        <v>0</v>
      </c>
    </row>
    <row r="12" spans="2:42" x14ac:dyDescent="0.25">
      <c r="B12" s="7" t="s">
        <v>61</v>
      </c>
      <c r="C12" t="s">
        <v>62</v>
      </c>
      <c r="D12" t="s">
        <v>33</v>
      </c>
      <c r="E12" s="18">
        <v>1</v>
      </c>
      <c r="F12" s="2">
        <v>0</v>
      </c>
      <c r="G12" s="2">
        <v>25</v>
      </c>
      <c r="H12" s="2">
        <v>1</v>
      </c>
      <c r="I12" s="2">
        <v>8</v>
      </c>
      <c r="J12" s="2">
        <v>9</v>
      </c>
      <c r="K12" s="2">
        <v>2</v>
      </c>
      <c r="L12" s="42">
        <v>0</v>
      </c>
      <c r="N12" s="45">
        <f>'Preferred - factors'!Y19</f>
        <v>1.482034914478215</v>
      </c>
      <c r="O12" s="2">
        <f t="shared" ref="O12:O13" si="12">$N12*E12</f>
        <v>1.482034914478215</v>
      </c>
      <c r="P12" s="2">
        <f t="shared" si="11"/>
        <v>0</v>
      </c>
      <c r="Q12" s="2">
        <f t="shared" si="11"/>
        <v>37.050872861955376</v>
      </c>
      <c r="R12" s="2">
        <f t="shared" si="11"/>
        <v>1.482034914478215</v>
      </c>
      <c r="S12" s="2">
        <f t="shared" si="11"/>
        <v>11.85627931582572</v>
      </c>
      <c r="T12" s="2">
        <f t="shared" si="11"/>
        <v>13.338314230303935</v>
      </c>
      <c r="U12" s="2">
        <f t="shared" si="11"/>
        <v>2.96406982895643</v>
      </c>
      <c r="V12" s="42">
        <f t="shared" si="11"/>
        <v>0</v>
      </c>
      <c r="X12" s="45">
        <f>'Preferred - factors'!Z19</f>
        <v>1.5269450634017974</v>
      </c>
      <c r="Y12" s="2">
        <f t="shared" si="6"/>
        <v>1.5269450634017974</v>
      </c>
      <c r="Z12" s="2">
        <f t="shared" si="6"/>
        <v>0</v>
      </c>
      <c r="AA12" s="2">
        <f t="shared" si="6"/>
        <v>38.173626585044936</v>
      </c>
      <c r="AB12" s="2">
        <f t="shared" si="6"/>
        <v>1.5269450634017974</v>
      </c>
      <c r="AC12" s="2">
        <f t="shared" si="6"/>
        <v>12.215560507214379</v>
      </c>
      <c r="AD12" s="2">
        <f t="shared" si="6"/>
        <v>13.742505570616176</v>
      </c>
      <c r="AE12" s="2">
        <f t="shared" si="6"/>
        <v>3.0538901268035947</v>
      </c>
      <c r="AF12" s="42">
        <f t="shared" si="6"/>
        <v>0</v>
      </c>
      <c r="AH12" s="45">
        <f>'Preferred - factors'!AA19</f>
        <v>1.5718552123253793</v>
      </c>
      <c r="AI12" s="2">
        <f t="shared" si="7"/>
        <v>1.5718552123253793</v>
      </c>
      <c r="AJ12" s="2">
        <f t="shared" si="7"/>
        <v>0</v>
      </c>
      <c r="AK12" s="2">
        <f t="shared" si="7"/>
        <v>39.296380308134481</v>
      </c>
      <c r="AL12" s="2">
        <f t="shared" si="7"/>
        <v>1.5718552123253793</v>
      </c>
      <c r="AM12" s="2">
        <f t="shared" si="7"/>
        <v>12.574841698603034</v>
      </c>
      <c r="AN12" s="2">
        <f t="shared" si="7"/>
        <v>14.146696910928414</v>
      </c>
      <c r="AO12" s="2">
        <f t="shared" si="7"/>
        <v>3.1437104246507586</v>
      </c>
      <c r="AP12" s="42">
        <f t="shared" si="7"/>
        <v>0</v>
      </c>
    </row>
    <row r="13" spans="2:42" ht="15.75" thickBot="1" x14ac:dyDescent="0.3">
      <c r="B13" s="9" t="s">
        <v>61</v>
      </c>
      <c r="C13" s="10" t="s">
        <v>62</v>
      </c>
      <c r="D13" s="10" t="s">
        <v>37</v>
      </c>
      <c r="E13" s="19">
        <v>54</v>
      </c>
      <c r="F13" s="11">
        <v>75</v>
      </c>
      <c r="G13" s="11">
        <v>226</v>
      </c>
      <c r="H13" s="11">
        <v>0</v>
      </c>
      <c r="I13" s="11">
        <v>8</v>
      </c>
      <c r="J13" s="11">
        <v>0</v>
      </c>
      <c r="K13" s="11">
        <v>0</v>
      </c>
      <c r="L13" s="43">
        <v>0</v>
      </c>
      <c r="M13" s="11"/>
      <c r="N13" s="46">
        <f>'Preferred - factors'!Y23</f>
        <v>1.7507255799569947</v>
      </c>
      <c r="O13" s="11">
        <f t="shared" si="12"/>
        <v>94.539181317677716</v>
      </c>
      <c r="P13" s="11">
        <f t="shared" si="11"/>
        <v>131.30441849677462</v>
      </c>
      <c r="Q13" s="11">
        <f t="shared" si="11"/>
        <v>395.66398107028078</v>
      </c>
      <c r="R13" s="11">
        <f t="shared" si="11"/>
        <v>0</v>
      </c>
      <c r="S13" s="11">
        <f t="shared" si="11"/>
        <v>14.005804639655958</v>
      </c>
      <c r="T13" s="11">
        <f t="shared" si="11"/>
        <v>0</v>
      </c>
      <c r="U13" s="11">
        <f t="shared" si="11"/>
        <v>0</v>
      </c>
      <c r="V13" s="43">
        <f t="shared" si="11"/>
        <v>0</v>
      </c>
      <c r="W13" s="11"/>
      <c r="X13" s="46">
        <f>'Preferred - factors'!Z23</f>
        <v>1.8305394798522021</v>
      </c>
      <c r="Y13" s="11">
        <f t="shared" si="6"/>
        <v>98.849131912018919</v>
      </c>
      <c r="Z13" s="11">
        <f t="shared" si="6"/>
        <v>137.29046098891516</v>
      </c>
      <c r="AA13" s="11">
        <f t="shared" si="6"/>
        <v>413.70192244659768</v>
      </c>
      <c r="AB13" s="11">
        <f t="shared" si="6"/>
        <v>0</v>
      </c>
      <c r="AC13" s="11">
        <f t="shared" si="6"/>
        <v>14.644315838817617</v>
      </c>
      <c r="AD13" s="11">
        <f t="shared" si="6"/>
        <v>0</v>
      </c>
      <c r="AE13" s="11">
        <f t="shared" si="6"/>
        <v>0</v>
      </c>
      <c r="AF13" s="43">
        <f t="shared" si="6"/>
        <v>0</v>
      </c>
      <c r="AG13" s="11"/>
      <c r="AH13" s="46">
        <f>'Preferred - factors'!AA23</f>
        <v>1.9152759265277981</v>
      </c>
      <c r="AI13" s="11">
        <f t="shared" si="7"/>
        <v>103.4249000325011</v>
      </c>
      <c r="AJ13" s="11">
        <f t="shared" si="7"/>
        <v>143.64569448958486</v>
      </c>
      <c r="AK13" s="11">
        <f t="shared" si="7"/>
        <v>432.85235939528235</v>
      </c>
      <c r="AL13" s="11">
        <f t="shared" si="7"/>
        <v>0</v>
      </c>
      <c r="AM13" s="11">
        <f t="shared" si="7"/>
        <v>15.322207412222385</v>
      </c>
      <c r="AN13" s="11">
        <f t="shared" si="7"/>
        <v>0</v>
      </c>
      <c r="AO13" s="11">
        <f t="shared" si="7"/>
        <v>0</v>
      </c>
      <c r="AP13" s="43">
        <f t="shared" si="7"/>
        <v>0</v>
      </c>
    </row>
    <row r="14" spans="2:42" ht="15.75" thickBot="1" x14ac:dyDescent="0.3">
      <c r="E14" s="18"/>
      <c r="L14" s="42"/>
      <c r="N14" s="45"/>
      <c r="V14" s="42"/>
      <c r="X14" s="45"/>
      <c r="AF14" s="42"/>
      <c r="AH14" s="45"/>
      <c r="AP14" s="42"/>
    </row>
    <row r="15" spans="2:42" x14ac:dyDescent="0.25">
      <c r="B15" s="3" t="s">
        <v>61</v>
      </c>
      <c r="C15" s="4" t="s">
        <v>65</v>
      </c>
      <c r="D15" s="4" t="s">
        <v>63</v>
      </c>
      <c r="E15" s="17">
        <v>18664.423187006199</v>
      </c>
      <c r="F15" s="5">
        <v>1711.4422219564274</v>
      </c>
      <c r="G15" s="5">
        <v>266.78992077840604</v>
      </c>
      <c r="H15" s="5">
        <v>0</v>
      </c>
      <c r="I15" s="5">
        <v>73.266670355947838</v>
      </c>
      <c r="J15" s="5">
        <v>0</v>
      </c>
      <c r="K15" s="5">
        <v>0</v>
      </c>
      <c r="L15" s="41">
        <v>0</v>
      </c>
      <c r="M15" s="5"/>
      <c r="N15" s="44"/>
      <c r="O15" s="5">
        <f>IFERROR(E15/SUM(E16:E22)*SUM(O16:O22),0)</f>
        <v>8374.3729057600212</v>
      </c>
      <c r="P15" s="5">
        <f t="shared" ref="P15" si="13">IFERROR(F15/SUM(F16:F22)*SUM(P16:P22),0)</f>
        <v>1870.4150171252643</v>
      </c>
      <c r="Q15" s="5">
        <f t="shared" ref="Q15" si="14">IFERROR(G15/SUM(G16:G22)*SUM(Q16:Q22),0)</f>
        <v>291.57155750846886</v>
      </c>
      <c r="R15" s="5">
        <f t="shared" ref="R15" si="15">IFERROR(H15/SUM(H16:H22)*SUM(R16:R22),0)</f>
        <v>0</v>
      </c>
      <c r="S15" s="5">
        <f t="shared" ref="S15" si="16">IFERROR(I15/SUM(I16:I22)*SUM(S16:S22),0)</f>
        <v>80.07227981782269</v>
      </c>
      <c r="T15" s="5">
        <f t="shared" ref="T15" si="17">IFERROR(J15/SUM(J16:J22)*SUM(T16:T22),0)</f>
        <v>0</v>
      </c>
      <c r="U15" s="5">
        <f t="shared" ref="U15" si="18">IFERROR(K15/SUM(K16:K22)*SUM(U16:U22),0)</f>
        <v>0</v>
      </c>
      <c r="V15" s="41">
        <f t="shared" ref="V15" si="19">IFERROR(L15/SUM(L16:L22)*SUM(V16:V22),0)</f>
        <v>0</v>
      </c>
      <c r="W15" s="5"/>
      <c r="X15" s="44"/>
      <c r="Y15" s="5">
        <f>IFERROR(E15/SUM(E16:E22)*SUM(Y16:Y22),0)</f>
        <v>7164.92961766391</v>
      </c>
      <c r="Z15" s="5">
        <f t="shared" ref="Z15" si="20">IFERROR(F15/SUM(F16:F22)*SUM(Z16:Z22),0)</f>
        <v>1810.9422926667014</v>
      </c>
      <c r="AA15" s="5">
        <f t="shared" ref="AA15" si="21">IFERROR(G15/SUM(G16:G22)*SUM(AA16:AA22),0)</f>
        <v>282.30059104333282</v>
      </c>
      <c r="AB15" s="5">
        <f t="shared" ref="AB15" si="22">IFERROR(H15/SUM(H16:H22)*SUM(AB16:AB22),0)</f>
        <v>0</v>
      </c>
      <c r="AC15" s="5">
        <f t="shared" ref="AC15" si="23">IFERROR(I15/SUM(I16:I22)*SUM(AC16:AC22),0)</f>
        <v>77.526258431781088</v>
      </c>
      <c r="AD15" s="5">
        <f t="shared" ref="AD15" si="24">IFERROR(J15/SUM(J16:J22)*SUM(AD16:AD22),0)</f>
        <v>0</v>
      </c>
      <c r="AE15" s="5">
        <f t="shared" ref="AE15" si="25">IFERROR(K15/SUM(K16:K22)*SUM(AE16:AE22),0)</f>
        <v>0</v>
      </c>
      <c r="AF15" s="41">
        <f t="shared" ref="AF15" si="26">IFERROR(L15/SUM(L16:L22)*SUM(AF16:AF22),0)</f>
        <v>0</v>
      </c>
      <c r="AG15" s="5"/>
      <c r="AH15" s="44"/>
      <c r="AI15" s="5">
        <f>IFERROR(E15/SUM(E16:E22)*SUM(AI16:AI22),0)</f>
        <v>5783.7392399235987</v>
      </c>
      <c r="AJ15" s="5">
        <f t="shared" ref="AJ15" si="27">IFERROR(F15/SUM(F16:F22)*SUM(AJ16:AJ22),0)</f>
        <v>1738.7897361228081</v>
      </c>
      <c r="AK15" s="5">
        <f t="shared" ref="AK15" si="28">IFERROR(G15/SUM(G16:G22)*SUM(AK16:AK22),0)</f>
        <v>271.05301598800924</v>
      </c>
      <c r="AL15" s="5">
        <f t="shared" ref="AL15" si="29">IFERROR(H15/SUM(H16:H22)*SUM(AL16:AL22),0)</f>
        <v>0</v>
      </c>
      <c r="AM15" s="5">
        <f t="shared" ref="AM15" si="30">IFERROR(I15/SUM(I16:I22)*SUM(AM16:AM22),0)</f>
        <v>74.437414702311088</v>
      </c>
      <c r="AN15" s="5">
        <f t="shared" ref="AN15" si="31">IFERROR(J15/SUM(J16:J22)*SUM(AN16:AN22),0)</f>
        <v>0</v>
      </c>
      <c r="AO15" s="5">
        <f t="shared" ref="AO15" si="32">IFERROR(K15/SUM(K16:K22)*SUM(AO16:AO22),0)</f>
        <v>0</v>
      </c>
      <c r="AP15" s="41">
        <f t="shared" ref="AP15" si="33">IFERROR(L15/SUM(L16:L22)*SUM(AP16:AP22),0)</f>
        <v>0</v>
      </c>
    </row>
    <row r="16" spans="2:42" x14ac:dyDescent="0.25">
      <c r="B16" s="7" t="s">
        <v>61</v>
      </c>
      <c r="C16" t="s">
        <v>65</v>
      </c>
      <c r="D16" t="s">
        <v>8</v>
      </c>
      <c r="E16" s="18">
        <v>28622.592477499998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42">
        <v>0</v>
      </c>
      <c r="N16" s="45">
        <f>N$7</f>
        <v>0.43778768318193423</v>
      </c>
      <c r="O16" s="2">
        <f>$N16*E16</f>
        <v>12530.618447385383</v>
      </c>
      <c r="P16" s="2">
        <f t="shared" ref="P16:V17" si="34">$N16*F16</f>
        <v>0</v>
      </c>
      <c r="Q16" s="2">
        <f t="shared" si="34"/>
        <v>0</v>
      </c>
      <c r="R16" s="2">
        <f t="shared" si="34"/>
        <v>0</v>
      </c>
      <c r="S16" s="2">
        <f t="shared" si="34"/>
        <v>0</v>
      </c>
      <c r="T16" s="2">
        <f t="shared" si="34"/>
        <v>0</v>
      </c>
      <c r="U16" s="2">
        <f t="shared" si="34"/>
        <v>0</v>
      </c>
      <c r="V16" s="42">
        <f t="shared" si="34"/>
        <v>0</v>
      </c>
      <c r="X16" s="45">
        <f>X$7</f>
        <v>0.37248016472424567</v>
      </c>
      <c r="Y16" s="2">
        <f>$X16*E16</f>
        <v>10661.347960854155</v>
      </c>
      <c r="Z16" s="2">
        <f t="shared" ref="Z16:AF17" si="35">$X16*F16</f>
        <v>0</v>
      </c>
      <c r="AA16" s="2">
        <f t="shared" si="35"/>
        <v>0</v>
      </c>
      <c r="AB16" s="2">
        <f t="shared" si="35"/>
        <v>0</v>
      </c>
      <c r="AC16" s="2">
        <f t="shared" si="35"/>
        <v>0</v>
      </c>
      <c r="AD16" s="2">
        <f t="shared" si="35"/>
        <v>0</v>
      </c>
      <c r="AE16" s="2">
        <f t="shared" si="35"/>
        <v>0</v>
      </c>
      <c r="AF16" s="42">
        <f t="shared" si="35"/>
        <v>0</v>
      </c>
      <c r="AH16" s="45">
        <f>AH$7</f>
        <v>0.2979404845110003</v>
      </c>
      <c r="AI16" s="2">
        <f>$AH16*E16</f>
        <v>8527.8290707072629</v>
      </c>
      <c r="AJ16" s="2">
        <f t="shared" ref="AJ16:AP17" si="36">$AH16*F16</f>
        <v>0</v>
      </c>
      <c r="AK16" s="2">
        <f t="shared" si="36"/>
        <v>0</v>
      </c>
      <c r="AL16" s="2">
        <f t="shared" si="36"/>
        <v>0</v>
      </c>
      <c r="AM16" s="2">
        <f t="shared" si="36"/>
        <v>0</v>
      </c>
      <c r="AN16" s="2">
        <f t="shared" si="36"/>
        <v>0</v>
      </c>
      <c r="AO16" s="2">
        <f t="shared" si="36"/>
        <v>0</v>
      </c>
      <c r="AP16" s="42">
        <f t="shared" si="36"/>
        <v>0</v>
      </c>
    </row>
    <row r="17" spans="2:42" x14ac:dyDescent="0.25">
      <c r="B17" s="7" t="s">
        <v>61</v>
      </c>
      <c r="C17" t="s">
        <v>65</v>
      </c>
      <c r="D17" t="s">
        <v>15</v>
      </c>
      <c r="E17" s="18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42">
        <v>0</v>
      </c>
      <c r="N17" s="45">
        <f>N$8</f>
        <v>1.180361169489146</v>
      </c>
      <c r="O17" s="2">
        <f>$N17*E17</f>
        <v>0</v>
      </c>
      <c r="P17" s="2">
        <f t="shared" si="34"/>
        <v>0</v>
      </c>
      <c r="Q17" s="2">
        <f t="shared" si="34"/>
        <v>0</v>
      </c>
      <c r="R17" s="2">
        <f t="shared" si="34"/>
        <v>0</v>
      </c>
      <c r="S17" s="2">
        <f t="shared" si="34"/>
        <v>0</v>
      </c>
      <c r="T17" s="2">
        <f t="shared" si="34"/>
        <v>0</v>
      </c>
      <c r="U17" s="2">
        <f t="shared" si="34"/>
        <v>0</v>
      </c>
      <c r="V17" s="42">
        <f t="shared" si="34"/>
        <v>0</v>
      </c>
      <c r="X17" s="45">
        <f>X$8</f>
        <v>1.1715837030229106</v>
      </c>
      <c r="Y17" s="2">
        <f t="shared" ref="Y17" si="37">$X17*E17</f>
        <v>0</v>
      </c>
      <c r="Z17" s="2">
        <f t="shared" si="35"/>
        <v>0</v>
      </c>
      <c r="AA17" s="2">
        <f t="shared" si="35"/>
        <v>0</v>
      </c>
      <c r="AB17" s="2">
        <f t="shared" si="35"/>
        <v>0</v>
      </c>
      <c r="AC17" s="2">
        <f t="shared" si="35"/>
        <v>0</v>
      </c>
      <c r="AD17" s="2">
        <f t="shared" si="35"/>
        <v>0</v>
      </c>
      <c r="AE17" s="2">
        <f t="shared" si="35"/>
        <v>0</v>
      </c>
      <c r="AF17" s="42">
        <f t="shared" si="35"/>
        <v>0</v>
      </c>
      <c r="AH17" s="45">
        <f>AH$8</f>
        <v>1.1161090002438476</v>
      </c>
      <c r="AI17" s="2">
        <f t="shared" ref="AI17" si="38">$AH17*E17</f>
        <v>0</v>
      </c>
      <c r="AJ17" s="2">
        <f t="shared" si="36"/>
        <v>0</v>
      </c>
      <c r="AK17" s="2">
        <f t="shared" si="36"/>
        <v>0</v>
      </c>
      <c r="AL17" s="2">
        <f t="shared" si="36"/>
        <v>0</v>
      </c>
      <c r="AM17" s="2">
        <f t="shared" si="36"/>
        <v>0</v>
      </c>
      <c r="AN17" s="2">
        <f t="shared" si="36"/>
        <v>0</v>
      </c>
      <c r="AO17" s="2">
        <f t="shared" si="36"/>
        <v>0</v>
      </c>
      <c r="AP17" s="42">
        <f t="shared" si="36"/>
        <v>0</v>
      </c>
    </row>
    <row r="18" spans="2:42" x14ac:dyDescent="0.25">
      <c r="B18" s="7" t="s">
        <v>61</v>
      </c>
      <c r="C18" t="s">
        <v>65</v>
      </c>
      <c r="D18" t="s">
        <v>27</v>
      </c>
      <c r="E18" s="18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42">
        <v>0</v>
      </c>
      <c r="N18" s="45"/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42">
        <v>0</v>
      </c>
      <c r="X18" s="45"/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42">
        <v>0</v>
      </c>
      <c r="AH18" s="45"/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42">
        <v>0</v>
      </c>
    </row>
    <row r="19" spans="2:42" x14ac:dyDescent="0.25">
      <c r="B19" s="7" t="s">
        <v>61</v>
      </c>
      <c r="C19" t="s">
        <v>65</v>
      </c>
      <c r="D19" t="s">
        <v>64</v>
      </c>
      <c r="E19" s="18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42">
        <v>0</v>
      </c>
      <c r="N19" s="45"/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42">
        <v>0</v>
      </c>
      <c r="X19" s="45"/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42">
        <v>0</v>
      </c>
      <c r="AH19" s="45"/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42">
        <v>0</v>
      </c>
    </row>
    <row r="20" spans="2:42" x14ac:dyDescent="0.25">
      <c r="B20" s="7" t="s">
        <v>61</v>
      </c>
      <c r="C20" t="s">
        <v>65</v>
      </c>
      <c r="D20" t="s">
        <v>29</v>
      </c>
      <c r="E20" s="18">
        <v>484</v>
      </c>
      <c r="F20" s="2">
        <v>1973.192208843881</v>
      </c>
      <c r="G20" s="2">
        <v>314.96032314117383</v>
      </c>
      <c r="H20" s="2">
        <v>0</v>
      </c>
      <c r="I20" s="2">
        <v>86.088337668238708</v>
      </c>
      <c r="J20" s="2">
        <v>0</v>
      </c>
      <c r="K20" s="2">
        <v>0</v>
      </c>
      <c r="L20" s="42">
        <v>0</v>
      </c>
      <c r="N20" s="45">
        <f>N$11</f>
        <v>1.0928882045384551</v>
      </c>
      <c r="O20" s="2">
        <f>$N20*E20</f>
        <v>528.95789099661226</v>
      </c>
      <c r="P20" s="2">
        <f t="shared" ref="P20:V22" si="39">$N20*F20</f>
        <v>2156.4784903326577</v>
      </c>
      <c r="Q20" s="2">
        <f t="shared" si="39"/>
        <v>344.21642205860911</v>
      </c>
      <c r="R20" s="2">
        <f t="shared" si="39"/>
        <v>0</v>
      </c>
      <c r="S20" s="2">
        <f t="shared" si="39"/>
        <v>94.084928785941656</v>
      </c>
      <c r="T20" s="2">
        <f t="shared" si="39"/>
        <v>0</v>
      </c>
      <c r="U20" s="2">
        <f t="shared" si="39"/>
        <v>0</v>
      </c>
      <c r="V20" s="42">
        <f t="shared" si="39"/>
        <v>0</v>
      </c>
      <c r="X20" s="45">
        <f>X$11</f>
        <v>1.0581381418745945</v>
      </c>
      <c r="Y20" s="2">
        <f t="shared" ref="Y20:AF22" si="40">$X20*E20</f>
        <v>512.13886066730379</v>
      </c>
      <c r="Z20" s="2">
        <f t="shared" si="40"/>
        <v>2087.9099374274911</v>
      </c>
      <c r="AA20" s="2">
        <f t="shared" si="40"/>
        <v>333.27153109282352</v>
      </c>
      <c r="AB20" s="2">
        <f t="shared" si="40"/>
        <v>0</v>
      </c>
      <c r="AC20" s="2">
        <f t="shared" si="40"/>
        <v>91.093353657342774</v>
      </c>
      <c r="AD20" s="2">
        <f t="shared" si="40"/>
        <v>0</v>
      </c>
      <c r="AE20" s="2">
        <f t="shared" si="40"/>
        <v>0</v>
      </c>
      <c r="AF20" s="42">
        <f t="shared" si="40"/>
        <v>0</v>
      </c>
      <c r="AH20" s="45">
        <f>AH$11</f>
        <v>1.0159792213932404</v>
      </c>
      <c r="AI20" s="2">
        <f t="shared" ref="AI20:AP22" si="41">$AH20*E20</f>
        <v>491.73394315432836</v>
      </c>
      <c r="AJ20" s="2">
        <f t="shared" si="41"/>
        <v>2004.7222840004142</v>
      </c>
      <c r="AK20" s="2">
        <f t="shared" si="41"/>
        <v>319.99314387473316</v>
      </c>
      <c r="AL20" s="2">
        <f t="shared" si="41"/>
        <v>0</v>
      </c>
      <c r="AM20" s="2">
        <f t="shared" si="41"/>
        <v>87.463962275215522</v>
      </c>
      <c r="AN20" s="2">
        <f t="shared" si="41"/>
        <v>0</v>
      </c>
      <c r="AO20" s="2">
        <f t="shared" si="41"/>
        <v>0</v>
      </c>
      <c r="AP20" s="42">
        <f t="shared" si="41"/>
        <v>0</v>
      </c>
    </row>
    <row r="21" spans="2:42" x14ac:dyDescent="0.25">
      <c r="B21" s="7" t="s">
        <v>61</v>
      </c>
      <c r="C21" t="s">
        <v>65</v>
      </c>
      <c r="D21" t="s">
        <v>33</v>
      </c>
      <c r="E21" s="18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42">
        <v>0</v>
      </c>
      <c r="N21" s="45">
        <f>N$12</f>
        <v>1.482034914478215</v>
      </c>
      <c r="O21" s="2">
        <f t="shared" ref="O21:O22" si="42">$N21*E21</f>
        <v>0</v>
      </c>
      <c r="P21" s="2">
        <f t="shared" si="39"/>
        <v>0</v>
      </c>
      <c r="Q21" s="2">
        <f t="shared" si="39"/>
        <v>0</v>
      </c>
      <c r="R21" s="2">
        <f t="shared" si="39"/>
        <v>0</v>
      </c>
      <c r="S21" s="2">
        <f t="shared" si="39"/>
        <v>0</v>
      </c>
      <c r="T21" s="2">
        <f t="shared" si="39"/>
        <v>0</v>
      </c>
      <c r="U21" s="2">
        <f t="shared" si="39"/>
        <v>0</v>
      </c>
      <c r="V21" s="42">
        <f t="shared" si="39"/>
        <v>0</v>
      </c>
      <c r="X21" s="45">
        <f>X$12</f>
        <v>1.5269450634017974</v>
      </c>
      <c r="Y21" s="2">
        <f t="shared" si="40"/>
        <v>0</v>
      </c>
      <c r="Z21" s="2">
        <f t="shared" si="40"/>
        <v>0</v>
      </c>
      <c r="AA21" s="2">
        <f t="shared" si="40"/>
        <v>0</v>
      </c>
      <c r="AB21" s="2">
        <f t="shared" si="40"/>
        <v>0</v>
      </c>
      <c r="AC21" s="2">
        <f t="shared" si="40"/>
        <v>0</v>
      </c>
      <c r="AD21" s="2">
        <f t="shared" si="40"/>
        <v>0</v>
      </c>
      <c r="AE21" s="2">
        <f t="shared" si="40"/>
        <v>0</v>
      </c>
      <c r="AF21" s="42">
        <f t="shared" si="40"/>
        <v>0</v>
      </c>
      <c r="AH21" s="45">
        <f>AH$12</f>
        <v>1.5718552123253793</v>
      </c>
      <c r="AI21" s="2">
        <f t="shared" si="41"/>
        <v>0</v>
      </c>
      <c r="AJ21" s="2">
        <f t="shared" si="41"/>
        <v>0</v>
      </c>
      <c r="AK21" s="2">
        <f t="shared" si="41"/>
        <v>0</v>
      </c>
      <c r="AL21" s="2">
        <f t="shared" si="41"/>
        <v>0</v>
      </c>
      <c r="AM21" s="2">
        <f t="shared" si="41"/>
        <v>0</v>
      </c>
      <c r="AN21" s="2">
        <f t="shared" si="41"/>
        <v>0</v>
      </c>
      <c r="AO21" s="2">
        <f t="shared" si="41"/>
        <v>0</v>
      </c>
      <c r="AP21" s="42">
        <f t="shared" si="41"/>
        <v>0</v>
      </c>
    </row>
    <row r="22" spans="2:42" ht="15.75" thickBot="1" x14ac:dyDescent="0.3">
      <c r="B22" s="9" t="s">
        <v>61</v>
      </c>
      <c r="C22" s="10" t="s">
        <v>65</v>
      </c>
      <c r="D22" s="10" t="s">
        <v>37</v>
      </c>
      <c r="E22" s="19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43">
        <v>0</v>
      </c>
      <c r="M22" s="11"/>
      <c r="N22" s="46">
        <f>N$13</f>
        <v>1.7507255799569947</v>
      </c>
      <c r="O22" s="11">
        <f t="shared" si="42"/>
        <v>0</v>
      </c>
      <c r="P22" s="11">
        <f t="shared" si="39"/>
        <v>0</v>
      </c>
      <c r="Q22" s="11">
        <f t="shared" si="39"/>
        <v>0</v>
      </c>
      <c r="R22" s="11">
        <f t="shared" si="39"/>
        <v>0</v>
      </c>
      <c r="S22" s="11">
        <f t="shared" si="39"/>
        <v>0</v>
      </c>
      <c r="T22" s="11">
        <f t="shared" si="39"/>
        <v>0</v>
      </c>
      <c r="U22" s="11">
        <f t="shared" si="39"/>
        <v>0</v>
      </c>
      <c r="V22" s="43">
        <f t="shared" si="39"/>
        <v>0</v>
      </c>
      <c r="W22" s="11"/>
      <c r="X22" s="46">
        <f>X$13</f>
        <v>1.8305394798522021</v>
      </c>
      <c r="Y22" s="11">
        <f t="shared" si="40"/>
        <v>0</v>
      </c>
      <c r="Z22" s="11">
        <f t="shared" si="40"/>
        <v>0</v>
      </c>
      <c r="AA22" s="11">
        <f t="shared" si="40"/>
        <v>0</v>
      </c>
      <c r="AB22" s="11">
        <f t="shared" si="40"/>
        <v>0</v>
      </c>
      <c r="AC22" s="11">
        <f t="shared" si="40"/>
        <v>0</v>
      </c>
      <c r="AD22" s="11">
        <f t="shared" si="40"/>
        <v>0</v>
      </c>
      <c r="AE22" s="11">
        <f t="shared" si="40"/>
        <v>0</v>
      </c>
      <c r="AF22" s="43">
        <f t="shared" si="40"/>
        <v>0</v>
      </c>
      <c r="AG22" s="11"/>
      <c r="AH22" s="46">
        <f>AH$13</f>
        <v>1.9152759265277981</v>
      </c>
      <c r="AI22" s="11">
        <f t="shared" si="41"/>
        <v>0</v>
      </c>
      <c r="AJ22" s="11">
        <f t="shared" si="41"/>
        <v>0</v>
      </c>
      <c r="AK22" s="11">
        <f t="shared" si="41"/>
        <v>0</v>
      </c>
      <c r="AL22" s="11">
        <f t="shared" si="41"/>
        <v>0</v>
      </c>
      <c r="AM22" s="11">
        <f t="shared" si="41"/>
        <v>0</v>
      </c>
      <c r="AN22" s="11">
        <f t="shared" si="41"/>
        <v>0</v>
      </c>
      <c r="AO22" s="11">
        <f t="shared" si="41"/>
        <v>0</v>
      </c>
      <c r="AP22" s="43">
        <f t="shared" si="41"/>
        <v>0</v>
      </c>
    </row>
    <row r="23" spans="2:42" ht="15.75" thickBot="1" x14ac:dyDescent="0.3">
      <c r="E23" s="18"/>
      <c r="L23" s="42"/>
      <c r="N23" s="45"/>
      <c r="V23" s="42"/>
      <c r="X23" s="45"/>
      <c r="AF23" s="42"/>
      <c r="AH23" s="45"/>
      <c r="AP23" s="42"/>
    </row>
    <row r="24" spans="2:42" x14ac:dyDescent="0.25">
      <c r="B24" s="3" t="s">
        <v>66</v>
      </c>
      <c r="C24" s="4" t="s">
        <v>62</v>
      </c>
      <c r="D24" s="4" t="s">
        <v>63</v>
      </c>
      <c r="E24" s="17">
        <v>19971</v>
      </c>
      <c r="F24" s="5">
        <v>171</v>
      </c>
      <c r="G24" s="5">
        <v>439</v>
      </c>
      <c r="H24" s="5">
        <v>10</v>
      </c>
      <c r="I24" s="5">
        <v>48</v>
      </c>
      <c r="J24" s="5">
        <v>22</v>
      </c>
      <c r="K24" s="5">
        <v>15</v>
      </c>
      <c r="L24" s="41">
        <v>6</v>
      </c>
      <c r="M24" s="5"/>
      <c r="N24" s="44"/>
      <c r="O24" s="5">
        <f>IFERROR(E24/SUM(E25:E31)*SUM(O25:O31),0)</f>
        <v>20125.562322015299</v>
      </c>
      <c r="P24" s="5">
        <f t="shared" ref="P24" si="43">IFERROR(F24/SUM(F25:F31)*SUM(P25:P31),0)</f>
        <v>213.18676988519897</v>
      </c>
      <c r="Q24" s="5">
        <f t="shared" ref="Q24" si="44">IFERROR(G24/SUM(G25:G31)*SUM(Q25:Q31),0)</f>
        <v>620.47664048552338</v>
      </c>
      <c r="R24" s="5">
        <f t="shared" ref="R24" si="45">IFERROR(H24/SUM(H25:H31)*SUM(R25:R31),0)</f>
        <v>12.12625653750689</v>
      </c>
      <c r="S24" s="5">
        <f t="shared" ref="S24" si="46">IFERROR(I24/SUM(I25:I31)*SUM(S25:S31),0)</f>
        <v>58.601210529648384</v>
      </c>
      <c r="T24" s="5">
        <f t="shared" ref="T24" si="47">IFERROR(J24/SUM(J25:J31)*SUM(T25:T31),0)</f>
        <v>26.871192353576568</v>
      </c>
      <c r="U24" s="5">
        <f t="shared" ref="U24" si="48">IFERROR(K24/SUM(K25:K31)*SUM(U25:U31),0)</f>
        <v>17.349883164283924</v>
      </c>
      <c r="V24" s="41">
        <f t="shared" ref="V24" si="49">IFERROR(L24/SUM(L25:L31)*SUM(V25:V31),0)</f>
        <v>7.5278427555795844</v>
      </c>
      <c r="W24" s="5"/>
      <c r="X24" s="44"/>
      <c r="Y24" s="5">
        <f>IFERROR(E24/SUM(E25:E31)*SUM(Y25:Y31),0)</f>
        <v>19691.629861570422</v>
      </c>
      <c r="Z24" s="5">
        <f t="shared" ref="Z24" si="50">IFERROR(F24/SUM(F25:F31)*SUM(Z25:Z31),0)</f>
        <v>214.9832693220535</v>
      </c>
      <c r="AA24" s="5">
        <f t="shared" ref="AA24" si="51">IFERROR(G24/SUM(G25:G31)*SUM(AA25:AA31),0)</f>
        <v>633.80016715804868</v>
      </c>
      <c r="AB24" s="5">
        <f t="shared" ref="AB24" si="52">IFERROR(H24/SUM(H25:H31)*SUM(AB25:AB31),0)</f>
        <v>12.023864254214262</v>
      </c>
      <c r="AC24" s="5">
        <f t="shared" ref="AC24" si="53">IFERROR(I24/SUM(I25:I31)*SUM(AC25:AC31),0)</f>
        <v>58.62201724168235</v>
      </c>
      <c r="AD24" s="5">
        <f t="shared" ref="AD24" si="54">IFERROR(J24/SUM(J25:J31)*SUM(AD25:AD31),0)</f>
        <v>27.099704114020525</v>
      </c>
      <c r="AE24" s="5">
        <f t="shared" ref="AE24" si="55">IFERROR(K24/SUM(K25:K31)*SUM(AE25:AE31),0)</f>
        <v>17.283306662091068</v>
      </c>
      <c r="AF24" s="41">
        <f t="shared" ref="AF24" si="56">IFERROR(L24/SUM(L25:L31)*SUM(AF25:AF31),0)</f>
        <v>7.5501405204822927</v>
      </c>
      <c r="AG24" s="5"/>
      <c r="AH24" s="44"/>
      <c r="AI24" s="5">
        <f>IFERROR(E24/SUM(E25:E31)*SUM(AI25:AI31),0)</f>
        <v>18538.524555650725</v>
      </c>
      <c r="AJ24" s="5">
        <f t="shared" ref="AJ24" si="57">IFERROR(F24/SUM(F25:F31)*SUM(AJ25:AJ31),0)</f>
        <v>216.06504237651393</v>
      </c>
      <c r="AK24" s="5">
        <f t="shared" ref="AK24" si="58">IFERROR(G24/SUM(G25:G31)*SUM(AK25:AK31),0)</f>
        <v>646.97930490450051</v>
      </c>
      <c r="AL24" s="5">
        <f t="shared" ref="AL24" si="59">IFERROR(H24/SUM(H25:H31)*SUM(AL25:AL31),0)</f>
        <v>11.870179878338986</v>
      </c>
      <c r="AM24" s="5">
        <f t="shared" ref="AM24" si="60">IFERROR(I24/SUM(I25:I31)*SUM(AM25:AM31),0)</f>
        <v>58.465034129083961</v>
      </c>
      <c r="AN24" s="5">
        <f t="shared" ref="AN24" si="61">IFERROR(J24/SUM(J25:J31)*SUM(AN25:AN31),0)</f>
        <v>27.261651796172274</v>
      </c>
      <c r="AO24" s="5">
        <f t="shared" ref="AO24" si="62">IFERROR(K24/SUM(K25:K31)*SUM(AO25:AO31),0)</f>
        <v>17.150431418240597</v>
      </c>
      <c r="AP24" s="41">
        <f t="shared" ref="AP24" si="63">IFERROR(L24/SUM(L25:L31)*SUM(AP25:AP31),0)</f>
        <v>7.4825332769798898</v>
      </c>
    </row>
    <row r="25" spans="2:42" x14ac:dyDescent="0.25">
      <c r="B25" s="7" t="s">
        <v>66</v>
      </c>
      <c r="C25" t="s">
        <v>62</v>
      </c>
      <c r="D25" t="s">
        <v>8</v>
      </c>
      <c r="E25" s="18">
        <v>5123</v>
      </c>
      <c r="F25" s="2">
        <v>37</v>
      </c>
      <c r="G25" s="2">
        <v>45</v>
      </c>
      <c r="H25" s="2">
        <v>0</v>
      </c>
      <c r="I25" s="2">
        <v>6</v>
      </c>
      <c r="J25" s="2">
        <v>4</v>
      </c>
      <c r="K25" s="2">
        <v>3</v>
      </c>
      <c r="L25" s="42">
        <v>5</v>
      </c>
      <c r="N25" s="45">
        <f>N$7</f>
        <v>0.43778768318193423</v>
      </c>
      <c r="O25" s="2">
        <f>$N25*E25</f>
        <v>2242.7863009410489</v>
      </c>
      <c r="P25" s="2">
        <f t="shared" ref="P25:V26" si="64">$N25*F25</f>
        <v>16.198144277731565</v>
      </c>
      <c r="Q25" s="2">
        <f t="shared" si="64"/>
        <v>19.700445743187039</v>
      </c>
      <c r="R25" s="2">
        <f t="shared" si="64"/>
        <v>0</v>
      </c>
      <c r="S25" s="2">
        <f t="shared" si="64"/>
        <v>2.6267260990916053</v>
      </c>
      <c r="T25" s="2">
        <f t="shared" si="64"/>
        <v>1.7511507327277369</v>
      </c>
      <c r="U25" s="2">
        <f t="shared" si="64"/>
        <v>1.3133630495458026</v>
      </c>
      <c r="V25" s="42">
        <f t="shared" si="64"/>
        <v>2.188938415909671</v>
      </c>
      <c r="X25" s="45">
        <f>X$7</f>
        <v>0.37248016472424567</v>
      </c>
      <c r="Y25" s="2">
        <f>$X25*E25</f>
        <v>1908.2158838823104</v>
      </c>
      <c r="Z25" s="2">
        <f t="shared" ref="Z25:AF26" si="65">$X25*F25</f>
        <v>13.78176609479709</v>
      </c>
      <c r="AA25" s="2">
        <f t="shared" si="65"/>
        <v>16.761607412591054</v>
      </c>
      <c r="AB25" s="2">
        <f t="shared" si="65"/>
        <v>0</v>
      </c>
      <c r="AC25" s="2">
        <f t="shared" si="65"/>
        <v>2.2348809883454739</v>
      </c>
      <c r="AD25" s="2">
        <f t="shared" si="65"/>
        <v>1.4899206588969827</v>
      </c>
      <c r="AE25" s="2">
        <f t="shared" si="65"/>
        <v>1.1174404941727369</v>
      </c>
      <c r="AF25" s="42">
        <f t="shared" si="65"/>
        <v>1.8624008236212284</v>
      </c>
      <c r="AH25" s="45">
        <f>AH$7</f>
        <v>0.2979404845110003</v>
      </c>
      <c r="AI25" s="2">
        <f>$AH25*E25</f>
        <v>1526.3491021498546</v>
      </c>
      <c r="AJ25" s="2">
        <f t="shared" ref="AJ25:AP26" si="66">$AH25*F25</f>
        <v>11.023797926907012</v>
      </c>
      <c r="AK25" s="2">
        <f t="shared" si="66"/>
        <v>13.407321802995014</v>
      </c>
      <c r="AL25" s="2">
        <f t="shared" si="66"/>
        <v>0</v>
      </c>
      <c r="AM25" s="2">
        <f t="shared" si="66"/>
        <v>1.7876429070660018</v>
      </c>
      <c r="AN25" s="2">
        <f t="shared" si="66"/>
        <v>1.1917619380440012</v>
      </c>
      <c r="AO25" s="2">
        <f t="shared" si="66"/>
        <v>0.89382145353300091</v>
      </c>
      <c r="AP25" s="42">
        <f t="shared" si="66"/>
        <v>1.4897024225550015</v>
      </c>
    </row>
    <row r="26" spans="2:42" x14ac:dyDescent="0.25">
      <c r="B26" s="7" t="s">
        <v>66</v>
      </c>
      <c r="C26" t="s">
        <v>62</v>
      </c>
      <c r="D26" t="s">
        <v>15</v>
      </c>
      <c r="E26" s="18">
        <v>14373</v>
      </c>
      <c r="F26" s="2">
        <v>8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42">
        <v>6</v>
      </c>
      <c r="N26" s="45">
        <f>N$8</f>
        <v>1.180361169489146</v>
      </c>
      <c r="O26" s="2">
        <f>$N26*E26</f>
        <v>16965.331089067495</v>
      </c>
      <c r="P26" s="2">
        <f t="shared" si="64"/>
        <v>9.4428893559131684</v>
      </c>
      <c r="Q26" s="2">
        <f t="shared" si="64"/>
        <v>0</v>
      </c>
      <c r="R26" s="2">
        <f t="shared" si="64"/>
        <v>0</v>
      </c>
      <c r="S26" s="2">
        <f t="shared" si="64"/>
        <v>0</v>
      </c>
      <c r="T26" s="2">
        <f t="shared" si="64"/>
        <v>0</v>
      </c>
      <c r="U26" s="2">
        <f t="shared" si="64"/>
        <v>0</v>
      </c>
      <c r="V26" s="42">
        <f t="shared" si="64"/>
        <v>7.0821670169348767</v>
      </c>
      <c r="X26" s="45">
        <f>X$8</f>
        <v>1.1715837030229106</v>
      </c>
      <c r="Y26" s="2">
        <f t="shared" ref="Y26" si="67">$X26*E26</f>
        <v>16839.172563548294</v>
      </c>
      <c r="Z26" s="2">
        <f t="shared" si="65"/>
        <v>9.3726696241832848</v>
      </c>
      <c r="AA26" s="2">
        <f t="shared" si="65"/>
        <v>0</v>
      </c>
      <c r="AB26" s="2">
        <f t="shared" si="65"/>
        <v>0</v>
      </c>
      <c r="AC26" s="2">
        <f t="shared" si="65"/>
        <v>0</v>
      </c>
      <c r="AD26" s="2">
        <f t="shared" si="65"/>
        <v>0</v>
      </c>
      <c r="AE26" s="2">
        <f t="shared" si="65"/>
        <v>0</v>
      </c>
      <c r="AF26" s="42">
        <f t="shared" si="65"/>
        <v>7.0295022181374636</v>
      </c>
      <c r="AH26" s="45">
        <f>AH$8</f>
        <v>1.1161090002438476</v>
      </c>
      <c r="AI26" s="2">
        <f t="shared" ref="AI26" si="68">$AH26*E26</f>
        <v>16041.834660504823</v>
      </c>
      <c r="AJ26" s="2">
        <f t="shared" si="66"/>
        <v>8.928872001950781</v>
      </c>
      <c r="AK26" s="2">
        <f t="shared" si="66"/>
        <v>0</v>
      </c>
      <c r="AL26" s="2">
        <f t="shared" si="66"/>
        <v>0</v>
      </c>
      <c r="AM26" s="2">
        <f t="shared" si="66"/>
        <v>0</v>
      </c>
      <c r="AN26" s="2">
        <f t="shared" si="66"/>
        <v>0</v>
      </c>
      <c r="AO26" s="2">
        <f t="shared" si="66"/>
        <v>0</v>
      </c>
      <c r="AP26" s="42">
        <f t="shared" si="66"/>
        <v>6.6966540014630862</v>
      </c>
    </row>
    <row r="27" spans="2:42" x14ac:dyDescent="0.25">
      <c r="B27" s="7" t="s">
        <v>66</v>
      </c>
      <c r="C27" t="s">
        <v>62</v>
      </c>
      <c r="D27" t="s">
        <v>27</v>
      </c>
      <c r="E27" s="18">
        <v>384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42">
        <v>4</v>
      </c>
      <c r="N27" s="18">
        <f>'Preferred - factors'!K15</f>
        <v>784.79925293347162</v>
      </c>
      <c r="O27" s="2">
        <f>(E$27/SUM($E$27:$L$27))*$N27</f>
        <v>776.70853898570385</v>
      </c>
      <c r="P27" s="2">
        <f t="shared" ref="P27:V27" si="69">(F$27/SUM($E$27:$L$27))*$N27</f>
        <v>0</v>
      </c>
      <c r="Q27" s="2">
        <f t="shared" si="69"/>
        <v>0</v>
      </c>
      <c r="R27" s="2">
        <f t="shared" si="69"/>
        <v>0</v>
      </c>
      <c r="S27" s="2">
        <f t="shared" si="69"/>
        <v>0</v>
      </c>
      <c r="T27" s="2">
        <f t="shared" si="69"/>
        <v>0</v>
      </c>
      <c r="U27" s="2">
        <f t="shared" si="69"/>
        <v>0</v>
      </c>
      <c r="V27" s="42">
        <f t="shared" si="69"/>
        <v>8.0907139477677479</v>
      </c>
      <c r="X27" s="18">
        <f>'Preferred - factors'!L15</f>
        <v>808.04679159295972</v>
      </c>
      <c r="Y27" s="2">
        <f>(E$27/SUM($E$27:$L$27))*$X27</f>
        <v>799.71641229818692</v>
      </c>
      <c r="Z27" s="2">
        <f t="shared" ref="Z27:AF27" si="70">(F$27/SUM($E$27:$L$27))*$X27</f>
        <v>0</v>
      </c>
      <c r="AA27" s="2">
        <f t="shared" si="70"/>
        <v>0</v>
      </c>
      <c r="AB27" s="2">
        <f t="shared" si="70"/>
        <v>0</v>
      </c>
      <c r="AC27" s="2">
        <f t="shared" si="70"/>
        <v>0</v>
      </c>
      <c r="AD27" s="2">
        <f t="shared" si="70"/>
        <v>0</v>
      </c>
      <c r="AE27" s="2">
        <f t="shared" si="70"/>
        <v>0</v>
      </c>
      <c r="AF27" s="42">
        <f t="shared" si="70"/>
        <v>8.3303792947727811</v>
      </c>
      <c r="AH27" s="18">
        <f>'Preferred - factors'!M15</f>
        <v>830.24355779112216</v>
      </c>
      <c r="AI27" s="2">
        <f>(E$27/SUM($E$27:$L$27))*$AH27</f>
        <v>821.68434585513126</v>
      </c>
      <c r="AJ27" s="2">
        <f t="shared" ref="AJ27:AP27" si="71">(F$27/SUM($E$27:$L$27))*$AH27</f>
        <v>0</v>
      </c>
      <c r="AK27" s="2">
        <f t="shared" si="71"/>
        <v>0</v>
      </c>
      <c r="AL27" s="2">
        <f t="shared" si="71"/>
        <v>0</v>
      </c>
      <c r="AM27" s="2">
        <f t="shared" si="71"/>
        <v>0</v>
      </c>
      <c r="AN27" s="2">
        <f t="shared" si="71"/>
        <v>0</v>
      </c>
      <c r="AO27" s="2">
        <f t="shared" si="71"/>
        <v>0</v>
      </c>
      <c r="AP27" s="42">
        <f t="shared" si="71"/>
        <v>8.55921193599095</v>
      </c>
    </row>
    <row r="28" spans="2:42" x14ac:dyDescent="0.25">
      <c r="B28" s="7" t="s">
        <v>66</v>
      </c>
      <c r="C28" t="s">
        <v>62</v>
      </c>
      <c r="D28" t="s">
        <v>64</v>
      </c>
      <c r="E28" s="18">
        <v>0</v>
      </c>
      <c r="G28" s="2">
        <v>0</v>
      </c>
      <c r="H28" s="2">
        <v>0</v>
      </c>
      <c r="I28" s="2">
        <v>0</v>
      </c>
      <c r="K28" s="2">
        <v>0</v>
      </c>
      <c r="L28" s="42">
        <v>0</v>
      </c>
      <c r="N28" s="45"/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42">
        <v>0</v>
      </c>
      <c r="X28" s="45"/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42">
        <v>0</v>
      </c>
      <c r="AH28" s="45"/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42">
        <v>0</v>
      </c>
    </row>
    <row r="29" spans="2:42" x14ac:dyDescent="0.25">
      <c r="B29" s="7" t="s">
        <v>66</v>
      </c>
      <c r="C29" t="s">
        <v>62</v>
      </c>
      <c r="D29" t="s">
        <v>29</v>
      </c>
      <c r="E29" s="18">
        <v>38</v>
      </c>
      <c r="F29" s="2">
        <v>51</v>
      </c>
      <c r="G29" s="2">
        <v>125</v>
      </c>
      <c r="H29" s="2">
        <v>9</v>
      </c>
      <c r="I29" s="2">
        <v>23</v>
      </c>
      <c r="J29" s="2">
        <v>4</v>
      </c>
      <c r="K29" s="2">
        <v>7</v>
      </c>
      <c r="L29" s="42">
        <v>3</v>
      </c>
      <c r="N29" s="45">
        <f>N$11</f>
        <v>1.0928882045384551</v>
      </c>
      <c r="O29" s="2">
        <f>$N29*E29</f>
        <v>41.529751772461296</v>
      </c>
      <c r="P29" s="2">
        <f t="shared" ref="P29:V31" si="72">$N29*F29</f>
        <v>55.737298431461213</v>
      </c>
      <c r="Q29" s="2">
        <f t="shared" si="72"/>
        <v>136.61102556730688</v>
      </c>
      <c r="R29" s="2">
        <f t="shared" si="72"/>
        <v>9.835993840846097</v>
      </c>
      <c r="S29" s="2">
        <f t="shared" si="72"/>
        <v>25.136428704384468</v>
      </c>
      <c r="T29" s="2">
        <f t="shared" si="72"/>
        <v>4.3715528181538206</v>
      </c>
      <c r="U29" s="2">
        <f t="shared" si="72"/>
        <v>7.6502174317691862</v>
      </c>
      <c r="V29" s="42">
        <f t="shared" si="72"/>
        <v>3.2786646136153657</v>
      </c>
      <c r="X29" s="45">
        <f>X$11</f>
        <v>1.0581381418745945</v>
      </c>
      <c r="Y29" s="2">
        <f t="shared" ref="Y29:AF31" si="73">$X29*E29</f>
        <v>40.209249391234593</v>
      </c>
      <c r="Z29" s="2">
        <f t="shared" si="73"/>
        <v>53.965045235604322</v>
      </c>
      <c r="AA29" s="2">
        <f t="shared" si="73"/>
        <v>132.26726773432432</v>
      </c>
      <c r="AB29" s="2">
        <f t="shared" si="73"/>
        <v>9.5232432768713515</v>
      </c>
      <c r="AC29" s="2">
        <f t="shared" si="73"/>
        <v>24.337177263115674</v>
      </c>
      <c r="AD29" s="2">
        <f t="shared" si="73"/>
        <v>4.2325525674983782</v>
      </c>
      <c r="AE29" s="2">
        <f t="shared" si="73"/>
        <v>7.406966993122162</v>
      </c>
      <c r="AF29" s="42">
        <f t="shared" si="73"/>
        <v>3.1744144256237838</v>
      </c>
      <c r="AH29" s="45">
        <f>AH$11</f>
        <v>1.0159792213932404</v>
      </c>
      <c r="AI29" s="2">
        <f t="shared" ref="AI29:AP31" si="74">$AH29*E29</f>
        <v>38.607210412943132</v>
      </c>
      <c r="AJ29" s="2">
        <f t="shared" si="74"/>
        <v>51.814940291055258</v>
      </c>
      <c r="AK29" s="2">
        <f t="shared" si="74"/>
        <v>126.99740267415504</v>
      </c>
      <c r="AL29" s="2">
        <f t="shared" si="74"/>
        <v>9.1438129925391642</v>
      </c>
      <c r="AM29" s="2">
        <f t="shared" si="74"/>
        <v>23.367522092044528</v>
      </c>
      <c r="AN29" s="2">
        <f t="shared" si="74"/>
        <v>4.0639168855729615</v>
      </c>
      <c r="AO29" s="2">
        <f t="shared" si="74"/>
        <v>7.1118545497526826</v>
      </c>
      <c r="AP29" s="42">
        <f t="shared" si="74"/>
        <v>3.0479376641797211</v>
      </c>
    </row>
    <row r="30" spans="2:42" x14ac:dyDescent="0.25">
      <c r="B30" s="7" t="s">
        <v>66</v>
      </c>
      <c r="C30" t="s">
        <v>62</v>
      </c>
      <c r="D30" t="s">
        <v>33</v>
      </c>
      <c r="E30" s="18">
        <v>1</v>
      </c>
      <c r="F30" s="2">
        <v>0</v>
      </c>
      <c r="G30" s="2">
        <v>29</v>
      </c>
      <c r="H30" s="2">
        <v>4</v>
      </c>
      <c r="I30" s="2">
        <v>11</v>
      </c>
      <c r="J30" s="2">
        <v>14</v>
      </c>
      <c r="K30" s="2">
        <v>8</v>
      </c>
      <c r="L30" s="42">
        <v>2</v>
      </c>
      <c r="N30" s="45">
        <f>N$12</f>
        <v>1.482034914478215</v>
      </c>
      <c r="O30" s="2">
        <f t="shared" ref="O30:O31" si="75">$N30*E30</f>
        <v>1.482034914478215</v>
      </c>
      <c r="P30" s="2">
        <f t="shared" si="72"/>
        <v>0</v>
      </c>
      <c r="Q30" s="2">
        <f t="shared" si="72"/>
        <v>42.979012519868235</v>
      </c>
      <c r="R30" s="2">
        <f t="shared" si="72"/>
        <v>5.92813965791286</v>
      </c>
      <c r="S30" s="2">
        <f t="shared" si="72"/>
        <v>16.302384059260365</v>
      </c>
      <c r="T30" s="2">
        <f t="shared" si="72"/>
        <v>20.748488802695011</v>
      </c>
      <c r="U30" s="2">
        <f t="shared" si="72"/>
        <v>11.85627931582572</v>
      </c>
      <c r="V30" s="42">
        <f t="shared" si="72"/>
        <v>2.96406982895643</v>
      </c>
      <c r="X30" s="45">
        <f>X$12</f>
        <v>1.5269450634017974</v>
      </c>
      <c r="Y30" s="2">
        <f t="shared" si="73"/>
        <v>1.5269450634017974</v>
      </c>
      <c r="Z30" s="2">
        <f t="shared" si="73"/>
        <v>0</v>
      </c>
      <c r="AA30" s="2">
        <f t="shared" si="73"/>
        <v>44.281406838652124</v>
      </c>
      <c r="AB30" s="2">
        <f t="shared" si="73"/>
        <v>6.1077802536071895</v>
      </c>
      <c r="AC30" s="2">
        <f t="shared" si="73"/>
        <v>16.796395697419772</v>
      </c>
      <c r="AD30" s="2">
        <f t="shared" si="73"/>
        <v>21.377230887625164</v>
      </c>
      <c r="AE30" s="2">
        <f t="shared" si="73"/>
        <v>12.215560507214379</v>
      </c>
      <c r="AF30" s="42">
        <f t="shared" si="73"/>
        <v>3.0538901268035947</v>
      </c>
      <c r="AH30" s="45">
        <f>AH$12</f>
        <v>1.5718552123253793</v>
      </c>
      <c r="AI30" s="2">
        <f t="shared" si="74"/>
        <v>1.5718552123253793</v>
      </c>
      <c r="AJ30" s="2">
        <f t="shared" si="74"/>
        <v>0</v>
      </c>
      <c r="AK30" s="2">
        <f t="shared" si="74"/>
        <v>45.583801157436</v>
      </c>
      <c r="AL30" s="2">
        <f t="shared" si="74"/>
        <v>6.2874208493015171</v>
      </c>
      <c r="AM30" s="2">
        <f t="shared" si="74"/>
        <v>17.290407335579172</v>
      </c>
      <c r="AN30" s="2">
        <f t="shared" si="74"/>
        <v>22.005972972555309</v>
      </c>
      <c r="AO30" s="2">
        <f t="shared" si="74"/>
        <v>12.574841698603034</v>
      </c>
      <c r="AP30" s="42">
        <f t="shared" si="74"/>
        <v>3.1437104246507586</v>
      </c>
    </row>
    <row r="31" spans="2:42" ht="15.75" thickBot="1" x14ac:dyDescent="0.3">
      <c r="B31" s="9" t="s">
        <v>66</v>
      </c>
      <c r="C31" s="10" t="s">
        <v>62</v>
      </c>
      <c r="D31" s="10" t="s">
        <v>37</v>
      </c>
      <c r="E31" s="19">
        <v>61</v>
      </c>
      <c r="F31" s="11">
        <v>76</v>
      </c>
      <c r="G31" s="11">
        <v>243</v>
      </c>
      <c r="H31" s="11">
        <v>0</v>
      </c>
      <c r="I31" s="11">
        <v>9</v>
      </c>
      <c r="J31" s="11">
        <v>0</v>
      </c>
      <c r="K31" s="11">
        <v>0</v>
      </c>
      <c r="L31" s="43">
        <v>3</v>
      </c>
      <c r="M31" s="11"/>
      <c r="N31" s="46">
        <f>N$13</f>
        <v>1.7507255799569947</v>
      </c>
      <c r="O31" s="11">
        <f t="shared" si="75"/>
        <v>106.79426037737667</v>
      </c>
      <c r="P31" s="11">
        <f t="shared" si="72"/>
        <v>133.05514407673161</v>
      </c>
      <c r="Q31" s="11">
        <f t="shared" si="72"/>
        <v>425.42631592954973</v>
      </c>
      <c r="R31" s="11">
        <f t="shared" si="72"/>
        <v>0</v>
      </c>
      <c r="S31" s="11">
        <f t="shared" si="72"/>
        <v>15.756530219612953</v>
      </c>
      <c r="T31" s="11">
        <f t="shared" si="72"/>
        <v>0</v>
      </c>
      <c r="U31" s="11">
        <f t="shared" si="72"/>
        <v>0</v>
      </c>
      <c r="V31" s="43">
        <f t="shared" si="72"/>
        <v>5.2521767398709844</v>
      </c>
      <c r="W31" s="11"/>
      <c r="X31" s="46">
        <f>X$13</f>
        <v>1.8305394798522021</v>
      </c>
      <c r="Y31" s="11">
        <f t="shared" si="73"/>
        <v>111.66290827098433</v>
      </c>
      <c r="Z31" s="11">
        <f t="shared" si="73"/>
        <v>139.12100046876736</v>
      </c>
      <c r="AA31" s="11">
        <f t="shared" si="73"/>
        <v>444.82109360408509</v>
      </c>
      <c r="AB31" s="11">
        <f t="shared" si="73"/>
        <v>0</v>
      </c>
      <c r="AC31" s="11">
        <f t="shared" si="73"/>
        <v>16.474855318669817</v>
      </c>
      <c r="AD31" s="11">
        <f t="shared" si="73"/>
        <v>0</v>
      </c>
      <c r="AE31" s="11">
        <f t="shared" si="73"/>
        <v>0</v>
      </c>
      <c r="AF31" s="43">
        <f t="shared" si="73"/>
        <v>5.4916184395566061</v>
      </c>
      <c r="AG31" s="11"/>
      <c r="AH31" s="46">
        <f>AH$13</f>
        <v>1.9152759265277981</v>
      </c>
      <c r="AI31" s="11">
        <f t="shared" si="74"/>
        <v>116.83183151819568</v>
      </c>
      <c r="AJ31" s="11">
        <f t="shared" si="74"/>
        <v>145.56097041611267</v>
      </c>
      <c r="AK31" s="11">
        <f t="shared" si="74"/>
        <v>465.41205014625496</v>
      </c>
      <c r="AL31" s="11">
        <f t="shared" si="74"/>
        <v>0</v>
      </c>
      <c r="AM31" s="11">
        <f t="shared" si="74"/>
        <v>17.237483338750184</v>
      </c>
      <c r="AN31" s="11">
        <f t="shared" si="74"/>
        <v>0</v>
      </c>
      <c r="AO31" s="11">
        <f t="shared" si="74"/>
        <v>0</v>
      </c>
      <c r="AP31" s="43">
        <f t="shared" si="74"/>
        <v>5.7458277795833945</v>
      </c>
    </row>
    <row r="32" spans="2:42" ht="15.75" thickBot="1" x14ac:dyDescent="0.3">
      <c r="E32" s="18"/>
      <c r="L32" s="42"/>
      <c r="N32" s="45"/>
      <c r="V32" s="42"/>
      <c r="X32" s="45"/>
      <c r="AF32" s="42"/>
      <c r="AH32" s="45"/>
      <c r="AP32" s="42"/>
    </row>
    <row r="33" spans="2:42" x14ac:dyDescent="0.25">
      <c r="B33" s="3" t="s">
        <v>66</v>
      </c>
      <c r="C33" s="4" t="s">
        <v>65</v>
      </c>
      <c r="D33" s="4" t="s">
        <v>63</v>
      </c>
      <c r="E33" s="17">
        <v>64947.804093124701</v>
      </c>
      <c r="F33" s="5">
        <v>8302.5182871402249</v>
      </c>
      <c r="G33" s="5">
        <v>6624.7626852938383</v>
      </c>
      <c r="H33" s="5">
        <v>18</v>
      </c>
      <c r="I33" s="5">
        <v>940.29078010449052</v>
      </c>
      <c r="J33" s="5">
        <v>161.70676375059506</v>
      </c>
      <c r="K33" s="5">
        <v>32.192061309140549</v>
      </c>
      <c r="L33" s="41">
        <v>6</v>
      </c>
      <c r="M33" s="5"/>
      <c r="N33" s="44"/>
      <c r="O33" s="5">
        <f>IFERROR(E33/SUM(E34:E40)*SUM(O34:O40),0)</f>
        <v>29421.615916801355</v>
      </c>
      <c r="P33" s="5">
        <f t="shared" ref="P33" si="76">IFERROR(F33/SUM(F34:F40)*SUM(P34:P40),0)</f>
        <v>9073.7243039803707</v>
      </c>
      <c r="Q33" s="5">
        <f t="shared" ref="Q33" si="77">IFERROR(G33/SUM(G34:G40)*SUM(Q34:Q40),0)</f>
        <v>7240.1249966241367</v>
      </c>
      <c r="R33" s="5">
        <f t="shared" ref="R33" si="78">IFERROR(H33/SUM(H34:H40)*SUM(R34:R40),0)</f>
        <v>19.671987681692194</v>
      </c>
      <c r="S33" s="5">
        <f t="shared" ref="S33" si="79">IFERROR(I33/SUM(I34:I40)*SUM(S34:S40),0)</f>
        <v>1027.63270241246</v>
      </c>
      <c r="T33" s="5">
        <f t="shared" ref="T33" si="80">IFERROR(J33/SUM(J34:J40)*SUM(T34:T40),0)</f>
        <v>176.72741469711198</v>
      </c>
      <c r="U33" s="5">
        <f t="shared" ref="U33" si="81">IFERROR(K33/SUM(K34:K40)*SUM(U34:U40),0)</f>
        <v>35.182324084538486</v>
      </c>
      <c r="V33" s="41">
        <f t="shared" ref="V33" si="82">IFERROR(L33/SUM(L34:L40)*SUM(V34:V40),0)</f>
        <v>4.5920276631611685</v>
      </c>
      <c r="W33" s="5"/>
      <c r="X33" s="44"/>
      <c r="Y33" s="5">
        <f>IFERROR(E33/SUM(E34:E40)*SUM(Y34:Y40),0)</f>
        <v>25226.134167851309</v>
      </c>
      <c r="Z33" s="5">
        <f t="shared" ref="Z33" si="83">IFERROR(F33/SUM(F34:F40)*SUM(Z34:Z40),0)</f>
        <v>8785.2112732343994</v>
      </c>
      <c r="AA33" s="5">
        <f t="shared" ref="AA33" si="84">IFERROR(G33/SUM(G34:G40)*SUM(AA34:AA40),0)</f>
        <v>7009.914078176972</v>
      </c>
      <c r="AB33" s="5">
        <f t="shared" ref="AB33" si="85">IFERROR(H33/SUM(H34:H40)*SUM(AB34:AB40),0)</f>
        <v>19.046486553742703</v>
      </c>
      <c r="AC33" s="5">
        <f t="shared" ref="AC33" si="86">IFERROR(I33/SUM(I34:I40)*SUM(AC34:AC40),0)</f>
        <v>994.95753888157856</v>
      </c>
      <c r="AD33" s="5">
        <f t="shared" ref="AD33" si="87">IFERROR(J33/SUM(J34:J40)*SUM(AD34:AD40),0)</f>
        <v>171.10809452360868</v>
      </c>
      <c r="AE33" s="5">
        <f t="shared" ref="AE33" si="88">IFERROR(K33/SUM(K34:K40)*SUM(AE34:AE40),0)</f>
        <v>34.063647936767005</v>
      </c>
      <c r="AF33" s="41">
        <f t="shared" ref="AF33" si="89">IFERROR(L33/SUM(L34:L40)*SUM(AF34:AF40),0)</f>
        <v>4.2918549197965206</v>
      </c>
      <c r="AG33" s="5"/>
      <c r="AH33" s="44"/>
      <c r="AI33" s="5">
        <f>IFERROR(E33/SUM(E34:E40)*SUM(AI34:AI40),0)</f>
        <v>20433.794373706129</v>
      </c>
      <c r="AJ33" s="5">
        <f t="shared" ref="AJ33" si="90">IFERROR(F33/SUM(F34:F40)*SUM(AJ34:AJ40),0)</f>
        <v>8435.1860649718656</v>
      </c>
      <c r="AK33" s="5">
        <f t="shared" ref="AK33" si="91">IFERROR(G33/SUM(G34:G40)*SUM(AK34:AK40),0)</f>
        <v>6730.6212349198258</v>
      </c>
      <c r="AL33" s="5">
        <f t="shared" ref="AL33" si="92">IFERROR(H33/SUM(H34:H40)*SUM(AL34:AL40),0)</f>
        <v>18.287625985078328</v>
      </c>
      <c r="AM33" s="5">
        <f t="shared" ref="AM33" si="93">IFERROR(I33/SUM(I34:I40)*SUM(AM34:AM40),0)</f>
        <v>955.31589465380284</v>
      </c>
      <c r="AN33" s="5">
        <f t="shared" ref="AN33" si="94">IFERROR(J33/SUM(J34:J40)*SUM(AN34:AN40),0)</f>
        <v>164.29071192935024</v>
      </c>
      <c r="AO33" s="5">
        <f t="shared" ref="AO33" si="95">IFERROR(K33/SUM(K34:K40)*SUM(AO34:AO40),0)</f>
        <v>32.706465383904074</v>
      </c>
      <c r="AP33" s="41">
        <f t="shared" ref="AP33" si="96">IFERROR(L33/SUM(L34:L40)*SUM(AP34:AP40),0)</f>
        <v>3.941759117712722</v>
      </c>
    </row>
    <row r="34" spans="2:42" x14ac:dyDescent="0.25">
      <c r="B34" s="7" t="s">
        <v>66</v>
      </c>
      <c r="C34" t="s">
        <v>65</v>
      </c>
      <c r="D34" t="s">
        <v>8</v>
      </c>
      <c r="E34" s="18">
        <v>98698.594750000004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42">
        <v>6</v>
      </c>
      <c r="N34" s="45">
        <f>N$7</f>
        <v>0.43778768318193423</v>
      </c>
      <c r="O34" s="2">
        <f>$N34*E34</f>
        <v>43209.029128915121</v>
      </c>
      <c r="P34" s="2">
        <f t="shared" ref="P34:V35" si="97">$N34*F34</f>
        <v>0</v>
      </c>
      <c r="Q34" s="2">
        <f t="shared" si="97"/>
        <v>0</v>
      </c>
      <c r="R34" s="2">
        <f t="shared" si="97"/>
        <v>0</v>
      </c>
      <c r="S34" s="2">
        <f t="shared" si="97"/>
        <v>0</v>
      </c>
      <c r="T34" s="2">
        <f t="shared" si="97"/>
        <v>0</v>
      </c>
      <c r="U34" s="2">
        <f t="shared" si="97"/>
        <v>0</v>
      </c>
      <c r="V34" s="42">
        <f t="shared" si="97"/>
        <v>2.6267260990916053</v>
      </c>
      <c r="X34" s="45">
        <f>X$7</f>
        <v>0.37248016472424567</v>
      </c>
      <c r="Y34" s="2">
        <f>$X34*E34</f>
        <v>36763.268830531568</v>
      </c>
      <c r="Z34" s="2">
        <f t="shared" ref="Z34:AF35" si="98">$X34*F34</f>
        <v>0</v>
      </c>
      <c r="AA34" s="2">
        <f t="shared" si="98"/>
        <v>0</v>
      </c>
      <c r="AB34" s="2">
        <f t="shared" si="98"/>
        <v>0</v>
      </c>
      <c r="AC34" s="2">
        <f t="shared" si="98"/>
        <v>0</v>
      </c>
      <c r="AD34" s="2">
        <f t="shared" si="98"/>
        <v>0</v>
      </c>
      <c r="AE34" s="2">
        <f t="shared" si="98"/>
        <v>0</v>
      </c>
      <c r="AF34" s="42">
        <f t="shared" si="98"/>
        <v>2.2348809883454739</v>
      </c>
      <c r="AH34" s="45">
        <f>AH$7</f>
        <v>0.2979404845110003</v>
      </c>
      <c r="AI34" s="2">
        <f>$AH34*E34</f>
        <v>29406.30714036987</v>
      </c>
      <c r="AJ34" s="2">
        <f t="shared" ref="AJ34:AP35" si="99">$AH34*F34</f>
        <v>0</v>
      </c>
      <c r="AK34" s="2">
        <f t="shared" si="99"/>
        <v>0</v>
      </c>
      <c r="AL34" s="2">
        <f t="shared" si="99"/>
        <v>0</v>
      </c>
      <c r="AM34" s="2">
        <f t="shared" si="99"/>
        <v>0</v>
      </c>
      <c r="AN34" s="2">
        <f t="shared" si="99"/>
        <v>0</v>
      </c>
      <c r="AO34" s="2">
        <f t="shared" si="99"/>
        <v>0</v>
      </c>
      <c r="AP34" s="42">
        <f t="shared" si="99"/>
        <v>1.7876429070660018</v>
      </c>
    </row>
    <row r="35" spans="2:42" x14ac:dyDescent="0.25">
      <c r="B35" s="7" t="s">
        <v>66</v>
      </c>
      <c r="C35" t="s">
        <v>65</v>
      </c>
      <c r="D35" t="s">
        <v>15</v>
      </c>
      <c r="E35" s="18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42">
        <v>0</v>
      </c>
      <c r="N35" s="45">
        <f>N$8</f>
        <v>1.180361169489146</v>
      </c>
      <c r="O35" s="2">
        <f>$N35*E35</f>
        <v>0</v>
      </c>
      <c r="P35" s="2">
        <f t="shared" si="97"/>
        <v>0</v>
      </c>
      <c r="Q35" s="2">
        <f t="shared" si="97"/>
        <v>0</v>
      </c>
      <c r="R35" s="2">
        <f t="shared" si="97"/>
        <v>0</v>
      </c>
      <c r="S35" s="2">
        <f t="shared" si="97"/>
        <v>0</v>
      </c>
      <c r="T35" s="2">
        <f t="shared" si="97"/>
        <v>0</v>
      </c>
      <c r="U35" s="2">
        <f t="shared" si="97"/>
        <v>0</v>
      </c>
      <c r="V35" s="42">
        <f t="shared" si="97"/>
        <v>0</v>
      </c>
      <c r="X35" s="45">
        <f>X$8</f>
        <v>1.1715837030229106</v>
      </c>
      <c r="Y35" s="2">
        <f t="shared" ref="Y35" si="100">$X35*E35</f>
        <v>0</v>
      </c>
      <c r="Z35" s="2">
        <f t="shared" si="98"/>
        <v>0</v>
      </c>
      <c r="AA35" s="2">
        <f t="shared" si="98"/>
        <v>0</v>
      </c>
      <c r="AB35" s="2">
        <f t="shared" si="98"/>
        <v>0</v>
      </c>
      <c r="AC35" s="2">
        <f t="shared" si="98"/>
        <v>0</v>
      </c>
      <c r="AD35" s="2">
        <f t="shared" si="98"/>
        <v>0</v>
      </c>
      <c r="AE35" s="2">
        <f t="shared" si="98"/>
        <v>0</v>
      </c>
      <c r="AF35" s="42">
        <f t="shared" si="98"/>
        <v>0</v>
      </c>
      <c r="AH35" s="45">
        <f>AH$8</f>
        <v>1.1161090002438476</v>
      </c>
      <c r="AI35" s="2">
        <f t="shared" ref="AI35" si="101">$AH35*E35</f>
        <v>0</v>
      </c>
      <c r="AJ35" s="2">
        <f t="shared" si="99"/>
        <v>0</v>
      </c>
      <c r="AK35" s="2">
        <f t="shared" si="99"/>
        <v>0</v>
      </c>
      <c r="AL35" s="2">
        <f t="shared" si="99"/>
        <v>0</v>
      </c>
      <c r="AM35" s="2">
        <f t="shared" si="99"/>
        <v>0</v>
      </c>
      <c r="AN35" s="2">
        <f t="shared" si="99"/>
        <v>0</v>
      </c>
      <c r="AO35" s="2">
        <f t="shared" si="99"/>
        <v>0</v>
      </c>
      <c r="AP35" s="42">
        <f t="shared" si="99"/>
        <v>0</v>
      </c>
    </row>
    <row r="36" spans="2:42" x14ac:dyDescent="0.25">
      <c r="B36" s="7" t="s">
        <v>66</v>
      </c>
      <c r="C36" t="s">
        <v>65</v>
      </c>
      <c r="D36" t="s">
        <v>27</v>
      </c>
      <c r="E36" s="18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42">
        <v>0</v>
      </c>
      <c r="N36" s="45"/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42">
        <v>0</v>
      </c>
      <c r="X36" s="45"/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42">
        <v>0</v>
      </c>
      <c r="AH36" s="45"/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42">
        <v>0</v>
      </c>
    </row>
    <row r="37" spans="2:42" x14ac:dyDescent="0.25">
      <c r="B37" s="7" t="s">
        <v>66</v>
      </c>
      <c r="C37" t="s">
        <v>65</v>
      </c>
      <c r="D37" t="s">
        <v>64</v>
      </c>
      <c r="E37" s="18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42">
        <v>0</v>
      </c>
      <c r="N37" s="45"/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42">
        <v>0</v>
      </c>
      <c r="X37" s="45"/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42">
        <v>0</v>
      </c>
      <c r="AH37" s="45"/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42">
        <v>0</v>
      </c>
    </row>
    <row r="38" spans="2:42" x14ac:dyDescent="0.25">
      <c r="B38" s="7" t="s">
        <v>66</v>
      </c>
      <c r="C38" t="s">
        <v>65</v>
      </c>
      <c r="D38" t="s">
        <v>29</v>
      </c>
      <c r="E38" s="18">
        <v>2347.0347170364416</v>
      </c>
      <c r="F38" s="2">
        <v>9572.3152016440235</v>
      </c>
      <c r="G38" s="2">
        <v>7820.9003923607816</v>
      </c>
      <c r="H38" s="2">
        <v>18</v>
      </c>
      <c r="I38" s="2">
        <v>1104.8416666227763</v>
      </c>
      <c r="J38" s="2">
        <v>161.70676375059506</v>
      </c>
      <c r="K38" s="2">
        <v>32.192061309140549</v>
      </c>
      <c r="L38" s="42">
        <v>6</v>
      </c>
      <c r="N38" s="45">
        <f>N$11</f>
        <v>1.0928882045384551</v>
      </c>
      <c r="O38" s="2">
        <f>$N38*E38</f>
        <v>2565.0465578913777</v>
      </c>
      <c r="P38" s="2">
        <f t="shared" ref="P38:V40" si="102">$N38*F38</f>
        <v>10461.470374000897</v>
      </c>
      <c r="Q38" s="2">
        <f t="shared" si="102"/>
        <v>8547.369787681273</v>
      </c>
      <c r="R38" s="2">
        <f t="shared" si="102"/>
        <v>19.671987681692194</v>
      </c>
      <c r="S38" s="2">
        <f t="shared" si="102"/>
        <v>1207.4684253346404</v>
      </c>
      <c r="T38" s="2">
        <f t="shared" si="102"/>
        <v>176.72741469711198</v>
      </c>
      <c r="U38" s="2">
        <f t="shared" si="102"/>
        <v>35.182324084538486</v>
      </c>
      <c r="V38" s="42">
        <f t="shared" si="102"/>
        <v>6.5573292272307313</v>
      </c>
      <c r="X38" s="45">
        <f>X$11</f>
        <v>1.0581381418745945</v>
      </c>
      <c r="Y38" s="2">
        <f t="shared" ref="Y38:AF40" si="103">$X38*E38</f>
        <v>2483.4869544001053</v>
      </c>
      <c r="Z38" s="2">
        <f t="shared" si="103"/>
        <v>10128.831820905541</v>
      </c>
      <c r="AA38" s="2">
        <f t="shared" si="103"/>
        <v>8275.5930089589256</v>
      </c>
      <c r="AB38" s="2">
        <f t="shared" si="103"/>
        <v>19.046486553742703</v>
      </c>
      <c r="AC38" s="2">
        <f t="shared" si="103"/>
        <v>1169.0751081858548</v>
      </c>
      <c r="AD38" s="2">
        <f t="shared" si="103"/>
        <v>171.10809452360868</v>
      </c>
      <c r="AE38" s="2">
        <f t="shared" si="103"/>
        <v>34.063647936767005</v>
      </c>
      <c r="AF38" s="42">
        <f t="shared" si="103"/>
        <v>6.3488288512475677</v>
      </c>
      <c r="AH38" s="45">
        <f>AH$11</f>
        <v>1.0159792213932404</v>
      </c>
      <c r="AI38" s="2">
        <f t="shared" ref="AI38:AP40" si="104">$AH38*E38</f>
        <v>2384.538504397588</v>
      </c>
      <c r="AJ38" s="2">
        <f t="shared" si="104"/>
        <v>9725.273345496973</v>
      </c>
      <c r="AK38" s="2">
        <f t="shared" si="104"/>
        <v>7945.8722912247949</v>
      </c>
      <c r="AL38" s="2">
        <f t="shared" si="104"/>
        <v>18.287625985078328</v>
      </c>
      <c r="AM38" s="2">
        <f t="shared" si="104"/>
        <v>1122.4961762182184</v>
      </c>
      <c r="AN38" s="2">
        <f t="shared" si="104"/>
        <v>164.29071192935024</v>
      </c>
      <c r="AO38" s="2">
        <f t="shared" si="104"/>
        <v>32.706465383904074</v>
      </c>
      <c r="AP38" s="42">
        <f t="shared" si="104"/>
        <v>6.0958753283594422</v>
      </c>
    </row>
    <row r="39" spans="2:42" x14ac:dyDescent="0.25">
      <c r="B39" s="7" t="s">
        <v>66</v>
      </c>
      <c r="C39" t="s">
        <v>65</v>
      </c>
      <c r="D39" t="s">
        <v>33</v>
      </c>
      <c r="E39" s="18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42">
        <v>0</v>
      </c>
      <c r="N39" s="45">
        <f>N$12</f>
        <v>1.482034914478215</v>
      </c>
      <c r="O39" s="2">
        <f t="shared" ref="O39:O40" si="105">$N39*E39</f>
        <v>0</v>
      </c>
      <c r="P39" s="2">
        <f t="shared" si="102"/>
        <v>0</v>
      </c>
      <c r="Q39" s="2">
        <f t="shared" si="102"/>
        <v>0</v>
      </c>
      <c r="R39" s="2">
        <f t="shared" si="102"/>
        <v>0</v>
      </c>
      <c r="S39" s="2">
        <f t="shared" si="102"/>
        <v>0</v>
      </c>
      <c r="T39" s="2">
        <f t="shared" si="102"/>
        <v>0</v>
      </c>
      <c r="U39" s="2">
        <f t="shared" si="102"/>
        <v>0</v>
      </c>
      <c r="V39" s="42">
        <f t="shared" si="102"/>
        <v>0</v>
      </c>
      <c r="X39" s="45">
        <f>X$12</f>
        <v>1.5269450634017974</v>
      </c>
      <c r="Y39" s="2">
        <f t="shared" si="103"/>
        <v>0</v>
      </c>
      <c r="Z39" s="2">
        <f t="shared" si="103"/>
        <v>0</v>
      </c>
      <c r="AA39" s="2">
        <f t="shared" si="103"/>
        <v>0</v>
      </c>
      <c r="AB39" s="2">
        <f t="shared" si="103"/>
        <v>0</v>
      </c>
      <c r="AC39" s="2">
        <f t="shared" si="103"/>
        <v>0</v>
      </c>
      <c r="AD39" s="2">
        <f t="shared" si="103"/>
        <v>0</v>
      </c>
      <c r="AE39" s="2">
        <f t="shared" si="103"/>
        <v>0</v>
      </c>
      <c r="AF39" s="42">
        <f t="shared" si="103"/>
        <v>0</v>
      </c>
      <c r="AH39" s="45">
        <f>AH$12</f>
        <v>1.5718552123253793</v>
      </c>
      <c r="AI39" s="2">
        <f t="shared" si="104"/>
        <v>0</v>
      </c>
      <c r="AJ39" s="2">
        <f t="shared" si="104"/>
        <v>0</v>
      </c>
      <c r="AK39" s="2">
        <f t="shared" si="104"/>
        <v>0</v>
      </c>
      <c r="AL39" s="2">
        <f t="shared" si="104"/>
        <v>0</v>
      </c>
      <c r="AM39" s="2">
        <f t="shared" si="104"/>
        <v>0</v>
      </c>
      <c r="AN39" s="2">
        <f t="shared" si="104"/>
        <v>0</v>
      </c>
      <c r="AO39" s="2">
        <f t="shared" si="104"/>
        <v>0</v>
      </c>
      <c r="AP39" s="42">
        <f t="shared" si="104"/>
        <v>0</v>
      </c>
    </row>
    <row r="40" spans="2:42" ht="15.75" thickBot="1" x14ac:dyDescent="0.3">
      <c r="B40" s="9" t="s">
        <v>66</v>
      </c>
      <c r="C40" s="10" t="s">
        <v>65</v>
      </c>
      <c r="D40" s="10" t="s">
        <v>37</v>
      </c>
      <c r="E40" s="19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43">
        <v>0</v>
      </c>
      <c r="M40" s="11"/>
      <c r="N40" s="46">
        <f>N$13</f>
        <v>1.7507255799569947</v>
      </c>
      <c r="O40" s="11">
        <f t="shared" si="105"/>
        <v>0</v>
      </c>
      <c r="P40" s="11">
        <f t="shared" si="102"/>
        <v>0</v>
      </c>
      <c r="Q40" s="11">
        <f t="shared" si="102"/>
        <v>0</v>
      </c>
      <c r="R40" s="11">
        <f t="shared" si="102"/>
        <v>0</v>
      </c>
      <c r="S40" s="11">
        <f t="shared" si="102"/>
        <v>0</v>
      </c>
      <c r="T40" s="11">
        <f t="shared" si="102"/>
        <v>0</v>
      </c>
      <c r="U40" s="11">
        <f t="shared" si="102"/>
        <v>0</v>
      </c>
      <c r="V40" s="43">
        <f t="shared" si="102"/>
        <v>0</v>
      </c>
      <c r="W40" s="11"/>
      <c r="X40" s="46">
        <f>X$13</f>
        <v>1.8305394798522021</v>
      </c>
      <c r="Y40" s="11">
        <f t="shared" si="103"/>
        <v>0</v>
      </c>
      <c r="Z40" s="11">
        <f t="shared" si="103"/>
        <v>0</v>
      </c>
      <c r="AA40" s="11">
        <f t="shared" si="103"/>
        <v>0</v>
      </c>
      <c r="AB40" s="11">
        <f t="shared" si="103"/>
        <v>0</v>
      </c>
      <c r="AC40" s="11">
        <f t="shared" si="103"/>
        <v>0</v>
      </c>
      <c r="AD40" s="11">
        <f t="shared" si="103"/>
        <v>0</v>
      </c>
      <c r="AE40" s="11">
        <f t="shared" si="103"/>
        <v>0</v>
      </c>
      <c r="AF40" s="43">
        <f t="shared" si="103"/>
        <v>0</v>
      </c>
      <c r="AG40" s="11"/>
      <c r="AH40" s="46">
        <f>AH$13</f>
        <v>1.9152759265277981</v>
      </c>
      <c r="AI40" s="11">
        <f t="shared" si="104"/>
        <v>0</v>
      </c>
      <c r="AJ40" s="11">
        <f t="shared" si="104"/>
        <v>0</v>
      </c>
      <c r="AK40" s="11">
        <f t="shared" si="104"/>
        <v>0</v>
      </c>
      <c r="AL40" s="11">
        <f t="shared" si="104"/>
        <v>0</v>
      </c>
      <c r="AM40" s="11">
        <f t="shared" si="104"/>
        <v>0</v>
      </c>
      <c r="AN40" s="11">
        <f t="shared" si="104"/>
        <v>0</v>
      </c>
      <c r="AO40" s="11">
        <f t="shared" si="104"/>
        <v>0</v>
      </c>
      <c r="AP40" s="43">
        <f t="shared" si="104"/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7867-F4D2-4974-B166-6A7F9DA72DDC}">
  <dimension ref="A1:AA23"/>
  <sheetViews>
    <sheetView workbookViewId="0">
      <selection activeCell="G28" sqref="G28"/>
    </sheetView>
  </sheetViews>
  <sheetFormatPr defaultRowHeight="15" x14ac:dyDescent="0.25"/>
  <cols>
    <col min="2" max="2" width="29" bestFit="1" customWidth="1"/>
    <col min="3" max="3" width="20.28515625" bestFit="1" customWidth="1"/>
    <col min="4" max="4" width="11.5703125" style="2" bestFit="1" customWidth="1"/>
    <col min="5" max="5" width="13.5703125" bestFit="1" customWidth="1"/>
    <col min="6" max="6" width="21.7109375" bestFit="1" customWidth="1"/>
    <col min="8" max="10" width="14.28515625" style="2" bestFit="1" customWidth="1"/>
    <col min="11" max="13" width="11.5703125" style="2" bestFit="1" customWidth="1"/>
    <col min="14" max="14" width="25.5703125" bestFit="1" customWidth="1"/>
    <col min="15" max="15" width="25.5703125" customWidth="1"/>
    <col min="17" max="19" width="11.42578125" customWidth="1"/>
    <col min="21" max="23" width="11.42578125" customWidth="1"/>
    <col min="25" max="27" width="11.42578125" customWidth="1"/>
  </cols>
  <sheetData>
    <row r="1" spans="1:27" ht="15.75" thickBot="1" x14ac:dyDescent="0.3"/>
    <row r="2" spans="1:27" s="47" customFormat="1" x14ac:dyDescent="0.25">
      <c r="C2" s="58" t="s">
        <v>38</v>
      </c>
      <c r="D2" s="59"/>
      <c r="E2" s="60"/>
      <c r="F2" s="61"/>
      <c r="H2" s="62" t="s">
        <v>43</v>
      </c>
      <c r="I2" s="59"/>
      <c r="J2" s="59"/>
      <c r="K2" s="59"/>
      <c r="L2" s="59"/>
      <c r="M2" s="59"/>
      <c r="N2" s="60"/>
      <c r="O2" s="61"/>
      <c r="Q2" s="58" t="s">
        <v>0</v>
      </c>
      <c r="R2" s="60"/>
      <c r="S2" s="61"/>
      <c r="U2" s="58" t="s">
        <v>1</v>
      </c>
      <c r="V2" s="60"/>
      <c r="W2" s="61"/>
      <c r="Y2" s="58" t="s">
        <v>47</v>
      </c>
      <c r="Z2" s="60"/>
      <c r="AA2" s="61"/>
    </row>
    <row r="3" spans="1:27" s="47" customFormat="1" x14ac:dyDescent="0.25">
      <c r="C3" s="63"/>
      <c r="D3" s="64"/>
      <c r="F3" s="65"/>
      <c r="H3" s="66" t="s">
        <v>44</v>
      </c>
      <c r="I3" s="64"/>
      <c r="J3" s="64"/>
      <c r="K3" s="64" t="s">
        <v>45</v>
      </c>
      <c r="L3" s="64" t="s">
        <v>45</v>
      </c>
      <c r="M3" s="64" t="s">
        <v>45</v>
      </c>
      <c r="N3" s="47" t="s">
        <v>40</v>
      </c>
      <c r="O3" s="65" t="s">
        <v>41</v>
      </c>
      <c r="Q3" s="63" t="s">
        <v>3</v>
      </c>
      <c r="S3" s="65"/>
      <c r="U3" s="63" t="s">
        <v>4</v>
      </c>
      <c r="W3" s="65"/>
      <c r="Y3" s="63"/>
      <c r="AA3" s="65"/>
    </row>
    <row r="4" spans="1:27" s="47" customFormat="1" ht="15.75" thickBot="1" x14ac:dyDescent="0.3">
      <c r="C4" s="63" t="s">
        <v>39</v>
      </c>
      <c r="D4" s="64" t="s">
        <v>45</v>
      </c>
      <c r="E4" s="47" t="s">
        <v>40</v>
      </c>
      <c r="F4" s="65" t="s">
        <v>41</v>
      </c>
      <c r="H4" s="67">
        <v>2020</v>
      </c>
      <c r="I4" s="57">
        <v>2021</v>
      </c>
      <c r="J4" s="57">
        <v>2022</v>
      </c>
      <c r="K4" s="57">
        <v>2020</v>
      </c>
      <c r="L4" s="57">
        <v>2021</v>
      </c>
      <c r="M4" s="57">
        <v>2022</v>
      </c>
      <c r="O4" s="65"/>
      <c r="Q4" s="63" t="s">
        <v>5</v>
      </c>
      <c r="R4" s="47" t="s">
        <v>6</v>
      </c>
      <c r="S4" s="65" t="s">
        <v>7</v>
      </c>
      <c r="U4" s="63" t="s">
        <v>5</v>
      </c>
      <c r="V4" s="47" t="s">
        <v>6</v>
      </c>
      <c r="W4" s="65" t="s">
        <v>7</v>
      </c>
      <c r="Y4" s="63" t="s">
        <v>5</v>
      </c>
      <c r="Z4" s="47" t="s">
        <v>6</v>
      </c>
      <c r="AA4" s="65" t="s">
        <v>7</v>
      </c>
    </row>
    <row r="5" spans="1:27" x14ac:dyDescent="0.25">
      <c r="A5" s="3" t="s">
        <v>8</v>
      </c>
      <c r="B5" s="4"/>
      <c r="C5" s="3">
        <v>22.637</v>
      </c>
      <c r="D5" s="5"/>
      <c r="E5" s="4"/>
      <c r="F5" s="6"/>
      <c r="G5" s="4"/>
      <c r="H5" s="17">
        <f>SUM(H6:H7)</f>
        <v>14107019.418014757</v>
      </c>
      <c r="I5" s="5">
        <f t="shared" ref="I5:J5" si="0">SUM(I6:I7)</f>
        <v>12369996.374070654</v>
      </c>
      <c r="J5" s="5">
        <f t="shared" si="0"/>
        <v>10581422.965220686</v>
      </c>
      <c r="K5" s="5"/>
      <c r="L5" s="5"/>
      <c r="M5" s="5"/>
      <c r="N5" s="4"/>
      <c r="O5" s="6"/>
      <c r="P5" s="4"/>
      <c r="Q5" s="33"/>
      <c r="R5" s="29"/>
      <c r="S5" s="34"/>
      <c r="T5" s="4"/>
      <c r="U5" s="33"/>
      <c r="V5" s="29"/>
      <c r="W5" s="34"/>
      <c r="X5" s="4"/>
      <c r="Y5" s="33">
        <f>(Y6*($C6/$C5))+(Y7*($C7/$C5))</f>
        <v>0.39110072299799237</v>
      </c>
      <c r="Z5" s="29">
        <f t="shared" ref="Z5:AA5" si="1">(Z6*($C6/$C5))+(Z7*($C7/$C5))</f>
        <v>0.33275778950026741</v>
      </c>
      <c r="AA5" s="34">
        <f t="shared" si="1"/>
        <v>0.26616723900429934</v>
      </c>
    </row>
    <row r="6" spans="1:27" x14ac:dyDescent="0.25">
      <c r="A6" s="7"/>
      <c r="B6" t="s">
        <v>9</v>
      </c>
      <c r="C6" s="7">
        <v>19.542999999999999</v>
      </c>
      <c r="D6" s="2">
        <v>710540</v>
      </c>
      <c r="E6" t="s">
        <v>10</v>
      </c>
      <c r="F6" s="8" t="s">
        <v>42</v>
      </c>
      <c r="H6" s="18">
        <v>11883311.931770502</v>
      </c>
      <c r="I6" s="2">
        <v>10057032.076207697</v>
      </c>
      <c r="J6" s="2">
        <v>8259340.8455222845</v>
      </c>
      <c r="K6" s="2">
        <v>241763.24553497779</v>
      </c>
      <c r="L6" s="2">
        <v>193346.64043108266</v>
      </c>
      <c r="M6" s="2">
        <v>136640.37386648718</v>
      </c>
      <c r="N6" t="s">
        <v>12</v>
      </c>
      <c r="O6" s="8" t="s">
        <v>67</v>
      </c>
      <c r="Q6" s="35">
        <f t="shared" ref="Q6:S7" si="2">H6*10^-6/$C6</f>
        <v>0.60805976215373803</v>
      </c>
      <c r="R6" s="30">
        <f t="shared" si="2"/>
        <v>0.51461045265351779</v>
      </c>
      <c r="S6" s="36">
        <f t="shared" si="2"/>
        <v>0.42262400069192474</v>
      </c>
      <c r="U6" s="35">
        <f t="shared" ref="U6:W7" si="3">(K6/(H6*10^-6))/($D6/$C6)</f>
        <v>0.55957136249594075</v>
      </c>
      <c r="V6" s="30">
        <f t="shared" si="3"/>
        <v>0.52877327278624031</v>
      </c>
      <c r="W6" s="36">
        <f t="shared" si="3"/>
        <v>0.45502614703490712</v>
      </c>
      <c r="Y6" s="35">
        <f>Q6*U6</f>
        <v>0.34025282958732483</v>
      </c>
      <c r="Z6" s="30">
        <f t="shared" ref="Z6:AA7" si="4">R6*V6</f>
        <v>0.27211225325960919</v>
      </c>
      <c r="AA6" s="36">
        <f t="shared" si="4"/>
        <v>0.19230497067932445</v>
      </c>
    </row>
    <row r="7" spans="1:27" ht="15.75" thickBot="1" x14ac:dyDescent="0.3">
      <c r="A7" s="9"/>
      <c r="B7" s="10" t="s">
        <v>13</v>
      </c>
      <c r="C7" s="9">
        <v>3.0939999999999999</v>
      </c>
      <c r="D7" s="11">
        <v>6138</v>
      </c>
      <c r="E7" s="10" t="s">
        <v>10</v>
      </c>
      <c r="F7" s="12" t="s">
        <v>42</v>
      </c>
      <c r="G7" s="10"/>
      <c r="H7" s="19">
        <v>2223707.4862442566</v>
      </c>
      <c r="I7" s="11">
        <v>2312964.2978629563</v>
      </c>
      <c r="J7" s="11">
        <v>2322082.119698402</v>
      </c>
      <c r="K7" s="11">
        <v>4371.9581699257569</v>
      </c>
      <c r="L7" s="11">
        <v>4393.7056109645227</v>
      </c>
      <c r="M7" s="11">
        <v>4497.3878814675536</v>
      </c>
      <c r="N7" s="10" t="s">
        <v>14</v>
      </c>
      <c r="O7" s="12" t="s">
        <v>67</v>
      </c>
      <c r="P7" s="10"/>
      <c r="Q7" s="37">
        <f t="shared" si="2"/>
        <v>0.7187160589024747</v>
      </c>
      <c r="R7" s="31">
        <f t="shared" si="2"/>
        <v>0.74756441430606213</v>
      </c>
      <c r="S7" s="38">
        <f t="shared" si="2"/>
        <v>0.75051135090446086</v>
      </c>
      <c r="T7" s="10"/>
      <c r="U7" s="37">
        <f t="shared" si="3"/>
        <v>0.9910413269339492</v>
      </c>
      <c r="V7" s="31">
        <f t="shared" si="3"/>
        <v>0.95753674949125178</v>
      </c>
      <c r="W7" s="38">
        <f t="shared" si="3"/>
        <v>0.9762840547812891</v>
      </c>
      <c r="X7" s="10"/>
      <c r="Y7" s="37">
        <f>Q7*U7</f>
        <v>0.71227731670344696</v>
      </c>
      <c r="Z7" s="31">
        <f t="shared" si="4"/>
        <v>0.71582039930995822</v>
      </c>
      <c r="AA7" s="38">
        <f t="shared" si="4"/>
        <v>0.73271226482038998</v>
      </c>
    </row>
    <row r="8" spans="1:27" x14ac:dyDescent="0.25">
      <c r="A8" s="3" t="s">
        <v>15</v>
      </c>
      <c r="B8" s="4"/>
      <c r="C8" s="3">
        <v>27.863999999999997</v>
      </c>
      <c r="D8" s="5"/>
      <c r="E8" s="4"/>
      <c r="F8" s="6"/>
      <c r="G8" s="4"/>
      <c r="H8" s="17">
        <f>SUM(H9,H11,H12)</f>
        <v>30975133.048793208</v>
      </c>
      <c r="I8" s="5">
        <f t="shared" ref="I8:J8" si="5">SUM(I9,I11,I12)</f>
        <v>30877856.490173541</v>
      </c>
      <c r="J8" s="5">
        <f t="shared" si="5"/>
        <v>29147630.416327257</v>
      </c>
      <c r="K8" s="5"/>
      <c r="L8" s="5"/>
      <c r="M8" s="5"/>
      <c r="N8" s="4"/>
      <c r="O8" s="6"/>
      <c r="P8" s="4"/>
      <c r="Q8" s="33"/>
      <c r="R8" s="29"/>
      <c r="S8" s="34"/>
      <c r="T8" s="4"/>
      <c r="U8" s="33"/>
      <c r="V8" s="29"/>
      <c r="W8" s="34"/>
      <c r="X8" s="4"/>
      <c r="Y8" s="33">
        <f>(Y9*($C10/$C8))+(Y11*($C11/$C8))+(Y12*($C12/$C8))</f>
        <v>1.0141338386582557</v>
      </c>
      <c r="Z8" s="29">
        <f t="shared" ref="Z8:AA8" si="6">(Z9*($C10/$C8))+(Z11*($C11/$C8))+(Z12*($C12/$C8))</f>
        <v>1.003825767123949</v>
      </c>
      <c r="AA8" s="34">
        <f t="shared" si="6"/>
        <v>0.95174425359144821</v>
      </c>
    </row>
    <row r="9" spans="1:27" x14ac:dyDescent="0.25">
      <c r="A9" s="7"/>
      <c r="B9" t="s">
        <v>16</v>
      </c>
      <c r="C9" s="7"/>
      <c r="F9" s="8"/>
      <c r="H9" s="18">
        <f>H10+H13+H14</f>
        <v>8028489.3718363447</v>
      </c>
      <c r="I9" s="2">
        <f t="shared" ref="I9:J9" si="7">I10+I13+I14</f>
        <v>8853666.9747061916</v>
      </c>
      <c r="J9" s="2">
        <f t="shared" si="7"/>
        <v>8029261.5069701821</v>
      </c>
      <c r="K9" s="2">
        <f>K10+K13+(K10/H10)*H14</f>
        <v>1027.1303321392488</v>
      </c>
      <c r="L9" s="2">
        <f t="shared" ref="L9:M9" si="8">L10+L13+(L10/I10)*I14</f>
        <v>1124.6756452656987</v>
      </c>
      <c r="M9" s="2">
        <f t="shared" si="8"/>
        <v>1025.973470637862</v>
      </c>
      <c r="N9" t="s">
        <v>17</v>
      </c>
      <c r="O9" s="8" t="s">
        <v>67</v>
      </c>
      <c r="Q9" s="35">
        <f>H9*10^-6/$C10</f>
        <v>1.1457812718476301</v>
      </c>
      <c r="R9" s="30">
        <f>I9*10^-6/$C10</f>
        <v>1.2635460217933769</v>
      </c>
      <c r="S9" s="36">
        <f>J9*10^-6/$C10</f>
        <v>1.1458914666719255</v>
      </c>
      <c r="U9" s="35">
        <f>(K9/(H9*10^-6))/($D10/$C10)</f>
        <v>0.96288440808619891</v>
      </c>
      <c r="V9" s="30">
        <f>(L9/(I9*10^-6))/($D10/$C10)</f>
        <v>0.95606307433769622</v>
      </c>
      <c r="W9" s="36">
        <f>(M9/(J9*10^-6))/($D10/$C10)</f>
        <v>0.96170741542538873</v>
      </c>
      <c r="Y9" s="35">
        <f>Q9*U9</f>
        <v>1.1032549217392575</v>
      </c>
      <c r="Z9" s="30">
        <f t="shared" ref="Z9:AA12" si="9">R9*V9</f>
        <v>1.2080296941629416</v>
      </c>
      <c r="AA9" s="36">
        <f t="shared" si="9"/>
        <v>1.1020123207710655</v>
      </c>
    </row>
    <row r="10" spans="1:27" x14ac:dyDescent="0.25">
      <c r="A10" s="7"/>
      <c r="B10" t="s">
        <v>18</v>
      </c>
      <c r="C10" s="7">
        <v>7.0069999999999997</v>
      </c>
      <c r="D10" s="2">
        <v>931</v>
      </c>
      <c r="E10" t="s">
        <v>19</v>
      </c>
      <c r="F10" s="8" t="s">
        <v>42</v>
      </c>
      <c r="H10" s="18">
        <v>6591112.6741413521</v>
      </c>
      <c r="I10" s="2">
        <v>7416290.2770111989</v>
      </c>
      <c r="J10" s="2">
        <v>6591884.8092751894</v>
      </c>
      <c r="K10" s="2">
        <v>795.60747048857547</v>
      </c>
      <c r="L10" s="2">
        <v>893.35203457083378</v>
      </c>
      <c r="M10" s="2">
        <v>794.58494119270244</v>
      </c>
      <c r="N10" t="s">
        <v>17</v>
      </c>
      <c r="O10" s="8" t="s">
        <v>67</v>
      </c>
      <c r="Q10" s="7"/>
      <c r="S10" s="8"/>
      <c r="U10" s="7"/>
      <c r="W10" s="8"/>
      <c r="Y10" s="7"/>
      <c r="AA10" s="8"/>
    </row>
    <row r="11" spans="1:27" x14ac:dyDescent="0.25">
      <c r="A11" s="7"/>
      <c r="B11" t="s">
        <v>20</v>
      </c>
      <c r="C11" s="7">
        <v>2.98</v>
      </c>
      <c r="D11" s="2">
        <v>1829</v>
      </c>
      <c r="E11" t="s">
        <v>2</v>
      </c>
      <c r="F11" s="8" t="s">
        <v>21</v>
      </c>
      <c r="H11" s="18">
        <v>11709309.340761146</v>
      </c>
      <c r="I11" s="2">
        <v>11697069.193042258</v>
      </c>
      <c r="J11" s="2">
        <v>11684767.093071194</v>
      </c>
      <c r="K11" s="2">
        <v>6262.0345341042084</v>
      </c>
      <c r="L11" s="2">
        <v>6308.3285861095201</v>
      </c>
      <c r="M11" s="2">
        <v>6354.5808960385957</v>
      </c>
      <c r="N11" t="s">
        <v>22</v>
      </c>
      <c r="O11" s="8" t="s">
        <v>67</v>
      </c>
      <c r="Q11" s="35">
        <f t="shared" ref="Q11:S12" si="10">H11*10^-6/$C11</f>
        <v>3.9292984364970285</v>
      </c>
      <c r="R11" s="30">
        <f t="shared" si="10"/>
        <v>3.9251910043765963</v>
      </c>
      <c r="S11" s="36">
        <f t="shared" si="10"/>
        <v>3.9210627829097966</v>
      </c>
      <c r="U11" s="35">
        <f t="shared" ref="U11:W12" si="11">(K11/(H11*10^-6))/($D11/$C11)</f>
        <v>0.87133816641947481</v>
      </c>
      <c r="V11" s="30">
        <f t="shared" si="11"/>
        <v>0.87869834067219754</v>
      </c>
      <c r="W11" s="36">
        <f t="shared" si="11"/>
        <v>0.88607281233962498</v>
      </c>
      <c r="Y11" s="35">
        <f>Q11*U11</f>
        <v>3.4237476949722301</v>
      </c>
      <c r="Z11" s="30">
        <f t="shared" si="9"/>
        <v>3.4490588223671517</v>
      </c>
      <c r="AA11" s="36">
        <f t="shared" si="9"/>
        <v>3.4743471274131199</v>
      </c>
    </row>
    <row r="12" spans="1:27" x14ac:dyDescent="0.25">
      <c r="A12" s="7"/>
      <c r="B12" t="s">
        <v>23</v>
      </c>
      <c r="C12" s="7">
        <v>17.876999999999999</v>
      </c>
      <c r="D12" s="2">
        <v>377923</v>
      </c>
      <c r="E12" t="s">
        <v>2</v>
      </c>
      <c r="F12" s="8" t="s">
        <v>11</v>
      </c>
      <c r="H12" s="18">
        <v>11237334.336195718</v>
      </c>
      <c r="I12" s="2">
        <v>10327120.32242509</v>
      </c>
      <c r="J12" s="2">
        <v>9433601.8162858821</v>
      </c>
      <c r="K12" s="2">
        <v>218262.84481000379</v>
      </c>
      <c r="L12" s="2">
        <v>195076.1241198449</v>
      </c>
      <c r="M12" s="2">
        <v>178508.67686029518</v>
      </c>
      <c r="N12" t="s">
        <v>12</v>
      </c>
      <c r="O12" s="8" t="s">
        <v>67</v>
      </c>
      <c r="Q12" s="35">
        <f t="shared" si="10"/>
        <v>0.62859172882450731</v>
      </c>
      <c r="R12" s="30">
        <f t="shared" si="10"/>
        <v>0.57767636194132632</v>
      </c>
      <c r="S12" s="36">
        <f t="shared" si="10"/>
        <v>0.52769490497767424</v>
      </c>
      <c r="U12" s="35">
        <f t="shared" si="11"/>
        <v>0.91877215751014851</v>
      </c>
      <c r="V12" s="30">
        <f t="shared" si="11"/>
        <v>0.89354452445470689</v>
      </c>
      <c r="W12" s="36">
        <f t="shared" si="11"/>
        <v>0.89510319336996103</v>
      </c>
      <c r="Y12" s="35">
        <f>Q12*U12</f>
        <v>0.57753257888512677</v>
      </c>
      <c r="Z12" s="30">
        <f t="shared" si="9"/>
        <v>0.5161795501195876</v>
      </c>
      <c r="AA12" s="36">
        <f t="shared" si="9"/>
        <v>0.47234139457057434</v>
      </c>
    </row>
    <row r="13" spans="1:27" x14ac:dyDescent="0.25">
      <c r="A13" s="7"/>
      <c r="B13" t="s">
        <v>24</v>
      </c>
      <c r="C13" s="21" t="s">
        <v>46</v>
      </c>
      <c r="D13" s="22" t="s">
        <v>46</v>
      </c>
      <c r="E13" s="23" t="s">
        <v>46</v>
      </c>
      <c r="F13" s="24" t="s">
        <v>46</v>
      </c>
      <c r="H13" s="18">
        <v>643725.90404419811</v>
      </c>
      <c r="I13" s="2">
        <v>643725.90404419811</v>
      </c>
      <c r="J13" s="2">
        <v>643725.90404419811</v>
      </c>
      <c r="K13" s="2">
        <v>135.72196556448728</v>
      </c>
      <c r="L13" s="2">
        <v>135.72196556448728</v>
      </c>
      <c r="M13" s="2">
        <v>135.72196556448728</v>
      </c>
      <c r="N13" t="s">
        <v>17</v>
      </c>
      <c r="O13" s="8" t="s">
        <v>67</v>
      </c>
      <c r="Q13" s="35"/>
      <c r="R13" s="30"/>
      <c r="S13" s="36"/>
      <c r="U13" s="35"/>
      <c r="V13" s="30"/>
      <c r="W13" s="36"/>
      <c r="Y13" s="35"/>
      <c r="Z13" s="30"/>
      <c r="AA13" s="36"/>
    </row>
    <row r="14" spans="1:27" ht="15.75" thickBot="1" x14ac:dyDescent="0.3">
      <c r="A14" s="9"/>
      <c r="B14" s="10" t="s">
        <v>25</v>
      </c>
      <c r="C14" s="25" t="s">
        <v>46</v>
      </c>
      <c r="D14" s="26" t="s">
        <v>46</v>
      </c>
      <c r="E14" s="27" t="s">
        <v>46</v>
      </c>
      <c r="F14" s="28" t="s">
        <v>46</v>
      </c>
      <c r="G14" s="10"/>
      <c r="H14" s="19">
        <v>793650.79365079454</v>
      </c>
      <c r="I14" s="11">
        <v>793650.79365079454</v>
      </c>
      <c r="J14" s="11">
        <v>793650.79365079454</v>
      </c>
      <c r="K14" s="11">
        <v>0.71428571428571508</v>
      </c>
      <c r="L14" s="11">
        <v>0.71428571428571508</v>
      </c>
      <c r="M14" s="11">
        <v>0.71428571428571508</v>
      </c>
      <c r="N14" s="10" t="s">
        <v>26</v>
      </c>
      <c r="O14" s="12" t="s">
        <v>67</v>
      </c>
      <c r="P14" s="10"/>
      <c r="Q14" s="37"/>
      <c r="R14" s="31"/>
      <c r="S14" s="38"/>
      <c r="T14" s="10"/>
      <c r="U14" s="37"/>
      <c r="V14" s="31"/>
      <c r="W14" s="38"/>
      <c r="X14" s="10"/>
      <c r="Y14" s="37"/>
      <c r="Z14" s="31"/>
      <c r="AA14" s="38"/>
    </row>
    <row r="15" spans="1:27" ht="15.75" thickBot="1" x14ac:dyDescent="0.3">
      <c r="A15" s="13" t="s">
        <v>27</v>
      </c>
      <c r="B15" s="14"/>
      <c r="C15" s="13">
        <v>3.371</v>
      </c>
      <c r="D15" s="15">
        <v>426</v>
      </c>
      <c r="E15" s="14" t="s">
        <v>28</v>
      </c>
      <c r="F15" s="16"/>
      <c r="G15" s="14"/>
      <c r="H15" s="20">
        <v>4910394.475900325</v>
      </c>
      <c r="I15" s="15">
        <v>5074074.2917636726</v>
      </c>
      <c r="J15" s="15">
        <v>5237754.10762701</v>
      </c>
      <c r="K15" s="15">
        <v>701.10596305426418</v>
      </c>
      <c r="L15" s="15">
        <v>721.87431613255569</v>
      </c>
      <c r="M15" s="15">
        <v>741.70395420099578</v>
      </c>
      <c r="N15" s="14"/>
      <c r="O15" s="16"/>
      <c r="P15" s="14"/>
      <c r="Q15" s="13" t="s">
        <v>46</v>
      </c>
      <c r="R15" s="14" t="s">
        <v>46</v>
      </c>
      <c r="S15" s="16" t="s">
        <v>46</v>
      </c>
      <c r="T15" s="14"/>
      <c r="U15" s="13" t="s">
        <v>46</v>
      </c>
      <c r="V15" s="14" t="s">
        <v>46</v>
      </c>
      <c r="W15" s="16" t="s">
        <v>46</v>
      </c>
      <c r="X15" s="14"/>
      <c r="Y15" s="13" t="s">
        <v>46</v>
      </c>
      <c r="Z15" s="14" t="s">
        <v>46</v>
      </c>
      <c r="AA15" s="16" t="s">
        <v>46</v>
      </c>
    </row>
    <row r="16" spans="1:27" x14ac:dyDescent="0.25">
      <c r="A16" s="3" t="s">
        <v>29</v>
      </c>
      <c r="B16" s="4"/>
      <c r="C16" s="3">
        <v>46.582999999999998</v>
      </c>
      <c r="D16" s="5">
        <v>347985</v>
      </c>
      <c r="E16" s="4" t="s">
        <v>30</v>
      </c>
      <c r="F16" s="6" t="s">
        <v>11</v>
      </c>
      <c r="G16" s="4"/>
      <c r="H16" s="17">
        <v>36243070.053932853</v>
      </c>
      <c r="I16" s="5">
        <v>37556999.835294902</v>
      </c>
      <c r="J16" s="5">
        <v>38483338.710633926</v>
      </c>
      <c r="K16" s="5">
        <v>339699.09469330043</v>
      </c>
      <c r="L16" s="5">
        <v>328878.71585777565</v>
      </c>
      <c r="M16" s="5">
        <v>315755.10937915597</v>
      </c>
      <c r="N16" s="4" t="s">
        <v>12</v>
      </c>
      <c r="O16" s="6" t="s">
        <v>67</v>
      </c>
      <c r="P16" s="4"/>
      <c r="Q16" s="33">
        <f>H16*10^-6/$C16</f>
        <v>0.77803211587774201</v>
      </c>
      <c r="R16" s="29">
        <f>I16*10^-6/$C16</f>
        <v>0.80623832375104443</v>
      </c>
      <c r="S16" s="34">
        <f>J16*10^-6/$C16</f>
        <v>0.82612409485507421</v>
      </c>
      <c r="T16" s="4"/>
      <c r="U16" s="33">
        <f>(K16/(H16*10^-6))/($D16/$C16)</f>
        <v>1.254689724263925</v>
      </c>
      <c r="V16" s="29">
        <f>(L16/(I16*10^-6))/($D16/$C16)</f>
        <v>1.1722272313180329</v>
      </c>
      <c r="W16" s="34">
        <f>(M16/(J16*10^-6))/($D16/$C16)</f>
        <v>1.0983596595817127</v>
      </c>
      <c r="X16" s="4"/>
      <c r="Y16" s="33">
        <f>Q16*U16</f>
        <v>0.97618890093912225</v>
      </c>
      <c r="Z16" s="29">
        <f t="shared" ref="Z16:AA16" si="12">R16*V16</f>
        <v>0.94509451803317868</v>
      </c>
      <c r="AA16" s="34">
        <f t="shared" si="12"/>
        <v>0.90738137959726983</v>
      </c>
    </row>
    <row r="17" spans="1:27" x14ac:dyDescent="0.25">
      <c r="A17" s="7"/>
      <c r="B17" t="s">
        <v>31</v>
      </c>
      <c r="C17" s="7">
        <v>15.778</v>
      </c>
      <c r="D17" s="2">
        <v>33204</v>
      </c>
      <c r="E17" t="s">
        <v>30</v>
      </c>
      <c r="F17" s="8" t="s">
        <v>11</v>
      </c>
      <c r="H17" s="18"/>
      <c r="O17" s="8"/>
      <c r="Q17" s="35"/>
      <c r="R17" s="30"/>
      <c r="S17" s="36"/>
      <c r="U17" s="35"/>
      <c r="V17" s="30"/>
      <c r="W17" s="36"/>
      <c r="Y17" s="35"/>
      <c r="Z17" s="30"/>
      <c r="AA17" s="36"/>
    </row>
    <row r="18" spans="1:27" ht="15.75" thickBot="1" x14ac:dyDescent="0.3">
      <c r="A18" s="9"/>
      <c r="B18" s="10" t="s">
        <v>32</v>
      </c>
      <c r="C18" s="9">
        <v>30.805</v>
      </c>
      <c r="D18" s="11">
        <v>314781</v>
      </c>
      <c r="E18" s="10" t="s">
        <v>10</v>
      </c>
      <c r="F18" s="12" t="s">
        <v>11</v>
      </c>
      <c r="G18" s="10"/>
      <c r="H18" s="19"/>
      <c r="I18" s="11"/>
      <c r="J18" s="11"/>
      <c r="K18" s="11"/>
      <c r="L18" s="11"/>
      <c r="M18" s="11"/>
      <c r="N18" s="10"/>
      <c r="O18" s="12"/>
      <c r="P18" s="10"/>
      <c r="Q18" s="37"/>
      <c r="R18" s="31"/>
      <c r="S18" s="38"/>
      <c r="T18" s="10"/>
      <c r="U18" s="37"/>
      <c r="V18" s="31"/>
      <c r="W18" s="38"/>
      <c r="X18" s="10"/>
      <c r="Y18" s="37"/>
      <c r="Z18" s="31"/>
      <c r="AA18" s="38"/>
    </row>
    <row r="19" spans="1:27" x14ac:dyDescent="0.25">
      <c r="A19" s="3" t="s">
        <v>33</v>
      </c>
      <c r="B19" s="4"/>
      <c r="C19" s="3">
        <v>22.407</v>
      </c>
      <c r="D19" s="5"/>
      <c r="E19" s="4"/>
      <c r="F19" s="6" t="s">
        <v>42</v>
      </c>
      <c r="G19" s="4"/>
      <c r="H19" s="17">
        <f>SUM(H20:H22)</f>
        <v>29666562.647556707</v>
      </c>
      <c r="I19" s="5">
        <f t="shared" ref="I19:J19" si="13">SUM(I20:I22)</f>
        <v>30565549.394452363</v>
      </c>
      <c r="J19" s="5">
        <f t="shared" si="13"/>
        <v>31464536.141348004</v>
      </c>
      <c r="K19" s="5"/>
      <c r="L19" s="5"/>
      <c r="M19" s="5"/>
      <c r="N19" s="4"/>
      <c r="O19" s="6"/>
      <c r="P19" s="4"/>
      <c r="Q19" s="33">
        <f>H19*10^-6/$C19</f>
        <v>1.3239863724531042</v>
      </c>
      <c r="R19" s="29">
        <f>I19*10^-6/$C19</f>
        <v>1.3641071716183497</v>
      </c>
      <c r="S19" s="34">
        <f>J19*10^-6/$C19</f>
        <v>1.4042279707835945</v>
      </c>
      <c r="T19" s="4"/>
      <c r="U19" s="33"/>
      <c r="V19" s="29"/>
      <c r="W19" s="34"/>
      <c r="X19" s="4"/>
      <c r="Y19" s="33">
        <f>Q19</f>
        <v>1.3239863724531042</v>
      </c>
      <c r="Z19" s="29">
        <f t="shared" ref="Z19:AA19" si="14">R19</f>
        <v>1.3641071716183497</v>
      </c>
      <c r="AA19" s="34">
        <f t="shared" si="14"/>
        <v>1.4042279707835945</v>
      </c>
    </row>
    <row r="20" spans="1:27" x14ac:dyDescent="0.25">
      <c r="A20" s="7"/>
      <c r="B20" t="s">
        <v>34</v>
      </c>
      <c r="C20" s="7"/>
      <c r="F20" s="8"/>
      <c r="H20" s="18">
        <v>26969602.406869732</v>
      </c>
      <c r="I20" s="2">
        <v>27868589.153765388</v>
      </c>
      <c r="J20" s="2">
        <v>28767575.900661029</v>
      </c>
      <c r="O20" s="8"/>
      <c r="Q20" s="35"/>
      <c r="R20" s="30"/>
      <c r="S20" s="36"/>
      <c r="U20" s="35"/>
      <c r="V20" s="30"/>
      <c r="W20" s="36"/>
      <c r="Y20" s="35"/>
      <c r="Z20" s="30"/>
      <c r="AA20" s="36"/>
    </row>
    <row r="21" spans="1:27" x14ac:dyDescent="0.25">
      <c r="A21" s="7"/>
      <c r="B21" t="s">
        <v>35</v>
      </c>
      <c r="C21" s="7"/>
      <c r="F21" s="8"/>
      <c r="H21" s="18">
        <v>1348480.1203434856</v>
      </c>
      <c r="I21" s="2">
        <v>1348480.1203434856</v>
      </c>
      <c r="J21" s="2">
        <v>1348480.1203434856</v>
      </c>
      <c r="O21" s="8"/>
      <c r="Q21" s="35"/>
      <c r="R21" s="30"/>
      <c r="S21" s="36"/>
      <c r="U21" s="35"/>
      <c r="V21" s="30"/>
      <c r="W21" s="36"/>
      <c r="Y21" s="35"/>
      <c r="Z21" s="30"/>
      <c r="AA21" s="36"/>
    </row>
    <row r="22" spans="1:27" ht="15.75" thickBot="1" x14ac:dyDescent="0.3">
      <c r="A22" s="9"/>
      <c r="B22" s="10" t="s">
        <v>36</v>
      </c>
      <c r="C22" s="9"/>
      <c r="D22" s="11"/>
      <c r="E22" s="10"/>
      <c r="F22" s="12"/>
      <c r="G22" s="10"/>
      <c r="H22" s="19">
        <v>1348480.1203434921</v>
      </c>
      <c r="I22" s="11">
        <v>1348480.1203434921</v>
      </c>
      <c r="J22" s="11">
        <v>1348480.1203434921</v>
      </c>
      <c r="K22" s="11"/>
      <c r="L22" s="11"/>
      <c r="M22" s="11"/>
      <c r="N22" s="10"/>
      <c r="O22" s="12"/>
      <c r="P22" s="10"/>
      <c r="Q22" s="37"/>
      <c r="R22" s="31"/>
      <c r="S22" s="38"/>
      <c r="T22" s="10"/>
      <c r="U22" s="37"/>
      <c r="V22" s="31"/>
      <c r="W22" s="38"/>
      <c r="X22" s="10"/>
      <c r="Y22" s="37"/>
      <c r="Z22" s="31"/>
      <c r="AA22" s="38"/>
    </row>
    <row r="23" spans="1:27" ht="15.75" thickBot="1" x14ac:dyDescent="0.3">
      <c r="A23" s="13" t="s">
        <v>37</v>
      </c>
      <c r="B23" s="14"/>
      <c r="C23" s="13">
        <v>7.8869999999999996</v>
      </c>
      <c r="D23" s="15">
        <v>75543</v>
      </c>
      <c r="E23" s="14" t="s">
        <v>2</v>
      </c>
      <c r="F23" s="16"/>
      <c r="G23" s="14"/>
      <c r="H23" s="20">
        <v>8497657.1809357256</v>
      </c>
      <c r="I23" s="15">
        <v>8986926.5075090006</v>
      </c>
      <c r="J23" s="15">
        <v>9480511.1287198421</v>
      </c>
      <c r="K23" s="15">
        <v>118097.22577956114</v>
      </c>
      <c r="L23" s="15">
        <v>123465.6931115656</v>
      </c>
      <c r="M23" s="15">
        <v>129166.36773456643</v>
      </c>
      <c r="N23" s="14" t="s">
        <v>12</v>
      </c>
      <c r="O23" s="16" t="s">
        <v>67</v>
      </c>
      <c r="P23" s="14"/>
      <c r="Q23" s="39">
        <f>H23*10^-6/$C23</f>
        <v>1.0774257868563111</v>
      </c>
      <c r="R23" s="32">
        <f>I23*10^-6/$C23</f>
        <v>1.1394606957663245</v>
      </c>
      <c r="S23" s="40">
        <f>J23*10^-6/$C23</f>
        <v>1.2020427448611439</v>
      </c>
      <c r="T23" s="14"/>
      <c r="U23" s="39">
        <f>(K23/(H23*10^-6))/($D23/$C23)</f>
        <v>1.4509688948385557</v>
      </c>
      <c r="V23" s="32">
        <f>(L23/(I23*10^-6))/($D23/$C23)</f>
        <v>1.4343420205170951</v>
      </c>
      <c r="W23" s="40">
        <f>(M23/(J23*10^-6))/($D23/$C23)</f>
        <v>1.4224444258704791</v>
      </c>
      <c r="X23" s="14"/>
      <c r="Y23" s="39">
        <f>Q23*U23</f>
        <v>1.5633113032254631</v>
      </c>
      <c r="Z23" s="32">
        <f t="shared" ref="Z23:AA23" si="15">R23*V23</f>
        <v>1.6343763566652849</v>
      </c>
      <c r="AA23" s="40">
        <f t="shared" si="15"/>
        <v>1.7098390020857848</v>
      </c>
    </row>
  </sheetData>
  <pageMargins left="0.7" right="0.7" top="0.75" bottom="0.75" header="0.3" footer="0.3"/>
  <pageSetup orientation="portrait" r:id="rId1"/>
  <ignoredErrors>
    <ignoredError sqref="H19:J19" formulaRange="1"/>
    <ignoredError sqref="Y8:AA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4726-5FFA-44CF-96EA-1B22B6DDD6C4}">
  <dimension ref="B3:AP40"/>
  <sheetViews>
    <sheetView zoomScale="85" zoomScaleNormal="85" workbookViewId="0">
      <selection activeCell="J42" sqref="J42"/>
    </sheetView>
  </sheetViews>
  <sheetFormatPr defaultRowHeight="15" x14ac:dyDescent="0.25"/>
  <cols>
    <col min="2" max="2" width="15.42578125" bestFit="1" customWidth="1"/>
    <col min="3" max="3" width="18.42578125" bestFit="1" customWidth="1"/>
    <col min="4" max="4" width="33.140625" bestFit="1" customWidth="1"/>
    <col min="5" max="5" width="10.5703125" style="2" bestFit="1" customWidth="1"/>
    <col min="6" max="7" width="9.5703125" style="2" bestFit="1" customWidth="1"/>
    <col min="8" max="8" width="9.28515625" style="2" bestFit="1" customWidth="1"/>
    <col min="9" max="9" width="9.5703125" style="2" bestFit="1" customWidth="1"/>
    <col min="10" max="12" width="9.28515625" style="2" bestFit="1" customWidth="1"/>
    <col min="13" max="13" width="9.140625" style="2"/>
    <col min="14" max="14" width="9.5703125" style="1" bestFit="1" customWidth="1"/>
    <col min="15" max="16" width="10.5703125" style="2" bestFit="1" customWidth="1"/>
    <col min="17" max="17" width="9.5703125" style="2" bestFit="1" customWidth="1"/>
    <col min="18" max="18" width="9.28515625" style="2" bestFit="1" customWidth="1"/>
    <col min="19" max="19" width="9.5703125" style="2" bestFit="1" customWidth="1"/>
    <col min="20" max="22" width="9.28515625" style="2" bestFit="1" customWidth="1"/>
    <col min="23" max="23" width="9.140625" style="2"/>
    <col min="24" max="24" width="9.5703125" style="1" bestFit="1" customWidth="1"/>
    <col min="25" max="26" width="10.5703125" style="2" bestFit="1" customWidth="1"/>
    <col min="27" max="27" width="9.5703125" style="2" bestFit="1" customWidth="1"/>
    <col min="28" max="28" width="9.28515625" style="2" bestFit="1" customWidth="1"/>
    <col min="29" max="29" width="9.5703125" style="2" bestFit="1" customWidth="1"/>
    <col min="30" max="32" width="9.28515625" style="2" bestFit="1" customWidth="1"/>
    <col min="33" max="33" width="9.140625" style="2"/>
    <col min="34" max="34" width="9.5703125" style="1" bestFit="1" customWidth="1"/>
    <col min="35" max="35" width="10.5703125" style="2" bestFit="1" customWidth="1"/>
    <col min="36" max="37" width="9.5703125" style="2" bestFit="1" customWidth="1"/>
    <col min="38" max="38" width="9.28515625" style="2" bestFit="1" customWidth="1"/>
    <col min="39" max="39" width="9.5703125" style="2" bestFit="1" customWidth="1"/>
    <col min="40" max="42" width="9.28515625" style="2" bestFit="1" customWidth="1"/>
  </cols>
  <sheetData>
    <row r="3" spans="2:42" ht="15.75" thickBot="1" x14ac:dyDescent="0.3"/>
    <row r="4" spans="2:42" s="47" customFormat="1" ht="15.75" thickBot="1" x14ac:dyDescent="0.3">
      <c r="E4" s="54" t="s">
        <v>48</v>
      </c>
      <c r="F4" s="55"/>
      <c r="G4" s="55"/>
      <c r="H4" s="55"/>
      <c r="I4" s="55"/>
      <c r="J4" s="55"/>
      <c r="K4" s="55"/>
      <c r="L4" s="56"/>
      <c r="M4" s="57"/>
      <c r="N4" s="54">
        <v>2020</v>
      </c>
      <c r="O4" s="55"/>
      <c r="P4" s="55"/>
      <c r="Q4" s="55"/>
      <c r="R4" s="55"/>
      <c r="S4" s="55"/>
      <c r="T4" s="55"/>
      <c r="U4" s="55"/>
      <c r="V4" s="56"/>
      <c r="W4" s="57"/>
      <c r="X4" s="54">
        <v>2021</v>
      </c>
      <c r="Y4" s="55"/>
      <c r="Z4" s="55"/>
      <c r="AA4" s="55"/>
      <c r="AB4" s="55"/>
      <c r="AC4" s="55"/>
      <c r="AD4" s="55"/>
      <c r="AE4" s="55"/>
      <c r="AF4" s="56"/>
      <c r="AG4" s="57"/>
      <c r="AH4" s="54">
        <v>2022</v>
      </c>
      <c r="AI4" s="55"/>
      <c r="AJ4" s="55"/>
      <c r="AK4" s="55"/>
      <c r="AL4" s="55"/>
      <c r="AM4" s="55"/>
      <c r="AN4" s="55"/>
      <c r="AO4" s="55"/>
      <c r="AP4" s="56"/>
    </row>
    <row r="5" spans="2:42" s="47" customFormat="1" ht="15.75" thickBot="1" x14ac:dyDescent="0.3">
      <c r="B5" s="48" t="s">
        <v>49</v>
      </c>
      <c r="C5" s="49" t="s">
        <v>50</v>
      </c>
      <c r="D5" s="49" t="s">
        <v>51</v>
      </c>
      <c r="E5" s="50" t="s">
        <v>52</v>
      </c>
      <c r="F5" s="51" t="s">
        <v>53</v>
      </c>
      <c r="G5" s="51" t="s">
        <v>54</v>
      </c>
      <c r="H5" s="51" t="s">
        <v>55</v>
      </c>
      <c r="I5" s="51" t="s">
        <v>56</v>
      </c>
      <c r="J5" s="51" t="s">
        <v>57</v>
      </c>
      <c r="K5" s="51" t="s">
        <v>58</v>
      </c>
      <c r="L5" s="52" t="s">
        <v>59</v>
      </c>
      <c r="M5" s="51"/>
      <c r="N5" s="53" t="s">
        <v>60</v>
      </c>
      <c r="O5" s="51" t="s">
        <v>52</v>
      </c>
      <c r="P5" s="51" t="s">
        <v>53</v>
      </c>
      <c r="Q5" s="51" t="s">
        <v>54</v>
      </c>
      <c r="R5" s="51" t="s">
        <v>55</v>
      </c>
      <c r="S5" s="51" t="s">
        <v>56</v>
      </c>
      <c r="T5" s="51" t="s">
        <v>57</v>
      </c>
      <c r="U5" s="51" t="s">
        <v>58</v>
      </c>
      <c r="V5" s="52" t="s">
        <v>59</v>
      </c>
      <c r="W5" s="51"/>
      <c r="X5" s="53" t="s">
        <v>60</v>
      </c>
      <c r="Y5" s="51" t="s">
        <v>52</v>
      </c>
      <c r="Z5" s="51" t="s">
        <v>53</v>
      </c>
      <c r="AA5" s="51" t="s">
        <v>54</v>
      </c>
      <c r="AB5" s="51" t="s">
        <v>55</v>
      </c>
      <c r="AC5" s="51" t="s">
        <v>56</v>
      </c>
      <c r="AD5" s="51" t="s">
        <v>57</v>
      </c>
      <c r="AE5" s="51" t="s">
        <v>58</v>
      </c>
      <c r="AF5" s="52" t="s">
        <v>59</v>
      </c>
      <c r="AG5" s="51"/>
      <c r="AH5" s="53" t="s">
        <v>60</v>
      </c>
      <c r="AI5" s="51" t="s">
        <v>52</v>
      </c>
      <c r="AJ5" s="51" t="s">
        <v>53</v>
      </c>
      <c r="AK5" s="51" t="s">
        <v>54</v>
      </c>
      <c r="AL5" s="51" t="s">
        <v>55</v>
      </c>
      <c r="AM5" s="51" t="s">
        <v>56</v>
      </c>
      <c r="AN5" s="51" t="s">
        <v>57</v>
      </c>
      <c r="AO5" s="51" t="s">
        <v>58</v>
      </c>
      <c r="AP5" s="52" t="s">
        <v>59</v>
      </c>
    </row>
    <row r="6" spans="2:42" x14ac:dyDescent="0.25">
      <c r="B6" s="7" t="s">
        <v>61</v>
      </c>
      <c r="C6" t="s">
        <v>62</v>
      </c>
      <c r="D6" t="s">
        <v>63</v>
      </c>
      <c r="E6" s="18">
        <v>18019</v>
      </c>
      <c r="F6" s="2">
        <v>169</v>
      </c>
      <c r="G6" s="2">
        <v>411</v>
      </c>
      <c r="H6" s="2">
        <v>2</v>
      </c>
      <c r="I6" s="2">
        <v>43</v>
      </c>
      <c r="J6" s="2">
        <v>16</v>
      </c>
      <c r="K6" s="2">
        <v>5</v>
      </c>
      <c r="L6" s="42">
        <v>0</v>
      </c>
      <c r="N6" s="45"/>
      <c r="O6" s="2">
        <f>IFERROR(E6/SUM(E7:E13)*SUM(O7:O13),0)</f>
        <v>15484.081546602647</v>
      </c>
      <c r="P6" s="2">
        <f t="shared" ref="P6:V6" si="0">IFERROR(F6/SUM(F7:F13)*SUM(P7:P13),0)</f>
        <v>186.82178230571577</v>
      </c>
      <c r="Q6" s="2">
        <f t="shared" si="0"/>
        <v>514.07250374553541</v>
      </c>
      <c r="R6" s="2">
        <f t="shared" si="0"/>
        <v>2.1842427828875657</v>
      </c>
      <c r="S6" s="2">
        <f t="shared" si="0"/>
        <v>45.854751983075431</v>
      </c>
      <c r="T6" s="2">
        <f t="shared" si="0"/>
        <v>16.362386680307196</v>
      </c>
      <c r="U6" s="2">
        <f t="shared" si="0"/>
        <v>3.9978865123660898</v>
      </c>
      <c r="V6" s="42">
        <f t="shared" si="0"/>
        <v>0</v>
      </c>
      <c r="X6" s="45"/>
      <c r="Y6" s="2">
        <f>IFERROR(E6/SUM(E7:E13)*SUM(Y7:Y13),0)</f>
        <v>15085.705738810308</v>
      </c>
      <c r="Z6" s="2">
        <f t="shared" ref="Z6:AF6" si="1">IFERROR(F6/SUM(F7:F13)*SUM(Z7:Z13),0)</f>
        <v>188.28018689728157</v>
      </c>
      <c r="AA6" s="2">
        <f t="shared" si="1"/>
        <v>524.48353685090444</v>
      </c>
      <c r="AB6" s="2">
        <f t="shared" si="1"/>
        <v>2.1695308051231379</v>
      </c>
      <c r="AC6" s="2">
        <f t="shared" si="1"/>
        <v>45.713392215455144</v>
      </c>
      <c r="AD6" s="2">
        <f t="shared" si="1"/>
        <v>16.365528258540174</v>
      </c>
      <c r="AE6" s="2">
        <f t="shared" si="1"/>
        <v>3.8929851914755673</v>
      </c>
      <c r="AF6" s="42">
        <f t="shared" si="1"/>
        <v>0</v>
      </c>
      <c r="AH6" s="45"/>
      <c r="AI6" s="2">
        <f>IFERROR(E6/SUM(E7:E13)*SUM(AI7:AI13),0)</f>
        <v>14120.786153990728</v>
      </c>
      <c r="AJ6" s="2">
        <f t="shared" ref="AJ6:AP6" si="2">IFERROR(F6/SUM(F7:F13)*SUM(AJ7:AJ13),0)</f>
        <v>189.09746344313157</v>
      </c>
      <c r="AK6" s="2">
        <f t="shared" si="2"/>
        <v>534.70683034774925</v>
      </c>
      <c r="AL6" s="2">
        <f t="shared" si="2"/>
        <v>2.1459938199854225</v>
      </c>
      <c r="AM6" s="2">
        <f t="shared" si="2"/>
        <v>45.415749350663482</v>
      </c>
      <c r="AN6" s="2">
        <f t="shared" si="2"/>
        <v>16.312702316666943</v>
      </c>
      <c r="AO6" s="2">
        <f t="shared" si="2"/>
        <v>3.7619491984811311</v>
      </c>
      <c r="AP6" s="42">
        <f t="shared" si="2"/>
        <v>0</v>
      </c>
    </row>
    <row r="7" spans="2:42" x14ac:dyDescent="0.25">
      <c r="B7" s="7" t="s">
        <v>61</v>
      </c>
      <c r="C7" t="s">
        <v>62</v>
      </c>
      <c r="D7" t="s">
        <v>8</v>
      </c>
      <c r="E7" s="18">
        <v>5116</v>
      </c>
      <c r="F7" s="2">
        <v>38</v>
      </c>
      <c r="G7" s="2">
        <v>45</v>
      </c>
      <c r="H7" s="2">
        <v>0</v>
      </c>
      <c r="I7" s="2">
        <v>6</v>
      </c>
      <c r="J7" s="2">
        <v>4</v>
      </c>
      <c r="K7" s="2">
        <v>3</v>
      </c>
      <c r="L7" s="42">
        <v>0</v>
      </c>
      <c r="N7" s="45">
        <f>'Alternate - factors'!Y5</f>
        <v>0.39110072299799237</v>
      </c>
      <c r="O7" s="2">
        <f>$N7*E7</f>
        <v>2000.871298857729</v>
      </c>
      <c r="P7" s="2">
        <f t="shared" ref="P7:V8" si="3">$N7*F7</f>
        <v>14.861827473923711</v>
      </c>
      <c r="Q7" s="2">
        <f t="shared" si="3"/>
        <v>17.599532534909656</v>
      </c>
      <c r="R7" s="2">
        <f t="shared" si="3"/>
        <v>0</v>
      </c>
      <c r="S7" s="2">
        <f t="shared" si="3"/>
        <v>2.3466043379879542</v>
      </c>
      <c r="T7" s="2">
        <f t="shared" si="3"/>
        <v>1.5644028919919695</v>
      </c>
      <c r="U7" s="2">
        <f t="shared" si="3"/>
        <v>1.1733021689939771</v>
      </c>
      <c r="V7" s="42">
        <f t="shared" si="3"/>
        <v>0</v>
      </c>
      <c r="X7" s="45">
        <f>'Alternate - factors'!Z5</f>
        <v>0.33275778950026741</v>
      </c>
      <c r="Y7" s="2">
        <f>$X7*E7</f>
        <v>1702.3888510833681</v>
      </c>
      <c r="Z7" s="2">
        <f t="shared" ref="Z7:AF8" si="4">$X7*F7</f>
        <v>12.644796001010162</v>
      </c>
      <c r="AA7" s="2">
        <f t="shared" si="4"/>
        <v>14.974100527512034</v>
      </c>
      <c r="AB7" s="2">
        <f t="shared" si="4"/>
        <v>0</v>
      </c>
      <c r="AC7" s="2">
        <f t="shared" si="4"/>
        <v>1.9965467370016046</v>
      </c>
      <c r="AD7" s="2">
        <f t="shared" si="4"/>
        <v>1.3310311580010696</v>
      </c>
      <c r="AE7" s="2">
        <f t="shared" si="4"/>
        <v>0.99827336850080228</v>
      </c>
      <c r="AF7" s="42">
        <f t="shared" si="4"/>
        <v>0</v>
      </c>
      <c r="AH7" s="45">
        <f>'Alternate - factors'!AA5</f>
        <v>0.26616723900429934</v>
      </c>
      <c r="AI7" s="2">
        <f>$AH7*E7</f>
        <v>1361.7115947459954</v>
      </c>
      <c r="AJ7" s="2">
        <f t="shared" ref="AJ7:AP8" si="5">$AH7*F7</f>
        <v>10.114355082163375</v>
      </c>
      <c r="AK7" s="2">
        <f t="shared" si="5"/>
        <v>11.97752575519347</v>
      </c>
      <c r="AL7" s="2">
        <f t="shared" si="5"/>
        <v>0</v>
      </c>
      <c r="AM7" s="2">
        <f t="shared" si="5"/>
        <v>1.5970034340257961</v>
      </c>
      <c r="AN7" s="2">
        <f t="shared" si="5"/>
        <v>1.0646689560171974</v>
      </c>
      <c r="AO7" s="2">
        <f t="shared" si="5"/>
        <v>0.79850171701289807</v>
      </c>
      <c r="AP7" s="42">
        <f t="shared" si="5"/>
        <v>0</v>
      </c>
    </row>
    <row r="8" spans="2:42" x14ac:dyDescent="0.25">
      <c r="B8" s="7" t="s">
        <v>61</v>
      </c>
      <c r="C8" t="s">
        <v>62</v>
      </c>
      <c r="D8" t="s">
        <v>15</v>
      </c>
      <c r="E8" s="18">
        <v>12845</v>
      </c>
      <c r="F8" s="2">
        <v>8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42">
        <v>0</v>
      </c>
      <c r="N8" s="45">
        <f>'Alternate - factors'!Y8</f>
        <v>1.0141338386582557</v>
      </c>
      <c r="O8" s="2">
        <f>$N8*E8</f>
        <v>13026.549157565294</v>
      </c>
      <c r="P8" s="2">
        <f t="shared" si="3"/>
        <v>8.1130707092660455</v>
      </c>
      <c r="Q8" s="2">
        <f t="shared" si="3"/>
        <v>0</v>
      </c>
      <c r="R8" s="2">
        <f t="shared" si="3"/>
        <v>0</v>
      </c>
      <c r="S8" s="2">
        <f t="shared" si="3"/>
        <v>0</v>
      </c>
      <c r="T8" s="2">
        <f t="shared" si="3"/>
        <v>0</v>
      </c>
      <c r="U8" s="2">
        <f t="shared" si="3"/>
        <v>0</v>
      </c>
      <c r="V8" s="42">
        <f t="shared" si="3"/>
        <v>0</v>
      </c>
      <c r="X8" s="45">
        <f>'Alternate - factors'!Z8</f>
        <v>1.003825767123949</v>
      </c>
      <c r="Y8" s="2">
        <f t="shared" ref="Y8:AF13" si="6">$X8*E8</f>
        <v>12894.141978707125</v>
      </c>
      <c r="Z8" s="2">
        <f t="shared" si="4"/>
        <v>8.030606136991592</v>
      </c>
      <c r="AA8" s="2">
        <f t="shared" si="4"/>
        <v>0</v>
      </c>
      <c r="AB8" s="2">
        <f t="shared" si="4"/>
        <v>0</v>
      </c>
      <c r="AC8" s="2">
        <f t="shared" si="4"/>
        <v>0</v>
      </c>
      <c r="AD8" s="2">
        <f t="shared" si="4"/>
        <v>0</v>
      </c>
      <c r="AE8" s="2">
        <f t="shared" si="4"/>
        <v>0</v>
      </c>
      <c r="AF8" s="42">
        <f t="shared" si="4"/>
        <v>0</v>
      </c>
      <c r="AH8" s="45">
        <f>'Alternate - factors'!AA8</f>
        <v>0.95174425359144821</v>
      </c>
      <c r="AI8" s="2">
        <f t="shared" ref="AI8:AP13" si="7">$AH8*E8</f>
        <v>12225.154937382153</v>
      </c>
      <c r="AJ8" s="2">
        <f t="shared" si="5"/>
        <v>7.6139540287315857</v>
      </c>
      <c r="AK8" s="2">
        <f t="shared" si="5"/>
        <v>0</v>
      </c>
      <c r="AL8" s="2">
        <f t="shared" si="5"/>
        <v>0</v>
      </c>
      <c r="AM8" s="2">
        <f t="shared" si="5"/>
        <v>0</v>
      </c>
      <c r="AN8" s="2">
        <f t="shared" si="5"/>
        <v>0</v>
      </c>
      <c r="AO8" s="2">
        <f t="shared" si="5"/>
        <v>0</v>
      </c>
      <c r="AP8" s="42">
        <f t="shared" si="5"/>
        <v>0</v>
      </c>
    </row>
    <row r="9" spans="2:42" x14ac:dyDescent="0.25">
      <c r="B9" s="7" t="s">
        <v>61</v>
      </c>
      <c r="C9" t="s">
        <v>62</v>
      </c>
      <c r="D9" t="s">
        <v>27</v>
      </c>
      <c r="E9" s="18">
        <v>384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42">
        <v>0</v>
      </c>
      <c r="N9" s="45"/>
      <c r="O9" s="2">
        <f>O27</f>
        <v>693.87806652793154</v>
      </c>
      <c r="P9" s="2">
        <f t="shared" ref="P9:V9" si="8">P27</f>
        <v>0</v>
      </c>
      <c r="Q9" s="2">
        <f t="shared" si="8"/>
        <v>0</v>
      </c>
      <c r="R9" s="2">
        <f t="shared" si="8"/>
        <v>0</v>
      </c>
      <c r="S9" s="2">
        <f t="shared" si="8"/>
        <v>0</v>
      </c>
      <c r="T9" s="2">
        <f t="shared" si="8"/>
        <v>0</v>
      </c>
      <c r="U9" s="2">
        <f t="shared" si="8"/>
        <v>0</v>
      </c>
      <c r="V9" s="42">
        <f t="shared" si="8"/>
        <v>7.2278965263326205</v>
      </c>
      <c r="X9" s="45"/>
      <c r="Y9" s="2">
        <f>Y27</f>
        <v>714.43231287345725</v>
      </c>
      <c r="Z9" s="2">
        <f t="shared" ref="Z9:AF9" si="9">Z27</f>
        <v>0</v>
      </c>
      <c r="AA9" s="2">
        <f t="shared" si="9"/>
        <v>0</v>
      </c>
      <c r="AB9" s="2">
        <f t="shared" si="9"/>
        <v>0</v>
      </c>
      <c r="AC9" s="2">
        <f t="shared" si="9"/>
        <v>0</v>
      </c>
      <c r="AD9" s="2">
        <f t="shared" si="9"/>
        <v>0</v>
      </c>
      <c r="AE9" s="2">
        <f t="shared" si="9"/>
        <v>0</v>
      </c>
      <c r="AF9" s="42">
        <f t="shared" si="9"/>
        <v>7.4420032590985121</v>
      </c>
      <c r="AH9" s="45"/>
      <c r="AI9" s="2">
        <f>AI27</f>
        <v>734.05752168345975</v>
      </c>
      <c r="AJ9" s="2">
        <f t="shared" ref="AJ9:AP9" si="10">AJ27</f>
        <v>0</v>
      </c>
      <c r="AK9" s="2">
        <f t="shared" si="10"/>
        <v>0</v>
      </c>
      <c r="AL9" s="2">
        <f t="shared" si="10"/>
        <v>0</v>
      </c>
      <c r="AM9" s="2">
        <f t="shared" si="10"/>
        <v>0</v>
      </c>
      <c r="AN9" s="2">
        <f t="shared" si="10"/>
        <v>0</v>
      </c>
      <c r="AO9" s="2">
        <f t="shared" si="10"/>
        <v>0</v>
      </c>
      <c r="AP9" s="42">
        <f t="shared" si="10"/>
        <v>7.6464325175360388</v>
      </c>
    </row>
    <row r="10" spans="2:42" x14ac:dyDescent="0.25">
      <c r="B10" s="7" t="s">
        <v>61</v>
      </c>
      <c r="C10" t="s">
        <v>62</v>
      </c>
      <c r="D10" t="s">
        <v>64</v>
      </c>
      <c r="E10" s="18">
        <v>0</v>
      </c>
      <c r="G10" s="2">
        <v>0</v>
      </c>
      <c r="H10" s="2">
        <v>0</v>
      </c>
      <c r="I10" s="2">
        <v>0</v>
      </c>
      <c r="K10" s="2">
        <v>0</v>
      </c>
      <c r="L10" s="42">
        <v>0</v>
      </c>
      <c r="N10" s="45"/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42">
        <v>0</v>
      </c>
      <c r="X10" s="45"/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42">
        <v>0</v>
      </c>
      <c r="AH10" s="45"/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42">
        <v>0</v>
      </c>
    </row>
    <row r="11" spans="2:42" x14ac:dyDescent="0.25">
      <c r="B11" s="7" t="s">
        <v>61</v>
      </c>
      <c r="C11" t="s">
        <v>62</v>
      </c>
      <c r="D11" t="s">
        <v>29</v>
      </c>
      <c r="E11" s="18">
        <v>38</v>
      </c>
      <c r="F11" s="2">
        <v>50</v>
      </c>
      <c r="G11" s="2">
        <v>123</v>
      </c>
      <c r="H11" s="2">
        <v>2</v>
      </c>
      <c r="I11" s="2">
        <v>22</v>
      </c>
      <c r="J11" s="2">
        <v>4</v>
      </c>
      <c r="K11" s="2">
        <v>1</v>
      </c>
      <c r="L11" s="42">
        <v>0</v>
      </c>
      <c r="N11" s="45">
        <f>'Alternate - factors'!Y16</f>
        <v>0.97618890093912225</v>
      </c>
      <c r="O11" s="2">
        <f>$N11*E11</f>
        <v>37.095178235686646</v>
      </c>
      <c r="P11" s="2">
        <f t="shared" ref="P11:V13" si="11">$N11*F11</f>
        <v>48.809445046956114</v>
      </c>
      <c r="Q11" s="2">
        <f t="shared" si="11"/>
        <v>120.07123481551204</v>
      </c>
      <c r="R11" s="2">
        <f t="shared" si="11"/>
        <v>1.9523778018782445</v>
      </c>
      <c r="S11" s="2">
        <f t="shared" si="11"/>
        <v>21.47615582066069</v>
      </c>
      <c r="T11" s="2">
        <f t="shared" si="11"/>
        <v>3.904755603756489</v>
      </c>
      <c r="U11" s="2">
        <f t="shared" si="11"/>
        <v>0.97618890093912225</v>
      </c>
      <c r="V11" s="42">
        <f t="shared" si="11"/>
        <v>0</v>
      </c>
      <c r="X11" s="45">
        <f>'Alternate - factors'!Z16</f>
        <v>0.94509451803317868</v>
      </c>
      <c r="Y11" s="2">
        <f t="shared" si="6"/>
        <v>35.913591685260791</v>
      </c>
      <c r="Z11" s="2">
        <f t="shared" si="6"/>
        <v>47.254725901658936</v>
      </c>
      <c r="AA11" s="2">
        <f t="shared" si="6"/>
        <v>116.24662571808098</v>
      </c>
      <c r="AB11" s="2">
        <f t="shared" si="6"/>
        <v>1.8901890360663574</v>
      </c>
      <c r="AC11" s="2">
        <f t="shared" si="6"/>
        <v>20.792079396729932</v>
      </c>
      <c r="AD11" s="2">
        <f t="shared" si="6"/>
        <v>3.7803780721327147</v>
      </c>
      <c r="AE11" s="2">
        <f t="shared" si="6"/>
        <v>0.94509451803317868</v>
      </c>
      <c r="AF11" s="42">
        <f t="shared" si="6"/>
        <v>0</v>
      </c>
      <c r="AH11" s="45">
        <f>'Alternate - factors'!AA16</f>
        <v>0.90738137959726983</v>
      </c>
      <c r="AI11" s="2">
        <f t="shared" si="7"/>
        <v>34.480492424696251</v>
      </c>
      <c r="AJ11" s="2">
        <f t="shared" si="7"/>
        <v>45.369068979863492</v>
      </c>
      <c r="AK11" s="2">
        <f t="shared" si="7"/>
        <v>111.60790969046418</v>
      </c>
      <c r="AL11" s="2">
        <f t="shared" si="7"/>
        <v>1.8147627591945397</v>
      </c>
      <c r="AM11" s="2">
        <f t="shared" si="7"/>
        <v>19.962390351139938</v>
      </c>
      <c r="AN11" s="2">
        <f t="shared" si="7"/>
        <v>3.6295255183890793</v>
      </c>
      <c r="AO11" s="2">
        <f t="shared" si="7"/>
        <v>0.90738137959726983</v>
      </c>
      <c r="AP11" s="42">
        <f t="shared" si="7"/>
        <v>0</v>
      </c>
    </row>
    <row r="12" spans="2:42" x14ac:dyDescent="0.25">
      <c r="B12" s="7" t="s">
        <v>61</v>
      </c>
      <c r="C12" t="s">
        <v>62</v>
      </c>
      <c r="D12" t="s">
        <v>33</v>
      </c>
      <c r="E12" s="18">
        <v>1</v>
      </c>
      <c r="F12" s="2">
        <v>0</v>
      </c>
      <c r="G12" s="2">
        <v>25</v>
      </c>
      <c r="H12" s="2">
        <v>1</v>
      </c>
      <c r="I12" s="2">
        <v>8</v>
      </c>
      <c r="J12" s="2">
        <v>9</v>
      </c>
      <c r="K12" s="2">
        <v>2</v>
      </c>
      <c r="L12" s="42">
        <v>0</v>
      </c>
      <c r="N12" s="45">
        <f>'Alternate - factors'!Y19</f>
        <v>1.3239863724531042</v>
      </c>
      <c r="O12" s="2">
        <f t="shared" ref="O12:O13" si="12">$N12*E12</f>
        <v>1.3239863724531042</v>
      </c>
      <c r="P12" s="2">
        <f t="shared" si="11"/>
        <v>0</v>
      </c>
      <c r="Q12" s="2">
        <f t="shared" si="11"/>
        <v>33.099659311327606</v>
      </c>
      <c r="R12" s="2">
        <f t="shared" si="11"/>
        <v>1.3239863724531042</v>
      </c>
      <c r="S12" s="2">
        <f t="shared" si="11"/>
        <v>10.591890979624834</v>
      </c>
      <c r="T12" s="2">
        <f t="shared" si="11"/>
        <v>11.915877352077938</v>
      </c>
      <c r="U12" s="2">
        <f t="shared" si="11"/>
        <v>2.6479727449062085</v>
      </c>
      <c r="V12" s="42">
        <f t="shared" si="11"/>
        <v>0</v>
      </c>
      <c r="X12" s="45">
        <f>'Alternate - factors'!Z19</f>
        <v>1.3641071716183497</v>
      </c>
      <c r="Y12" s="2">
        <f t="shared" si="6"/>
        <v>1.3641071716183497</v>
      </c>
      <c r="Z12" s="2">
        <f t="shared" si="6"/>
        <v>0</v>
      </c>
      <c r="AA12" s="2">
        <f t="shared" si="6"/>
        <v>34.102679290458745</v>
      </c>
      <c r="AB12" s="2">
        <f t="shared" si="6"/>
        <v>1.3641071716183497</v>
      </c>
      <c r="AC12" s="2">
        <f t="shared" si="6"/>
        <v>10.912857372946798</v>
      </c>
      <c r="AD12" s="2">
        <f t="shared" si="6"/>
        <v>12.276964544565148</v>
      </c>
      <c r="AE12" s="2">
        <f t="shared" si="6"/>
        <v>2.7282143432366994</v>
      </c>
      <c r="AF12" s="42">
        <f t="shared" si="6"/>
        <v>0</v>
      </c>
      <c r="AH12" s="45">
        <f>'Alternate - factors'!AA19</f>
        <v>1.4042279707835945</v>
      </c>
      <c r="AI12" s="2">
        <f t="shared" si="7"/>
        <v>1.4042279707835945</v>
      </c>
      <c r="AJ12" s="2">
        <f t="shared" si="7"/>
        <v>0</v>
      </c>
      <c r="AK12" s="2">
        <f t="shared" si="7"/>
        <v>35.105699269589863</v>
      </c>
      <c r="AL12" s="2">
        <f t="shared" si="7"/>
        <v>1.4042279707835945</v>
      </c>
      <c r="AM12" s="2">
        <f t="shared" si="7"/>
        <v>11.233823766268756</v>
      </c>
      <c r="AN12" s="2">
        <f t="shared" si="7"/>
        <v>12.638051737052351</v>
      </c>
      <c r="AO12" s="2">
        <f t="shared" si="7"/>
        <v>2.808455941567189</v>
      </c>
      <c r="AP12" s="42">
        <f t="shared" si="7"/>
        <v>0</v>
      </c>
    </row>
    <row r="13" spans="2:42" ht="15.75" thickBot="1" x14ac:dyDescent="0.3">
      <c r="B13" s="9" t="s">
        <v>61</v>
      </c>
      <c r="C13" s="10" t="s">
        <v>62</v>
      </c>
      <c r="D13" s="10" t="s">
        <v>37</v>
      </c>
      <c r="E13" s="19">
        <v>54</v>
      </c>
      <c r="F13" s="11">
        <v>75</v>
      </c>
      <c r="G13" s="11">
        <v>226</v>
      </c>
      <c r="H13" s="11">
        <v>0</v>
      </c>
      <c r="I13" s="11">
        <v>8</v>
      </c>
      <c r="J13" s="11">
        <v>0</v>
      </c>
      <c r="K13" s="11">
        <v>0</v>
      </c>
      <c r="L13" s="43">
        <v>0</v>
      </c>
      <c r="M13" s="11"/>
      <c r="N13" s="46">
        <f>'Alternate - factors'!Y23</f>
        <v>1.5633113032254631</v>
      </c>
      <c r="O13" s="11">
        <f t="shared" si="12"/>
        <v>84.41881037417501</v>
      </c>
      <c r="P13" s="11">
        <f t="shared" si="11"/>
        <v>117.24834774190973</v>
      </c>
      <c r="Q13" s="11">
        <f t="shared" si="11"/>
        <v>353.30835452895468</v>
      </c>
      <c r="R13" s="11">
        <f t="shared" si="11"/>
        <v>0</v>
      </c>
      <c r="S13" s="11">
        <f t="shared" si="11"/>
        <v>12.506490425803705</v>
      </c>
      <c r="T13" s="11">
        <f t="shared" si="11"/>
        <v>0</v>
      </c>
      <c r="U13" s="11">
        <f t="shared" si="11"/>
        <v>0</v>
      </c>
      <c r="V13" s="43">
        <f t="shared" si="11"/>
        <v>0</v>
      </c>
      <c r="W13" s="11"/>
      <c r="X13" s="46">
        <f>'Alternate - factors'!Z23</f>
        <v>1.6343763566652849</v>
      </c>
      <c r="Y13" s="11">
        <f t="shared" si="6"/>
        <v>88.256323259925381</v>
      </c>
      <c r="Z13" s="11">
        <f t="shared" si="6"/>
        <v>122.57822674989637</v>
      </c>
      <c r="AA13" s="11">
        <f t="shared" si="6"/>
        <v>369.36905660635438</v>
      </c>
      <c r="AB13" s="11">
        <f t="shared" si="6"/>
        <v>0</v>
      </c>
      <c r="AC13" s="11">
        <f t="shared" si="6"/>
        <v>13.075010853322279</v>
      </c>
      <c r="AD13" s="11">
        <f t="shared" si="6"/>
        <v>0</v>
      </c>
      <c r="AE13" s="11">
        <f t="shared" si="6"/>
        <v>0</v>
      </c>
      <c r="AF13" s="43">
        <f t="shared" si="6"/>
        <v>0</v>
      </c>
      <c r="AG13" s="11"/>
      <c r="AH13" s="46">
        <f>'Alternate - factors'!AA23</f>
        <v>1.7098390020857848</v>
      </c>
      <c r="AI13" s="11">
        <f t="shared" si="7"/>
        <v>92.331306112632376</v>
      </c>
      <c r="AJ13" s="11">
        <f t="shared" si="7"/>
        <v>128.23792515643385</v>
      </c>
      <c r="AK13" s="11">
        <f t="shared" si="7"/>
        <v>386.42361447138734</v>
      </c>
      <c r="AL13" s="11">
        <f t="shared" si="7"/>
        <v>0</v>
      </c>
      <c r="AM13" s="11">
        <f t="shared" si="7"/>
        <v>13.678712016686278</v>
      </c>
      <c r="AN13" s="11">
        <f t="shared" si="7"/>
        <v>0</v>
      </c>
      <c r="AO13" s="11">
        <f t="shared" si="7"/>
        <v>0</v>
      </c>
      <c r="AP13" s="43">
        <f t="shared" si="7"/>
        <v>0</v>
      </c>
    </row>
    <row r="14" spans="2:42" ht="15.75" thickBot="1" x14ac:dyDescent="0.3">
      <c r="E14" s="18"/>
      <c r="L14" s="42"/>
      <c r="N14" s="45"/>
      <c r="V14" s="42"/>
      <c r="X14" s="45"/>
      <c r="AF14" s="42"/>
      <c r="AH14" s="45"/>
      <c r="AP14" s="42"/>
    </row>
    <row r="15" spans="2:42" x14ac:dyDescent="0.25">
      <c r="B15" s="3" t="s">
        <v>61</v>
      </c>
      <c r="C15" s="4" t="s">
        <v>65</v>
      </c>
      <c r="D15" s="4" t="s">
        <v>63</v>
      </c>
      <c r="E15" s="17">
        <v>18664.423187006199</v>
      </c>
      <c r="F15" s="5">
        <v>1711.4422219564274</v>
      </c>
      <c r="G15" s="5">
        <v>266.78992077840604</v>
      </c>
      <c r="H15" s="5">
        <v>0</v>
      </c>
      <c r="I15" s="5">
        <v>73.266670355947838</v>
      </c>
      <c r="J15" s="5">
        <v>0</v>
      </c>
      <c r="K15" s="5">
        <v>0</v>
      </c>
      <c r="L15" s="41">
        <v>0</v>
      </c>
      <c r="M15" s="5"/>
      <c r="N15" s="44"/>
      <c r="O15" s="5">
        <f>IFERROR(E15/SUM(E16:E22)*SUM(O16:O22),0)</f>
        <v>7481.2585512786573</v>
      </c>
      <c r="P15" s="5">
        <f t="shared" ref="P15:V15" si="13">IFERROR(F15/SUM(F16:F22)*SUM(P16:P22),0)</f>
        <v>1670.6909016724542</v>
      </c>
      <c r="Q15" s="5">
        <f t="shared" si="13"/>
        <v>260.43735954630768</v>
      </c>
      <c r="R15" s="5">
        <f t="shared" si="13"/>
        <v>0</v>
      </c>
      <c r="S15" s="5">
        <f t="shared" si="13"/>
        <v>71.52211041024168</v>
      </c>
      <c r="T15" s="5">
        <f t="shared" si="13"/>
        <v>0</v>
      </c>
      <c r="U15" s="5">
        <f t="shared" si="13"/>
        <v>0</v>
      </c>
      <c r="V15" s="41">
        <f t="shared" si="13"/>
        <v>0</v>
      </c>
      <c r="W15" s="5"/>
      <c r="X15" s="44"/>
      <c r="Y15" s="5">
        <f>IFERROR(E15/SUM(E16:E22)*SUM(Y16:Y22),0)</f>
        <v>6400.7782656962754</v>
      </c>
      <c r="Z15" s="5">
        <f t="shared" ref="Z15:AF15" si="14">IFERROR(F15/SUM(F16:F22)*SUM(Z16:Z22),0)</f>
        <v>1617.474661901542</v>
      </c>
      <c r="AA15" s="5">
        <f t="shared" si="14"/>
        <v>252.14169159417756</v>
      </c>
      <c r="AB15" s="5">
        <f t="shared" si="14"/>
        <v>0</v>
      </c>
      <c r="AC15" s="5">
        <f t="shared" si="14"/>
        <v>69.243928507950301</v>
      </c>
      <c r="AD15" s="5">
        <f t="shared" si="14"/>
        <v>0</v>
      </c>
      <c r="AE15" s="5">
        <f t="shared" si="14"/>
        <v>0</v>
      </c>
      <c r="AF15" s="41">
        <f t="shared" si="14"/>
        <v>0</v>
      </c>
      <c r="AG15" s="5"/>
      <c r="AH15" s="44"/>
      <c r="AI15" s="5">
        <f>IFERROR(E15/SUM(E16:E22)*SUM(AI16:AI22),0)</f>
        <v>5166.8665029091417</v>
      </c>
      <c r="AJ15" s="5">
        <f t="shared" ref="AJ15:AP15" si="15">IFERROR(F15/SUM(F16:F22)*SUM(AJ16:AJ22),0)</f>
        <v>1552.9308044598399</v>
      </c>
      <c r="AK15" s="5">
        <f t="shared" si="15"/>
        <v>242.0802063785564</v>
      </c>
      <c r="AL15" s="5">
        <f t="shared" si="15"/>
        <v>0</v>
      </c>
      <c r="AM15" s="5">
        <f t="shared" si="15"/>
        <v>66.480812426078344</v>
      </c>
      <c r="AN15" s="5">
        <f t="shared" si="15"/>
        <v>0</v>
      </c>
      <c r="AO15" s="5">
        <f t="shared" si="15"/>
        <v>0</v>
      </c>
      <c r="AP15" s="41">
        <f t="shared" si="15"/>
        <v>0</v>
      </c>
    </row>
    <row r="16" spans="2:42" x14ac:dyDescent="0.25">
      <c r="B16" s="7" t="s">
        <v>61</v>
      </c>
      <c r="C16" t="s">
        <v>65</v>
      </c>
      <c r="D16" t="s">
        <v>8</v>
      </c>
      <c r="E16" s="18">
        <v>28622.592477499998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42">
        <v>0</v>
      </c>
      <c r="N16" s="45">
        <f>N$7</f>
        <v>0.39110072299799237</v>
      </c>
      <c r="O16" s="2">
        <f>$N16*E16</f>
        <v>11194.316612027147</v>
      </c>
      <c r="P16" s="2">
        <f t="shared" ref="P16:V17" si="16">$N16*F16</f>
        <v>0</v>
      </c>
      <c r="Q16" s="2">
        <f t="shared" si="16"/>
        <v>0</v>
      </c>
      <c r="R16" s="2">
        <f t="shared" si="16"/>
        <v>0</v>
      </c>
      <c r="S16" s="2">
        <f t="shared" si="16"/>
        <v>0</v>
      </c>
      <c r="T16" s="2">
        <f t="shared" si="16"/>
        <v>0</v>
      </c>
      <c r="U16" s="2">
        <f t="shared" si="16"/>
        <v>0</v>
      </c>
      <c r="V16" s="42">
        <f t="shared" si="16"/>
        <v>0</v>
      </c>
      <c r="X16" s="45">
        <f>X$7</f>
        <v>0.33275778950026741</v>
      </c>
      <c r="Y16" s="2">
        <f>$X16*E16</f>
        <v>9524.3906025798824</v>
      </c>
      <c r="Z16" s="2">
        <f t="shared" ref="Z16:AF17" si="17">$X16*F16</f>
        <v>0</v>
      </c>
      <c r="AA16" s="2">
        <f t="shared" si="17"/>
        <v>0</v>
      </c>
      <c r="AB16" s="2">
        <f t="shared" si="17"/>
        <v>0</v>
      </c>
      <c r="AC16" s="2">
        <f t="shared" si="17"/>
        <v>0</v>
      </c>
      <c r="AD16" s="2">
        <f t="shared" si="17"/>
        <v>0</v>
      </c>
      <c r="AE16" s="2">
        <f t="shared" si="17"/>
        <v>0</v>
      </c>
      <c r="AF16" s="42">
        <f t="shared" si="17"/>
        <v>0</v>
      </c>
      <c r="AH16" s="45">
        <f>AH$7</f>
        <v>0.26616723900429934</v>
      </c>
      <c r="AI16" s="2">
        <f>$AH16*E16</f>
        <v>7618.3964128814023</v>
      </c>
      <c r="AJ16" s="2">
        <f t="shared" ref="AJ16:AP17" si="18">$AH16*F16</f>
        <v>0</v>
      </c>
      <c r="AK16" s="2">
        <f t="shared" si="18"/>
        <v>0</v>
      </c>
      <c r="AL16" s="2">
        <f t="shared" si="18"/>
        <v>0</v>
      </c>
      <c r="AM16" s="2">
        <f t="shared" si="18"/>
        <v>0</v>
      </c>
      <c r="AN16" s="2">
        <f t="shared" si="18"/>
        <v>0</v>
      </c>
      <c r="AO16" s="2">
        <f t="shared" si="18"/>
        <v>0</v>
      </c>
      <c r="AP16" s="42">
        <f t="shared" si="18"/>
        <v>0</v>
      </c>
    </row>
    <row r="17" spans="2:42" x14ac:dyDescent="0.25">
      <c r="B17" s="7" t="s">
        <v>61</v>
      </c>
      <c r="C17" t="s">
        <v>65</v>
      </c>
      <c r="D17" t="s">
        <v>15</v>
      </c>
      <c r="E17" s="18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42">
        <v>0</v>
      </c>
      <c r="N17" s="45">
        <f>N$8</f>
        <v>1.0141338386582557</v>
      </c>
      <c r="O17" s="2">
        <f>$N17*E17</f>
        <v>0</v>
      </c>
      <c r="P17" s="2">
        <f t="shared" si="16"/>
        <v>0</v>
      </c>
      <c r="Q17" s="2">
        <f t="shared" si="16"/>
        <v>0</v>
      </c>
      <c r="R17" s="2">
        <f t="shared" si="16"/>
        <v>0</v>
      </c>
      <c r="S17" s="2">
        <f t="shared" si="16"/>
        <v>0</v>
      </c>
      <c r="T17" s="2">
        <f t="shared" si="16"/>
        <v>0</v>
      </c>
      <c r="U17" s="2">
        <f t="shared" si="16"/>
        <v>0</v>
      </c>
      <c r="V17" s="42">
        <f t="shared" si="16"/>
        <v>0</v>
      </c>
      <c r="X17" s="45">
        <f>X$8</f>
        <v>1.003825767123949</v>
      </c>
      <c r="Y17" s="2">
        <f t="shared" ref="Y17" si="19">$X17*E17</f>
        <v>0</v>
      </c>
      <c r="Z17" s="2">
        <f t="shared" si="17"/>
        <v>0</v>
      </c>
      <c r="AA17" s="2">
        <f t="shared" si="17"/>
        <v>0</v>
      </c>
      <c r="AB17" s="2">
        <f t="shared" si="17"/>
        <v>0</v>
      </c>
      <c r="AC17" s="2">
        <f t="shared" si="17"/>
        <v>0</v>
      </c>
      <c r="AD17" s="2">
        <f t="shared" si="17"/>
        <v>0</v>
      </c>
      <c r="AE17" s="2">
        <f t="shared" si="17"/>
        <v>0</v>
      </c>
      <c r="AF17" s="42">
        <f t="shared" si="17"/>
        <v>0</v>
      </c>
      <c r="AH17" s="45">
        <f>AH$8</f>
        <v>0.95174425359144821</v>
      </c>
      <c r="AI17" s="2">
        <f t="shared" ref="AI17" si="20">$AH17*E17</f>
        <v>0</v>
      </c>
      <c r="AJ17" s="2">
        <f t="shared" si="18"/>
        <v>0</v>
      </c>
      <c r="AK17" s="2">
        <f t="shared" si="18"/>
        <v>0</v>
      </c>
      <c r="AL17" s="2">
        <f t="shared" si="18"/>
        <v>0</v>
      </c>
      <c r="AM17" s="2">
        <f t="shared" si="18"/>
        <v>0</v>
      </c>
      <c r="AN17" s="2">
        <f t="shared" si="18"/>
        <v>0</v>
      </c>
      <c r="AO17" s="2">
        <f t="shared" si="18"/>
        <v>0</v>
      </c>
      <c r="AP17" s="42">
        <f t="shared" si="18"/>
        <v>0</v>
      </c>
    </row>
    <row r="18" spans="2:42" x14ac:dyDescent="0.25">
      <c r="B18" s="7" t="s">
        <v>61</v>
      </c>
      <c r="C18" t="s">
        <v>65</v>
      </c>
      <c r="D18" t="s">
        <v>27</v>
      </c>
      <c r="E18" s="18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42">
        <v>0</v>
      </c>
      <c r="N18" s="45"/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42">
        <v>0</v>
      </c>
      <c r="X18" s="45"/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42">
        <v>0</v>
      </c>
      <c r="AH18" s="45"/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42">
        <v>0</v>
      </c>
    </row>
    <row r="19" spans="2:42" x14ac:dyDescent="0.25">
      <c r="B19" s="7" t="s">
        <v>61</v>
      </c>
      <c r="C19" t="s">
        <v>65</v>
      </c>
      <c r="D19" t="s">
        <v>64</v>
      </c>
      <c r="E19" s="18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42">
        <v>0</v>
      </c>
      <c r="N19" s="45"/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42">
        <v>0</v>
      </c>
      <c r="X19" s="45"/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42">
        <v>0</v>
      </c>
      <c r="AH19" s="45"/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42">
        <v>0</v>
      </c>
    </row>
    <row r="20" spans="2:42" x14ac:dyDescent="0.25">
      <c r="B20" s="7" t="s">
        <v>61</v>
      </c>
      <c r="C20" t="s">
        <v>65</v>
      </c>
      <c r="D20" t="s">
        <v>29</v>
      </c>
      <c r="E20" s="18">
        <v>484</v>
      </c>
      <c r="F20" s="2">
        <v>1973.192208843881</v>
      </c>
      <c r="G20" s="2">
        <v>314.96032314117383</v>
      </c>
      <c r="H20" s="2">
        <v>0</v>
      </c>
      <c r="I20" s="2">
        <v>86.088337668238708</v>
      </c>
      <c r="J20" s="2">
        <v>0</v>
      </c>
      <c r="K20" s="2">
        <v>0</v>
      </c>
      <c r="L20" s="42">
        <v>0</v>
      </c>
      <c r="N20" s="45">
        <f>N$11</f>
        <v>0.97618890093912225</v>
      </c>
      <c r="O20" s="2">
        <f>$N20*E20</f>
        <v>472.47542805453514</v>
      </c>
      <c r="P20" s="2">
        <f t="shared" ref="P20:V22" si="21">$N20*F20</f>
        <v>1926.2083336929472</v>
      </c>
      <c r="Q20" s="2">
        <f t="shared" si="21"/>
        <v>307.46077168661327</v>
      </c>
      <c r="R20" s="2">
        <f t="shared" si="21"/>
        <v>0</v>
      </c>
      <c r="S20" s="2">
        <f t="shared" si="21"/>
        <v>84.038479732033977</v>
      </c>
      <c r="T20" s="2">
        <f t="shared" si="21"/>
        <v>0</v>
      </c>
      <c r="U20" s="2">
        <f t="shared" si="21"/>
        <v>0</v>
      </c>
      <c r="V20" s="42">
        <f t="shared" si="21"/>
        <v>0</v>
      </c>
      <c r="X20" s="45">
        <f>X$11</f>
        <v>0.94509451803317868</v>
      </c>
      <c r="Y20" s="2">
        <f t="shared" ref="Y20:AF22" si="22">$X20*E20</f>
        <v>457.42574672805847</v>
      </c>
      <c r="Z20" s="2">
        <f t="shared" si="22"/>
        <v>1864.853139604131</v>
      </c>
      <c r="AA20" s="2">
        <f t="shared" si="22"/>
        <v>297.66727479868189</v>
      </c>
      <c r="AB20" s="2">
        <f t="shared" si="22"/>
        <v>0</v>
      </c>
      <c r="AC20" s="2">
        <f t="shared" si="22"/>
        <v>81.361615996841607</v>
      </c>
      <c r="AD20" s="2">
        <f t="shared" si="22"/>
        <v>0</v>
      </c>
      <c r="AE20" s="2">
        <f t="shared" si="22"/>
        <v>0</v>
      </c>
      <c r="AF20" s="42">
        <f t="shared" si="22"/>
        <v>0</v>
      </c>
      <c r="AH20" s="45">
        <f>AH$11</f>
        <v>0.90738137959726983</v>
      </c>
      <c r="AI20" s="2">
        <f t="shared" ref="AI20:AP22" si="23">$AH20*E20</f>
        <v>439.17258772507859</v>
      </c>
      <c r="AJ20" s="2">
        <f t="shared" si="23"/>
        <v>1790.4378686713449</v>
      </c>
      <c r="AK20" s="2">
        <f t="shared" si="23"/>
        <v>285.78913253024024</v>
      </c>
      <c r="AL20" s="2">
        <f t="shared" si="23"/>
        <v>0</v>
      </c>
      <c r="AM20" s="2">
        <f t="shared" si="23"/>
        <v>78.114954600642051</v>
      </c>
      <c r="AN20" s="2">
        <f t="shared" si="23"/>
        <v>0</v>
      </c>
      <c r="AO20" s="2">
        <f t="shared" si="23"/>
        <v>0</v>
      </c>
      <c r="AP20" s="42">
        <f t="shared" si="23"/>
        <v>0</v>
      </c>
    </row>
    <row r="21" spans="2:42" x14ac:dyDescent="0.25">
      <c r="B21" s="7" t="s">
        <v>61</v>
      </c>
      <c r="C21" t="s">
        <v>65</v>
      </c>
      <c r="D21" t="s">
        <v>33</v>
      </c>
      <c r="E21" s="18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42">
        <v>0</v>
      </c>
      <c r="N21" s="45">
        <f>N$12</f>
        <v>1.3239863724531042</v>
      </c>
      <c r="O21" s="2">
        <f t="shared" ref="O21:O22" si="24">$N21*E21</f>
        <v>0</v>
      </c>
      <c r="P21" s="2">
        <f t="shared" si="21"/>
        <v>0</v>
      </c>
      <c r="Q21" s="2">
        <f t="shared" si="21"/>
        <v>0</v>
      </c>
      <c r="R21" s="2">
        <f t="shared" si="21"/>
        <v>0</v>
      </c>
      <c r="S21" s="2">
        <f t="shared" si="21"/>
        <v>0</v>
      </c>
      <c r="T21" s="2">
        <f t="shared" si="21"/>
        <v>0</v>
      </c>
      <c r="U21" s="2">
        <f t="shared" si="21"/>
        <v>0</v>
      </c>
      <c r="V21" s="42">
        <f t="shared" si="21"/>
        <v>0</v>
      </c>
      <c r="X21" s="45">
        <f>X$12</f>
        <v>1.3641071716183497</v>
      </c>
      <c r="Y21" s="2">
        <f t="shared" si="22"/>
        <v>0</v>
      </c>
      <c r="Z21" s="2">
        <f t="shared" si="22"/>
        <v>0</v>
      </c>
      <c r="AA21" s="2">
        <f t="shared" si="22"/>
        <v>0</v>
      </c>
      <c r="AB21" s="2">
        <f t="shared" si="22"/>
        <v>0</v>
      </c>
      <c r="AC21" s="2">
        <f t="shared" si="22"/>
        <v>0</v>
      </c>
      <c r="AD21" s="2">
        <f t="shared" si="22"/>
        <v>0</v>
      </c>
      <c r="AE21" s="2">
        <f t="shared" si="22"/>
        <v>0</v>
      </c>
      <c r="AF21" s="42">
        <f t="shared" si="22"/>
        <v>0</v>
      </c>
      <c r="AH21" s="45">
        <f>AH$12</f>
        <v>1.4042279707835945</v>
      </c>
      <c r="AI21" s="2">
        <f t="shared" si="23"/>
        <v>0</v>
      </c>
      <c r="AJ21" s="2">
        <f t="shared" si="23"/>
        <v>0</v>
      </c>
      <c r="AK21" s="2">
        <f t="shared" si="23"/>
        <v>0</v>
      </c>
      <c r="AL21" s="2">
        <f t="shared" si="23"/>
        <v>0</v>
      </c>
      <c r="AM21" s="2">
        <f t="shared" si="23"/>
        <v>0</v>
      </c>
      <c r="AN21" s="2">
        <f t="shared" si="23"/>
        <v>0</v>
      </c>
      <c r="AO21" s="2">
        <f t="shared" si="23"/>
        <v>0</v>
      </c>
      <c r="AP21" s="42">
        <f t="shared" si="23"/>
        <v>0</v>
      </c>
    </row>
    <row r="22" spans="2:42" ht="15.75" thickBot="1" x14ac:dyDescent="0.3">
      <c r="B22" s="9" t="s">
        <v>61</v>
      </c>
      <c r="C22" s="10" t="s">
        <v>65</v>
      </c>
      <c r="D22" s="10" t="s">
        <v>37</v>
      </c>
      <c r="E22" s="19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43">
        <v>0</v>
      </c>
      <c r="M22" s="11"/>
      <c r="N22" s="46">
        <f>N$13</f>
        <v>1.5633113032254631</v>
      </c>
      <c r="O22" s="11">
        <f t="shared" si="24"/>
        <v>0</v>
      </c>
      <c r="P22" s="11">
        <f t="shared" si="21"/>
        <v>0</v>
      </c>
      <c r="Q22" s="11">
        <f t="shared" si="21"/>
        <v>0</v>
      </c>
      <c r="R22" s="11">
        <f t="shared" si="21"/>
        <v>0</v>
      </c>
      <c r="S22" s="11">
        <f t="shared" si="21"/>
        <v>0</v>
      </c>
      <c r="T22" s="11">
        <f t="shared" si="21"/>
        <v>0</v>
      </c>
      <c r="U22" s="11">
        <f t="shared" si="21"/>
        <v>0</v>
      </c>
      <c r="V22" s="43">
        <f t="shared" si="21"/>
        <v>0</v>
      </c>
      <c r="W22" s="11"/>
      <c r="X22" s="46">
        <f>X$13</f>
        <v>1.6343763566652849</v>
      </c>
      <c r="Y22" s="11">
        <f t="shared" si="22"/>
        <v>0</v>
      </c>
      <c r="Z22" s="11">
        <f t="shared" si="22"/>
        <v>0</v>
      </c>
      <c r="AA22" s="11">
        <f t="shared" si="22"/>
        <v>0</v>
      </c>
      <c r="AB22" s="11">
        <f t="shared" si="22"/>
        <v>0</v>
      </c>
      <c r="AC22" s="11">
        <f t="shared" si="22"/>
        <v>0</v>
      </c>
      <c r="AD22" s="11">
        <f t="shared" si="22"/>
        <v>0</v>
      </c>
      <c r="AE22" s="11">
        <f t="shared" si="22"/>
        <v>0</v>
      </c>
      <c r="AF22" s="43">
        <f t="shared" si="22"/>
        <v>0</v>
      </c>
      <c r="AG22" s="11"/>
      <c r="AH22" s="46">
        <f>AH$13</f>
        <v>1.7098390020857848</v>
      </c>
      <c r="AI22" s="11">
        <f t="shared" si="23"/>
        <v>0</v>
      </c>
      <c r="AJ22" s="11">
        <f t="shared" si="23"/>
        <v>0</v>
      </c>
      <c r="AK22" s="11">
        <f t="shared" si="23"/>
        <v>0</v>
      </c>
      <c r="AL22" s="11">
        <f t="shared" si="23"/>
        <v>0</v>
      </c>
      <c r="AM22" s="11">
        <f t="shared" si="23"/>
        <v>0</v>
      </c>
      <c r="AN22" s="11">
        <f t="shared" si="23"/>
        <v>0</v>
      </c>
      <c r="AO22" s="11">
        <f t="shared" si="23"/>
        <v>0</v>
      </c>
      <c r="AP22" s="43">
        <f t="shared" si="23"/>
        <v>0</v>
      </c>
    </row>
    <row r="23" spans="2:42" ht="15.75" thickBot="1" x14ac:dyDescent="0.3">
      <c r="E23" s="18"/>
      <c r="L23" s="42"/>
      <c r="N23" s="45"/>
      <c r="V23" s="42"/>
      <c r="X23" s="45"/>
      <c r="AF23" s="42"/>
      <c r="AH23" s="45"/>
      <c r="AP23" s="42"/>
    </row>
    <row r="24" spans="2:42" x14ac:dyDescent="0.25">
      <c r="B24" s="3" t="s">
        <v>66</v>
      </c>
      <c r="C24" s="4" t="s">
        <v>62</v>
      </c>
      <c r="D24" s="4" t="s">
        <v>63</v>
      </c>
      <c r="E24" s="17">
        <v>19971</v>
      </c>
      <c r="F24" s="5">
        <v>171</v>
      </c>
      <c r="G24" s="5">
        <v>439</v>
      </c>
      <c r="H24" s="5">
        <v>10</v>
      </c>
      <c r="I24" s="5">
        <v>48</v>
      </c>
      <c r="J24" s="5">
        <v>22</v>
      </c>
      <c r="K24" s="5">
        <v>15</v>
      </c>
      <c r="L24" s="41">
        <v>6</v>
      </c>
      <c r="M24" s="5"/>
      <c r="N24" s="44"/>
      <c r="O24" s="5">
        <f>IFERROR(E24/SUM(E25:E31)*SUM(O25:O31),0)</f>
        <v>17399.572710159802</v>
      </c>
      <c r="P24" s="5">
        <f t="shared" ref="P24:V24" si="25">IFERROR(F24/SUM(F25:F31)*SUM(P25:P31),0)</f>
        <v>190.0695724854709</v>
      </c>
      <c r="Q24" s="5">
        <f t="shared" si="25"/>
        <v>554.11672199941825</v>
      </c>
      <c r="R24" s="5">
        <f t="shared" si="25"/>
        <v>10.832035075588092</v>
      </c>
      <c r="S24" s="5">
        <f t="shared" si="25"/>
        <v>52.34213964303779</v>
      </c>
      <c r="T24" s="5">
        <f t="shared" si="25"/>
        <v>24.004967710091918</v>
      </c>
      <c r="U24" s="5">
        <f t="shared" si="25"/>
        <v>15.498762879327224</v>
      </c>
      <c r="V24" s="41">
        <f t="shared" si="25"/>
        <v>6.6612199645231511</v>
      </c>
      <c r="W24" s="5"/>
      <c r="X24" s="44"/>
      <c r="Y24" s="5">
        <f>IFERROR(E24/SUM(E25:E31)*SUM(Y25:Y31),0)</f>
        <v>16976.462374673829</v>
      </c>
      <c r="Z24" s="5">
        <f t="shared" ref="Z24:AF24" si="26">IFERROR(F24/SUM(F25:F31)*SUM(Z25:Z31),0)</f>
        <v>191.63439887548341</v>
      </c>
      <c r="AA24" s="5">
        <f t="shared" si="26"/>
        <v>565.95589776132192</v>
      </c>
      <c r="AB24" s="5">
        <f t="shared" si="26"/>
        <v>10.740214883670776</v>
      </c>
      <c r="AC24" s="5">
        <f t="shared" si="26"/>
        <v>52.357505387318326</v>
      </c>
      <c r="AD24" s="5">
        <f t="shared" si="26"/>
        <v>24.208909632790679</v>
      </c>
      <c r="AE24" s="5">
        <f t="shared" si="26"/>
        <v>15.438993639733212</v>
      </c>
      <c r="AF24" s="41">
        <f t="shared" si="26"/>
        <v>6.6770540286979916</v>
      </c>
      <c r="AG24" s="5"/>
      <c r="AH24" s="44"/>
      <c r="AI24" s="5">
        <f>IFERROR(E24/SUM(E25:E31)*SUM(AI25:AI31),0)</f>
        <v>15910.067416763779</v>
      </c>
      <c r="AJ24" s="5">
        <f t="shared" ref="AJ24:AP24" si="27">IFERROR(F24/SUM(F25:F31)*SUM(AJ25:AJ31),0)</f>
        <v>192.56027292248808</v>
      </c>
      <c r="AK24" s="5">
        <f t="shared" si="27"/>
        <v>577.66608265493505</v>
      </c>
      <c r="AL24" s="5">
        <f t="shared" si="27"/>
        <v>10.602572538084468</v>
      </c>
      <c r="AM24" s="5">
        <f t="shared" si="27"/>
        <v>52.214041334355535</v>
      </c>
      <c r="AN24" s="5">
        <f t="shared" si="27"/>
        <v>24.353386065376601</v>
      </c>
      <c r="AO24" s="5">
        <f t="shared" si="27"/>
        <v>15.319995950385453</v>
      </c>
      <c r="AP24" s="41">
        <f t="shared" si="27"/>
        <v>6.6124829532319769</v>
      </c>
    </row>
    <row r="25" spans="2:42" x14ac:dyDescent="0.25">
      <c r="B25" s="7" t="s">
        <v>66</v>
      </c>
      <c r="C25" t="s">
        <v>62</v>
      </c>
      <c r="D25" t="s">
        <v>8</v>
      </c>
      <c r="E25" s="18">
        <v>5123</v>
      </c>
      <c r="F25" s="2">
        <v>37</v>
      </c>
      <c r="G25" s="2">
        <v>45</v>
      </c>
      <c r="H25" s="2">
        <v>0</v>
      </c>
      <c r="I25" s="2">
        <v>6</v>
      </c>
      <c r="J25" s="2">
        <v>4</v>
      </c>
      <c r="K25" s="2">
        <v>3</v>
      </c>
      <c r="L25" s="42">
        <v>5</v>
      </c>
      <c r="N25" s="45">
        <f>N$7</f>
        <v>0.39110072299799237</v>
      </c>
      <c r="O25" s="2">
        <f>$N25*E25</f>
        <v>2003.609003918715</v>
      </c>
      <c r="P25" s="2">
        <f t="shared" ref="P25:V26" si="28">$N25*F25</f>
        <v>14.470726750925717</v>
      </c>
      <c r="Q25" s="2">
        <f t="shared" si="28"/>
        <v>17.599532534909656</v>
      </c>
      <c r="R25" s="2">
        <f t="shared" si="28"/>
        <v>0</v>
      </c>
      <c r="S25" s="2">
        <f t="shared" si="28"/>
        <v>2.3466043379879542</v>
      </c>
      <c r="T25" s="2">
        <f t="shared" si="28"/>
        <v>1.5644028919919695</v>
      </c>
      <c r="U25" s="2">
        <f t="shared" si="28"/>
        <v>1.1733021689939771</v>
      </c>
      <c r="V25" s="42">
        <f t="shared" si="28"/>
        <v>1.9555036149899618</v>
      </c>
      <c r="X25" s="45">
        <f>X$7</f>
        <v>0.33275778950026741</v>
      </c>
      <c r="Y25" s="2">
        <f>$X25*E25</f>
        <v>1704.7181556098699</v>
      </c>
      <c r="Z25" s="2">
        <f t="shared" ref="Z25:AF26" si="29">$X25*F25</f>
        <v>12.312038211509893</v>
      </c>
      <c r="AA25" s="2">
        <f t="shared" si="29"/>
        <v>14.974100527512034</v>
      </c>
      <c r="AB25" s="2">
        <f t="shared" si="29"/>
        <v>0</v>
      </c>
      <c r="AC25" s="2">
        <f t="shared" si="29"/>
        <v>1.9965467370016046</v>
      </c>
      <c r="AD25" s="2">
        <f t="shared" si="29"/>
        <v>1.3310311580010696</v>
      </c>
      <c r="AE25" s="2">
        <f t="shared" si="29"/>
        <v>0.99827336850080228</v>
      </c>
      <c r="AF25" s="42">
        <f t="shared" si="29"/>
        <v>1.663788947501337</v>
      </c>
      <c r="AH25" s="45">
        <f>AH$7</f>
        <v>0.26616723900429934</v>
      </c>
      <c r="AI25" s="2">
        <f>$AH25*E25</f>
        <v>1363.5747654190254</v>
      </c>
      <c r="AJ25" s="2">
        <f t="shared" ref="AJ25:AP26" si="30">$AH25*F25</f>
        <v>9.8481878431590761</v>
      </c>
      <c r="AK25" s="2">
        <f t="shared" si="30"/>
        <v>11.97752575519347</v>
      </c>
      <c r="AL25" s="2">
        <f t="shared" si="30"/>
        <v>0</v>
      </c>
      <c r="AM25" s="2">
        <f t="shared" si="30"/>
        <v>1.5970034340257961</v>
      </c>
      <c r="AN25" s="2">
        <f t="shared" si="30"/>
        <v>1.0646689560171974</v>
      </c>
      <c r="AO25" s="2">
        <f t="shared" si="30"/>
        <v>0.79850171701289807</v>
      </c>
      <c r="AP25" s="42">
        <f t="shared" si="30"/>
        <v>1.3308361950214966</v>
      </c>
    </row>
    <row r="26" spans="2:42" x14ac:dyDescent="0.25">
      <c r="B26" s="7" t="s">
        <v>66</v>
      </c>
      <c r="C26" t="s">
        <v>62</v>
      </c>
      <c r="D26" t="s">
        <v>15</v>
      </c>
      <c r="E26" s="18">
        <v>14373</v>
      </c>
      <c r="F26" s="2">
        <v>8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42">
        <v>6</v>
      </c>
      <c r="N26" s="45">
        <f>N$8</f>
        <v>1.0141338386582557</v>
      </c>
      <c r="O26" s="2">
        <f>$N26*E26</f>
        <v>14576.145663035109</v>
      </c>
      <c r="P26" s="2">
        <f t="shared" si="28"/>
        <v>8.1130707092660455</v>
      </c>
      <c r="Q26" s="2">
        <f t="shared" si="28"/>
        <v>0</v>
      </c>
      <c r="R26" s="2">
        <f t="shared" si="28"/>
        <v>0</v>
      </c>
      <c r="S26" s="2">
        <f t="shared" si="28"/>
        <v>0</v>
      </c>
      <c r="T26" s="2">
        <f t="shared" si="28"/>
        <v>0</v>
      </c>
      <c r="U26" s="2">
        <f t="shared" si="28"/>
        <v>0</v>
      </c>
      <c r="V26" s="42">
        <f t="shared" si="28"/>
        <v>6.0848030319495336</v>
      </c>
      <c r="X26" s="45">
        <f>X$8</f>
        <v>1.003825767123949</v>
      </c>
      <c r="Y26" s="2">
        <f t="shared" ref="Y26" si="31">$X26*E26</f>
        <v>14427.987750872519</v>
      </c>
      <c r="Z26" s="2">
        <f t="shared" si="29"/>
        <v>8.030606136991592</v>
      </c>
      <c r="AA26" s="2">
        <f t="shared" si="29"/>
        <v>0</v>
      </c>
      <c r="AB26" s="2">
        <f t="shared" si="29"/>
        <v>0</v>
      </c>
      <c r="AC26" s="2">
        <f t="shared" si="29"/>
        <v>0</v>
      </c>
      <c r="AD26" s="2">
        <f t="shared" si="29"/>
        <v>0</v>
      </c>
      <c r="AE26" s="2">
        <f t="shared" si="29"/>
        <v>0</v>
      </c>
      <c r="AF26" s="42">
        <f t="shared" si="29"/>
        <v>6.0229546027436935</v>
      </c>
      <c r="AH26" s="45">
        <f>AH$8</f>
        <v>0.95174425359144821</v>
      </c>
      <c r="AI26" s="2">
        <f t="shared" ref="AI26" si="32">$AH26*E26</f>
        <v>13679.420156869885</v>
      </c>
      <c r="AJ26" s="2">
        <f t="shared" si="30"/>
        <v>7.6139540287315857</v>
      </c>
      <c r="AK26" s="2">
        <f t="shared" si="30"/>
        <v>0</v>
      </c>
      <c r="AL26" s="2">
        <f t="shared" si="30"/>
        <v>0</v>
      </c>
      <c r="AM26" s="2">
        <f t="shared" si="30"/>
        <v>0</v>
      </c>
      <c r="AN26" s="2">
        <f t="shared" si="30"/>
        <v>0</v>
      </c>
      <c r="AO26" s="2">
        <f t="shared" si="30"/>
        <v>0</v>
      </c>
      <c r="AP26" s="42">
        <f t="shared" si="30"/>
        <v>5.7104655215486897</v>
      </c>
    </row>
    <row r="27" spans="2:42" x14ac:dyDescent="0.25">
      <c r="B27" s="7" t="s">
        <v>66</v>
      </c>
      <c r="C27" t="s">
        <v>62</v>
      </c>
      <c r="D27" t="s">
        <v>27</v>
      </c>
      <c r="E27" s="18">
        <v>384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42">
        <v>4</v>
      </c>
      <c r="N27" s="18">
        <f>'Alternate - factors'!K15</f>
        <v>701.10596305426418</v>
      </c>
      <c r="O27" s="2">
        <f>(E$27/SUM($E$27:$L$27))*$N27</f>
        <v>693.87806652793154</v>
      </c>
      <c r="P27" s="2">
        <f t="shared" ref="P27:V27" si="33">(F$27/SUM($E$27:$L$27))*$N27</f>
        <v>0</v>
      </c>
      <c r="Q27" s="2">
        <f t="shared" si="33"/>
        <v>0</v>
      </c>
      <c r="R27" s="2">
        <f t="shared" si="33"/>
        <v>0</v>
      </c>
      <c r="S27" s="2">
        <f t="shared" si="33"/>
        <v>0</v>
      </c>
      <c r="T27" s="2">
        <f t="shared" si="33"/>
        <v>0</v>
      </c>
      <c r="U27" s="2">
        <f t="shared" si="33"/>
        <v>0</v>
      </c>
      <c r="V27" s="42">
        <f t="shared" si="33"/>
        <v>7.2278965263326205</v>
      </c>
      <c r="X27" s="18">
        <f>'Alternate - factors'!L15</f>
        <v>721.87431613255569</v>
      </c>
      <c r="Y27" s="2">
        <f>(E$27/SUM($E$27:$L$27))*$X27</f>
        <v>714.43231287345725</v>
      </c>
      <c r="Z27" s="2">
        <f t="shared" ref="Z27:AF27" si="34">(F$27/SUM($E$27:$L$27))*$X27</f>
        <v>0</v>
      </c>
      <c r="AA27" s="2">
        <f t="shared" si="34"/>
        <v>0</v>
      </c>
      <c r="AB27" s="2">
        <f t="shared" si="34"/>
        <v>0</v>
      </c>
      <c r="AC27" s="2">
        <f t="shared" si="34"/>
        <v>0</v>
      </c>
      <c r="AD27" s="2">
        <f t="shared" si="34"/>
        <v>0</v>
      </c>
      <c r="AE27" s="2">
        <f t="shared" si="34"/>
        <v>0</v>
      </c>
      <c r="AF27" s="42">
        <f t="shared" si="34"/>
        <v>7.4420032590985121</v>
      </c>
      <c r="AH27" s="18">
        <f>'Alternate - factors'!M15</f>
        <v>741.70395420099578</v>
      </c>
      <c r="AI27" s="2">
        <f>(E$27/SUM($E$27:$L$27))*$AH27</f>
        <v>734.05752168345975</v>
      </c>
      <c r="AJ27" s="2">
        <f t="shared" ref="AJ27:AP27" si="35">(F$27/SUM($E$27:$L$27))*$AH27</f>
        <v>0</v>
      </c>
      <c r="AK27" s="2">
        <f t="shared" si="35"/>
        <v>0</v>
      </c>
      <c r="AL27" s="2">
        <f t="shared" si="35"/>
        <v>0</v>
      </c>
      <c r="AM27" s="2">
        <f t="shared" si="35"/>
        <v>0</v>
      </c>
      <c r="AN27" s="2">
        <f t="shared" si="35"/>
        <v>0</v>
      </c>
      <c r="AO27" s="2">
        <f t="shared" si="35"/>
        <v>0</v>
      </c>
      <c r="AP27" s="42">
        <f t="shared" si="35"/>
        <v>7.6464325175360388</v>
      </c>
    </row>
    <row r="28" spans="2:42" x14ac:dyDescent="0.25">
      <c r="B28" s="7" t="s">
        <v>66</v>
      </c>
      <c r="C28" t="s">
        <v>62</v>
      </c>
      <c r="D28" t="s">
        <v>64</v>
      </c>
      <c r="E28" s="18">
        <v>0</v>
      </c>
      <c r="G28" s="2">
        <v>0</v>
      </c>
      <c r="H28" s="2">
        <v>0</v>
      </c>
      <c r="I28" s="2">
        <v>0</v>
      </c>
      <c r="K28" s="2">
        <v>0</v>
      </c>
      <c r="L28" s="42">
        <v>0</v>
      </c>
      <c r="N28" s="45"/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42">
        <v>0</v>
      </c>
      <c r="X28" s="45"/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42">
        <v>0</v>
      </c>
      <c r="AH28" s="45"/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42">
        <v>0</v>
      </c>
    </row>
    <row r="29" spans="2:42" x14ac:dyDescent="0.25">
      <c r="B29" s="7" t="s">
        <v>66</v>
      </c>
      <c r="C29" t="s">
        <v>62</v>
      </c>
      <c r="D29" t="s">
        <v>29</v>
      </c>
      <c r="E29" s="18">
        <v>38</v>
      </c>
      <c r="F29" s="2">
        <v>51</v>
      </c>
      <c r="G29" s="2">
        <v>125</v>
      </c>
      <c r="H29" s="2">
        <v>9</v>
      </c>
      <c r="I29" s="2">
        <v>23</v>
      </c>
      <c r="J29" s="2">
        <v>4</v>
      </c>
      <c r="K29" s="2">
        <v>7</v>
      </c>
      <c r="L29" s="42">
        <v>3</v>
      </c>
      <c r="N29" s="45">
        <f>N$11</f>
        <v>0.97618890093912225</v>
      </c>
      <c r="O29" s="2">
        <f>$N29*E29</f>
        <v>37.095178235686646</v>
      </c>
      <c r="P29" s="2">
        <f t="shared" ref="P29:V31" si="36">$N29*F29</f>
        <v>49.785633947895235</v>
      </c>
      <c r="Q29" s="2">
        <f t="shared" si="36"/>
        <v>122.02361261739028</v>
      </c>
      <c r="R29" s="2">
        <f t="shared" si="36"/>
        <v>8.7857001084521009</v>
      </c>
      <c r="S29" s="2">
        <f t="shared" si="36"/>
        <v>22.452344721599811</v>
      </c>
      <c r="T29" s="2">
        <f t="shared" si="36"/>
        <v>3.904755603756489</v>
      </c>
      <c r="U29" s="2">
        <f t="shared" si="36"/>
        <v>6.833322306573856</v>
      </c>
      <c r="V29" s="42">
        <f t="shared" si="36"/>
        <v>2.928566702817367</v>
      </c>
      <c r="X29" s="45">
        <f>X$11</f>
        <v>0.94509451803317868</v>
      </c>
      <c r="Y29" s="2">
        <f t="shared" ref="Y29:AF31" si="37">$X29*E29</f>
        <v>35.913591685260791</v>
      </c>
      <c r="Z29" s="2">
        <f t="shared" si="37"/>
        <v>48.199820419692109</v>
      </c>
      <c r="AA29" s="2">
        <f t="shared" si="37"/>
        <v>118.13681475414734</v>
      </c>
      <c r="AB29" s="2">
        <f t="shared" si="37"/>
        <v>8.5058506622986076</v>
      </c>
      <c r="AC29" s="2">
        <f t="shared" si="37"/>
        <v>21.737173914763108</v>
      </c>
      <c r="AD29" s="2">
        <f t="shared" si="37"/>
        <v>3.7803780721327147</v>
      </c>
      <c r="AE29" s="2">
        <f t="shared" si="37"/>
        <v>6.6156616262322512</v>
      </c>
      <c r="AF29" s="42">
        <f t="shared" si="37"/>
        <v>2.835283554099536</v>
      </c>
      <c r="AH29" s="45">
        <f>AH$11</f>
        <v>0.90738137959726983</v>
      </c>
      <c r="AI29" s="2">
        <f t="shared" ref="AI29:AP31" si="38">$AH29*E29</f>
        <v>34.480492424696251</v>
      </c>
      <c r="AJ29" s="2">
        <f t="shared" si="38"/>
        <v>46.27645035946076</v>
      </c>
      <c r="AK29" s="2">
        <f t="shared" si="38"/>
        <v>113.42267244965873</v>
      </c>
      <c r="AL29" s="2">
        <f t="shared" si="38"/>
        <v>8.1664324163754287</v>
      </c>
      <c r="AM29" s="2">
        <f t="shared" si="38"/>
        <v>20.869771730737206</v>
      </c>
      <c r="AN29" s="2">
        <f t="shared" si="38"/>
        <v>3.6295255183890793</v>
      </c>
      <c r="AO29" s="2">
        <f t="shared" si="38"/>
        <v>6.3516696571808886</v>
      </c>
      <c r="AP29" s="42">
        <f t="shared" si="38"/>
        <v>2.7221441387918093</v>
      </c>
    </row>
    <row r="30" spans="2:42" x14ac:dyDescent="0.25">
      <c r="B30" s="7" t="s">
        <v>66</v>
      </c>
      <c r="C30" t="s">
        <v>62</v>
      </c>
      <c r="D30" t="s">
        <v>33</v>
      </c>
      <c r="E30" s="18">
        <v>1</v>
      </c>
      <c r="F30" s="2">
        <v>0</v>
      </c>
      <c r="G30" s="2">
        <v>29</v>
      </c>
      <c r="H30" s="2">
        <v>4</v>
      </c>
      <c r="I30" s="2">
        <v>11</v>
      </c>
      <c r="J30" s="2">
        <v>14</v>
      </c>
      <c r="K30" s="2">
        <v>8</v>
      </c>
      <c r="L30" s="42">
        <v>2</v>
      </c>
      <c r="N30" s="45">
        <f>N$12</f>
        <v>1.3239863724531042</v>
      </c>
      <c r="O30" s="2">
        <f t="shared" ref="O30:O31" si="39">$N30*E30</f>
        <v>1.3239863724531042</v>
      </c>
      <c r="P30" s="2">
        <f t="shared" si="36"/>
        <v>0</v>
      </c>
      <c r="Q30" s="2">
        <f t="shared" si="36"/>
        <v>38.395604801140024</v>
      </c>
      <c r="R30" s="2">
        <f t="shared" si="36"/>
        <v>5.295945489812417</v>
      </c>
      <c r="S30" s="2">
        <f t="shared" si="36"/>
        <v>14.563850096984147</v>
      </c>
      <c r="T30" s="2">
        <f t="shared" si="36"/>
        <v>18.535809214343459</v>
      </c>
      <c r="U30" s="2">
        <f t="shared" si="36"/>
        <v>10.591890979624834</v>
      </c>
      <c r="V30" s="42">
        <f t="shared" si="36"/>
        <v>2.6479727449062085</v>
      </c>
      <c r="X30" s="45">
        <f>X$12</f>
        <v>1.3641071716183497</v>
      </c>
      <c r="Y30" s="2">
        <f t="shared" si="37"/>
        <v>1.3641071716183497</v>
      </c>
      <c r="Z30" s="2">
        <f t="shared" si="37"/>
        <v>0</v>
      </c>
      <c r="AA30" s="2">
        <f t="shared" si="37"/>
        <v>39.55910797693214</v>
      </c>
      <c r="AB30" s="2">
        <f t="shared" si="37"/>
        <v>5.4564286864733988</v>
      </c>
      <c r="AC30" s="2">
        <f t="shared" si="37"/>
        <v>15.005178887801847</v>
      </c>
      <c r="AD30" s="2">
        <f t="shared" si="37"/>
        <v>19.097500402656895</v>
      </c>
      <c r="AE30" s="2">
        <f t="shared" si="37"/>
        <v>10.912857372946798</v>
      </c>
      <c r="AF30" s="42">
        <f t="shared" si="37"/>
        <v>2.7282143432366994</v>
      </c>
      <c r="AH30" s="45">
        <f>AH$12</f>
        <v>1.4042279707835945</v>
      </c>
      <c r="AI30" s="2">
        <f t="shared" si="38"/>
        <v>1.4042279707835945</v>
      </c>
      <c r="AJ30" s="2">
        <f t="shared" si="38"/>
        <v>0</v>
      </c>
      <c r="AK30" s="2">
        <f t="shared" si="38"/>
        <v>40.722611152724241</v>
      </c>
      <c r="AL30" s="2">
        <f t="shared" si="38"/>
        <v>5.6169118831343781</v>
      </c>
      <c r="AM30" s="2">
        <f t="shared" si="38"/>
        <v>15.44650767861954</v>
      </c>
      <c r="AN30" s="2">
        <f t="shared" si="38"/>
        <v>19.659191590970323</v>
      </c>
      <c r="AO30" s="2">
        <f t="shared" si="38"/>
        <v>11.233823766268756</v>
      </c>
      <c r="AP30" s="42">
        <f t="shared" si="38"/>
        <v>2.808455941567189</v>
      </c>
    </row>
    <row r="31" spans="2:42" ht="15.75" thickBot="1" x14ac:dyDescent="0.3">
      <c r="B31" s="9" t="s">
        <v>66</v>
      </c>
      <c r="C31" s="10" t="s">
        <v>62</v>
      </c>
      <c r="D31" s="10" t="s">
        <v>37</v>
      </c>
      <c r="E31" s="19">
        <v>61</v>
      </c>
      <c r="F31" s="11">
        <v>76</v>
      </c>
      <c r="G31" s="11">
        <v>243</v>
      </c>
      <c r="H31" s="11">
        <v>0</v>
      </c>
      <c r="I31" s="11">
        <v>9</v>
      </c>
      <c r="J31" s="11">
        <v>0</v>
      </c>
      <c r="K31" s="11">
        <v>0</v>
      </c>
      <c r="L31" s="43">
        <v>3</v>
      </c>
      <c r="M31" s="11"/>
      <c r="N31" s="46">
        <f>N$13</f>
        <v>1.5633113032254631</v>
      </c>
      <c r="O31" s="11">
        <f t="shared" si="39"/>
        <v>95.361989496753253</v>
      </c>
      <c r="P31" s="11">
        <f t="shared" si="36"/>
        <v>118.8116590451352</v>
      </c>
      <c r="Q31" s="11">
        <f t="shared" si="36"/>
        <v>379.88464668378754</v>
      </c>
      <c r="R31" s="11">
        <f t="shared" si="36"/>
        <v>0</v>
      </c>
      <c r="S31" s="11">
        <f t="shared" si="36"/>
        <v>14.069801729029168</v>
      </c>
      <c r="T31" s="11">
        <f t="shared" si="36"/>
        <v>0</v>
      </c>
      <c r="U31" s="11">
        <f t="shared" si="36"/>
        <v>0</v>
      </c>
      <c r="V31" s="43">
        <f t="shared" si="36"/>
        <v>4.6899339096763892</v>
      </c>
      <c r="W31" s="11"/>
      <c r="X31" s="46">
        <f>X$13</f>
        <v>1.6343763566652849</v>
      </c>
      <c r="Y31" s="11">
        <f t="shared" si="37"/>
        <v>99.696957756582378</v>
      </c>
      <c r="Z31" s="11">
        <f t="shared" si="37"/>
        <v>124.21260310656166</v>
      </c>
      <c r="AA31" s="11">
        <f t="shared" si="37"/>
        <v>397.15345466966426</v>
      </c>
      <c r="AB31" s="11">
        <f t="shared" si="37"/>
        <v>0</v>
      </c>
      <c r="AC31" s="11">
        <f t="shared" si="37"/>
        <v>14.709387209987565</v>
      </c>
      <c r="AD31" s="11">
        <f t="shared" si="37"/>
        <v>0</v>
      </c>
      <c r="AE31" s="11">
        <f t="shared" si="37"/>
        <v>0</v>
      </c>
      <c r="AF31" s="43">
        <f t="shared" si="37"/>
        <v>4.9031290699958543</v>
      </c>
      <c r="AG31" s="11"/>
      <c r="AH31" s="46">
        <f>AH$13</f>
        <v>1.7098390020857848</v>
      </c>
      <c r="AI31" s="11">
        <f t="shared" si="38"/>
        <v>104.30017912723287</v>
      </c>
      <c r="AJ31" s="11">
        <f t="shared" si="38"/>
        <v>129.94776415851965</v>
      </c>
      <c r="AK31" s="11">
        <f t="shared" si="38"/>
        <v>415.49087750684572</v>
      </c>
      <c r="AL31" s="11">
        <f t="shared" si="38"/>
        <v>0</v>
      </c>
      <c r="AM31" s="11">
        <f t="shared" si="38"/>
        <v>15.388551018772063</v>
      </c>
      <c r="AN31" s="11">
        <f t="shared" si="38"/>
        <v>0</v>
      </c>
      <c r="AO31" s="11">
        <f t="shared" si="38"/>
        <v>0</v>
      </c>
      <c r="AP31" s="43">
        <f t="shared" si="38"/>
        <v>5.1295170062573545</v>
      </c>
    </row>
    <row r="32" spans="2:42" ht="15.75" thickBot="1" x14ac:dyDescent="0.3">
      <c r="E32" s="18"/>
      <c r="L32" s="42"/>
      <c r="N32" s="45"/>
      <c r="V32" s="42"/>
      <c r="X32" s="45"/>
      <c r="AF32" s="42"/>
      <c r="AH32" s="45"/>
      <c r="AP32" s="42"/>
    </row>
    <row r="33" spans="2:42" x14ac:dyDescent="0.25">
      <c r="B33" s="3" t="s">
        <v>66</v>
      </c>
      <c r="C33" s="4" t="s">
        <v>65</v>
      </c>
      <c r="D33" s="4" t="s">
        <v>63</v>
      </c>
      <c r="E33" s="17">
        <v>64947.804093124701</v>
      </c>
      <c r="F33" s="5">
        <v>8302.5182871402249</v>
      </c>
      <c r="G33" s="5">
        <v>6624.7626852938383</v>
      </c>
      <c r="H33" s="5">
        <v>18</v>
      </c>
      <c r="I33" s="5">
        <v>940.29078010449052</v>
      </c>
      <c r="J33" s="5">
        <v>161.70676375059506</v>
      </c>
      <c r="K33" s="5">
        <v>32.192061309140549</v>
      </c>
      <c r="L33" s="41">
        <v>6</v>
      </c>
      <c r="M33" s="5"/>
      <c r="N33" s="44"/>
      <c r="O33" s="5">
        <f>IFERROR(E33/SUM(E34:E40)*SUM(O34:O40),0)</f>
        <v>26283.781612597606</v>
      </c>
      <c r="P33" s="5">
        <f t="shared" ref="P33:V33" si="40">IFERROR(F33/SUM(F34:F40)*SUM(P34:P40),0)</f>
        <v>8104.8262017503812</v>
      </c>
      <c r="Q33" s="5">
        <f t="shared" si="40"/>
        <v>6467.0198047395006</v>
      </c>
      <c r="R33" s="5">
        <f t="shared" si="40"/>
        <v>17.571400216904202</v>
      </c>
      <c r="S33" s="5">
        <f t="shared" si="40"/>
        <v>917.90142319339247</v>
      </c>
      <c r="T33" s="5">
        <f t="shared" si="40"/>
        <v>157.85634798011569</v>
      </c>
      <c r="U33" s="5">
        <f t="shared" si="40"/>
        <v>31.425532948334752</v>
      </c>
      <c r="V33" s="41">
        <f t="shared" si="40"/>
        <v>4.1018688718113445</v>
      </c>
      <c r="W33" s="5"/>
      <c r="X33" s="44"/>
      <c r="Y33" s="5">
        <f>IFERROR(E33/SUM(E34:E40)*SUM(Y34:Y40),0)</f>
        <v>22535.642636774173</v>
      </c>
      <c r="Z33" s="5">
        <f t="shared" ref="Z33:AF33" si="41">IFERROR(F33/SUM(F34:F40)*SUM(Z34:Z40),0)</f>
        <v>7846.6645190464424</v>
      </c>
      <c r="AA33" s="5">
        <f t="shared" si="41"/>
        <v>6261.0268971419673</v>
      </c>
      <c r="AB33" s="5">
        <f t="shared" si="41"/>
        <v>17.011701324597215</v>
      </c>
      <c r="AC33" s="5">
        <f t="shared" si="41"/>
        <v>888.66366163389512</v>
      </c>
      <c r="AD33" s="5">
        <f t="shared" si="41"/>
        <v>152.82817594957373</v>
      </c>
      <c r="AE33" s="5">
        <f t="shared" si="41"/>
        <v>30.424540667456725</v>
      </c>
      <c r="AF33" s="41">
        <f t="shared" si="41"/>
        <v>3.8335569226003381</v>
      </c>
      <c r="AG33" s="5"/>
      <c r="AH33" s="44"/>
      <c r="AI33" s="5">
        <f>IFERROR(E33/SUM(E34:E40)*SUM(AI34:AI40),0)</f>
        <v>18254.296305032552</v>
      </c>
      <c r="AJ33" s="5">
        <f t="shared" ref="AJ33:AP33" si="42">IFERROR(F33/SUM(F34:F40)*SUM(AJ34:AJ40),0)</f>
        <v>7533.5504975168597</v>
      </c>
      <c r="AK33" s="5">
        <f t="shared" si="42"/>
        <v>6011.186304886437</v>
      </c>
      <c r="AL33" s="5">
        <f t="shared" si="42"/>
        <v>16.332864832750857</v>
      </c>
      <c r="AM33" s="5">
        <f t="shared" si="42"/>
        <v>853.20234527380569</v>
      </c>
      <c r="AN33" s="5">
        <f t="shared" si="42"/>
        <v>146.72970638222472</v>
      </c>
      <c r="AO33" s="5">
        <f t="shared" si="42"/>
        <v>29.210477002767842</v>
      </c>
      <c r="AP33" s="41">
        <f t="shared" si="42"/>
        <v>3.5206458558047071</v>
      </c>
    </row>
    <row r="34" spans="2:42" x14ac:dyDescent="0.25">
      <c r="B34" s="7" t="s">
        <v>66</v>
      </c>
      <c r="C34" t="s">
        <v>65</v>
      </c>
      <c r="D34" t="s">
        <v>8</v>
      </c>
      <c r="E34" s="18">
        <v>98698.594750000004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42">
        <v>6</v>
      </c>
      <c r="N34" s="45">
        <f>N$7</f>
        <v>0.39110072299799237</v>
      </c>
      <c r="O34" s="2">
        <f>$N34*E34</f>
        <v>38601.091765610858</v>
      </c>
      <c r="P34" s="2">
        <f t="shared" ref="P34:V35" si="43">$N34*F34</f>
        <v>0</v>
      </c>
      <c r="Q34" s="2">
        <f t="shared" si="43"/>
        <v>0</v>
      </c>
      <c r="R34" s="2">
        <f t="shared" si="43"/>
        <v>0</v>
      </c>
      <c r="S34" s="2">
        <f t="shared" si="43"/>
        <v>0</v>
      </c>
      <c r="T34" s="2">
        <f t="shared" si="43"/>
        <v>0</v>
      </c>
      <c r="U34" s="2">
        <f t="shared" si="43"/>
        <v>0</v>
      </c>
      <c r="V34" s="42">
        <f t="shared" si="43"/>
        <v>2.3466043379879542</v>
      </c>
      <c r="X34" s="45">
        <f>X$7</f>
        <v>0.33275778950026741</v>
      </c>
      <c r="Y34" s="2">
        <f>$X34*E34</f>
        <v>32842.726215792696</v>
      </c>
      <c r="Z34" s="2">
        <f t="shared" ref="Z34:AF35" si="44">$X34*F34</f>
        <v>0</v>
      </c>
      <c r="AA34" s="2">
        <f t="shared" si="44"/>
        <v>0</v>
      </c>
      <c r="AB34" s="2">
        <f t="shared" si="44"/>
        <v>0</v>
      </c>
      <c r="AC34" s="2">
        <f t="shared" si="44"/>
        <v>0</v>
      </c>
      <c r="AD34" s="2">
        <f t="shared" si="44"/>
        <v>0</v>
      </c>
      <c r="AE34" s="2">
        <f t="shared" si="44"/>
        <v>0</v>
      </c>
      <c r="AF34" s="42">
        <f t="shared" si="44"/>
        <v>1.9965467370016046</v>
      </c>
      <c r="AH34" s="45">
        <f>AH$7</f>
        <v>0.26616723900429934</v>
      </c>
      <c r="AI34" s="2">
        <f>$AH34*E34</f>
        <v>26270.332458211735</v>
      </c>
      <c r="AJ34" s="2">
        <f t="shared" ref="AJ34:AP35" si="45">$AH34*F34</f>
        <v>0</v>
      </c>
      <c r="AK34" s="2">
        <f t="shared" si="45"/>
        <v>0</v>
      </c>
      <c r="AL34" s="2">
        <f t="shared" si="45"/>
        <v>0</v>
      </c>
      <c r="AM34" s="2">
        <f t="shared" si="45"/>
        <v>0</v>
      </c>
      <c r="AN34" s="2">
        <f t="shared" si="45"/>
        <v>0</v>
      </c>
      <c r="AO34" s="2">
        <f t="shared" si="45"/>
        <v>0</v>
      </c>
      <c r="AP34" s="42">
        <f t="shared" si="45"/>
        <v>1.5970034340257961</v>
      </c>
    </row>
    <row r="35" spans="2:42" x14ac:dyDescent="0.25">
      <c r="B35" s="7" t="s">
        <v>66</v>
      </c>
      <c r="C35" t="s">
        <v>65</v>
      </c>
      <c r="D35" t="s">
        <v>15</v>
      </c>
      <c r="E35" s="18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42">
        <v>0</v>
      </c>
      <c r="N35" s="45">
        <f>N$8</f>
        <v>1.0141338386582557</v>
      </c>
      <c r="O35" s="2">
        <f>$N35*E35</f>
        <v>0</v>
      </c>
      <c r="P35" s="2">
        <f t="shared" si="43"/>
        <v>0</v>
      </c>
      <c r="Q35" s="2">
        <f t="shared" si="43"/>
        <v>0</v>
      </c>
      <c r="R35" s="2">
        <f t="shared" si="43"/>
        <v>0</v>
      </c>
      <c r="S35" s="2">
        <f t="shared" si="43"/>
        <v>0</v>
      </c>
      <c r="T35" s="2">
        <f t="shared" si="43"/>
        <v>0</v>
      </c>
      <c r="U35" s="2">
        <f t="shared" si="43"/>
        <v>0</v>
      </c>
      <c r="V35" s="42">
        <f t="shared" si="43"/>
        <v>0</v>
      </c>
      <c r="X35" s="45">
        <f>X$8</f>
        <v>1.003825767123949</v>
      </c>
      <c r="Y35" s="2">
        <f t="shared" ref="Y35" si="46">$X35*E35</f>
        <v>0</v>
      </c>
      <c r="Z35" s="2">
        <f t="shared" si="44"/>
        <v>0</v>
      </c>
      <c r="AA35" s="2">
        <f t="shared" si="44"/>
        <v>0</v>
      </c>
      <c r="AB35" s="2">
        <f t="shared" si="44"/>
        <v>0</v>
      </c>
      <c r="AC35" s="2">
        <f t="shared" si="44"/>
        <v>0</v>
      </c>
      <c r="AD35" s="2">
        <f t="shared" si="44"/>
        <v>0</v>
      </c>
      <c r="AE35" s="2">
        <f t="shared" si="44"/>
        <v>0</v>
      </c>
      <c r="AF35" s="42">
        <f t="shared" si="44"/>
        <v>0</v>
      </c>
      <c r="AH35" s="45">
        <f>AH$8</f>
        <v>0.95174425359144821</v>
      </c>
      <c r="AI35" s="2">
        <f t="shared" ref="AI35" si="47">$AH35*E35</f>
        <v>0</v>
      </c>
      <c r="AJ35" s="2">
        <f t="shared" si="45"/>
        <v>0</v>
      </c>
      <c r="AK35" s="2">
        <f t="shared" si="45"/>
        <v>0</v>
      </c>
      <c r="AL35" s="2">
        <f t="shared" si="45"/>
        <v>0</v>
      </c>
      <c r="AM35" s="2">
        <f t="shared" si="45"/>
        <v>0</v>
      </c>
      <c r="AN35" s="2">
        <f t="shared" si="45"/>
        <v>0</v>
      </c>
      <c r="AO35" s="2">
        <f t="shared" si="45"/>
        <v>0</v>
      </c>
      <c r="AP35" s="42">
        <f t="shared" si="45"/>
        <v>0</v>
      </c>
    </row>
    <row r="36" spans="2:42" x14ac:dyDescent="0.25">
      <c r="B36" s="7" t="s">
        <v>66</v>
      </c>
      <c r="C36" t="s">
        <v>65</v>
      </c>
      <c r="D36" t="s">
        <v>27</v>
      </c>
      <c r="E36" s="18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42">
        <v>0</v>
      </c>
      <c r="N36" s="45"/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42">
        <v>0</v>
      </c>
      <c r="X36" s="45"/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42">
        <v>0</v>
      </c>
      <c r="AH36" s="45"/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42">
        <v>0</v>
      </c>
    </row>
    <row r="37" spans="2:42" x14ac:dyDescent="0.25">
      <c r="B37" s="7" t="s">
        <v>66</v>
      </c>
      <c r="C37" t="s">
        <v>65</v>
      </c>
      <c r="D37" t="s">
        <v>64</v>
      </c>
      <c r="E37" s="18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42">
        <v>0</v>
      </c>
      <c r="N37" s="45"/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42">
        <v>0</v>
      </c>
      <c r="X37" s="45"/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42">
        <v>0</v>
      </c>
      <c r="AH37" s="45"/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42">
        <v>0</v>
      </c>
    </row>
    <row r="38" spans="2:42" x14ac:dyDescent="0.25">
      <c r="B38" s="7" t="s">
        <v>66</v>
      </c>
      <c r="C38" t="s">
        <v>65</v>
      </c>
      <c r="D38" t="s">
        <v>29</v>
      </c>
      <c r="E38" s="18">
        <v>2347.0347170364416</v>
      </c>
      <c r="F38" s="2">
        <v>9572.3152016440235</v>
      </c>
      <c r="G38" s="2">
        <v>7820.9003923607816</v>
      </c>
      <c r="H38" s="2">
        <v>18</v>
      </c>
      <c r="I38" s="2">
        <v>1104.8416666227763</v>
      </c>
      <c r="J38" s="2">
        <v>161.70676375059506</v>
      </c>
      <c r="K38" s="2">
        <v>32.192061309140549</v>
      </c>
      <c r="L38" s="42">
        <v>6</v>
      </c>
      <c r="N38" s="45">
        <f>N$11</f>
        <v>0.97618890093912225</v>
      </c>
      <c r="O38" s="2">
        <f>$N38*E38</f>
        <v>2291.149240889768</v>
      </c>
      <c r="P38" s="2">
        <f t="shared" ref="P38:V40" si="48">$N38*F38</f>
        <v>9344.3878561357324</v>
      </c>
      <c r="Q38" s="2">
        <f t="shared" si="48"/>
        <v>7634.6761583730213</v>
      </c>
      <c r="R38" s="2">
        <f t="shared" si="48"/>
        <v>17.571400216904202</v>
      </c>
      <c r="S38" s="2">
        <f t="shared" si="48"/>
        <v>1078.5341722522362</v>
      </c>
      <c r="T38" s="2">
        <f t="shared" si="48"/>
        <v>157.85634798011569</v>
      </c>
      <c r="U38" s="2">
        <f t="shared" si="48"/>
        <v>31.425532948334752</v>
      </c>
      <c r="V38" s="42">
        <f t="shared" si="48"/>
        <v>5.8571334056347339</v>
      </c>
      <c r="X38" s="45">
        <f>X$11</f>
        <v>0.94509451803317868</v>
      </c>
      <c r="Y38" s="2">
        <f t="shared" ref="Y38:AF40" si="49">$X38*E38</f>
        <v>2218.1696447046938</v>
      </c>
      <c r="Z38" s="2">
        <f t="shared" si="49"/>
        <v>9046.7426219594272</v>
      </c>
      <c r="AA38" s="2">
        <f t="shared" si="49"/>
        <v>7391.490086903711</v>
      </c>
      <c r="AB38" s="2">
        <f t="shared" si="49"/>
        <v>17.011701324597215</v>
      </c>
      <c r="AC38" s="2">
        <f t="shared" si="49"/>
        <v>1044.1798024198267</v>
      </c>
      <c r="AD38" s="2">
        <f t="shared" si="49"/>
        <v>152.82817594957373</v>
      </c>
      <c r="AE38" s="2">
        <f t="shared" si="49"/>
        <v>30.424540667456725</v>
      </c>
      <c r="AF38" s="42">
        <f t="shared" si="49"/>
        <v>5.6705671081990721</v>
      </c>
      <c r="AH38" s="45">
        <f>AH$11</f>
        <v>0.90738137959726983</v>
      </c>
      <c r="AI38" s="2">
        <f t="shared" ref="AI38:AP40" si="50">$AH38*E38</f>
        <v>2129.6555995072144</v>
      </c>
      <c r="AJ38" s="2">
        <f t="shared" si="50"/>
        <v>8685.7405736076726</v>
      </c>
      <c r="AK38" s="2">
        <f t="shared" si="50"/>
        <v>7096.5393877131546</v>
      </c>
      <c r="AL38" s="2">
        <f t="shared" si="50"/>
        <v>16.332864832750857</v>
      </c>
      <c r="AM38" s="2">
        <f t="shared" si="50"/>
        <v>1002.5127556967217</v>
      </c>
      <c r="AN38" s="2">
        <f t="shared" si="50"/>
        <v>146.72970638222472</v>
      </c>
      <c r="AO38" s="2">
        <f t="shared" si="50"/>
        <v>29.210477002767842</v>
      </c>
      <c r="AP38" s="42">
        <f t="shared" si="50"/>
        <v>5.4442882775836186</v>
      </c>
    </row>
    <row r="39" spans="2:42" x14ac:dyDescent="0.25">
      <c r="B39" s="7" t="s">
        <v>66</v>
      </c>
      <c r="C39" t="s">
        <v>65</v>
      </c>
      <c r="D39" t="s">
        <v>33</v>
      </c>
      <c r="E39" s="18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42">
        <v>0</v>
      </c>
      <c r="N39" s="45">
        <f>N$12</f>
        <v>1.3239863724531042</v>
      </c>
      <c r="O39" s="2">
        <f t="shared" ref="O39:O40" si="51">$N39*E39</f>
        <v>0</v>
      </c>
      <c r="P39" s="2">
        <f t="shared" si="48"/>
        <v>0</v>
      </c>
      <c r="Q39" s="2">
        <f t="shared" si="48"/>
        <v>0</v>
      </c>
      <c r="R39" s="2">
        <f t="shared" si="48"/>
        <v>0</v>
      </c>
      <c r="S39" s="2">
        <f t="shared" si="48"/>
        <v>0</v>
      </c>
      <c r="T39" s="2">
        <f t="shared" si="48"/>
        <v>0</v>
      </c>
      <c r="U39" s="2">
        <f t="shared" si="48"/>
        <v>0</v>
      </c>
      <c r="V39" s="42">
        <f t="shared" si="48"/>
        <v>0</v>
      </c>
      <c r="X39" s="45">
        <f>X$12</f>
        <v>1.3641071716183497</v>
      </c>
      <c r="Y39" s="2">
        <f t="shared" si="49"/>
        <v>0</v>
      </c>
      <c r="Z39" s="2">
        <f t="shared" si="49"/>
        <v>0</v>
      </c>
      <c r="AA39" s="2">
        <f t="shared" si="49"/>
        <v>0</v>
      </c>
      <c r="AB39" s="2">
        <f t="shared" si="49"/>
        <v>0</v>
      </c>
      <c r="AC39" s="2">
        <f t="shared" si="49"/>
        <v>0</v>
      </c>
      <c r="AD39" s="2">
        <f t="shared" si="49"/>
        <v>0</v>
      </c>
      <c r="AE39" s="2">
        <f t="shared" si="49"/>
        <v>0</v>
      </c>
      <c r="AF39" s="42">
        <f t="shared" si="49"/>
        <v>0</v>
      </c>
      <c r="AH39" s="45">
        <f>AH$12</f>
        <v>1.4042279707835945</v>
      </c>
      <c r="AI39" s="2">
        <f t="shared" si="50"/>
        <v>0</v>
      </c>
      <c r="AJ39" s="2">
        <f t="shared" si="50"/>
        <v>0</v>
      </c>
      <c r="AK39" s="2">
        <f t="shared" si="50"/>
        <v>0</v>
      </c>
      <c r="AL39" s="2">
        <f t="shared" si="50"/>
        <v>0</v>
      </c>
      <c r="AM39" s="2">
        <f t="shared" si="50"/>
        <v>0</v>
      </c>
      <c r="AN39" s="2">
        <f t="shared" si="50"/>
        <v>0</v>
      </c>
      <c r="AO39" s="2">
        <f t="shared" si="50"/>
        <v>0</v>
      </c>
      <c r="AP39" s="42">
        <f t="shared" si="50"/>
        <v>0</v>
      </c>
    </row>
    <row r="40" spans="2:42" ht="15.75" thickBot="1" x14ac:dyDescent="0.3">
      <c r="B40" s="9" t="s">
        <v>66</v>
      </c>
      <c r="C40" s="10" t="s">
        <v>65</v>
      </c>
      <c r="D40" s="10" t="s">
        <v>37</v>
      </c>
      <c r="E40" s="19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43">
        <v>0</v>
      </c>
      <c r="M40" s="11"/>
      <c r="N40" s="46">
        <f>N$13</f>
        <v>1.5633113032254631</v>
      </c>
      <c r="O40" s="11">
        <f t="shared" si="51"/>
        <v>0</v>
      </c>
      <c r="P40" s="11">
        <f t="shared" si="48"/>
        <v>0</v>
      </c>
      <c r="Q40" s="11">
        <f t="shared" si="48"/>
        <v>0</v>
      </c>
      <c r="R40" s="11">
        <f t="shared" si="48"/>
        <v>0</v>
      </c>
      <c r="S40" s="11">
        <f t="shared" si="48"/>
        <v>0</v>
      </c>
      <c r="T40" s="11">
        <f t="shared" si="48"/>
        <v>0</v>
      </c>
      <c r="U40" s="11">
        <f t="shared" si="48"/>
        <v>0</v>
      </c>
      <c r="V40" s="43">
        <f t="shared" si="48"/>
        <v>0</v>
      </c>
      <c r="W40" s="11"/>
      <c r="X40" s="46">
        <f>X$13</f>
        <v>1.6343763566652849</v>
      </c>
      <c r="Y40" s="11">
        <f t="shared" si="49"/>
        <v>0</v>
      </c>
      <c r="Z40" s="11">
        <f t="shared" si="49"/>
        <v>0</v>
      </c>
      <c r="AA40" s="11">
        <f t="shared" si="49"/>
        <v>0</v>
      </c>
      <c r="AB40" s="11">
        <f t="shared" si="49"/>
        <v>0</v>
      </c>
      <c r="AC40" s="11">
        <f t="shared" si="49"/>
        <v>0</v>
      </c>
      <c r="AD40" s="11">
        <f t="shared" si="49"/>
        <v>0</v>
      </c>
      <c r="AE40" s="11">
        <f t="shared" si="49"/>
        <v>0</v>
      </c>
      <c r="AF40" s="43">
        <f t="shared" si="49"/>
        <v>0</v>
      </c>
      <c r="AG40" s="11"/>
      <c r="AH40" s="46">
        <f>AH$13</f>
        <v>1.7098390020857848</v>
      </c>
      <c r="AI40" s="11">
        <f t="shared" si="50"/>
        <v>0</v>
      </c>
      <c r="AJ40" s="11">
        <f t="shared" si="50"/>
        <v>0</v>
      </c>
      <c r="AK40" s="11">
        <f t="shared" si="50"/>
        <v>0</v>
      </c>
      <c r="AL40" s="11">
        <f t="shared" si="50"/>
        <v>0</v>
      </c>
      <c r="AM40" s="11">
        <f t="shared" si="50"/>
        <v>0</v>
      </c>
      <c r="AN40" s="11">
        <f t="shared" si="50"/>
        <v>0</v>
      </c>
      <c r="AO40" s="11">
        <f t="shared" si="50"/>
        <v>0</v>
      </c>
      <c r="AP40" s="43">
        <f t="shared" si="50"/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Mark</Owner>
    <RoutingPriority xmlns="http://schemas.microsoft.com/sharepoint/v3">A</RoutingPriority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RT4TSYFRP5F3-85-1649</_dlc_DocId>
    <_dlc_DocIdUrl xmlns="a7ab817b-4faa-45d5-80bc-22d50aff3ce5">
      <Url>https://collaboration.efficiencyns.ca/dsmplan/_layouts/15/DocIdRedir.aspx?ID=RT4TSYFRP5F3-85-1649</Url>
      <Description>RT4TSYFRP5F3-85-1649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1A58C0-B8C7-4E84-9A6A-54D66114463F}"/>
</file>

<file path=customXml/itemProps2.xml><?xml version="1.0" encoding="utf-8"?>
<ds:datastoreItem xmlns:ds="http://schemas.openxmlformats.org/officeDocument/2006/customXml" ds:itemID="{0487186F-2395-4449-8B0A-93BF11464F81}"/>
</file>

<file path=customXml/itemProps3.xml><?xml version="1.0" encoding="utf-8"?>
<ds:datastoreItem xmlns:ds="http://schemas.openxmlformats.org/officeDocument/2006/customXml" ds:itemID="{A0A3CFE7-0B49-4F89-9DCA-04450B817D9C}"/>
</file>

<file path=customXml/itemProps4.xml><?xml version="1.0" encoding="utf-8"?>
<ds:datastoreItem xmlns:ds="http://schemas.openxmlformats.org/officeDocument/2006/customXml" ds:itemID="{AA4A4C69-54D5-4033-8291-BEA060878A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Preferred - factors</vt:lpstr>
      <vt:lpstr>Preferred - participation</vt:lpstr>
      <vt:lpstr>Alternate - factors</vt:lpstr>
      <vt:lpstr>Alternate - participation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Robertson</dc:creator>
  <cp:lastModifiedBy>Mark Robertson</cp:lastModifiedBy>
  <dcterms:created xsi:type="dcterms:W3CDTF">2019-03-19T17:35:17Z</dcterms:created>
  <dcterms:modified xsi:type="dcterms:W3CDTF">2019-03-19T18:48:38Z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dab69c6b-47dd-4d00-9dc4-f7eb3b80b4ca</vt:lpwstr>
  </property>
</Properties>
</file>