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filterPrivacy="1" defaultThemeVersion="166925"/>
  <xr:revisionPtr revIDLastSave="0" documentId="13_ncr:1_{9982A776-A9BC-4901-B933-CAC630D7FDFC}" xr6:coauthVersionLast="47" xr6:coauthVersionMax="47" xr10:uidLastSave="{00000000-0000-0000-0000-000000000000}"/>
  <bookViews>
    <workbookView xWindow="-120" yWindow="-120" windowWidth="29040" windowHeight="15840" xr2:uid="{D7E70D0F-9399-48E6-BC98-94395650CD91}"/>
  </bookViews>
  <sheets>
    <sheet name="Evidence Table 9 &amp; 10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56" i="1" l="1"/>
  <c r="F56" i="1"/>
  <c r="G56" i="1"/>
  <c r="B56" i="1"/>
  <c r="C56" i="1"/>
  <c r="D56" i="1"/>
  <c r="H56" i="1"/>
  <c r="J33" i="1"/>
  <c r="C19" i="1"/>
  <c r="B19" i="1"/>
  <c r="I19" i="1"/>
  <c r="H19" i="1"/>
  <c r="G19" i="1"/>
  <c r="F19" i="1"/>
  <c r="E19" i="1"/>
  <c r="D19" i="1"/>
  <c r="L33" i="1" l="1"/>
  <c r="K33" i="1"/>
  <c r="K32" i="1" l="1"/>
  <c r="L32" i="1" s="1"/>
  <c r="K31" i="1"/>
  <c r="L31" i="1" s="1"/>
  <c r="K30" i="1"/>
  <c r="L30" i="1" s="1"/>
  <c r="K29" i="1"/>
  <c r="L29" i="1" s="1"/>
  <c r="K28" i="1"/>
  <c r="L28" i="1" s="1"/>
  <c r="K27" i="1"/>
  <c r="L27" i="1" s="1"/>
  <c r="K34" i="1"/>
  <c r="I14" i="1"/>
  <c r="H14" i="1"/>
  <c r="G14" i="1"/>
  <c r="F14" i="1"/>
  <c r="E14" i="1"/>
  <c r="D14" i="1"/>
  <c r="C14" i="1"/>
  <c r="B14" i="1"/>
  <c r="J11" i="1"/>
  <c r="J8" i="1"/>
  <c r="K35" i="1" l="1"/>
  <c r="L34" i="1"/>
  <c r="J14" i="1"/>
  <c r="J22" i="1" s="1"/>
  <c r="D22" i="1"/>
  <c r="E22" i="1"/>
  <c r="F22" i="1"/>
  <c r="G22" i="1"/>
  <c r="H22" i="1"/>
  <c r="J47" i="1" s="1"/>
  <c r="I22" i="1"/>
  <c r="J48" i="1" s="1"/>
  <c r="B22" i="1"/>
  <c r="C22" i="1"/>
  <c r="K36" i="1" l="1"/>
  <c r="L35" i="1"/>
  <c r="J43" i="1"/>
  <c r="I49" i="1"/>
  <c r="J42" i="1"/>
  <c r="J29" i="1"/>
  <c r="J40" i="1"/>
  <c r="J37" i="1"/>
  <c r="J30" i="1"/>
  <c r="J35" i="1"/>
  <c r="J44" i="1"/>
  <c r="J46" i="1"/>
  <c r="J34" i="1"/>
  <c r="B49" i="1"/>
  <c r="J27" i="1"/>
  <c r="C49" i="1"/>
  <c r="J28" i="1"/>
  <c r="F49" i="1"/>
  <c r="J31" i="1"/>
  <c r="E49" i="1"/>
  <c r="J32" i="1"/>
  <c r="J38" i="1"/>
  <c r="J45" i="1"/>
  <c r="J41" i="1"/>
  <c r="J39" i="1"/>
  <c r="J36" i="1"/>
  <c r="H49" i="1"/>
  <c r="D49" i="1"/>
  <c r="G49" i="1"/>
  <c r="K37" i="1" l="1"/>
  <c r="L36" i="1"/>
  <c r="J49" i="1"/>
  <c r="K38" i="1" l="1"/>
  <c r="L37" i="1"/>
  <c r="K39" i="1" l="1"/>
  <c r="L38" i="1"/>
  <c r="K40" i="1" l="1"/>
  <c r="L39" i="1"/>
  <c r="K41" i="1" l="1"/>
  <c r="L40" i="1"/>
  <c r="K42" i="1" l="1"/>
  <c r="L41" i="1"/>
  <c r="K43" i="1" l="1"/>
  <c r="L42" i="1"/>
  <c r="K44" i="1" l="1"/>
  <c r="L43" i="1"/>
  <c r="K45" i="1" l="1"/>
  <c r="L44" i="1"/>
  <c r="K46" i="1" l="1"/>
  <c r="L45" i="1"/>
  <c r="K47" i="1" l="1"/>
  <c r="L46" i="1"/>
  <c r="K48" i="1" l="1"/>
  <c r="L48" i="1" s="1"/>
  <c r="L47" i="1"/>
  <c r="L49" i="1" l="1"/>
</calcChain>
</file>

<file path=xl/sharedStrings.xml><?xml version="1.0" encoding="utf-8"?>
<sst xmlns="http://schemas.openxmlformats.org/spreadsheetml/2006/main" count="34" uniqueCount="31">
  <si>
    <t>Comparison of Lagging Behind in Savings</t>
  </si>
  <si>
    <t>Table 9</t>
  </si>
  <si>
    <t>EfficiencyOne</t>
  </si>
  <si>
    <t>Comparison of First Year Energy Savings as Compared to 2013 Potential Study</t>
  </si>
  <si>
    <t>Year</t>
  </si>
  <si>
    <t>Total</t>
  </si>
  <si>
    <t>Potential Study Savings - Preferred Resource Plan - Mid Case (GWh)</t>
  </si>
  <si>
    <t>(Source Navigant's 2013 Potential Study - Mid Case DSM)</t>
  </si>
  <si>
    <t>UARB approved levels (GWh)</t>
  </si>
  <si>
    <t>(Source UARB's Decisions)</t>
  </si>
  <si>
    <t>Shortfall (GWh)</t>
  </si>
  <si>
    <t>Measure Life (Yrs)</t>
  </si>
  <si>
    <t>(Measure Life Source)</t>
  </si>
  <si>
    <t>Source: 2015 Estimate Only - Estimate  for Lifetime saving and evaluated first year savings</t>
  </si>
  <si>
    <t>Source: 2016 Annual Progress Report 'Plan as Filed'</t>
  </si>
  <si>
    <t>Source: 2017 Annual Progress Report 'Plan as Filed'</t>
  </si>
  <si>
    <t>Source: 2018 Annual Progress Report 'Plan as Filed'</t>
  </si>
  <si>
    <t>Source: 2019 Compliance Filing</t>
  </si>
  <si>
    <t>Source: 2020-2022 Compliance Filing</t>
  </si>
  <si>
    <t>calculation: [lifetime GWh / FY GWh]</t>
  </si>
  <si>
    <t>Total Shortfall Over Lifetime (GWh)</t>
  </si>
  <si>
    <t>Table 10</t>
  </si>
  <si>
    <t>Savings (GWh)</t>
  </si>
  <si>
    <t>Total GWh</t>
  </si>
  <si>
    <t>Cost of Fuel</t>
  </si>
  <si>
    <t>Source: NS Power's MD &amp; A</t>
  </si>
  <si>
    <t>NS Power Generation (GWh)</t>
  </si>
  <si>
    <t xml:space="preserve">Fuel Cost in $ Millions </t>
  </si>
  <si>
    <t>Cost / kWh</t>
  </si>
  <si>
    <t>Cost of Fuel  per kWh</t>
  </si>
  <si>
    <t>Total Costs Incurred due to Shortfall
($ millions)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</si>
</sst>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0.0"/>
    <numFmt numFmtId="168" formatCode="_(* #,##0.000_);_(* \(#,##0.000\);_(* &quot;-&quot;??_);_(@_)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9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5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7" xfId="0" applyBorder="1"/>
    <xf numFmtId="0" fontId="0" fillId="0" borderId="8" xfId="0" applyBorder="1"/>
    <xf numFmtId="166" fontId="0" fillId="0" borderId="0" xfId="1" applyNumberFormat="1" applyFont="1" applyBorder="1"/>
    <xf numFmtId="166" fontId="0" fillId="0" borderId="8" xfId="1" applyNumberFormat="1" applyFont="1" applyBorder="1"/>
    <xf numFmtId="167" fontId="0" fillId="0" borderId="8" xfId="0" applyNumberFormat="1" applyBorder="1"/>
    <xf numFmtId="43" fontId="0" fillId="0" borderId="0" xfId="0" applyNumberFormat="1"/>
    <xf numFmtId="43" fontId="0" fillId="0" borderId="8" xfId="0" applyNumberFormat="1" applyBorder="1"/>
    <xf numFmtId="43" fontId="0" fillId="0" borderId="9" xfId="0" applyNumberFormat="1" applyBorder="1"/>
    <xf numFmtId="0" fontId="0" fillId="0" borderId="10" xfId="0" applyBorder="1"/>
    <xf numFmtId="166" fontId="0" fillId="0" borderId="10" xfId="1" applyNumberFormat="1" applyFont="1" applyBorder="1"/>
    <xf numFmtId="166" fontId="0" fillId="0" borderId="11" xfId="1" applyNumberFormat="1" applyFont="1" applyBorder="1"/>
    <xf numFmtId="168" fontId="0" fillId="0" borderId="0" xfId="0" applyNumberFormat="1"/>
    <xf numFmtId="166" fontId="0" fillId="0" borderId="5" xfId="1" applyNumberFormat="1" applyFont="1" applyBorder="1"/>
    <xf numFmtId="168" fontId="0" fillId="0" borderId="5" xfId="0" applyNumberFormat="1" applyBorder="1"/>
    <xf numFmtId="0" fontId="0" fillId="0" borderId="12" xfId="0" applyBorder="1"/>
    <xf numFmtId="0" fontId="0" fillId="0" borderId="13" xfId="0" applyBorder="1"/>
    <xf numFmtId="166" fontId="0" fillId="0" borderId="13" xfId="0" applyNumberFormat="1" applyBorder="1"/>
    <xf numFmtId="166" fontId="0" fillId="0" borderId="13" xfId="1" applyNumberFormat="1" applyFont="1" applyBorder="1"/>
    <xf numFmtId="168" fontId="0" fillId="0" borderId="10" xfId="0" applyNumberFormat="1" applyBorder="1"/>
    <xf numFmtId="0" fontId="0" fillId="0" borderId="11" xfId="0" applyBorder="1"/>
    <xf numFmtId="0" fontId="2" fillId="0" borderId="0" xfId="0" applyFont="1" applyAlignment="1">
      <alignment wrapText="1"/>
    </xf>
    <xf numFmtId="0" fontId="2" fillId="0" borderId="0" xfId="0" applyFont="1"/>
    <xf numFmtId="167" fontId="0" fillId="0" borderId="0" xfId="0" applyNumberFormat="1"/>
    <xf numFmtId="0" fontId="3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wrapText="1"/>
    </xf>
    <xf numFmtId="0" fontId="2" fillId="0" borderId="8" xfId="0" applyFont="1" applyBorder="1"/>
    <xf numFmtId="0" fontId="3" fillId="0" borderId="0" xfId="0" applyFont="1" applyAlignment="1">
      <alignment horizontal="center" wrapText="1"/>
    </xf>
    <xf numFmtId="2" fontId="2" fillId="0" borderId="0" xfId="0" applyNumberFormat="1" applyFont="1" applyAlignment="1">
      <alignment horizontal="center"/>
    </xf>
    <xf numFmtId="0" fontId="3" fillId="0" borderId="7" xfId="0" applyFont="1" applyBorder="1"/>
    <xf numFmtId="0" fontId="3" fillId="0" borderId="15" xfId="0" applyFont="1" applyBorder="1"/>
    <xf numFmtId="0" fontId="3" fillId="0" borderId="16" xfId="0" applyFont="1" applyBorder="1"/>
    <xf numFmtId="1" fontId="3" fillId="0" borderId="16" xfId="0" applyNumberFormat="1" applyFont="1" applyBorder="1"/>
    <xf numFmtId="43" fontId="3" fillId="0" borderId="16" xfId="0" applyNumberFormat="1" applyFont="1" applyBorder="1"/>
    <xf numFmtId="0" fontId="3" fillId="0" borderId="17" xfId="0" applyFont="1" applyBorder="1"/>
    <xf numFmtId="0" fontId="3" fillId="0" borderId="0" xfId="0" applyFont="1"/>
    <xf numFmtId="165" fontId="3" fillId="0" borderId="0" xfId="1" applyNumberFormat="1" applyFont="1" applyBorder="1"/>
    <xf numFmtId="0" fontId="3" fillId="0" borderId="8" xfId="0" applyFont="1" applyBorder="1"/>
    <xf numFmtId="0" fontId="3" fillId="0" borderId="9" xfId="0" applyFont="1" applyBorder="1"/>
    <xf numFmtId="168" fontId="3" fillId="0" borderId="10" xfId="1" applyNumberFormat="1" applyFont="1" applyBorder="1"/>
    <xf numFmtId="166" fontId="0" fillId="0" borderId="0" xfId="0" applyNumberFormat="1"/>
    <xf numFmtId="165" fontId="0" fillId="0" borderId="8" xfId="0" applyNumberFormat="1" applyBorder="1"/>
    <xf numFmtId="166" fontId="0" fillId="0" borderId="6" xfId="1" applyNumberFormat="1" applyFont="1" applyBorder="1"/>
    <xf numFmtId="166" fontId="0" fillId="0" borderId="14" xfId="0" applyNumberFormat="1" applyBorder="1"/>
    <xf numFmtId="2" fontId="2" fillId="0" borderId="0" xfId="0" applyNumberFormat="1" applyFont="1" applyFill="1" applyAlignment="1">
      <alignment horizontal="center"/>
    </xf>
    <xf numFmtId="166" fontId="0" fillId="0" borderId="0" xfId="1" applyNumberFormat="1" applyFont="1" applyFill="1" applyBorder="1"/>
    <xf numFmtId="166" fontId="0" fillId="0" borderId="13" xfId="0" applyNumberFormat="1" applyFill="1" applyBorder="1"/>
    <xf numFmtId="168" fontId="3" fillId="0" borderId="10" xfId="1" applyNumberFormat="1" applyFont="1" applyFill="1" applyBorder="1"/>
    <xf numFmtId="0" fontId="0" fillId="3" borderId="3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166" fontId="0" fillId="3" borderId="2" xfId="1" applyNumberFormat="1" applyFont="1" applyFill="1" applyBorder="1" applyAlignment="1">
      <alignment horizontal="center" vertical="center"/>
    </xf>
    <xf numFmtId="166" fontId="0" fillId="3" borderId="5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789BC-CF27-4ADE-AE52-41F47E8A30AE}">
  <sheetPr>
    <pageSetUpPr fitToPage="1"/>
  </sheetPr>
  <dimension ref="A1:L63"/>
  <sheetViews>
    <sheetView tabSelected="1" zoomScale="85" zoomScaleNormal="85" workbookViewId="0"/>
  </sheetViews>
  <sheetFormatPr defaultColWidth="8.85546875" defaultRowHeight="15"/>
  <cols>
    <col min="1" max="1" width="61.42578125" customWidth="1"/>
    <col min="2" max="10" width="12.85546875" customWidth="1"/>
    <col min="11" max="11" width="11.85546875" customWidth="1"/>
    <col min="12" max="12" width="12.7109375" bestFit="1" customWidth="1"/>
  </cols>
  <sheetData>
    <row r="1" spans="1:10">
      <c r="A1" t="s">
        <v>0</v>
      </c>
    </row>
    <row r="3" spans="1:10" ht="15.75" thickBot="1">
      <c r="A3" t="s">
        <v>1</v>
      </c>
    </row>
    <row r="4" spans="1:10">
      <c r="A4" s="1" t="s">
        <v>2</v>
      </c>
      <c r="B4" s="2"/>
      <c r="C4" s="2"/>
      <c r="D4" s="2"/>
      <c r="E4" s="2"/>
      <c r="F4" s="2"/>
      <c r="G4" s="2"/>
      <c r="H4" s="2"/>
      <c r="I4" s="2"/>
      <c r="J4" s="3"/>
    </row>
    <row r="5" spans="1:10">
      <c r="A5" s="4" t="s">
        <v>3</v>
      </c>
      <c r="B5" s="5"/>
      <c r="C5" s="5"/>
      <c r="D5" s="5"/>
      <c r="E5" s="5"/>
      <c r="F5" s="5"/>
      <c r="G5" s="5"/>
      <c r="H5" s="5"/>
      <c r="I5" s="5"/>
      <c r="J5" s="6"/>
    </row>
    <row r="6" spans="1:10" ht="28.5" customHeight="1">
      <c r="A6" s="7" t="s">
        <v>4</v>
      </c>
      <c r="B6" s="8">
        <v>2015</v>
      </c>
      <c r="C6" s="8">
        <v>2016</v>
      </c>
      <c r="D6" s="8">
        <v>2017</v>
      </c>
      <c r="E6" s="8">
        <v>2018</v>
      </c>
      <c r="F6" s="8">
        <v>2019</v>
      </c>
      <c r="G6" s="8">
        <v>2020</v>
      </c>
      <c r="H6" s="8">
        <v>2021</v>
      </c>
      <c r="I6" s="8">
        <v>2022</v>
      </c>
      <c r="J6" s="9" t="s">
        <v>5</v>
      </c>
    </row>
    <row r="7" spans="1:10">
      <c r="A7" s="10"/>
      <c r="J7" s="11"/>
    </row>
    <row r="8" spans="1:10">
      <c r="A8" s="10" t="s">
        <v>6</v>
      </c>
      <c r="B8" s="12">
        <v>164</v>
      </c>
      <c r="C8" s="12">
        <v>171</v>
      </c>
      <c r="D8" s="12">
        <v>177.7</v>
      </c>
      <c r="E8" s="12">
        <v>170</v>
      </c>
      <c r="F8" s="12">
        <v>167.4</v>
      </c>
      <c r="G8" s="12">
        <v>166.2</v>
      </c>
      <c r="H8" s="12">
        <v>162.19999999999999</v>
      </c>
      <c r="I8" s="12">
        <v>159.6</v>
      </c>
      <c r="J8" s="13">
        <f>SUM(B8:I8)</f>
        <v>1338.1</v>
      </c>
    </row>
    <row r="9" spans="1:10">
      <c r="A9" s="38" t="s">
        <v>7</v>
      </c>
      <c r="J9" s="11"/>
    </row>
    <row r="10" spans="1:10">
      <c r="A10" s="10"/>
      <c r="J10" s="11"/>
    </row>
    <row r="11" spans="1:10">
      <c r="A11" s="10" t="s">
        <v>8</v>
      </c>
      <c r="B11" s="12">
        <v>121.2</v>
      </c>
      <c r="C11" s="12">
        <v>133.19999999999999</v>
      </c>
      <c r="D11" s="12">
        <v>136.5</v>
      </c>
      <c r="E11" s="12">
        <v>136.19999999999999</v>
      </c>
      <c r="F11" s="12">
        <v>127.2</v>
      </c>
      <c r="G11" s="12">
        <v>119.2</v>
      </c>
      <c r="H11" s="12">
        <v>121.5</v>
      </c>
      <c r="I11" s="12">
        <v>127.1</v>
      </c>
      <c r="J11" s="13">
        <f>SUM(B11:I11)</f>
        <v>1022.1</v>
      </c>
    </row>
    <row r="12" spans="1:10">
      <c r="A12" s="38" t="s">
        <v>9</v>
      </c>
      <c r="J12" s="11"/>
    </row>
    <row r="13" spans="1:10">
      <c r="A13" s="10"/>
      <c r="J13" s="11"/>
    </row>
    <row r="14" spans="1:10">
      <c r="A14" s="10" t="s">
        <v>10</v>
      </c>
      <c r="B14" s="12">
        <f>B11-B8</f>
        <v>-42.8</v>
      </c>
      <c r="C14" s="12">
        <f t="shared" ref="C14:J14" si="0">C11-C8</f>
        <v>-37.800000000000011</v>
      </c>
      <c r="D14" s="12">
        <f t="shared" si="0"/>
        <v>-41.199999999999989</v>
      </c>
      <c r="E14" s="12">
        <f t="shared" si="0"/>
        <v>-33.800000000000011</v>
      </c>
      <c r="F14" s="12">
        <f t="shared" si="0"/>
        <v>-40.200000000000003</v>
      </c>
      <c r="G14" s="12">
        <f t="shared" si="0"/>
        <v>-46.999999999999986</v>
      </c>
      <c r="H14" s="12">
        <f t="shared" si="0"/>
        <v>-40.699999999999989</v>
      </c>
      <c r="I14" s="12">
        <f t="shared" si="0"/>
        <v>-32.5</v>
      </c>
      <c r="J14" s="13">
        <f t="shared" si="0"/>
        <v>-315.99999999999989</v>
      </c>
    </row>
    <row r="15" spans="1:10">
      <c r="A15" s="10"/>
      <c r="B15" s="12"/>
      <c r="C15" s="12"/>
      <c r="D15" s="12"/>
      <c r="E15" s="12"/>
      <c r="F15" s="12"/>
      <c r="G15" s="12"/>
      <c r="H15" s="12"/>
      <c r="I15" s="12"/>
      <c r="J15" s="13"/>
    </row>
    <row r="16" spans="1:10">
      <c r="A16" s="10" t="s">
        <v>11</v>
      </c>
      <c r="B16" s="32">
        <v>12.9</v>
      </c>
      <c r="C16" s="32">
        <v>15.9</v>
      </c>
      <c r="D16" s="32">
        <v>16</v>
      </c>
      <c r="E16" s="32">
        <v>16.100000000000001</v>
      </c>
      <c r="F16" s="32">
        <v>12.9</v>
      </c>
      <c r="G16" s="32">
        <v>14.1</v>
      </c>
      <c r="H16" s="32">
        <v>14.2</v>
      </c>
      <c r="I16" s="32">
        <v>14.4</v>
      </c>
      <c r="J16" s="14"/>
    </row>
    <row r="17" spans="1:12">
      <c r="A17" s="10"/>
      <c r="B17" s="32"/>
      <c r="C17" s="32"/>
      <c r="D17" s="32"/>
      <c r="E17" s="32"/>
      <c r="F17" s="32"/>
      <c r="G17" s="32"/>
      <c r="H17" s="32"/>
      <c r="I17" s="32"/>
      <c r="J17" s="14"/>
    </row>
    <row r="18" spans="1:12" ht="72.75">
      <c r="A18" s="38" t="s">
        <v>12</v>
      </c>
      <c r="B18" s="36" t="s">
        <v>13</v>
      </c>
      <c r="C18" s="33" t="s">
        <v>14</v>
      </c>
      <c r="D18" s="33" t="s">
        <v>15</v>
      </c>
      <c r="E18" s="33" t="s">
        <v>16</v>
      </c>
      <c r="F18" s="33" t="s">
        <v>17</v>
      </c>
      <c r="G18" s="33" t="s">
        <v>18</v>
      </c>
      <c r="H18" s="33" t="s">
        <v>18</v>
      </c>
      <c r="I18" s="33" t="s">
        <v>18</v>
      </c>
      <c r="J18" s="34"/>
      <c r="K18" s="30"/>
    </row>
    <row r="19" spans="1:12">
      <c r="A19" s="38" t="s">
        <v>19</v>
      </c>
      <c r="B19" s="37">
        <f>1778.9/137.9</f>
        <v>12.899927483683829</v>
      </c>
      <c r="C19" s="37">
        <f>2115.4/133.2</f>
        <v>15.881381381381383</v>
      </c>
      <c r="D19" s="37">
        <f>2178.4/136.5</f>
        <v>15.958974358974359</v>
      </c>
      <c r="E19" s="37">
        <f>2190.7/136.3</f>
        <v>16.072633895818047</v>
      </c>
      <c r="F19" s="37">
        <f>1638.4/127.2</f>
        <v>12.880503144654089</v>
      </c>
      <c r="G19" s="37">
        <f>1679.3/119.2</f>
        <v>14.088087248322147</v>
      </c>
      <c r="H19" s="37">
        <f>1730.3/121.5</f>
        <v>14.241152263374484</v>
      </c>
      <c r="I19" s="53">
        <f>1823.4/127.1</f>
        <v>14.346184107002362</v>
      </c>
      <c r="J19" s="35"/>
      <c r="K19" s="31"/>
    </row>
    <row r="20" spans="1:12">
      <c r="A20" s="10"/>
      <c r="B20" s="32"/>
      <c r="C20" s="32"/>
      <c r="D20" s="32"/>
      <c r="E20" s="32"/>
      <c r="F20" s="32"/>
      <c r="G20" s="32"/>
      <c r="H20" s="32"/>
      <c r="I20" s="32"/>
      <c r="J20" s="14"/>
    </row>
    <row r="21" spans="1:12">
      <c r="A21" s="10"/>
      <c r="C21" s="15"/>
      <c r="D21" s="15"/>
      <c r="E21" s="15"/>
      <c r="F21" s="15"/>
      <c r="G21" s="15"/>
      <c r="H21" s="15"/>
      <c r="I21" s="15"/>
      <c r="J21" s="16"/>
    </row>
    <row r="22" spans="1:12" ht="15.75" thickBot="1">
      <c r="A22" s="17" t="s">
        <v>20</v>
      </c>
      <c r="B22" s="19">
        <f t="shared" ref="B22:J22" si="1">B14*B16</f>
        <v>-552.12</v>
      </c>
      <c r="C22" s="19">
        <f t="shared" si="1"/>
        <v>-601.02000000000021</v>
      </c>
      <c r="D22" s="19">
        <f t="shared" si="1"/>
        <v>-659.19999999999982</v>
      </c>
      <c r="E22" s="19">
        <f t="shared" si="1"/>
        <v>-544.18000000000018</v>
      </c>
      <c r="F22" s="19">
        <f t="shared" si="1"/>
        <v>-518.58000000000004</v>
      </c>
      <c r="G22" s="19">
        <f t="shared" si="1"/>
        <v>-662.69999999999982</v>
      </c>
      <c r="H22" s="19">
        <f t="shared" si="1"/>
        <v>-577.93999999999983</v>
      </c>
      <c r="I22" s="19">
        <f t="shared" si="1"/>
        <v>-468</v>
      </c>
      <c r="J22" s="20">
        <f t="shared" si="1"/>
        <v>0</v>
      </c>
    </row>
    <row r="23" spans="1:12">
      <c r="A23" s="15"/>
      <c r="B23" s="12"/>
      <c r="C23" s="12"/>
      <c r="D23" s="12"/>
      <c r="E23" s="12"/>
      <c r="F23" s="12"/>
      <c r="G23" s="12"/>
      <c r="H23" s="12"/>
      <c r="I23" s="12"/>
      <c r="J23" s="12"/>
    </row>
    <row r="24" spans="1:12" ht="15.75" thickBot="1">
      <c r="A24" s="15" t="s">
        <v>21</v>
      </c>
      <c r="B24" s="12"/>
      <c r="C24" s="12"/>
      <c r="D24" s="12"/>
      <c r="E24" s="12"/>
      <c r="F24" s="12"/>
      <c r="G24" s="12"/>
      <c r="H24" s="12"/>
      <c r="I24" s="12"/>
      <c r="J24" s="12"/>
    </row>
    <row r="25" spans="1:12" ht="71.45" customHeight="1">
      <c r="A25" s="61" t="s">
        <v>4</v>
      </c>
      <c r="B25" s="63" t="s">
        <v>22</v>
      </c>
      <c r="C25" s="63"/>
      <c r="D25" s="63"/>
      <c r="E25" s="63"/>
      <c r="F25" s="63"/>
      <c r="G25" s="63"/>
      <c r="H25" s="63"/>
      <c r="I25" s="63"/>
      <c r="J25" s="63" t="s">
        <v>23</v>
      </c>
      <c r="K25" s="59" t="s">
        <v>29</v>
      </c>
      <c r="L25" s="57" t="s">
        <v>30</v>
      </c>
    </row>
    <row r="26" spans="1:12">
      <c r="A26" s="62"/>
      <c r="B26" s="64"/>
      <c r="C26" s="64"/>
      <c r="D26" s="64"/>
      <c r="E26" s="64"/>
      <c r="F26" s="64"/>
      <c r="G26" s="64"/>
      <c r="H26" s="64"/>
      <c r="I26" s="64"/>
      <c r="J26" s="64"/>
      <c r="K26" s="60"/>
      <c r="L26" s="58"/>
    </row>
    <row r="27" spans="1:12">
      <c r="A27" s="10">
        <v>2015</v>
      </c>
      <c r="B27" s="12">
        <v>-42.8</v>
      </c>
      <c r="C27" s="12"/>
      <c r="D27" s="12"/>
      <c r="E27" s="12"/>
      <c r="F27" s="12"/>
      <c r="G27" s="12"/>
      <c r="H27" s="12"/>
      <c r="I27" s="12"/>
      <c r="J27" s="12">
        <f>SUM(B27:I27)</f>
        <v>-42.8</v>
      </c>
      <c r="K27" s="21">
        <f>B56</f>
        <v>4.8791445772306589E-2</v>
      </c>
      <c r="L27" s="13">
        <f>-J27*K27</f>
        <v>2.0882738790547219</v>
      </c>
    </row>
    <row r="28" spans="1:12">
      <c r="A28" s="10">
        <v>2016</v>
      </c>
      <c r="B28" s="12">
        <v>-42.8</v>
      </c>
      <c r="C28" s="54">
        <v>-37.9</v>
      </c>
      <c r="D28" s="12"/>
      <c r="E28" s="12"/>
      <c r="F28" s="12"/>
      <c r="G28" s="12"/>
      <c r="H28" s="12"/>
      <c r="I28" s="12"/>
      <c r="J28" s="12">
        <f t="shared" ref="J28:J49" si="2">SUM(B28:I28)</f>
        <v>-80.699999999999989</v>
      </c>
      <c r="K28" s="21">
        <f>C56</f>
        <v>4.5207122428268291E-2</v>
      </c>
      <c r="L28" s="13">
        <f t="shared" ref="L28:L48" si="3">-J28*K28</f>
        <v>3.6482147799612505</v>
      </c>
    </row>
    <row r="29" spans="1:12">
      <c r="A29" s="10">
        <v>2017</v>
      </c>
      <c r="B29" s="12">
        <v>-42.8</v>
      </c>
      <c r="C29" s="12">
        <v>-37.9</v>
      </c>
      <c r="D29" s="12">
        <v>-41.199999999999989</v>
      </c>
      <c r="E29" s="12"/>
      <c r="F29" s="12"/>
      <c r="G29" s="12"/>
      <c r="H29" s="12"/>
      <c r="I29" s="12"/>
      <c r="J29" s="12">
        <f t="shared" si="2"/>
        <v>-121.89999999999998</v>
      </c>
      <c r="K29" s="21">
        <f>D56</f>
        <v>4.345053743851339E-2</v>
      </c>
      <c r="L29" s="13">
        <f t="shared" si="3"/>
        <v>5.2966205137547808</v>
      </c>
    </row>
    <row r="30" spans="1:12">
      <c r="A30" s="10">
        <v>2018</v>
      </c>
      <c r="B30" s="12">
        <v>-42.8</v>
      </c>
      <c r="C30" s="12">
        <v>-37.9</v>
      </c>
      <c r="D30" s="12">
        <v>-41.199999999999989</v>
      </c>
      <c r="E30" s="54">
        <v>-33.700000000000003</v>
      </c>
      <c r="F30" s="12"/>
      <c r="G30" s="12"/>
      <c r="H30" s="12"/>
      <c r="I30" s="12"/>
      <c r="J30" s="12">
        <f t="shared" si="2"/>
        <v>-155.59999999999997</v>
      </c>
      <c r="K30" s="21">
        <f>E56</f>
        <v>5.6240098574194687E-2</v>
      </c>
      <c r="L30" s="13">
        <f t="shared" si="3"/>
        <v>8.7509593381446908</v>
      </c>
    </row>
    <row r="31" spans="1:12">
      <c r="A31" s="10">
        <v>2019</v>
      </c>
      <c r="B31" s="12">
        <v>-42.8</v>
      </c>
      <c r="C31" s="12">
        <v>-37.9</v>
      </c>
      <c r="D31" s="12">
        <v>-41.199999999999989</v>
      </c>
      <c r="E31" s="12">
        <v>-33.700000000000003</v>
      </c>
      <c r="F31" s="12">
        <v>-40.200000000000003</v>
      </c>
      <c r="G31" s="12"/>
      <c r="H31" s="12"/>
      <c r="I31" s="12"/>
      <c r="J31" s="12">
        <f t="shared" si="2"/>
        <v>-195.79999999999995</v>
      </c>
      <c r="K31" s="21">
        <f>F56</f>
        <v>5.9191143647888585E-2</v>
      </c>
      <c r="L31" s="13">
        <f t="shared" si="3"/>
        <v>11.589625926256582</v>
      </c>
    </row>
    <row r="32" spans="1:12">
      <c r="A32" s="10">
        <v>2020</v>
      </c>
      <c r="B32" s="12">
        <v>-42.8</v>
      </c>
      <c r="C32" s="12">
        <v>-37.9</v>
      </c>
      <c r="D32" s="12">
        <v>-41.199999999999989</v>
      </c>
      <c r="E32" s="12">
        <v>-33.700000000000003</v>
      </c>
      <c r="F32" s="12">
        <v>-40.200000000000003</v>
      </c>
      <c r="G32" s="12">
        <v>-47</v>
      </c>
      <c r="H32" s="12"/>
      <c r="I32" s="12"/>
      <c r="J32" s="12">
        <f t="shared" si="2"/>
        <v>-242.79999999999995</v>
      </c>
      <c r="K32" s="21">
        <f>G56</f>
        <v>6.7013662979830843E-2</v>
      </c>
      <c r="L32" s="13">
        <f t="shared" si="3"/>
        <v>16.270917371502925</v>
      </c>
    </row>
    <row r="33" spans="1:12">
      <c r="A33" s="10">
        <v>2021</v>
      </c>
      <c r="B33" s="12">
        <v>-42.8</v>
      </c>
      <c r="C33" s="12">
        <v>-37.9</v>
      </c>
      <c r="D33" s="12">
        <v>-41.199999999999989</v>
      </c>
      <c r="E33" s="12">
        <v>-33.700000000000003</v>
      </c>
      <c r="F33" s="12">
        <v>-40.200000000000003</v>
      </c>
      <c r="G33" s="12">
        <v>-47</v>
      </c>
      <c r="H33" s="12">
        <v>-40.700000000000003</v>
      </c>
      <c r="I33" s="12"/>
      <c r="J33" s="12">
        <f t="shared" si="2"/>
        <v>-283.49999999999994</v>
      </c>
      <c r="K33" s="21">
        <f>H56</f>
        <v>7.4999999999999997E-2</v>
      </c>
      <c r="L33" s="13">
        <f t="shared" si="3"/>
        <v>21.262499999999996</v>
      </c>
    </row>
    <row r="34" spans="1:12">
      <c r="A34" s="10">
        <v>2022</v>
      </c>
      <c r="B34" s="12">
        <v>-42.8</v>
      </c>
      <c r="C34" s="12">
        <v>-37.9</v>
      </c>
      <c r="D34" s="12">
        <v>-41.199999999999989</v>
      </c>
      <c r="E34" s="12">
        <v>-33.700000000000003</v>
      </c>
      <c r="F34" s="12">
        <v>-40.200000000000003</v>
      </c>
      <c r="G34" s="12">
        <v>-47</v>
      </c>
      <c r="H34" s="12">
        <v>-40.700000000000003</v>
      </c>
      <c r="I34" s="12">
        <v>-32.5</v>
      </c>
      <c r="J34" s="12">
        <f t="shared" si="2"/>
        <v>-315.99999999999994</v>
      </c>
      <c r="K34" s="21">
        <f>K33</f>
        <v>7.4999999999999997E-2</v>
      </c>
      <c r="L34" s="13">
        <f t="shared" si="3"/>
        <v>23.699999999999996</v>
      </c>
    </row>
    <row r="35" spans="1:12">
      <c r="A35" s="10">
        <v>2023</v>
      </c>
      <c r="B35" s="12">
        <v>-42.8</v>
      </c>
      <c r="C35" s="12">
        <v>-37.9</v>
      </c>
      <c r="D35" s="12">
        <v>-41.199999999999989</v>
      </c>
      <c r="E35" s="12">
        <v>-33.700000000000003</v>
      </c>
      <c r="F35" s="12">
        <v>-40.200000000000003</v>
      </c>
      <c r="G35" s="12">
        <v>-47</v>
      </c>
      <c r="H35" s="12">
        <v>-40.700000000000003</v>
      </c>
      <c r="I35" s="12">
        <v>-32.5</v>
      </c>
      <c r="J35" s="12">
        <f t="shared" si="2"/>
        <v>-315.99999999999994</v>
      </c>
      <c r="K35" s="21">
        <f t="shared" ref="K35:K48" si="4">K34</f>
        <v>7.4999999999999997E-2</v>
      </c>
      <c r="L35" s="13">
        <f t="shared" si="3"/>
        <v>23.699999999999996</v>
      </c>
    </row>
    <row r="36" spans="1:12">
      <c r="A36" s="10">
        <v>2024</v>
      </c>
      <c r="B36" s="12">
        <v>-42.8</v>
      </c>
      <c r="C36" s="12">
        <v>-37.9</v>
      </c>
      <c r="D36" s="12">
        <v>-41.199999999999989</v>
      </c>
      <c r="E36" s="12">
        <v>-33.700000000000003</v>
      </c>
      <c r="F36" s="12">
        <v>-40.200000000000003</v>
      </c>
      <c r="G36" s="12">
        <v>-47</v>
      </c>
      <c r="H36" s="12">
        <v>-40.700000000000003</v>
      </c>
      <c r="I36" s="12">
        <v>-32.5</v>
      </c>
      <c r="J36" s="12">
        <f t="shared" si="2"/>
        <v>-315.99999999999994</v>
      </c>
      <c r="K36" s="21">
        <f t="shared" si="4"/>
        <v>7.4999999999999997E-2</v>
      </c>
      <c r="L36" s="13">
        <f t="shared" si="3"/>
        <v>23.699999999999996</v>
      </c>
    </row>
    <row r="37" spans="1:12">
      <c r="A37" s="10">
        <v>2025</v>
      </c>
      <c r="B37" s="12">
        <v>-42.8</v>
      </c>
      <c r="C37" s="12">
        <v>-37.9</v>
      </c>
      <c r="D37" s="12">
        <v>-41.199999999999989</v>
      </c>
      <c r="E37" s="12">
        <v>-33.700000000000003</v>
      </c>
      <c r="F37" s="12">
        <v>-40.200000000000003</v>
      </c>
      <c r="G37" s="12">
        <v>-47</v>
      </c>
      <c r="H37" s="12">
        <v>-40.700000000000003</v>
      </c>
      <c r="I37" s="12">
        <v>-32.5</v>
      </c>
      <c r="J37" s="12">
        <f t="shared" si="2"/>
        <v>-315.99999999999994</v>
      </c>
      <c r="K37" s="21">
        <f t="shared" si="4"/>
        <v>7.4999999999999997E-2</v>
      </c>
      <c r="L37" s="13">
        <f t="shared" si="3"/>
        <v>23.699999999999996</v>
      </c>
    </row>
    <row r="38" spans="1:12">
      <c r="A38" s="10">
        <v>2026</v>
      </c>
      <c r="B38" s="12">
        <v>-42.8</v>
      </c>
      <c r="C38" s="12">
        <v>-37.9</v>
      </c>
      <c r="D38" s="12">
        <v>-41.199999999999989</v>
      </c>
      <c r="E38" s="12">
        <v>-33.700000000000003</v>
      </c>
      <c r="F38" s="12">
        <v>-40.200000000000003</v>
      </c>
      <c r="G38" s="12">
        <v>-47</v>
      </c>
      <c r="H38" s="12">
        <v>-40.700000000000003</v>
      </c>
      <c r="I38" s="12">
        <v>-32.5</v>
      </c>
      <c r="J38" s="12">
        <f t="shared" si="2"/>
        <v>-315.99999999999994</v>
      </c>
      <c r="K38" s="21">
        <f t="shared" si="4"/>
        <v>7.4999999999999997E-2</v>
      </c>
      <c r="L38" s="13">
        <f t="shared" si="3"/>
        <v>23.699999999999996</v>
      </c>
    </row>
    <row r="39" spans="1:12">
      <c r="A39" s="10">
        <v>2027</v>
      </c>
      <c r="B39" s="12">
        <v>-38.5</v>
      </c>
      <c r="C39" s="12">
        <v>-37.9</v>
      </c>
      <c r="D39" s="12">
        <v>-41.199999999999989</v>
      </c>
      <c r="E39" s="12">
        <v>-33.700000000000003</v>
      </c>
      <c r="F39" s="12">
        <v>-40.200000000000003</v>
      </c>
      <c r="G39" s="12">
        <v>-47</v>
      </c>
      <c r="H39" s="12">
        <v>-40.700000000000003</v>
      </c>
      <c r="I39" s="12">
        <v>-32.5</v>
      </c>
      <c r="J39" s="12">
        <f t="shared" si="2"/>
        <v>-311.7</v>
      </c>
      <c r="K39" s="21">
        <f t="shared" si="4"/>
        <v>7.4999999999999997E-2</v>
      </c>
      <c r="L39" s="13">
        <f t="shared" si="3"/>
        <v>23.377499999999998</v>
      </c>
    </row>
    <row r="40" spans="1:12">
      <c r="A40" s="10">
        <v>2028</v>
      </c>
      <c r="B40" s="12"/>
      <c r="C40" s="12">
        <v>-37.9</v>
      </c>
      <c r="D40" s="12">
        <v>-41.199999999999989</v>
      </c>
      <c r="E40" s="12">
        <v>-33.700000000000003</v>
      </c>
      <c r="F40" s="12">
        <v>-40.200000000000003</v>
      </c>
      <c r="G40" s="12">
        <v>-47</v>
      </c>
      <c r="H40" s="12">
        <v>-40.700000000000003</v>
      </c>
      <c r="I40" s="12">
        <v>-32.5</v>
      </c>
      <c r="J40" s="12">
        <f t="shared" si="2"/>
        <v>-273.2</v>
      </c>
      <c r="K40" s="21">
        <f t="shared" si="4"/>
        <v>7.4999999999999997E-2</v>
      </c>
      <c r="L40" s="13">
        <f t="shared" si="3"/>
        <v>20.49</v>
      </c>
    </row>
    <row r="41" spans="1:12">
      <c r="A41" s="10">
        <v>2029</v>
      </c>
      <c r="B41" s="12"/>
      <c r="C41" s="12">
        <v>-37.9</v>
      </c>
      <c r="D41" s="12">
        <v>-41.199999999999989</v>
      </c>
      <c r="E41" s="12">
        <v>-33.700000000000003</v>
      </c>
      <c r="F41" s="12">
        <v>-40.200000000000003</v>
      </c>
      <c r="G41" s="12">
        <v>-47</v>
      </c>
      <c r="H41" s="12">
        <v>-40.700000000000003</v>
      </c>
      <c r="I41" s="12">
        <v>-32.5</v>
      </c>
      <c r="J41" s="12">
        <f t="shared" si="2"/>
        <v>-273.2</v>
      </c>
      <c r="K41" s="21">
        <f t="shared" si="4"/>
        <v>7.4999999999999997E-2</v>
      </c>
      <c r="L41" s="13">
        <f t="shared" si="3"/>
        <v>20.49</v>
      </c>
    </row>
    <row r="42" spans="1:12">
      <c r="A42" s="10">
        <v>2030</v>
      </c>
      <c r="B42" s="12"/>
      <c r="C42" s="12">
        <v>-37.9</v>
      </c>
      <c r="D42" s="12">
        <v>-41.199999999999989</v>
      </c>
      <c r="E42" s="12">
        <v>-33.700000000000003</v>
      </c>
      <c r="F42" s="12">
        <v>-40.200000000000003</v>
      </c>
      <c r="G42" s="12">
        <v>-47</v>
      </c>
      <c r="H42" s="12">
        <v>-40.700000000000003</v>
      </c>
      <c r="I42" s="12">
        <v>-32.5</v>
      </c>
      <c r="J42" s="12">
        <f t="shared" si="2"/>
        <v>-273.2</v>
      </c>
      <c r="K42" s="21">
        <f t="shared" si="4"/>
        <v>7.4999999999999997E-2</v>
      </c>
      <c r="L42" s="13">
        <f t="shared" si="3"/>
        <v>20.49</v>
      </c>
    </row>
    <row r="43" spans="1:12">
      <c r="A43" s="10">
        <v>2031</v>
      </c>
      <c r="B43" s="12"/>
      <c r="C43" s="12">
        <v>-35.6</v>
      </c>
      <c r="D43" s="12">
        <v>-41.199999999999989</v>
      </c>
      <c r="E43" s="12">
        <v>-33.700000000000003</v>
      </c>
      <c r="F43" s="12">
        <v>-36.200000000000003</v>
      </c>
      <c r="G43" s="12">
        <v>-47</v>
      </c>
      <c r="H43" s="12">
        <v>-40.700000000000003</v>
      </c>
      <c r="I43" s="12">
        <v>-32.5</v>
      </c>
      <c r="J43" s="12">
        <f t="shared" si="2"/>
        <v>-266.89999999999998</v>
      </c>
      <c r="K43" s="21">
        <f t="shared" si="4"/>
        <v>7.4999999999999997E-2</v>
      </c>
      <c r="L43" s="13">
        <f t="shared" si="3"/>
        <v>20.017499999999998</v>
      </c>
    </row>
    <row r="44" spans="1:12">
      <c r="A44" s="10">
        <v>2032</v>
      </c>
      <c r="B44" s="12"/>
      <c r="C44" s="12"/>
      <c r="D44" s="12">
        <v>-41.199999999999989</v>
      </c>
      <c r="E44" s="12">
        <v>-33.700000000000003</v>
      </c>
      <c r="F44" s="12"/>
      <c r="G44" s="12">
        <v>-47</v>
      </c>
      <c r="H44" s="12">
        <v>-40.700000000000003</v>
      </c>
      <c r="I44" s="12">
        <v>-32.5</v>
      </c>
      <c r="J44" s="12">
        <f t="shared" si="2"/>
        <v>-195.1</v>
      </c>
      <c r="K44" s="21">
        <f t="shared" si="4"/>
        <v>7.4999999999999997E-2</v>
      </c>
      <c r="L44" s="13">
        <f t="shared" si="3"/>
        <v>14.632499999999999</v>
      </c>
    </row>
    <row r="45" spans="1:12">
      <c r="A45" s="10">
        <v>2033</v>
      </c>
      <c r="B45" s="12"/>
      <c r="C45" s="12"/>
      <c r="D45" s="12"/>
      <c r="E45" s="12">
        <v>-33.700000000000003</v>
      </c>
      <c r="F45" s="12"/>
      <c r="G45" s="12">
        <v>-47</v>
      </c>
      <c r="H45" s="12">
        <v>-40.700000000000003</v>
      </c>
      <c r="I45" s="12">
        <v>-32.5</v>
      </c>
      <c r="J45" s="12">
        <f t="shared" si="2"/>
        <v>-153.9</v>
      </c>
      <c r="K45" s="21">
        <f t="shared" si="4"/>
        <v>7.4999999999999997E-2</v>
      </c>
      <c r="L45" s="13">
        <f t="shared" si="3"/>
        <v>11.5425</v>
      </c>
    </row>
    <row r="46" spans="1:12">
      <c r="A46" s="10">
        <v>2034</v>
      </c>
      <c r="B46" s="12"/>
      <c r="C46" s="12"/>
      <c r="D46" s="12"/>
      <c r="E46" s="12">
        <v>-1.8</v>
      </c>
      <c r="F46" s="12"/>
      <c r="G46" s="12">
        <v>-4.7</v>
      </c>
      <c r="H46" s="12">
        <v>-40.700000000000003</v>
      </c>
      <c r="I46" s="12">
        <v>-32.5</v>
      </c>
      <c r="J46" s="12">
        <f t="shared" si="2"/>
        <v>-79.7</v>
      </c>
      <c r="K46" s="21">
        <f t="shared" si="4"/>
        <v>7.4999999999999997E-2</v>
      </c>
      <c r="L46" s="13">
        <f t="shared" si="3"/>
        <v>5.9775</v>
      </c>
    </row>
    <row r="47" spans="1:12">
      <c r="A47" s="10">
        <v>2035</v>
      </c>
      <c r="B47" s="12"/>
      <c r="C47" s="12"/>
      <c r="D47" s="12"/>
      <c r="E47" s="12"/>
      <c r="F47" s="12"/>
      <c r="G47" s="12"/>
      <c r="H47" s="12">
        <v>-8.1</v>
      </c>
      <c r="I47" s="12">
        <v>-32.5</v>
      </c>
      <c r="J47" s="12">
        <f t="shared" si="2"/>
        <v>-40.6</v>
      </c>
      <c r="K47" s="21">
        <f t="shared" si="4"/>
        <v>7.4999999999999997E-2</v>
      </c>
      <c r="L47" s="13">
        <f t="shared" si="3"/>
        <v>3.0449999999999999</v>
      </c>
    </row>
    <row r="48" spans="1:12">
      <c r="A48" s="7">
        <v>2036</v>
      </c>
      <c r="B48" s="22"/>
      <c r="C48" s="22"/>
      <c r="D48" s="22"/>
      <c r="E48" s="22"/>
      <c r="F48" s="22"/>
      <c r="G48" s="22"/>
      <c r="H48" s="22"/>
      <c r="I48" s="22">
        <v>-13</v>
      </c>
      <c r="J48" s="22">
        <f t="shared" si="2"/>
        <v>-13</v>
      </c>
      <c r="K48" s="23">
        <f t="shared" si="4"/>
        <v>7.4999999999999997E-2</v>
      </c>
      <c r="L48" s="51">
        <f t="shared" si="3"/>
        <v>0.97499999999999998</v>
      </c>
    </row>
    <row r="49" spans="1:12" ht="15.75" thickBot="1">
      <c r="A49" s="24"/>
      <c r="B49" s="26">
        <f>SUM(B27:B48)</f>
        <v>-552.1</v>
      </c>
      <c r="C49" s="55">
        <f t="shared" ref="C49:I49" si="5">SUM(C27:C48)</f>
        <v>-604.09999999999991</v>
      </c>
      <c r="D49" s="26">
        <f t="shared" si="5"/>
        <v>-659.2</v>
      </c>
      <c r="E49" s="55">
        <f t="shared" si="5"/>
        <v>-540.99999999999989</v>
      </c>
      <c r="F49" s="26">
        <f t="shared" si="5"/>
        <v>-518.59999999999991</v>
      </c>
      <c r="G49" s="26">
        <f t="shared" si="5"/>
        <v>-662.7</v>
      </c>
      <c r="H49" s="26">
        <f t="shared" si="5"/>
        <v>-577.9</v>
      </c>
      <c r="I49" s="26">
        <f t="shared" si="5"/>
        <v>-468</v>
      </c>
      <c r="J49" s="27">
        <f t="shared" si="2"/>
        <v>-4583.5999999999995</v>
      </c>
      <c r="K49" s="25"/>
      <c r="L49" s="52">
        <f>SUM(L27:L48)</f>
        <v>328.44461180867495</v>
      </c>
    </row>
    <row r="50" spans="1:12" ht="15.75" thickTop="1">
      <c r="A50" s="10"/>
      <c r="B50" s="49"/>
      <c r="C50" s="49"/>
      <c r="D50" s="49"/>
      <c r="E50" s="49"/>
      <c r="F50" s="49"/>
      <c r="G50" s="49"/>
      <c r="H50" s="49"/>
      <c r="I50" s="49"/>
      <c r="J50" s="12"/>
      <c r="L50" s="50"/>
    </row>
    <row r="51" spans="1:12">
      <c r="A51" s="10" t="s">
        <v>24</v>
      </c>
      <c r="C51" s="15"/>
      <c r="D51" s="15"/>
      <c r="E51" s="15"/>
      <c r="F51" s="15"/>
      <c r="G51" s="15"/>
      <c r="H51" s="15"/>
      <c r="I51" s="15"/>
      <c r="J51" s="15"/>
      <c r="L51" s="11"/>
    </row>
    <row r="52" spans="1:12">
      <c r="A52" s="39" t="s">
        <v>25</v>
      </c>
      <c r="B52" s="41">
        <v>2015</v>
      </c>
      <c r="C52" s="41">
        <v>2016</v>
      </c>
      <c r="D52" s="41">
        <v>2017</v>
      </c>
      <c r="E52" s="41">
        <v>2018</v>
      </c>
      <c r="F52" s="41">
        <v>2019</v>
      </c>
      <c r="G52" s="41">
        <v>2020</v>
      </c>
      <c r="H52" s="41">
        <v>2021</v>
      </c>
      <c r="I52" s="40"/>
      <c r="J52" s="42"/>
      <c r="K52" s="40"/>
      <c r="L52" s="43"/>
    </row>
    <row r="53" spans="1:12">
      <c r="A53" s="38" t="s">
        <v>26</v>
      </c>
      <c r="B53" s="45">
        <v>11129</v>
      </c>
      <c r="C53" s="45">
        <v>10839</v>
      </c>
      <c r="D53" s="45">
        <v>10978</v>
      </c>
      <c r="E53" s="45">
        <v>11362</v>
      </c>
      <c r="F53" s="45">
        <v>11201</v>
      </c>
      <c r="G53" s="45">
        <v>10759</v>
      </c>
      <c r="H53" s="45">
        <v>10905</v>
      </c>
      <c r="I53" s="44"/>
      <c r="J53" s="44"/>
      <c r="K53" s="44"/>
      <c r="L53" s="46"/>
    </row>
    <row r="54" spans="1:12">
      <c r="A54" s="38" t="s">
        <v>27</v>
      </c>
      <c r="B54" s="44">
        <v>543</v>
      </c>
      <c r="C54" s="44">
        <v>490</v>
      </c>
      <c r="D54" s="44">
        <v>477</v>
      </c>
      <c r="E54" s="44">
        <v>639</v>
      </c>
      <c r="F54" s="44">
        <v>663</v>
      </c>
      <c r="G54" s="44">
        <v>721</v>
      </c>
      <c r="H54" s="44">
        <v>817</v>
      </c>
      <c r="I54" s="44"/>
      <c r="J54" s="44"/>
      <c r="K54" s="44"/>
      <c r="L54" s="46"/>
    </row>
    <row r="55" spans="1:12">
      <c r="A55" s="10"/>
      <c r="L55" s="11"/>
    </row>
    <row r="56" spans="1:12" ht="15.75" thickBot="1">
      <c r="A56" s="47" t="s">
        <v>28</v>
      </c>
      <c r="B56" s="48">
        <f t="shared" ref="B56:C56" si="6">B54/B53</f>
        <v>4.8791445772306589E-2</v>
      </c>
      <c r="C56" s="48">
        <f t="shared" si="6"/>
        <v>4.5207122428268291E-2</v>
      </c>
      <c r="D56" s="48">
        <f>D54/D53</f>
        <v>4.345053743851339E-2</v>
      </c>
      <c r="E56" s="48">
        <f t="shared" ref="E56:G56" si="7">E54/E53</f>
        <v>5.6240098574194687E-2</v>
      </c>
      <c r="F56" s="48">
        <f t="shared" si="7"/>
        <v>5.9191143647888585E-2</v>
      </c>
      <c r="G56" s="48">
        <f t="shared" si="7"/>
        <v>6.7013662979830843E-2</v>
      </c>
      <c r="H56" s="56">
        <f t="shared" ref="H56" si="8">ROUND(H54/H53,3)</f>
        <v>7.4999999999999997E-2</v>
      </c>
      <c r="I56" s="18"/>
      <c r="J56" s="28"/>
      <c r="K56" s="18"/>
      <c r="L56" s="29"/>
    </row>
    <row r="58" spans="1:12">
      <c r="L58" s="30"/>
    </row>
    <row r="59" spans="1:12">
      <c r="L59" s="31"/>
    </row>
    <row r="60" spans="1:12">
      <c r="C60" s="12"/>
    </row>
    <row r="61" spans="1:12">
      <c r="C61" s="12"/>
    </row>
    <row r="62" spans="1:12">
      <c r="C62" s="12"/>
    </row>
    <row r="63" spans="1:12">
      <c r="C63" s="12"/>
    </row>
  </sheetData>
  <mergeCells count="5">
    <mergeCell ref="L25:L26"/>
    <mergeCell ref="K25:K26"/>
    <mergeCell ref="A25:A26"/>
    <mergeCell ref="B25:I26"/>
    <mergeCell ref="J25:J26"/>
  </mergeCells>
  <pageMargins left="0.7" right="0.7" top="0.75" bottom="0.75" header="0.3" footer="0.3"/>
  <pageSetup scale="61" fitToHeight="0" orientation="landscape" r:id="rId1"/>
  <ignoredErrors>
    <ignoredError sqref="J27:J4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Evidence Table 9 &amp; 10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2022-04-29T11:44:48Z</dcterms:created>
  <dcterms:modified xsi:type="dcterms:W3CDTF">2022-04-29T11:44:51Z</dcterms:modified>
  <cp:category/>
  <cp:contentStatus/>
</cp:coreProperties>
</file>