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grid.emera.com/Sites/RegAffairs4/DL/2022LoadForecastReport/IRResponsesNSPI/"/>
    </mc:Choice>
  </mc:AlternateContent>
  <xr:revisionPtr revIDLastSave="0" documentId="13_ncr:1_{B0F901DA-83E6-476D-A2CB-DD412C44D8A9}" xr6:coauthVersionLast="44" xr6:coauthVersionMax="45" xr10:uidLastSave="{00000000-0000-0000-0000-000000000000}"/>
  <bookViews>
    <workbookView xWindow="-120" yWindow="-120" windowWidth="24240" windowHeight="13140" xr2:uid="{177991F4-3E9D-4C17-B357-924802DC3970}"/>
  </bookViews>
  <sheets>
    <sheet name="2022 EV Forecast" sheetId="1" r:id="rId1"/>
    <sheet name="2021 EV Forecast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B" hidden="1">#REF!</definedName>
    <definedName name="__123Graph_X" hidden="1">#REF!</definedName>
    <definedName name="__FDS_HYPERLINK_TOGGLE_STATE__" hidden="1">"ON"</definedName>
    <definedName name="_Fill" hidden="1">'[1]Total Margin'!#REF!</definedName>
    <definedName name="_Key1" localSheetId="1" hidden="1">#REF!</definedName>
    <definedName name="_Key1" hidden="1">#REF!</definedName>
    <definedName name="_Key2" hidden="1">#REF!</definedName>
    <definedName name="_Order1" hidden="1">255</definedName>
    <definedName name="_Order2" localSheetId="1" hidden="1">0</definedName>
    <definedName name="_Order2" hidden="1">255</definedName>
    <definedName name="_Sort" localSheetId="1" hidden="1">#REF!</definedName>
    <definedName name="_Sort" hidden="1">#REF!</definedName>
    <definedName name="active_inflation_rate">'[2]Run Results Summary'!$F$67</definedName>
    <definedName name="active_run_id">'[2]Run Results Summary'!$D$8</definedName>
    <definedName name="active_run_installation_year_only">'[2]Run Results Summary'!$F$25</definedName>
    <definedName name="active_run_series_id">'[2]Run Results Summary'!$E$8</definedName>
    <definedName name="average_co2_emission">'[3]Grid Emissions'!$EB$6:$FP$8765</definedName>
    <definedName name="bb_MTk0NDE5QTI2NTVBNDM0Mz" hidden="1">#REF!</definedName>
    <definedName name="BLPH1" hidden="1">'[4]FC switches'!$B$6</definedName>
    <definedName name="BLPH10" hidden="1">'[4]FC switches'!$AU$6</definedName>
    <definedName name="BLPH11" hidden="1">'[4]FC switches'!$AZ$6</definedName>
    <definedName name="BLPH12" hidden="1">'[4]FC switches'!$BE$6</definedName>
    <definedName name="BLPH13" hidden="1">'[4]FC switches'!$BJ$6</definedName>
    <definedName name="BLPH14" hidden="1">'[4]FC switches'!$BM$6</definedName>
    <definedName name="BLPH2" hidden="1">'[4]FC switches'!$G$6</definedName>
    <definedName name="BLPH3" hidden="1">'[4]FC switches'!$L$6</definedName>
    <definedName name="BLPH4" hidden="1">'[4]FC switches'!$Q$6</definedName>
    <definedName name="BLPH5" hidden="1">'[4]FC switches'!$V$6</definedName>
    <definedName name="BLPH6" hidden="1">'[4]FC switches'!$AA$6</definedName>
    <definedName name="BLPH7" hidden="1">'[4]FC switches'!$AF$6</definedName>
    <definedName name="BLPH8" hidden="1">'[4]FC switches'!$AK$6</definedName>
    <definedName name="BLPH9" hidden="1">'[4]FC switches'!$AP$6</definedName>
    <definedName name="building_installation_year">'[3]Building Dashboard'!$C$3</definedName>
    <definedName name="Central_Diversity_Factor">[5]Assumptions!$B$10</definedName>
    <definedName name="Central_Duty_Cycle">[5]Assumptions!$B$11</definedName>
    <definedName name="Central_Elec_Peak">[5]Assumptions!$B$9</definedName>
    <definedName name="Central_HP_Peak">[5]Assumptions!#REF!</definedName>
    <definedName name="ChartTime">#REF!</definedName>
    <definedName name="ChartValues">#REF!</definedName>
    <definedName name="co2_tonne_gallon">'[3]General Inputs'!$C$70</definedName>
    <definedName name="co2_tonne_therm">'[3]General Inputs'!$C$100</definedName>
    <definedName name="Comp_per_home">[5]Assumptions!$B$8</definedName>
    <definedName name="cust_disc_rate">'[3]General Inputs'!$C$6</definedName>
    <definedName name="Customer_Report">#REF!</definedName>
    <definedName name="Customer_Report_Data">#REF!</definedName>
    <definedName name="DSMYear">'[6]Energy Annual Profile'!$B$3</definedName>
    <definedName name="Elec_Conv_Energy">[5]Assumptions!$B$2</definedName>
    <definedName name="Elec_Conv_Peak">[5]Assumptions!$B$3</definedName>
    <definedName name="elec_rate_escalator">'[3]General Inputs'!$C$16</definedName>
    <definedName name="grid_co2_emission">'[3]Grid Emissions'!$B$6:$AP$8765</definedName>
    <definedName name="grid_nox_emission">'[3]Grid Emissions'!$AS$6:$CG$8765</definedName>
    <definedName name="grid_pm_emission">'[3]Grid Emissions'!$CJ$6:$DX$8765</definedName>
    <definedName name="hp_life">'[3]General Inputs'!$C$76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"6/2/98"</definedName>
    <definedName name="HTML_LineAfter" hidden="1">FALSE</definedName>
    <definedName name="HTML_LineBefore" hidden="1">FALSE</definedName>
    <definedName name="HTML_Name" hidden="1">"Arti Choxi -"</definedName>
    <definedName name="HTML_OBDlg2" hidden="1">TRUE</definedName>
    <definedName name="HTML_OBDlg4" hidden="1">TRUE</definedName>
    <definedName name="HTML_OS" hidden="1">0</definedName>
    <definedName name="HTML_PathFile" hidden="1">"H:\PRJ\STEO_NEW\5TABB.htm"</definedName>
    <definedName name="HTML_Title" hidden="1">""</definedName>
    <definedName name="IND_SECT_TTL">#REF!</definedName>
    <definedName name="inflation_rate">'[3]General Inputs'!$C$5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ad_management">'[3]EV Dashboard'!$C$4</definedName>
    <definedName name="loss">'[3]General Inputs'!$C$10</definedName>
    <definedName name="marginal_capacity">'[3]Marginal Costs'!$AS$7:$CG$8766</definedName>
    <definedName name="marginal_dist">'[3]Marginal Costs'!$EA$7:$FO$8766</definedName>
    <definedName name="marginal_energy">'[3]Marginal Costs'!$B$7:$AP$8766</definedName>
    <definedName name="marginal_trans">'[3]Marginal Costs'!$CJ$7:$DX$8766</definedName>
    <definedName name="New_Const_Energy">[5]Assumptions!$B$6</definedName>
    <definedName name="New_Const_Peak">[5]Assumptions!$B$7</definedName>
    <definedName name="nox_tonne_gallon">'[3]General Inputs'!$C$71</definedName>
    <definedName name="nox_tonne_therm">'[3]General Inputs'!$C$101</definedName>
    <definedName name="Oil_Conv_Energy">[5]Assumptions!$B$4</definedName>
    <definedName name="Oil_Conv_Peak">[5]Assumptions!$B$5</definedName>
    <definedName name="om_ev">'[3]General Inputs'!$C$47</definedName>
    <definedName name="om_ice">'[3]General Inputs'!$C$46</definedName>
    <definedName name="om_incremental">'[3]General Inputs'!$C$48</definedName>
    <definedName name="Percent_Central">[5]Assumptions!$B$12</definedName>
    <definedName name="pm_tonne_gallon">'[3]General Inputs'!$C$72</definedName>
    <definedName name="pm10_tonne_therm">'[3]General Inputs'!$C$102</definedName>
    <definedName name="rate_scenario">'[3]General Inputs'!$C$15</definedName>
    <definedName name="society_disc_rate">'[3]General Inputs'!$C$8</definedName>
    <definedName name="util_disc_rate">'[3]General Inputs'!$C$7</definedName>
    <definedName name="veh_adoption_year">'[3]EV Dashboard'!$C$3</definedName>
    <definedName name="vehicle_lifetime">'[3]General Inputs'!$C$21</definedName>
    <definedName name="vmt">'[3]General Inputs'!$C$22</definedName>
    <definedName name="wh_life">'[3]General Inputs'!$C$77</definedName>
    <definedName name="wrn.PrintMNPGA." hidden="1">{#N/A,#N/A,FALSE,"Schedule B1-MN";#N/A,#N/A,FALSE,"ScheduleB2-MN";#N/A,#N/A,FALSE,"ScheduleB3-MN";#N/A,#N/A,FALSE,"ScheduleB4-MN"}</definedName>
    <definedName name="wrn.PrintNDPGA." hidden="1">{#N/A,#N/A,FALSE,"ScheduleB1-ND";#N/A,#N/A,FALSE,"ScheduleB2-ND";#N/A,#N/A,FALSE,"ScheduleB3-ND";#N/A,#N/A,FALSE,"ScheduleB4-ND";#N/A,#N/A,FALSE,"ScheduleB5-ND"}</definedName>
    <definedName name="wrn.PrintPGA." hidden="1">{"MNScheduleA",#N/A,FALSE,"dec95pga";"MNScheduleBp1",#N/A,FALSE,"dec95pga";"MNScheduleBp2",#N/A,FALSE,"dec95pga";"MNScheduleBp3",#N/A,FALSE,"dec95pga";"MNScheduleBp4",#N/A,FALSE,"dec95pga";"NDScheduleA",#N/A,FALSE,"dec95pga";"NDScheduleBp1",#N/A,FALSE,"dec95pga";"NDScheduleBp2",#N/A,FALSE,"dec95pga";"NDScheduleBp3",#N/A,FALSE,"dec95pga";"NDScheduleBp4",#N/A,FALSE,"dec95pga";"NDScheduleBp5",#N/A,FALSE,"dec95pga"}</definedName>
    <definedName name="Year">'[6]Energy Annual Profile'!$B$1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3" l="1"/>
  <c r="D17" i="3"/>
  <c r="D16" i="3"/>
  <c r="D15" i="3"/>
  <c r="D14" i="3"/>
  <c r="D13" i="3"/>
  <c r="D12" i="3"/>
  <c r="D11" i="3"/>
  <c r="D10" i="3"/>
  <c r="D9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E7" i="3"/>
  <c r="E8" i="3" s="1"/>
  <c r="D7" i="3"/>
  <c r="F7" i="3" s="1"/>
  <c r="G7" i="3" s="1"/>
  <c r="J4" i="3"/>
  <c r="K7" i="3" l="1"/>
  <c r="L7" i="3" s="1"/>
  <c r="D8" i="3"/>
  <c r="F8" i="3" s="1"/>
  <c r="G8" i="3" s="1"/>
  <c r="B9" i="3"/>
  <c r="H7" i="3"/>
  <c r="F9" i="3" l="1"/>
  <c r="E9" i="3"/>
  <c r="B10" i="3"/>
  <c r="K8" i="3"/>
  <c r="L8" i="3" s="1"/>
  <c r="H8" i="3"/>
  <c r="G9" i="3" l="1"/>
  <c r="F10" i="3"/>
  <c r="B11" i="3"/>
  <c r="E10" i="3"/>
  <c r="H9" i="3"/>
  <c r="K9" i="3"/>
  <c r="L9" i="3" l="1"/>
  <c r="K10" i="3"/>
  <c r="H10" i="3"/>
  <c r="B12" i="3"/>
  <c r="E11" i="3"/>
  <c r="F11" i="3"/>
  <c r="G10" i="3"/>
  <c r="L10" i="3" l="1"/>
  <c r="K11" i="3"/>
  <c r="H11" i="3"/>
  <c r="G11" i="3"/>
  <c r="F12" i="3"/>
  <c r="E12" i="3"/>
  <c r="B13" i="3"/>
  <c r="L11" i="3" l="1"/>
  <c r="H12" i="3"/>
  <c r="K12" i="3"/>
  <c r="G12" i="3"/>
  <c r="F13" i="3"/>
  <c r="E13" i="3"/>
  <c r="B14" i="3"/>
  <c r="L12" i="3" l="1"/>
  <c r="H13" i="3"/>
  <c r="K13" i="3"/>
  <c r="F14" i="3"/>
  <c r="E14" i="3"/>
  <c r="B15" i="3"/>
  <c r="G13" i="3"/>
  <c r="G14" i="3" l="1"/>
  <c r="B16" i="3"/>
  <c r="F15" i="3"/>
  <c r="E15" i="3"/>
  <c r="K14" i="3"/>
  <c r="H14" i="3"/>
  <c r="L13" i="3"/>
  <c r="L14" i="3" l="1"/>
  <c r="K15" i="3"/>
  <c r="L15" i="3" s="1"/>
  <c r="H15" i="3"/>
  <c r="G15" i="3"/>
  <c r="F16" i="3"/>
  <c r="E16" i="3"/>
  <c r="B17" i="3"/>
  <c r="F17" i="3" l="1"/>
  <c r="E17" i="3"/>
  <c r="B18" i="3"/>
  <c r="K16" i="3"/>
  <c r="H16" i="3"/>
  <c r="G16" i="3"/>
  <c r="G17" i="3" l="1"/>
  <c r="L16" i="3"/>
  <c r="F18" i="3"/>
  <c r="E18" i="3"/>
  <c r="H17" i="3"/>
  <c r="K17" i="3"/>
  <c r="L17" i="3" l="1"/>
  <c r="K18" i="3"/>
  <c r="H18" i="3"/>
  <c r="G18" i="3"/>
  <c r="L18" i="3" l="1"/>
  <c r="J18" i="1" l="1"/>
  <c r="K18" i="1" s="1"/>
  <c r="F18" i="1"/>
  <c r="J17" i="1"/>
  <c r="F17" i="1"/>
  <c r="J16" i="1"/>
  <c r="F16" i="1"/>
  <c r="J15" i="1"/>
  <c r="K15" i="1" s="1"/>
  <c r="F15" i="1"/>
  <c r="J14" i="1"/>
  <c r="K14" i="1" s="1"/>
  <c r="F14" i="1"/>
  <c r="J13" i="1"/>
  <c r="K13" i="1" s="1"/>
  <c r="F13" i="1"/>
  <c r="J12" i="1"/>
  <c r="F12" i="1"/>
  <c r="J11" i="1"/>
  <c r="K11" i="1" s="1"/>
  <c r="F11" i="1"/>
  <c r="J10" i="1"/>
  <c r="K10" i="1" s="1"/>
  <c r="F10" i="1"/>
  <c r="J9" i="1"/>
  <c r="K9" i="1" s="1"/>
  <c r="F9" i="1"/>
  <c r="J8" i="1"/>
  <c r="F8" i="1"/>
  <c r="J7" i="1"/>
  <c r="K7" i="1" s="1"/>
  <c r="F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K12" i="1" l="1"/>
  <c r="K16" i="1"/>
  <c r="K17" i="1"/>
  <c r="G7" i="1"/>
  <c r="K8" i="1"/>
</calcChain>
</file>

<file path=xl/sharedStrings.xml><?xml version="1.0" encoding="utf-8"?>
<sst xmlns="http://schemas.openxmlformats.org/spreadsheetml/2006/main" count="38" uniqueCount="30">
  <si>
    <t>kWh/year</t>
  </si>
  <si>
    <t>kW/vehicle on peak</t>
  </si>
  <si>
    <t>LDV</t>
  </si>
  <si>
    <t>MDV</t>
  </si>
  <si>
    <t>Transit Bus</t>
  </si>
  <si>
    <t>2022 Energy</t>
  </si>
  <si>
    <t>2022 Peak</t>
  </si>
  <si>
    <t xml:space="preserve">Year </t>
  </si>
  <si>
    <t>BEV tot</t>
  </si>
  <si>
    <t>PHEV tot</t>
  </si>
  <si>
    <t>HDV</t>
  </si>
  <si>
    <t>Total</t>
  </si>
  <si>
    <t>GWh</t>
  </si>
  <si>
    <t>Peak MW</t>
  </si>
  <si>
    <t>Avg kW per car</t>
  </si>
  <si>
    <t>Average use per year (kWh)</t>
  </si>
  <si>
    <t>Peak Load (kW)</t>
  </si>
  <si>
    <t>% charging at peak</t>
  </si>
  <si>
    <t>Plugin Hybrid Electric</t>
  </si>
  <si>
    <t>Growth</t>
  </si>
  <si>
    <t>Plugin Hybrid</t>
  </si>
  <si>
    <t xml:space="preserve">Battery Electric </t>
  </si>
  <si>
    <t>Decay</t>
  </si>
  <si>
    <t>Battery</t>
  </si>
  <si>
    <t>2021 Energy</t>
  </si>
  <si>
    <t>2021 Peak</t>
  </si>
  <si>
    <t>Total conversions</t>
  </si>
  <si>
    <t>PHEV</t>
  </si>
  <si>
    <t>BEV</t>
  </si>
  <si>
    <t>Updated EV assumptions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</si>
</sst>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_)"/>
    <numFmt numFmtId="165" formatCode="0.00_)"/>
    <numFmt numFmtId="166" formatCode="_(* #,##0_);_(* \(#,##0\);_(* &quot;-&quot;??_);_(@_)"/>
    <numFmt numFmtId="167" formatCode="0.0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rbel"/>
      <family val="2"/>
    </font>
    <font>
      <b/>
      <sz val="10"/>
      <name val="Corbe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7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/>
    <xf numFmtId="0" fontId="3" fillId="0" borderId="0" xfId="0" applyFont="1"/>
    <xf numFmtId="0" fontId="2" fillId="0" borderId="0" xfId="0" applyFont="1"/>
    <xf numFmtId="166" fontId="2" fillId="0" borderId="0" xfId="1" applyNumberFormat="1" applyFont="1"/>
    <xf numFmtId="167" fontId="2" fillId="0" borderId="0" xfId="0" applyNumberFormat="1" applyFont="1"/>
    <xf numFmtId="167" fontId="2" fillId="0" borderId="0" xfId="2" applyFont="1"/>
    <xf numFmtId="167" fontId="4" fillId="0" borderId="0" xfId="2"/>
    <xf numFmtId="164" fontId="2" fillId="0" borderId="0" xfId="2" applyNumberFormat="1" applyFont="1"/>
    <xf numFmtId="9" fontId="2" fillId="0" borderId="0" xfId="3" applyFont="1"/>
    <xf numFmtId="165" fontId="2" fillId="0" borderId="0" xfId="2" applyNumberFormat="1" applyFont="1"/>
    <xf numFmtId="167" fontId="3" fillId="0" borderId="0" xfId="2" applyFont="1"/>
    <xf numFmtId="166" fontId="2" fillId="0" borderId="0" xfId="4" applyNumberFormat="1" applyFont="1"/>
    <xf numFmtId="167" fontId="2" fillId="0" borderId="0" xfId="2" applyFont="1" applyFill="1" applyAlignment="1">
      <alignment horizontal="center"/>
    </xf>
  </cellXfs>
  <cellStyles count="5">
    <cellStyle name="Comma" xfId="1" builtinId="3"/>
    <cellStyle name="Comma 2" xfId="4" xr:uid="{DB5864F7-D0B3-4E9D-AC5C-CB7DB6B6DBE0}"/>
    <cellStyle name="Normal" xfId="0" builtinId="0"/>
    <cellStyle name="Normal 2" xfId="2" xr:uid="{1C69FB9C-A20E-4F56-AEED-EFA80D41111C}"/>
    <cellStyle name="Percent 2" xfId="3" xr:uid="{585AC6D4-4929-4C33-890B-18E0B2A8A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A\DO\Gas_Regulatory_Support\WEGOWG_Stuff\REVCO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veragesourceshare\leveragesource$\E3%20Projects\Market%20Prices\Storage%20Pricing%20Projects\Able%20Grid\Analysis\CEC%20Solar%20+%20Storage%20Tool\CEC%20Solar%20+%20Storage%20Tool%20Outputs%20Interface%201.0.21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liz_mettetal_ethree_com/Documents/Documents/EWEB%20Electrification%20Model%20v15_0607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PCPGO01\Home\PRKJ12\Working%20Files\Xcel%20IR%20Derivatives\FinCad%20Models\MTM%20Models\Reports\DCEA_curve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GS/End%20Use%20Data/SAE%20Models/Fcst2017/Results/Heat%20Pump%20Customer%20Count,%20Energy,%20and%20Peak%20V7.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GS/End%20Use%20Data/SAE%20Models/Fcst2017/Results/End-Use%20-%20Extended%20to%202040%20-%20Base%20HP%20Out%20(edits%20to%20support%2010%20yr%20outlook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Outputs"/>
      <sheetName val="Total Margin"/>
      <sheetName val="Uncollectibles"/>
      <sheetName val="Inputs_Margin"/>
      <sheetName val="Load 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Instructions"/>
      <sheetName val="Case Configuration"/>
      <sheetName val="EE Interface"/>
      <sheetName val="Load Cases"/>
      <sheetName val="Run Results Summary"/>
      <sheetName val="Cost Tests"/>
      <sheetName val="Detailed Developer View"/>
      <sheetName val="Detailed Operations"/>
      <sheetName val="Runs Comparison"/>
      <sheetName val="T&amp;D Deferral"/>
      <sheetName val="Quick TD Summary"/>
      <sheetName val="Detailed EE"/>
      <sheetName val="Helpers"/>
      <sheetName val="Lists"/>
      <sheetName val="timeseries"/>
      <sheetName val="customer_npv"/>
      <sheetName val="raw_td_summary"/>
      <sheetName val="ts_compare"/>
      <sheetName val="annual_run_results"/>
      <sheetName val="annual_pro_forma"/>
      <sheetName val="utility_npv"/>
      <sheetName val="societal_npv"/>
      <sheetName val="utility_td_deferral"/>
      <sheetName val="societal_td_deferral"/>
      <sheetName val="td_peak_reduc"/>
      <sheetName val="cumulative_pro_forma"/>
      <sheetName val="annual_detailed_load_mod"/>
      <sheetName val="utility_npv_detailed_load_mod"/>
      <sheetName val="societal_npv_detailed_load_mod"/>
      <sheetName val="customer_npv_detailed_load_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General Inputs"/>
      <sheetName val="Annual Inputs"/>
      <sheetName val="Building Dashboard"/>
      <sheetName val="Building BCA Annual Results"/>
      <sheetName val="EV Dashboard"/>
      <sheetName val="EV BCA Annual Results"/>
      <sheetName val="EV and Bldg Bills"/>
      <sheetName val="Elec and Gas Rates"/>
      <sheetName val="Building Loads"/>
      <sheetName val="Building Equipment Costs"/>
      <sheetName val="EV Loads"/>
      <sheetName val="Marginal Costs"/>
      <sheetName val="Grid Emission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ing Swap"/>
      <sheetName val="Cash Flow Tables"/>
      <sheetName val="Curve1"/>
      <sheetName val="Curve2"/>
      <sheetName val="VAR Output"/>
      <sheetName val="Raw CF input"/>
      <sheetName val="Data Input"/>
      <sheetName val="Holidays"/>
      <sheetName val="Graph of VAR"/>
      <sheetName val="Graph Component VAR"/>
      <sheetName val="Graph Mapped CFs"/>
      <sheetName val="VB Code"/>
      <sheetName val="FC switch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50%"/>
      <sheetName val="39%"/>
      <sheetName val="Status Quo (34%)"/>
      <sheetName val="Do Nothing (29%)"/>
      <sheetName val="Assumptions"/>
    </sheetNames>
    <sheetDataSet>
      <sheetData sheetId="0"/>
      <sheetData sheetId="1"/>
      <sheetData sheetId="2"/>
      <sheetData sheetId="3">
        <row r="13">
          <cell r="B13">
            <v>6879</v>
          </cell>
        </row>
      </sheetData>
      <sheetData sheetId="4"/>
      <sheetData sheetId="5">
        <row r="2">
          <cell r="B2">
            <v>-2900</v>
          </cell>
        </row>
        <row r="3">
          <cell r="B3">
            <v>-7</v>
          </cell>
        </row>
        <row r="4">
          <cell r="B4">
            <v>4000</v>
          </cell>
        </row>
        <row r="5">
          <cell r="B5">
            <v>875</v>
          </cell>
        </row>
        <row r="6">
          <cell r="B6">
            <v>4000</v>
          </cell>
        </row>
        <row r="7">
          <cell r="B7">
            <v>875</v>
          </cell>
        </row>
        <row r="8">
          <cell r="B8">
            <v>1.4</v>
          </cell>
        </row>
        <row r="9">
          <cell r="B9">
            <v>15000</v>
          </cell>
        </row>
        <row r="10">
          <cell r="B10">
            <v>0.58333333333333337</v>
          </cell>
        </row>
        <row r="11">
          <cell r="B11">
            <v>0.25</v>
          </cell>
        </row>
        <row r="12">
          <cell r="B12">
            <v>0.1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ales"/>
      <sheetName val="Residential"/>
      <sheetName val="Customer Projection"/>
      <sheetName val="Small General"/>
      <sheetName val="General Demand"/>
      <sheetName val="Small Industrial"/>
      <sheetName val="Medium Industrial"/>
      <sheetName val="Large Customer"/>
      <sheetName val="Peak End Use Forecast"/>
      <sheetName val="Energy Annual Profile"/>
      <sheetName val="Demand Annual Profile"/>
      <sheetName val="DSM"/>
      <sheetName val="DSM Demand"/>
      <sheetName val="Sector Summary"/>
      <sheetName val="Sector Summary (Muni's In)"/>
      <sheetName val="Monthly Summary"/>
      <sheetName val="Graphs"/>
      <sheetName val="Look Ups"/>
      <sheetName val="Tables"/>
      <sheetName val="ENSC DSM Plan"/>
      <sheetName val="EV"/>
      <sheetName val="H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B1">
            <v>2017</v>
          </cell>
        </row>
        <row r="3">
          <cell r="B3">
            <v>2016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F464-64B8-4136-818A-913DE4A8F014}">
  <sheetPr>
    <pageSetUpPr fitToPage="1"/>
  </sheetPr>
  <dimension ref="A1:K31"/>
  <sheetViews>
    <sheetView tabSelected="1" workbookViewId="0">
      <selection activeCell="E2" sqref="E2"/>
    </sheetView>
  </sheetViews>
  <sheetFormatPr defaultRowHeight="15" x14ac:dyDescent="0.25"/>
  <cols>
    <col min="2" max="2" width="10.5703125" bestFit="1" customWidth="1"/>
  </cols>
  <sheetData>
    <row r="1" spans="1:11" x14ac:dyDescent="0.25">
      <c r="A1" s="1"/>
      <c r="B1" s="2" t="s">
        <v>0</v>
      </c>
      <c r="C1" s="2" t="s">
        <v>1</v>
      </c>
    </row>
    <row r="2" spans="1:11" x14ac:dyDescent="0.25">
      <c r="A2" s="2" t="s">
        <v>2</v>
      </c>
      <c r="B2" s="6">
        <v>4322.7266846994371</v>
      </c>
      <c r="C2" s="3">
        <v>0.85304080045238817</v>
      </c>
    </row>
    <row r="3" spans="1:11" x14ac:dyDescent="0.25">
      <c r="A3" s="2" t="s">
        <v>3</v>
      </c>
      <c r="B3" s="6">
        <v>8205.4007600745445</v>
      </c>
      <c r="C3" s="3">
        <v>1.6241198523212199</v>
      </c>
    </row>
    <row r="4" spans="1:11" x14ac:dyDescent="0.25">
      <c r="A4" s="2" t="s">
        <v>4</v>
      </c>
      <c r="B4" s="6">
        <v>113889.80318653992</v>
      </c>
      <c r="C4" s="3">
        <v>7.3315932190178899</v>
      </c>
    </row>
    <row r="5" spans="1:11" x14ac:dyDescent="0.25">
      <c r="G5" t="s">
        <v>5</v>
      </c>
      <c r="J5" t="s">
        <v>6</v>
      </c>
    </row>
    <row r="6" spans="1:11" x14ac:dyDescent="0.25">
      <c r="A6" s="4" t="s">
        <v>7</v>
      </c>
      <c r="B6" s="4" t="s">
        <v>8</v>
      </c>
      <c r="C6" s="4" t="s">
        <v>9</v>
      </c>
      <c r="D6" s="4" t="s">
        <v>3</v>
      </c>
      <c r="E6" s="4" t="s">
        <v>10</v>
      </c>
      <c r="F6" s="4" t="s">
        <v>11</v>
      </c>
      <c r="G6" s="5" t="s">
        <v>12</v>
      </c>
      <c r="H6" s="5"/>
      <c r="I6" s="5"/>
      <c r="J6" s="5" t="s">
        <v>13</v>
      </c>
      <c r="K6" s="5" t="s">
        <v>14</v>
      </c>
    </row>
    <row r="7" spans="1:11" x14ac:dyDescent="0.25">
      <c r="A7" s="1">
        <v>2021</v>
      </c>
      <c r="B7" s="6">
        <v>709</v>
      </c>
      <c r="C7" s="6">
        <v>238</v>
      </c>
      <c r="D7" s="3"/>
      <c r="E7" s="3"/>
      <c r="F7" s="6">
        <f>C7+B7</f>
        <v>947</v>
      </c>
      <c r="G7" s="6">
        <f>G8/F8*F7</f>
        <v>4.0936221704103675</v>
      </c>
      <c r="H7" s="5"/>
      <c r="I7" s="5"/>
      <c r="J7" s="7">
        <f>(B7+C7)*$C$2/1000+D7*$C$3/1000+E7*$C$4/1000</f>
        <v>0.80782963802841168</v>
      </c>
      <c r="K7" s="7">
        <f t="shared" ref="K7:K18" si="0">J7/F7*1000</f>
        <v>0.85304080045238828</v>
      </c>
    </row>
    <row r="8" spans="1:11" x14ac:dyDescent="0.25">
      <c r="A8" s="1">
        <f t="shared" ref="A8:A18" si="1">A7+1</f>
        <v>2022</v>
      </c>
      <c r="B8" s="6">
        <v>1767.8561730318925</v>
      </c>
      <c r="C8" s="6">
        <v>1095.7474185319875</v>
      </c>
      <c r="D8" s="1"/>
      <c r="E8" s="1"/>
      <c r="F8" s="6">
        <f>C8+B8+D8+E8</f>
        <v>2863.6035915638799</v>
      </c>
      <c r="G8" s="6">
        <v>12.378575659654333</v>
      </c>
      <c r="H8" s="5"/>
      <c r="I8" s="5"/>
      <c r="J8" s="7">
        <f>(B8+C8)*$C$2/1000+D8*$C$3/1000+E8*$C$4/1000</f>
        <v>2.4427706999259859</v>
      </c>
      <c r="K8" s="3">
        <f>J8/F8*1000</f>
        <v>0.85304080045238817</v>
      </c>
    </row>
    <row r="9" spans="1:11" x14ac:dyDescent="0.25">
      <c r="A9" s="1">
        <f t="shared" si="1"/>
        <v>2023</v>
      </c>
      <c r="B9" s="6">
        <v>3507.7956156622022</v>
      </c>
      <c r="C9" s="6">
        <v>2416.7957912742086</v>
      </c>
      <c r="D9" s="1">
        <v>53.29</v>
      </c>
      <c r="E9" s="1"/>
      <c r="F9" s="6">
        <f t="shared" ref="F9:F18" si="2">C9+B9+D9+E9</f>
        <v>5977.8814069364107</v>
      </c>
      <c r="G9" s="6">
        <v>26.047655177209375</v>
      </c>
      <c r="H9" s="5"/>
      <c r="I9" s="5"/>
      <c r="J9" s="7">
        <f t="shared" ref="J9:J17" si="3">(B9+C9)*$C$2/1000+D9*$C$3/1000+E9*$C$4/1000</f>
        <v>5.1404675430565749</v>
      </c>
      <c r="K9" s="3">
        <f t="shared" si="0"/>
        <v>0.85991460738780356</v>
      </c>
    </row>
    <row r="10" spans="1:11" x14ac:dyDescent="0.25">
      <c r="A10" s="1">
        <f t="shared" si="1"/>
        <v>2024</v>
      </c>
      <c r="B10" s="6">
        <v>5961.9710267466562</v>
      </c>
      <c r="C10" s="6">
        <v>4145.9052934204919</v>
      </c>
      <c r="D10" s="1">
        <v>123.47</v>
      </c>
      <c r="E10" s="1">
        <v>26.289999999999992</v>
      </c>
      <c r="F10" s="6">
        <f t="shared" si="2"/>
        <v>10257.636320167148</v>
      </c>
      <c r="G10" s="6">
        <v>47.700870452448626</v>
      </c>
      <c r="H10" s="5"/>
      <c r="I10" s="5"/>
      <c r="J10" s="7">
        <f t="shared" si="3"/>
        <v>9.0157085709232057</v>
      </c>
      <c r="K10" s="3">
        <f t="shared" si="0"/>
        <v>0.87892651772004859</v>
      </c>
    </row>
    <row r="11" spans="1:11" x14ac:dyDescent="0.25">
      <c r="A11" s="1">
        <f t="shared" si="1"/>
        <v>2025</v>
      </c>
      <c r="B11" s="6">
        <v>9169.830451927297</v>
      </c>
      <c r="C11" s="6">
        <v>6234.5121613270312</v>
      </c>
      <c r="D11" s="1">
        <v>210.65</v>
      </c>
      <c r="E11" s="1">
        <v>65.169999999998993</v>
      </c>
      <c r="F11" s="6">
        <f t="shared" si="2"/>
        <v>15680.162613254326</v>
      </c>
      <c r="G11" s="6">
        <v>75.739429018343543</v>
      </c>
      <c r="H11" s="5"/>
      <c r="I11" s="5"/>
      <c r="J11" s="7">
        <f t="shared" si="3"/>
        <v>13.960453530228159</v>
      </c>
      <c r="K11" s="3">
        <f t="shared" si="0"/>
        <v>0.89032581323024618</v>
      </c>
    </row>
    <row r="12" spans="1:11" x14ac:dyDescent="0.25">
      <c r="A12" s="1">
        <f t="shared" si="1"/>
        <v>2026</v>
      </c>
      <c r="B12" s="6">
        <v>13167.62200125583</v>
      </c>
      <c r="C12" s="6">
        <v>8633.2487746072056</v>
      </c>
      <c r="D12" s="1">
        <v>314.90000000000003</v>
      </c>
      <c r="E12" s="1">
        <v>116.44</v>
      </c>
      <c r="F12" s="6">
        <f t="shared" si="2"/>
        <v>22232.210775863034</v>
      </c>
      <c r="G12" s="6">
        <v>110.08441523489543</v>
      </c>
      <c r="H12" s="5"/>
      <c r="I12" s="5"/>
      <c r="J12" s="7">
        <f t="shared" si="3"/>
        <v>19.962158313119673</v>
      </c>
      <c r="K12" s="3">
        <f t="shared" si="0"/>
        <v>0.89789353449239961</v>
      </c>
    </row>
    <row r="13" spans="1:11" x14ac:dyDescent="0.25">
      <c r="A13" s="1">
        <f t="shared" si="1"/>
        <v>2027</v>
      </c>
      <c r="B13" s="6">
        <v>17983.262635038067</v>
      </c>
      <c r="C13" s="6">
        <v>11289.53682689277</v>
      </c>
      <c r="D13" s="1">
        <v>436.229999999999</v>
      </c>
      <c r="E13" s="1">
        <v>198.8</v>
      </c>
      <c r="F13" s="6">
        <f t="shared" si="2"/>
        <v>29907.829461930836</v>
      </c>
      <c r="G13" s="6">
        <v>152.75904621699519</v>
      </c>
      <c r="H13" s="5"/>
      <c r="I13" s="5"/>
      <c r="J13" s="7">
        <f t="shared" si="3"/>
        <v>27.136902819606561</v>
      </c>
      <c r="K13" s="3">
        <f t="shared" si="0"/>
        <v>0.90735112871192003</v>
      </c>
    </row>
    <row r="14" spans="1:11" x14ac:dyDescent="0.25">
      <c r="A14" s="1">
        <f t="shared" si="1"/>
        <v>2028</v>
      </c>
      <c r="B14" s="6">
        <v>23636.255290546032</v>
      </c>
      <c r="C14" s="6">
        <v>14148.792422764305</v>
      </c>
      <c r="D14" s="1">
        <v>574.52</v>
      </c>
      <c r="E14" s="1">
        <v>311.33999999999901</v>
      </c>
      <c r="F14" s="6">
        <f t="shared" si="2"/>
        <v>38670.907713310335</v>
      </c>
      <c r="G14" s="6">
        <v>203.50705220174331</v>
      </c>
      <c r="H14" s="5"/>
      <c r="I14" s="5"/>
      <c r="J14" s="7">
        <f t="shared" si="3"/>
        <v>35.447894916858544</v>
      </c>
      <c r="K14" s="3">
        <f t="shared" si="0"/>
        <v>0.91665536220804966</v>
      </c>
    </row>
    <row r="15" spans="1:11" x14ac:dyDescent="0.25">
      <c r="A15" s="1">
        <f t="shared" si="1"/>
        <v>2029</v>
      </c>
      <c r="B15" s="6">
        <v>30147.263187979635</v>
      </c>
      <c r="C15" s="6">
        <v>17159.692151756855</v>
      </c>
      <c r="D15" s="1">
        <v>729.43999999999903</v>
      </c>
      <c r="E15" s="1">
        <v>428.44000000000005</v>
      </c>
      <c r="F15" s="6">
        <f t="shared" si="2"/>
        <v>48464.835339736499</v>
      </c>
      <c r="G15" s="6">
        <v>259.27533302663346</v>
      </c>
      <c r="H15" s="5"/>
      <c r="I15" s="5"/>
      <c r="J15" s="7">
        <f t="shared" si="3"/>
        <v>44.680608833807412</v>
      </c>
      <c r="K15" s="3">
        <f t="shared" si="0"/>
        <v>0.92191809836138272</v>
      </c>
    </row>
    <row r="16" spans="1:11" x14ac:dyDescent="0.25">
      <c r="A16" s="1">
        <f t="shared" si="1"/>
        <v>2030</v>
      </c>
      <c r="B16" s="6">
        <v>37564.687989926228</v>
      </c>
      <c r="C16" s="6">
        <v>20284.000659816931</v>
      </c>
      <c r="D16" s="1">
        <v>900.39</v>
      </c>
      <c r="E16" s="1">
        <v>550.28</v>
      </c>
      <c r="F16" s="6">
        <f t="shared" si="2"/>
        <v>59299.358649743153</v>
      </c>
      <c r="G16" s="6">
        <v>320.12341178896691</v>
      </c>
      <c r="H16" s="5"/>
      <c r="I16" s="5"/>
      <c r="J16" s="7">
        <f t="shared" si="3"/>
        <v>54.844062061290551</v>
      </c>
      <c r="K16" s="3">
        <f t="shared" si="0"/>
        <v>0.92486771037831617</v>
      </c>
    </row>
    <row r="17" spans="1:11" x14ac:dyDescent="0.25">
      <c r="A17" s="1">
        <f t="shared" si="1"/>
        <v>2031</v>
      </c>
      <c r="B17" s="6">
        <v>48815.532536122933</v>
      </c>
      <c r="C17" s="6">
        <v>24598.73852783606</v>
      </c>
      <c r="D17" s="1">
        <v>1106.1399999999999</v>
      </c>
      <c r="E17" s="1">
        <v>671.94999999999902</v>
      </c>
      <c r="F17" s="6">
        <f t="shared" si="2"/>
        <v>75192.36106395899</v>
      </c>
      <c r="G17" s="6">
        <v>402.95440381387755</v>
      </c>
      <c r="H17" s="5"/>
      <c r="I17" s="5"/>
      <c r="J17" s="7">
        <f t="shared" si="3"/>
        <v>69.348336549993832</v>
      </c>
      <c r="K17" s="3">
        <f t="shared" si="0"/>
        <v>0.92227901303705306</v>
      </c>
    </row>
    <row r="18" spans="1:11" x14ac:dyDescent="0.25">
      <c r="A18" s="1">
        <f t="shared" si="1"/>
        <v>2032</v>
      </c>
      <c r="B18" s="6">
        <v>64454.638799245768</v>
      </c>
      <c r="C18" s="6">
        <v>30016.545583607058</v>
      </c>
      <c r="D18" s="1">
        <v>1344.83</v>
      </c>
      <c r="E18" s="1">
        <v>795.78</v>
      </c>
      <c r="F18" s="6">
        <f t="shared" si="2"/>
        <v>96611.794382852822</v>
      </c>
      <c r="G18" s="6">
        <v>510.03920635087445</v>
      </c>
      <c r="H18" s="5"/>
      <c r="I18" s="5"/>
      <c r="J18" s="7">
        <f>(B18+C18)*$C$2/1000+D18*$C$3/1000+E18*$C$4/1000</f>
        <v>88.606275098461126</v>
      </c>
      <c r="K18" s="3">
        <f t="shared" si="0"/>
        <v>0.91713724669404795</v>
      </c>
    </row>
    <row r="19" spans="1:11" x14ac:dyDescent="0.25">
      <c r="A19" s="1"/>
      <c r="B19" s="6"/>
      <c r="C19" s="6"/>
      <c r="D19" s="1"/>
      <c r="E19" s="1"/>
      <c r="F19" s="6"/>
      <c r="G19" s="6"/>
      <c r="H19" s="5"/>
      <c r="I19" s="5"/>
      <c r="J19" s="7"/>
      <c r="K19" s="3"/>
    </row>
    <row r="20" spans="1:11" x14ac:dyDescent="0.25">
      <c r="A20" s="1"/>
      <c r="B20" s="6"/>
      <c r="C20" s="6"/>
      <c r="D20" s="1"/>
      <c r="E20" s="1"/>
      <c r="F20" s="6"/>
      <c r="G20" s="6"/>
      <c r="H20" s="5"/>
      <c r="I20" s="5"/>
      <c r="J20" s="7"/>
      <c r="K20" s="3"/>
    </row>
    <row r="21" spans="1:11" x14ac:dyDescent="0.25">
      <c r="A21" s="1"/>
      <c r="B21" s="6"/>
      <c r="C21" s="6"/>
      <c r="D21" s="1"/>
      <c r="E21" s="1"/>
      <c r="F21" s="6"/>
      <c r="G21" s="6"/>
      <c r="H21" s="5"/>
      <c r="I21" s="5"/>
      <c r="J21" s="7"/>
      <c r="K21" s="3"/>
    </row>
    <row r="22" spans="1:11" x14ac:dyDescent="0.25">
      <c r="A22" s="1"/>
      <c r="B22" s="6"/>
      <c r="C22" s="6"/>
      <c r="D22" s="1"/>
      <c r="E22" s="1"/>
      <c r="F22" s="6"/>
      <c r="G22" s="6"/>
      <c r="J22" s="7"/>
      <c r="K22" s="3"/>
    </row>
    <row r="23" spans="1:11" x14ac:dyDescent="0.25">
      <c r="A23" s="1"/>
      <c r="B23" s="6"/>
      <c r="C23" s="6"/>
      <c r="D23" s="1"/>
      <c r="E23" s="1"/>
      <c r="F23" s="6"/>
      <c r="G23" s="6"/>
      <c r="J23" s="7"/>
      <c r="K23" s="3"/>
    </row>
    <row r="24" spans="1:11" x14ac:dyDescent="0.25">
      <c r="A24" s="1"/>
      <c r="B24" s="6"/>
      <c r="C24" s="6"/>
      <c r="D24" s="1"/>
      <c r="E24" s="1"/>
      <c r="F24" s="6"/>
      <c r="G24" s="6"/>
      <c r="J24" s="7"/>
      <c r="K24" s="3"/>
    </row>
    <row r="25" spans="1:11" x14ac:dyDescent="0.25">
      <c r="A25" s="1"/>
      <c r="B25" s="6"/>
      <c r="C25" s="6"/>
      <c r="D25" s="1"/>
      <c r="E25" s="1"/>
      <c r="F25" s="6"/>
      <c r="G25" s="6"/>
      <c r="J25" s="7"/>
      <c r="K25" s="3"/>
    </row>
    <row r="26" spans="1:11" x14ac:dyDescent="0.25">
      <c r="A26" s="1"/>
      <c r="B26" s="6"/>
      <c r="C26" s="6"/>
      <c r="D26" s="1"/>
      <c r="E26" s="1"/>
      <c r="F26" s="6"/>
      <c r="G26" s="6"/>
      <c r="J26" s="7"/>
      <c r="K26" s="3"/>
    </row>
    <row r="27" spans="1:11" x14ac:dyDescent="0.25">
      <c r="A27" s="1"/>
      <c r="B27" s="6"/>
      <c r="C27" s="6"/>
      <c r="D27" s="1"/>
      <c r="E27" s="1"/>
      <c r="F27" s="6"/>
      <c r="G27" s="6"/>
      <c r="J27" s="7"/>
      <c r="K27" s="3"/>
    </row>
    <row r="28" spans="1:11" x14ac:dyDescent="0.25">
      <c r="A28" s="1"/>
      <c r="B28" s="6"/>
      <c r="C28" s="6"/>
      <c r="D28" s="1"/>
      <c r="E28" s="1"/>
      <c r="F28" s="6"/>
      <c r="G28" s="6"/>
      <c r="J28" s="7"/>
      <c r="K28" s="3"/>
    </row>
    <row r="29" spans="1:11" x14ac:dyDescent="0.25">
      <c r="A29" s="1"/>
      <c r="B29" s="6"/>
      <c r="C29" s="6"/>
      <c r="D29" s="1"/>
      <c r="E29" s="1"/>
      <c r="F29" s="6"/>
      <c r="G29" s="6"/>
      <c r="J29" s="7"/>
      <c r="K29" s="3"/>
    </row>
    <row r="30" spans="1:11" x14ac:dyDescent="0.25">
      <c r="A30" s="1"/>
      <c r="B30" s="6"/>
      <c r="C30" s="6"/>
      <c r="D30" s="1"/>
      <c r="E30" s="1"/>
      <c r="F30" s="6"/>
      <c r="G30" s="6"/>
      <c r="J30" s="7"/>
      <c r="K30" s="3"/>
    </row>
    <row r="31" spans="1:11" x14ac:dyDescent="0.25">
      <c r="A31" s="1"/>
      <c r="B31" s="6"/>
      <c r="C31" s="6"/>
      <c r="D31" s="1"/>
      <c r="E31" s="1"/>
      <c r="F31" s="6"/>
      <c r="G31" s="6"/>
      <c r="J31" s="7"/>
      <c r="K31" s="3"/>
    </row>
  </sheetData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1120E-09F3-474C-B725-0572DA65B062}">
  <sheetPr>
    <pageSetUpPr fitToPage="1"/>
  </sheetPr>
  <dimension ref="A1:L18"/>
  <sheetViews>
    <sheetView tabSelected="1" topLeftCell="A6" workbookViewId="0">
      <selection activeCell="E2" sqref="E2"/>
    </sheetView>
  </sheetViews>
  <sheetFormatPr defaultRowHeight="15" x14ac:dyDescent="0.2"/>
  <cols>
    <col min="1" max="1" width="14.5703125" style="9" customWidth="1"/>
    <col min="2" max="16384" width="9.140625" style="9"/>
  </cols>
  <sheetData>
    <row r="1" spans="1:12" x14ac:dyDescent="0.2">
      <c r="A1" s="15" t="s">
        <v>29</v>
      </c>
      <c r="B1" s="15"/>
      <c r="C1" s="15"/>
      <c r="D1" s="15"/>
      <c r="E1" s="15"/>
      <c r="F1" s="15"/>
      <c r="G1" s="15"/>
      <c r="H1" s="8"/>
      <c r="I1" s="8"/>
      <c r="J1" s="8"/>
      <c r="K1" s="8"/>
      <c r="L1" s="8"/>
    </row>
    <row r="2" spans="1:12" x14ac:dyDescent="0.2">
      <c r="A2" s="8"/>
      <c r="B2" s="8" t="s">
        <v>15</v>
      </c>
      <c r="D2" s="8"/>
      <c r="E2" s="8"/>
      <c r="F2" s="8"/>
      <c r="G2" s="8"/>
      <c r="H2" s="8"/>
      <c r="I2" s="8"/>
      <c r="J2" s="8" t="s">
        <v>16</v>
      </c>
      <c r="K2" s="8" t="s">
        <v>17</v>
      </c>
      <c r="L2" s="8"/>
    </row>
    <row r="3" spans="1:12" x14ac:dyDescent="0.2">
      <c r="A3" s="8" t="s">
        <v>18</v>
      </c>
      <c r="B3" s="10">
        <v>1790</v>
      </c>
      <c r="D3" s="8" t="s">
        <v>19</v>
      </c>
      <c r="E3" s="8">
        <v>1.8</v>
      </c>
      <c r="F3" s="8"/>
      <c r="G3" s="8"/>
      <c r="H3" s="8"/>
      <c r="I3" s="8" t="s">
        <v>20</v>
      </c>
      <c r="J3" s="8">
        <v>3.3</v>
      </c>
      <c r="K3" s="11">
        <v>0.1</v>
      </c>
      <c r="L3" s="8"/>
    </row>
    <row r="4" spans="1:12" x14ac:dyDescent="0.2">
      <c r="A4" s="8" t="s">
        <v>21</v>
      </c>
      <c r="B4" s="10">
        <v>3950</v>
      </c>
      <c r="D4" s="8" t="s">
        <v>22</v>
      </c>
      <c r="E4" s="8">
        <v>0.9</v>
      </c>
      <c r="F4" s="8"/>
      <c r="G4" s="8"/>
      <c r="H4" s="8"/>
      <c r="I4" s="8" t="s">
        <v>23</v>
      </c>
      <c r="J4" s="12">
        <f>0.55*6.6+0.45*10</f>
        <v>8.129999999999999</v>
      </c>
      <c r="K4" s="11">
        <v>0.1</v>
      </c>
      <c r="L4" s="8"/>
    </row>
    <row r="5" spans="1:12" x14ac:dyDescent="0.2">
      <c r="A5" s="8"/>
      <c r="B5" s="8"/>
      <c r="C5" s="8"/>
      <c r="D5" s="8"/>
      <c r="E5" s="8"/>
      <c r="F5" s="8"/>
      <c r="G5" s="8"/>
      <c r="H5" s="8" t="s">
        <v>24</v>
      </c>
      <c r="I5" s="8"/>
      <c r="J5" s="8"/>
      <c r="K5" s="8" t="s">
        <v>25</v>
      </c>
      <c r="L5" s="8"/>
    </row>
    <row r="6" spans="1:12" x14ac:dyDescent="0.2">
      <c r="A6" s="13" t="s">
        <v>7</v>
      </c>
      <c r="B6" s="13" t="s">
        <v>26</v>
      </c>
      <c r="C6" s="13" t="s">
        <v>27</v>
      </c>
      <c r="D6" s="13" t="s">
        <v>28</v>
      </c>
      <c r="E6" s="13" t="s">
        <v>9</v>
      </c>
      <c r="F6" s="13" t="s">
        <v>8</v>
      </c>
      <c r="G6" s="13" t="s">
        <v>11</v>
      </c>
      <c r="H6" s="8" t="s">
        <v>12</v>
      </c>
      <c r="I6" s="8"/>
      <c r="J6" s="8"/>
      <c r="K6" s="8" t="s">
        <v>13</v>
      </c>
      <c r="L6" s="8" t="s">
        <v>14</v>
      </c>
    </row>
    <row r="7" spans="1:12" x14ac:dyDescent="0.2">
      <c r="A7" s="10">
        <v>2020</v>
      </c>
      <c r="B7" s="14">
        <v>120</v>
      </c>
      <c r="C7" s="12">
        <v>0.55000000000000004</v>
      </c>
      <c r="D7" s="12">
        <f>1-C7</f>
        <v>0.44999999999999996</v>
      </c>
      <c r="E7" s="14">
        <f>B7*C7</f>
        <v>66</v>
      </c>
      <c r="F7" s="14">
        <f>B7*D7</f>
        <v>53.999999999999993</v>
      </c>
      <c r="G7" s="14">
        <f>F7+E7</f>
        <v>120</v>
      </c>
      <c r="H7" s="14">
        <f>($B$3*E7+$B$4*F7)/1000000</f>
        <v>0.33144000000000001</v>
      </c>
      <c r="I7" s="8"/>
      <c r="J7" s="8"/>
      <c r="K7" s="8">
        <f>E7*$J$3/1000*$K$3+F7*$J$4/1000*$K$4</f>
        <v>6.568199999999999E-2</v>
      </c>
      <c r="L7" s="8">
        <f>K7/G7*1000</f>
        <v>0.54734999999999989</v>
      </c>
    </row>
    <row r="8" spans="1:12" x14ac:dyDescent="0.2">
      <c r="A8" s="10">
        <f t="shared" ref="A8:A18" si="0">A7+1</f>
        <v>2021</v>
      </c>
      <c r="B8" s="14">
        <v>413.40000000000003</v>
      </c>
      <c r="C8" s="12">
        <v>0.5</v>
      </c>
      <c r="D8" s="12">
        <f t="shared" ref="D8:D18" si="1">1-C8</f>
        <v>0.5</v>
      </c>
      <c r="E8" s="14">
        <f t="shared" ref="E8:E16" si="2">B8*C8+E7</f>
        <v>272.70000000000005</v>
      </c>
      <c r="F8" s="14">
        <f t="shared" ref="F8:F16" si="3">B8*D8+F7</f>
        <v>260.7</v>
      </c>
      <c r="G8" s="14">
        <f t="shared" ref="G8:G18" si="4">F8+E8</f>
        <v>533.40000000000009</v>
      </c>
      <c r="H8" s="14">
        <f t="shared" ref="H8:H18" si="5">($B$3*E8+$B$4*F8)/1000000</f>
        <v>1.517898</v>
      </c>
      <c r="I8" s="8"/>
      <c r="J8" s="8"/>
      <c r="K8" s="8">
        <f t="shared" ref="K8:K18" si="6">E8*$J$3/1000*$K$3+F8*$J$4/1000*$K$4</f>
        <v>0.30194009999999999</v>
      </c>
      <c r="L8" s="8">
        <f t="shared" ref="L8:L18" si="7">K8/G8*1000</f>
        <v>0.56606692913385814</v>
      </c>
    </row>
    <row r="9" spans="1:12" x14ac:dyDescent="0.2">
      <c r="A9" s="10">
        <f t="shared" si="0"/>
        <v>2022</v>
      </c>
      <c r="B9" s="14">
        <f>B8*(1+(A9-2000)*$E$3/100)</f>
        <v>577.10640000000001</v>
      </c>
      <c r="C9" s="12">
        <v>0.5</v>
      </c>
      <c r="D9" s="12">
        <f t="shared" si="1"/>
        <v>0.5</v>
      </c>
      <c r="E9" s="14">
        <f t="shared" si="2"/>
        <v>561.25320000000011</v>
      </c>
      <c r="F9" s="14">
        <f t="shared" si="3"/>
        <v>549.25319999999999</v>
      </c>
      <c r="G9" s="14">
        <f t="shared" si="4"/>
        <v>1110.5064000000002</v>
      </c>
      <c r="H9" s="14">
        <f t="shared" si="5"/>
        <v>3.1741933680000001</v>
      </c>
      <c r="I9" s="8"/>
      <c r="J9" s="8"/>
      <c r="K9" s="8">
        <f t="shared" si="6"/>
        <v>0.63175640759999996</v>
      </c>
      <c r="L9" s="8">
        <f t="shared" si="7"/>
        <v>0.56889037974026968</v>
      </c>
    </row>
    <row r="10" spans="1:12" x14ac:dyDescent="0.2">
      <c r="A10" s="10">
        <f t="shared" si="0"/>
        <v>2023</v>
      </c>
      <c r="B10" s="14">
        <f t="shared" ref="B10:B18" si="8">B9*(1+(A10-2000)*$E$3/100)</f>
        <v>816.02844959999993</v>
      </c>
      <c r="C10" s="12">
        <v>0.4</v>
      </c>
      <c r="D10" s="12">
        <f t="shared" si="1"/>
        <v>0.6</v>
      </c>
      <c r="E10" s="14">
        <f t="shared" si="2"/>
        <v>887.6645798400001</v>
      </c>
      <c r="F10" s="14">
        <f t="shared" si="3"/>
        <v>1038.8702697599999</v>
      </c>
      <c r="G10" s="14">
        <f t="shared" si="4"/>
        <v>1926.5348496000001</v>
      </c>
      <c r="H10" s="14">
        <f t="shared" si="5"/>
        <v>5.6924571634655994</v>
      </c>
      <c r="I10" s="8"/>
      <c r="J10" s="8"/>
      <c r="K10" s="8">
        <f t="shared" si="6"/>
        <v>1.1375308406620799</v>
      </c>
      <c r="L10" s="8">
        <f t="shared" si="7"/>
        <v>0.5904543283492959</v>
      </c>
    </row>
    <row r="11" spans="1:12" x14ac:dyDescent="0.2">
      <c r="A11" s="10">
        <f t="shared" si="0"/>
        <v>2024</v>
      </c>
      <c r="B11" s="14">
        <f t="shared" si="8"/>
        <v>1168.5527398272</v>
      </c>
      <c r="C11" s="12">
        <v>0.4</v>
      </c>
      <c r="D11" s="12">
        <f t="shared" si="1"/>
        <v>0.6</v>
      </c>
      <c r="E11" s="14">
        <f t="shared" si="2"/>
        <v>1355.0856757708802</v>
      </c>
      <c r="F11" s="14">
        <f t="shared" si="3"/>
        <v>1740.0019136563199</v>
      </c>
      <c r="G11" s="14">
        <f t="shared" si="4"/>
        <v>3095.0875894272003</v>
      </c>
      <c r="H11" s="14">
        <f t="shared" si="5"/>
        <v>9.2986109185723382</v>
      </c>
      <c r="I11" s="8"/>
      <c r="J11" s="8"/>
      <c r="K11" s="8">
        <f t="shared" si="6"/>
        <v>1.8617998288069786</v>
      </c>
      <c r="L11" s="8">
        <f t="shared" si="7"/>
        <v>0.60153380963009739</v>
      </c>
    </row>
    <row r="12" spans="1:12" x14ac:dyDescent="0.2">
      <c r="A12" s="10">
        <f t="shared" si="0"/>
        <v>2025</v>
      </c>
      <c r="B12" s="14">
        <f t="shared" si="8"/>
        <v>1694.4014727494398</v>
      </c>
      <c r="C12" s="12">
        <v>0.4</v>
      </c>
      <c r="D12" s="12">
        <f t="shared" si="1"/>
        <v>0.6</v>
      </c>
      <c r="E12" s="14">
        <f t="shared" si="2"/>
        <v>2032.8462648706563</v>
      </c>
      <c r="F12" s="14">
        <f t="shared" si="3"/>
        <v>2756.6427973059835</v>
      </c>
      <c r="G12" s="14">
        <f t="shared" si="4"/>
        <v>4789.4890621766399</v>
      </c>
      <c r="H12" s="14">
        <f t="shared" si="5"/>
        <v>14.527533863477109</v>
      </c>
      <c r="I12" s="8"/>
      <c r="J12" s="8"/>
      <c r="K12" s="8">
        <f t="shared" si="6"/>
        <v>2.9119898616170814</v>
      </c>
      <c r="L12" s="8">
        <f t="shared" si="7"/>
        <v>0.60799593105108651</v>
      </c>
    </row>
    <row r="13" spans="1:12" x14ac:dyDescent="0.2">
      <c r="A13" s="10">
        <f t="shared" si="0"/>
        <v>2026</v>
      </c>
      <c r="B13" s="14">
        <f t="shared" si="8"/>
        <v>2487.3813619961775</v>
      </c>
      <c r="C13" s="12">
        <v>0.30000000000000004</v>
      </c>
      <c r="D13" s="12">
        <f t="shared" si="1"/>
        <v>0.7</v>
      </c>
      <c r="E13" s="14">
        <f t="shared" si="2"/>
        <v>2779.0606734695098</v>
      </c>
      <c r="F13" s="14">
        <f t="shared" si="3"/>
        <v>4497.8097507033071</v>
      </c>
      <c r="G13" s="14">
        <f t="shared" si="4"/>
        <v>7276.8704241728174</v>
      </c>
      <c r="H13" s="14">
        <f t="shared" si="5"/>
        <v>22.740867120788486</v>
      </c>
      <c r="I13" s="8"/>
      <c r="J13" s="8"/>
      <c r="K13" s="8">
        <f t="shared" si="6"/>
        <v>4.5738093495667265</v>
      </c>
      <c r="L13" s="8">
        <f t="shared" si="7"/>
        <v>0.62854071640098552</v>
      </c>
    </row>
    <row r="14" spans="1:12" x14ac:dyDescent="0.2">
      <c r="A14" s="10">
        <f t="shared" si="0"/>
        <v>2027</v>
      </c>
      <c r="B14" s="14">
        <f t="shared" si="8"/>
        <v>3696.2487039263196</v>
      </c>
      <c r="C14" s="12">
        <v>0.30000000000000004</v>
      </c>
      <c r="D14" s="12">
        <f t="shared" si="1"/>
        <v>0.7</v>
      </c>
      <c r="E14" s="14">
        <f t="shared" si="2"/>
        <v>3887.9352846474058</v>
      </c>
      <c r="F14" s="14">
        <f t="shared" si="3"/>
        <v>7085.1838434517304</v>
      </c>
      <c r="G14" s="14">
        <f t="shared" si="4"/>
        <v>10973.119128099137</v>
      </c>
      <c r="H14" s="14">
        <f t="shared" si="5"/>
        <v>34.945880341153192</v>
      </c>
      <c r="I14" s="8"/>
      <c r="J14" s="8"/>
      <c r="K14" s="8">
        <f t="shared" si="6"/>
        <v>7.0432731086598999</v>
      </c>
      <c r="L14" s="8">
        <f t="shared" si="7"/>
        <v>0.64186609353615931</v>
      </c>
    </row>
    <row r="15" spans="1:12" x14ac:dyDescent="0.2">
      <c r="A15" s="10">
        <f t="shared" si="0"/>
        <v>2028</v>
      </c>
      <c r="B15" s="14">
        <f t="shared" si="8"/>
        <v>5559.1580507051849</v>
      </c>
      <c r="C15" s="12">
        <v>0.30000000000000004</v>
      </c>
      <c r="D15" s="12">
        <f t="shared" si="1"/>
        <v>0.7</v>
      </c>
      <c r="E15" s="14">
        <f t="shared" si="2"/>
        <v>5555.6826998589613</v>
      </c>
      <c r="F15" s="14">
        <f t="shared" si="3"/>
        <v>10976.594478945361</v>
      </c>
      <c r="G15" s="14">
        <f t="shared" si="4"/>
        <v>16532.277178804321</v>
      </c>
      <c r="H15" s="14">
        <f t="shared" si="5"/>
        <v>53.302220224581717</v>
      </c>
      <c r="I15" s="8"/>
      <c r="J15" s="8"/>
      <c r="K15" s="8">
        <f t="shared" si="6"/>
        <v>10.757346602336035</v>
      </c>
      <c r="L15" s="8">
        <f t="shared" si="7"/>
        <v>0.65068752997486634</v>
      </c>
    </row>
    <row r="16" spans="1:12" x14ac:dyDescent="0.2">
      <c r="A16" s="10">
        <f t="shared" si="0"/>
        <v>2029</v>
      </c>
      <c r="B16" s="14">
        <f t="shared" si="8"/>
        <v>8461.0385531732918</v>
      </c>
      <c r="C16" s="12">
        <v>0.25</v>
      </c>
      <c r="D16" s="12">
        <f t="shared" si="1"/>
        <v>0.75</v>
      </c>
      <c r="E16" s="14">
        <f t="shared" si="2"/>
        <v>7670.9423381522847</v>
      </c>
      <c r="F16" s="14">
        <f t="shared" si="3"/>
        <v>17322.373393825328</v>
      </c>
      <c r="G16" s="14">
        <f t="shared" si="4"/>
        <v>24993.315731977615</v>
      </c>
      <c r="H16" s="14">
        <f t="shared" si="5"/>
        <v>82.154361690902633</v>
      </c>
      <c r="I16" s="8"/>
      <c r="J16" s="8"/>
      <c r="K16" s="8">
        <f t="shared" si="6"/>
        <v>16.614500540770244</v>
      </c>
      <c r="L16" s="8">
        <f t="shared" si="7"/>
        <v>0.66475775839189177</v>
      </c>
    </row>
    <row r="17" spans="1:12" x14ac:dyDescent="0.2">
      <c r="A17" s="10">
        <f t="shared" si="0"/>
        <v>2030</v>
      </c>
      <c r="B17" s="14">
        <f t="shared" si="8"/>
        <v>13029.99937188687</v>
      </c>
      <c r="C17" s="12">
        <v>0.25</v>
      </c>
      <c r="D17" s="12">
        <f t="shared" si="1"/>
        <v>0.75</v>
      </c>
      <c r="E17" s="14">
        <f>B17*C17+E16-B7*$E$4*C7</f>
        <v>10869.042181124003</v>
      </c>
      <c r="F17" s="14">
        <f>B17*D17+F16-B7*$E$4*D7</f>
        <v>27046.272922740482</v>
      </c>
      <c r="G17" s="14">
        <f t="shared" si="4"/>
        <v>37915.315103864486</v>
      </c>
      <c r="H17" s="14">
        <f>($B$3*E17+$B$4*F17)/1000000</f>
        <v>126.28836354903686</v>
      </c>
      <c r="I17" s="8"/>
      <c r="J17" s="8"/>
      <c r="K17" s="8">
        <f t="shared" si="6"/>
        <v>25.575403805958928</v>
      </c>
      <c r="L17" s="8">
        <f t="shared" si="7"/>
        <v>0.67454018873107502</v>
      </c>
    </row>
    <row r="18" spans="1:12" x14ac:dyDescent="0.2">
      <c r="A18" s="10">
        <f t="shared" si="0"/>
        <v>2031</v>
      </c>
      <c r="B18" s="14">
        <f t="shared" si="8"/>
        <v>20300.739021399742</v>
      </c>
      <c r="C18" s="12">
        <v>0.25</v>
      </c>
      <c r="D18" s="12">
        <f t="shared" si="1"/>
        <v>0.75</v>
      </c>
      <c r="E18" s="14">
        <f t="shared" ref="E18" si="9">B18*C18+E17-B8*0.7*C8</f>
        <v>15799.536936473938</v>
      </c>
      <c r="F18" s="14">
        <f t="shared" ref="F18" si="10">B18*D18+F17-B8*$E$4*D8</f>
        <v>42085.79718879029</v>
      </c>
      <c r="G18" s="14">
        <f t="shared" si="4"/>
        <v>57885.334125264228</v>
      </c>
      <c r="H18" s="14">
        <f t="shared" si="5"/>
        <v>194.52007001200997</v>
      </c>
      <c r="I18" s="8"/>
      <c r="J18" s="8"/>
      <c r="K18" s="8">
        <f t="shared" si="6"/>
        <v>39.429600303522903</v>
      </c>
      <c r="L18" s="8">
        <f t="shared" si="7"/>
        <v>0.68116736129046085</v>
      </c>
    </row>
  </sheetData>
  <pageMargins left="0.7" right="0.7" top="0.75" bottom="0.75" header="0.3" footer="0.3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7 Years" ma:contentTypeID="0x010100A3A00E075112F3488A0A737A21FB9247006579ED578A2EB6489A80C6398E4E0E8E" ma:contentTypeVersion="24" ma:contentTypeDescription="Retention Policy - Documents of this type are set to expire 7 years from the document's 'Modified' date.." ma:contentTypeScope="" ma:versionID="5def987863cceb0c4ecee444bb9e8bc9">
  <xsd:schema xmlns:xsd="http://www.w3.org/2001/XMLSchema" xmlns:xs="http://www.w3.org/2001/XMLSchema" xmlns:p="http://schemas.microsoft.com/office/2006/metadata/properties" xmlns:ns2="47675423-5fdf-470e-9b14-c24edd1d9ce6" xmlns:ns3="5e6adf1c-5a3b-4162-a28f-5e712d13fd4b" xmlns:ns4="290437e3-400f-44b3-984b-2d366b422630" targetNamespace="http://schemas.microsoft.com/office/2006/metadata/properties" ma:root="true" ma:fieldsID="72c80e65d45986b4411af24f88bbb9a7" ns2:_="" ns3:_="" ns4:_="">
    <xsd:import namespace="47675423-5fdf-470e-9b14-c24edd1d9ce6"/>
    <xsd:import namespace="5e6adf1c-5a3b-4162-a28f-5e712d13fd4b"/>
    <xsd:import namespace="290437e3-400f-44b3-984b-2d366b422630"/>
    <xsd:element name="properties">
      <xsd:complexType>
        <xsd:sequence>
          <xsd:element name="documentManagement">
            <xsd:complexType>
              <xsd:all>
                <xsd:element ref="ns2:IR_Requester" minOccurs="0"/>
                <xsd:element ref="ns2:Status_" minOccurs="0"/>
                <xsd:element ref="ns2:IR_Owner" minOccurs="0"/>
                <xsd:element ref="ns2:IR_Writer" minOccurs="0"/>
                <xsd:element ref="ns2:Topic" minOccurs="0"/>
                <xsd:element ref="ns2:IR_Description" minOccurs="0"/>
                <xsd:element ref="ns2:Batch" minOccurs="0"/>
                <xsd:element ref="ns2:Out_x0020_of_x0020_Scope" minOccurs="0"/>
                <xsd:element ref="ns2:IR_Filing_Date" minOccurs="0"/>
                <xsd:element ref="ns2:IR_Received_Date" minOccurs="0"/>
                <xsd:element ref="ns2:Sensitive" minOccurs="0"/>
                <xsd:element ref="ns2:Customer_x0020_Sensitivity" minOccurs="0"/>
                <xsd:element ref="ns2:Refer_x0020_to" minOccurs="0"/>
                <xsd:element ref="ns2:IR_Subtopic" minOccurs="0"/>
                <xsd:element ref="ns2:IR_Sorting" minOccurs="0"/>
                <xsd:element ref="ns2:Consultant_x003f_" minOccurs="0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75423-5fdf-470e-9b14-c24edd1d9ce6" elementFormDefault="qualified">
    <xsd:import namespace="http://schemas.microsoft.com/office/2006/documentManagement/types"/>
    <xsd:import namespace="http://schemas.microsoft.com/office/infopath/2007/PartnerControls"/>
    <xsd:element name="IR_Requester" ma:index="1" nillable="true" ma:displayName="Requester" ma:description="The party that requested the information." ma:list="{e72a16c4-3e0b-45ec-bf5b-7585832e5a7a}" ma:internalName="IR_Requester" ma:readOnly="false" ma:showField="Title">
      <xsd:simpleType>
        <xsd:restriction base="dms:Lookup"/>
      </xsd:simpleType>
    </xsd:element>
    <xsd:element name="Status_" ma:index="2" nillable="true" ma:displayName="Status_" ma:list="{2abff5be-36ac-434f-8fc3-2c66b78c5db5}" ma:internalName="Status_" ma:readOnly="false" ma:showField="Title">
      <xsd:simpleType>
        <xsd:restriction base="dms:Lookup"/>
      </xsd:simpleType>
    </xsd:element>
    <xsd:element name="IR_Owner" ma:index="3" nillable="true" ma:displayName="IR_Owner" ma:description="The Owner accountable for ensuring completion of the Information Request." ma:internalName="IR_Owner" ma:readOnly="false">
      <xsd:simpleType>
        <xsd:restriction base="dms:Text">
          <xsd:maxLength value="255"/>
        </xsd:restriction>
      </xsd:simpleType>
    </xsd:element>
    <xsd:element name="IR_Writer" ma:index="4" nillable="true" ma:displayName="IR_Writer" ma:description="The person assigned to draft the response of the information request." ma:internalName="IR_Writer" ma:readOnly="false">
      <xsd:simpleType>
        <xsd:restriction base="dms:Text">
          <xsd:maxLength value="255"/>
        </xsd:restriction>
      </xsd:simpleType>
    </xsd:element>
    <xsd:element name="Topic" ma:index="5" nillable="true" ma:displayName="Topic" ma:internalName="Topic">
      <xsd:simpleType>
        <xsd:restriction base="dms:Text">
          <xsd:maxLength value="255"/>
        </xsd:restriction>
      </xsd:simpleType>
    </xsd:element>
    <xsd:element name="IR_Description" ma:index="6" nillable="true" ma:displayName="Description" ma:internalName="IR_Description" ma:readOnly="false">
      <xsd:simpleType>
        <xsd:restriction base="dms:Note">
          <xsd:maxLength value="255"/>
        </xsd:restriction>
      </xsd:simpleType>
    </xsd:element>
    <xsd:element name="Batch" ma:index="7" nillable="true" ma:displayName="Batch" ma:default="N/A" ma:format="Dropdown" ma:internalName="Batch" ma:readOnly="false">
      <xsd:simpleType>
        <xsd:restriction base="dms:Choice">
          <xsd:enumeration value="1"/>
          <xsd:enumeration value="2"/>
          <xsd:enumeration value="N/A"/>
        </xsd:restriction>
      </xsd:simpleType>
    </xsd:element>
    <xsd:element name="Out_x0020_of_x0020_Scope" ma:index="8" nillable="true" ma:displayName="Out of Scope" ma:default="0" ma:internalName="Out_x0020_of_x0020_Scope" ma:readOnly="false">
      <xsd:simpleType>
        <xsd:restriction base="dms:Boolean"/>
      </xsd:simpleType>
    </xsd:element>
    <xsd:element name="IR_Filing_Date" ma:index="9" nillable="true" ma:displayName="Filing_Date" ma:format="DateOnly" ma:internalName="IR_Filing_Date" ma:readOnly="false">
      <xsd:simpleType>
        <xsd:restriction base="dms:DateTime"/>
      </xsd:simpleType>
    </xsd:element>
    <xsd:element name="IR_Received_Date" ma:index="10" nillable="true" ma:displayName="Received_Date" ma:format="DateOnly" ma:internalName="IR_Received_Date" ma:readOnly="false">
      <xsd:simpleType>
        <xsd:restriction base="dms:DateTime"/>
      </xsd:simpleType>
    </xsd:element>
    <xsd:element name="Sensitive" ma:index="11" nillable="true" ma:displayName="Sensitive" ma:default="0" ma:internalName="Sensitive" ma:readOnly="false">
      <xsd:simpleType>
        <xsd:restriction base="dms:Boolean"/>
      </xsd:simpleType>
    </xsd:element>
    <xsd:element name="Customer_x0020_Sensitivity" ma:index="12" nillable="true" ma:displayName="Customer Sensitivity" ma:default="0" ma:internalName="Customer_x0020_Sensitivity" ma:readOnly="false">
      <xsd:simpleType>
        <xsd:restriction base="dms:Boolean"/>
      </xsd:simpleType>
    </xsd:element>
    <xsd:element name="Refer_x0020_to" ma:index="13" nillable="true" ma:displayName="Refer to" ma:internalName="Refer_x0020_to" ma:readOnly="false">
      <xsd:simpleType>
        <xsd:restriction base="dms:Text">
          <xsd:maxLength value="255"/>
        </xsd:restriction>
      </xsd:simpleType>
    </xsd:element>
    <xsd:element name="IR_Subtopic" ma:index="14" nillable="true" ma:displayName="Subtopic" ma:list="{c70d1b5e-d784-4fa7-b5cb-2fadb137a33d}" ma:internalName="IR_Subtopic" ma:readOnly="false" ma:showField="Title">
      <xsd:simpleType>
        <xsd:restriction base="dms:Lookup"/>
      </xsd:simpleType>
    </xsd:element>
    <xsd:element name="IR_Sorting" ma:index="16" nillable="true" ma:displayName="IR_Sorting" ma:default="&lt;select...&gt;" ma:format="Dropdown" ma:internalName="IR_Sorting" ma:readOnly="false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  <xsd:element name="Consultant_x003f_" ma:index="17" nillable="true" ma:displayName="Consultant?" ma:default="1" ma:internalName="Consultant_x003f_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adf1c-5a3b-4162-a28f-5e712d13fd4b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437e3-400f-44b3-984b-2d366b422630" elementFormDefault="qualified">
    <xsd:import namespace="http://schemas.microsoft.com/office/2006/documentManagement/types"/>
    <xsd:import namespace="http://schemas.microsoft.com/office/infopath/2007/PartnerControls"/>
    <xsd:element name="SharedWithUsers" ma:index="2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5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47675423-5fdf-470e-9b14-c24edd1d9ce6" xsi:nil="true"/>
    <Batch xmlns="47675423-5fdf-470e-9b14-c24edd1d9ce6">1</Batch>
    <Status_ xmlns="47675423-5fdf-470e-9b14-c24edd1d9ce6">14</Status_>
    <Customer_x0020_Sensitivity xmlns="47675423-5fdf-470e-9b14-c24edd1d9ce6">false</Customer_x0020_Sensitivity>
    <IR_Subtopic xmlns="47675423-5fdf-470e-9b14-c24edd1d9ce6" xsi:nil="true"/>
    <IR_Owner xmlns="47675423-5fdf-470e-9b14-c24edd1d9ce6">Allen, Sandy</IR_Owner>
    <IR_Received_Date xmlns="47675423-5fdf-470e-9b14-c24edd1d9ce6" xsi:nil="true"/>
    <Sensitive xmlns="47675423-5fdf-470e-9b14-c24edd1d9ce6">true</Sensitive>
    <Refer_x0020_to xmlns="47675423-5fdf-470e-9b14-c24edd1d9ce6" xsi:nil="true"/>
    <IR_Filing_Date xmlns="47675423-5fdf-470e-9b14-c24edd1d9ce6" xsi:nil="true"/>
    <IR_Writer xmlns="47675423-5fdf-470e-9b14-c24edd1d9ce6">Allen, Sandy</IR_Writer>
    <IR_Description xmlns="47675423-5fdf-470e-9b14-c24edd1d9ce6" xsi:nil="true"/>
    <IR_Sorting xmlns="47675423-5fdf-470e-9b14-c24edd1d9ce6">&lt;select...&gt;</IR_Sorting>
    <IR_Requester xmlns="47675423-5fdf-470e-9b14-c24edd1d9ce6">6</IR_Requester>
    <Out_x0020_of_x0020_Scope xmlns="47675423-5fdf-470e-9b14-c24edd1d9ce6">false</Out_x0020_of_x0020_Scope>
    <Consultant_x003f_ xmlns="47675423-5fdf-470e-9b14-c24edd1d9ce6">true</Consultant_x003f_>
    <_dlc_DocId xmlns="5e6adf1c-5a3b-4162-a28f-5e712d13fd4b">NSPIREGAFF4-1312033252-43</_dlc_DocId>
    <_dlc_DocIdUrl xmlns="5e6adf1c-5a3b-4162-a28f-5e712d13fd4b">
      <Url>https://thegrid.emera.com/Sites/RegAffairs4/DL/2022LoadForecastReport/_layouts/15/DocIdRedir.aspx?ID=NSPIREGAFF4-1312033252-43</Url>
      <Description>NSPIREGAFF4-1312033252-43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97E5C6-0931-4125-8704-8AB612882613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B81A2878-7F6D-42ED-89A6-3D018FB0E58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118167-4099-42B8-A1D3-97395E0106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75423-5fdf-470e-9b14-c24edd1d9ce6"/>
    <ds:schemaRef ds:uri="5e6adf1c-5a3b-4162-a28f-5e712d13fd4b"/>
    <ds:schemaRef ds:uri="290437e3-400f-44b3-984b-2d366b4226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328A596-EA3F-45E8-89B8-14095A69B149}">
  <ds:schemaRefs>
    <ds:schemaRef ds:uri="290437e3-400f-44b3-984b-2d366b422630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5e6adf1c-5a3b-4162-a28f-5e712d13fd4b"/>
    <ds:schemaRef ds:uri="http://schemas.openxmlformats.org/package/2006/metadata/core-properties"/>
    <ds:schemaRef ds:uri="http://purl.org/dc/elements/1.1/"/>
    <ds:schemaRef ds:uri="47675423-5fdf-470e-9b14-c24edd1d9ce6"/>
    <ds:schemaRef ds:uri="http://purl.org/dc/dcmitype/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59CFF574-9062-4104-9C04-7C366F994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 EV Forecast</vt:lpstr>
      <vt:lpstr>2021 EV Forecast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Allen, Sandy</dc:creator>
  <cp:lastModifiedBy>Pavlidis, Alexandra</cp:lastModifiedBy>
  <cp:lastPrinted>2022-07-08T13:11:09Z</cp:lastPrinted>
  <dcterms:created xsi:type="dcterms:W3CDTF">2022-06-13T16:30:42Z</dcterms:created>
  <dcterms:modified xsi:type="dcterms:W3CDTF">2022-07-08T13:11:24Z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0x010100A3A00E075112F3488A0A737A21FB9247006579ED578A2EB6489A80C6398E4E0E8E</vt:lpwstr>
  </property>
  <property fmtid="{D5CDD505-2E9C-101B-9397-08002B2CF9AE}" pid="3" name="_dlc_DocIdItemGuid">
    <vt:lpwstr>acf69c71-326c-4d96-b9b3-4688f4782e1a</vt:lpwstr>
  </property>
</Properties>
</file>