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8_{B1FD5F01-3E26-4627-8622-4C24A370DA64}" xr6:coauthVersionLast="47" xr6:coauthVersionMax="47" xr10:uidLastSave="{00000000-0000-0000-0000-000000000000}"/>
  <bookViews>
    <workbookView xWindow="28680" yWindow="1680" windowWidth="29040" windowHeight="15720" tabRatio="729" xr2:uid="{9584CEAF-3208-4F8C-97E2-95965B39F1E4}"/>
  </bookViews>
  <sheets>
    <sheet name="Release Notes " sheetId="7" r:id="rId1"/>
    <sheet name="AVC no EE, no DR (Total)" sheetId="9" r:id="rId2"/>
    <sheet name="AVC no EE, no DR (Seasonal)" sheetId="11" r:id="rId3"/>
    <sheet name="AVC no DR" sheetId="8" r:id="rId4"/>
    <sheet name="AVC T&amp;D" sheetId="12" r:id="rId5"/>
    <sheet name="Sheet1" sheetId="13" r:id="rId6"/>
  </sheets>
  <definedNames>
    <definedName name="LFC_4HR_Battery">#REF!</definedName>
    <definedName name="LFC_C2G">#REF!</definedName>
    <definedName name="LFC_CC">#REF!</definedName>
    <definedName name="LFC_CT_Frame">#REF!</definedName>
    <definedName name="LFC_Wi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2" l="1"/>
  <c r="M10" i="12" l="1"/>
  <c r="N10" i="12"/>
  <c r="M11" i="12"/>
  <c r="N11" i="12"/>
  <c r="M12" i="12"/>
  <c r="N12" i="12"/>
  <c r="M13" i="12"/>
  <c r="N13" i="12"/>
  <c r="M14" i="12"/>
  <c r="N14" i="12"/>
  <c r="M15" i="12"/>
  <c r="N15" i="12"/>
  <c r="M16" i="12"/>
  <c r="N16" i="12"/>
  <c r="M17" i="12"/>
  <c r="N17" i="12"/>
  <c r="M18" i="12"/>
  <c r="N18" i="12"/>
  <c r="M19" i="12"/>
  <c r="N19" i="12"/>
  <c r="M20" i="12"/>
  <c r="N20" i="12"/>
  <c r="M21" i="12"/>
  <c r="N21" i="12"/>
  <c r="M22" i="12"/>
  <c r="N22" i="12"/>
  <c r="M23" i="12"/>
  <c r="N23" i="12"/>
  <c r="M24" i="12"/>
  <c r="N24" i="12"/>
  <c r="M25" i="12"/>
  <c r="N25" i="12"/>
  <c r="M26" i="12"/>
  <c r="N26" i="12"/>
  <c r="M27" i="12"/>
  <c r="N27" i="12"/>
  <c r="M28" i="12"/>
  <c r="N28" i="12"/>
  <c r="M29" i="12"/>
  <c r="N29" i="12"/>
  <c r="M30" i="12"/>
  <c r="N30" i="12"/>
  <c r="M31" i="12"/>
  <c r="N31" i="12"/>
  <c r="M32" i="12"/>
  <c r="N32" i="12"/>
  <c r="M33" i="12"/>
  <c r="N33" i="12"/>
  <c r="M34" i="12"/>
  <c r="N34" i="12"/>
  <c r="N9" i="12"/>
  <c r="M9" i="12"/>
  <c r="C14" i="12"/>
  <c r="G15" i="9"/>
  <c r="E41" i="9"/>
  <c r="D41" i="9"/>
  <c r="C41" i="9"/>
  <c r="C78" i="9"/>
  <c r="G55" i="9"/>
  <c r="G11" i="11"/>
  <c r="L17" i="9"/>
  <c r="L18" i="9"/>
  <c r="L19" i="9"/>
  <c r="L20" i="9"/>
  <c r="L21" i="9"/>
  <c r="L22" i="9"/>
  <c r="L23" i="9"/>
  <c r="L16" i="9"/>
  <c r="G52" i="9" l="1"/>
  <c r="B87" i="9" s="1"/>
  <c r="D87" i="9" s="1"/>
  <c r="K52" i="9" s="1"/>
  <c r="F53" i="9"/>
  <c r="G89" i="9"/>
  <c r="H9" i="12" l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H29" i="12" s="1"/>
  <c r="H30" i="12" s="1"/>
  <c r="H31" i="12" s="1"/>
  <c r="H32" i="12" s="1"/>
  <c r="H33" i="12" s="1"/>
  <c r="H34" i="12" s="1"/>
  <c r="I9" i="12"/>
  <c r="I10" i="12" s="1"/>
  <c r="I11" i="12" s="1"/>
  <c r="I12" i="12" s="1"/>
  <c r="I13" i="12" s="1"/>
  <c r="I14" i="12" s="1"/>
  <c r="I15" i="12" s="1"/>
  <c r="I16" i="12" s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34" i="12" s="1"/>
  <c r="J9" i="12"/>
  <c r="J10" i="12"/>
  <c r="J11" i="12" s="1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J25" i="12" s="1"/>
  <c r="J26" i="12" s="1"/>
  <c r="J27" i="12" s="1"/>
  <c r="J28" i="12" s="1"/>
  <c r="J29" i="12" s="1"/>
  <c r="J30" i="12" s="1"/>
  <c r="J31" i="12" s="1"/>
  <c r="J32" i="12" s="1"/>
  <c r="J33" i="12" s="1"/>
  <c r="J34" i="12" s="1"/>
  <c r="I8" i="12"/>
  <c r="J8" i="12"/>
  <c r="H8" i="12"/>
  <c r="C9" i="12"/>
  <c r="D9" i="12"/>
  <c r="E9" i="12"/>
  <c r="C10" i="12"/>
  <c r="D10" i="12"/>
  <c r="E10" i="12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C11" i="12"/>
  <c r="C12" i="12" s="1"/>
  <c r="C13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D11" i="12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D29" i="12" s="1"/>
  <c r="D30" i="12" s="1"/>
  <c r="D31" i="12" s="1"/>
  <c r="D32" i="12" s="1"/>
  <c r="D33" i="12" s="1"/>
  <c r="D34" i="12" s="1"/>
  <c r="D8" i="12"/>
  <c r="E8" i="12"/>
  <c r="G90" i="11" l="1"/>
  <c r="I90" i="11" s="1"/>
  <c r="G91" i="11"/>
  <c r="I91" i="11" s="1"/>
  <c r="G98" i="11"/>
  <c r="G99" i="11"/>
  <c r="I99" i="11" s="1"/>
  <c r="G106" i="11"/>
  <c r="I106" i="11" s="1"/>
  <c r="G107" i="11"/>
  <c r="I107" i="11" s="1"/>
  <c r="D109" i="11"/>
  <c r="G103" i="11" s="1"/>
  <c r="I103" i="11" s="1"/>
  <c r="C109" i="11"/>
  <c r="F108" i="11"/>
  <c r="F107" i="11"/>
  <c r="F106" i="11"/>
  <c r="F105" i="11"/>
  <c r="F104" i="11"/>
  <c r="F103" i="11"/>
  <c r="F102" i="11"/>
  <c r="F101" i="11"/>
  <c r="F100" i="11"/>
  <c r="F99" i="11"/>
  <c r="I98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G53" i="11"/>
  <c r="I53" i="11" s="1"/>
  <c r="G54" i="11"/>
  <c r="I54" i="11" s="1"/>
  <c r="G61" i="11"/>
  <c r="I61" i="11" s="1"/>
  <c r="G62" i="11"/>
  <c r="G69" i="11"/>
  <c r="I69" i="11" s="1"/>
  <c r="G70" i="11"/>
  <c r="I70" i="11" s="1"/>
  <c r="E73" i="11"/>
  <c r="D73" i="11"/>
  <c r="C73" i="11"/>
  <c r="G55" i="11" s="1"/>
  <c r="I55" i="11" s="1"/>
  <c r="F72" i="11"/>
  <c r="F71" i="11"/>
  <c r="F70" i="11"/>
  <c r="F69" i="11"/>
  <c r="F68" i="11"/>
  <c r="F67" i="11"/>
  <c r="F66" i="11"/>
  <c r="F65" i="11"/>
  <c r="F64" i="11"/>
  <c r="F63" i="11"/>
  <c r="I62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H47" i="11"/>
  <c r="H48" i="11" s="1"/>
  <c r="J48" i="11" s="1"/>
  <c r="F47" i="11"/>
  <c r="D37" i="11"/>
  <c r="C37" i="11"/>
  <c r="G36" i="11" s="1"/>
  <c r="I36" i="11" s="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B6" i="11"/>
  <c r="E37" i="11" s="1"/>
  <c r="G14" i="11" l="1"/>
  <c r="I14" i="11" s="1"/>
  <c r="G33" i="11"/>
  <c r="I33" i="11" s="1"/>
  <c r="G68" i="11"/>
  <c r="I68" i="11" s="1"/>
  <c r="G60" i="11"/>
  <c r="I60" i="11" s="1"/>
  <c r="G52" i="11"/>
  <c r="I52" i="11" s="1"/>
  <c r="G105" i="11"/>
  <c r="I105" i="11" s="1"/>
  <c r="G97" i="11"/>
  <c r="I97" i="11" s="1"/>
  <c r="G89" i="11"/>
  <c r="I89" i="11" s="1"/>
  <c r="I109" i="11" s="1"/>
  <c r="G12" i="11"/>
  <c r="I12" i="11" s="1"/>
  <c r="G15" i="11"/>
  <c r="I15" i="11" s="1"/>
  <c r="G18" i="11"/>
  <c r="I18" i="11" s="1"/>
  <c r="G28" i="11"/>
  <c r="I28" i="11" s="1"/>
  <c r="G31" i="11"/>
  <c r="I31" i="11" s="1"/>
  <c r="G34" i="11"/>
  <c r="I34" i="11" s="1"/>
  <c r="G67" i="11"/>
  <c r="I67" i="11" s="1"/>
  <c r="G59" i="11"/>
  <c r="I59" i="11" s="1"/>
  <c r="G51" i="11"/>
  <c r="I51" i="11" s="1"/>
  <c r="G104" i="11"/>
  <c r="I104" i="11" s="1"/>
  <c r="G96" i="11"/>
  <c r="I96" i="11" s="1"/>
  <c r="G88" i="11"/>
  <c r="I88" i="11" s="1"/>
  <c r="G30" i="11"/>
  <c r="I30" i="11" s="1"/>
  <c r="G21" i="11"/>
  <c r="I21" i="11" s="1"/>
  <c r="G27" i="11"/>
  <c r="I27" i="11" s="1"/>
  <c r="G25" i="11"/>
  <c r="I25" i="11" s="1"/>
  <c r="G66" i="11"/>
  <c r="I66" i="11" s="1"/>
  <c r="G50" i="11"/>
  <c r="I50" i="11" s="1"/>
  <c r="G95" i="11"/>
  <c r="I95" i="11" s="1"/>
  <c r="G13" i="11"/>
  <c r="I13" i="11" s="1"/>
  <c r="G16" i="11"/>
  <c r="I16" i="11" s="1"/>
  <c r="I37" i="11" s="1"/>
  <c r="G19" i="11"/>
  <c r="I19" i="11" s="1"/>
  <c r="G29" i="11"/>
  <c r="I29" i="11" s="1"/>
  <c r="G32" i="11"/>
  <c r="I32" i="11" s="1"/>
  <c r="G35" i="11"/>
  <c r="I35" i="11" s="1"/>
  <c r="J47" i="11"/>
  <c r="G47" i="11"/>
  <c r="I47" i="11" s="1"/>
  <c r="G65" i="11"/>
  <c r="I65" i="11" s="1"/>
  <c r="G57" i="11"/>
  <c r="I57" i="11" s="1"/>
  <c r="G49" i="11"/>
  <c r="I49" i="11" s="1"/>
  <c r="E109" i="11"/>
  <c r="H83" i="11" s="1"/>
  <c r="G102" i="11"/>
  <c r="I102" i="11" s="1"/>
  <c r="G94" i="11"/>
  <c r="I94" i="11" s="1"/>
  <c r="G86" i="11"/>
  <c r="I86" i="11" s="1"/>
  <c r="G17" i="11"/>
  <c r="I17" i="11" s="1"/>
  <c r="G87" i="11"/>
  <c r="I87" i="11" s="1"/>
  <c r="G72" i="11"/>
  <c r="I72" i="11" s="1"/>
  <c r="G64" i="11"/>
  <c r="I64" i="11" s="1"/>
  <c r="G56" i="11"/>
  <c r="I56" i="11" s="1"/>
  <c r="G48" i="11"/>
  <c r="I48" i="11" s="1"/>
  <c r="G83" i="11"/>
  <c r="I83" i="11" s="1"/>
  <c r="G101" i="11"/>
  <c r="I101" i="11" s="1"/>
  <c r="G93" i="11"/>
  <c r="I93" i="11" s="1"/>
  <c r="G85" i="11"/>
  <c r="I85" i="11" s="1"/>
  <c r="I11" i="11"/>
  <c r="G24" i="11"/>
  <c r="I24" i="11" s="1"/>
  <c r="G22" i="11"/>
  <c r="I22" i="11" s="1"/>
  <c r="G58" i="11"/>
  <c r="I58" i="11" s="1"/>
  <c r="H11" i="11"/>
  <c r="G20" i="11"/>
  <c r="I20" i="11" s="1"/>
  <c r="G23" i="11"/>
  <c r="I23" i="11" s="1"/>
  <c r="G26" i="11"/>
  <c r="I26" i="11" s="1"/>
  <c r="G71" i="11"/>
  <c r="I71" i="11" s="1"/>
  <c r="G63" i="11"/>
  <c r="I63" i="11" s="1"/>
  <c r="G108" i="11"/>
  <c r="I108" i="11" s="1"/>
  <c r="G100" i="11"/>
  <c r="I100" i="11" s="1"/>
  <c r="G92" i="11"/>
  <c r="I92" i="11" s="1"/>
  <c r="G84" i="11"/>
  <c r="I84" i="11" s="1"/>
  <c r="I73" i="11"/>
  <c r="H49" i="11"/>
  <c r="H12" i="11"/>
  <c r="J11" i="11"/>
  <c r="J83" i="11" l="1"/>
  <c r="H84" i="11"/>
  <c r="H85" i="11"/>
  <c r="J84" i="11"/>
  <c r="J49" i="11"/>
  <c r="H50" i="11"/>
  <c r="J12" i="11"/>
  <c r="H13" i="11"/>
  <c r="J85" i="11" l="1"/>
  <c r="H86" i="11"/>
  <c r="J50" i="11"/>
  <c r="H51" i="11"/>
  <c r="H14" i="11"/>
  <c r="J13" i="11"/>
  <c r="H87" i="11" l="1"/>
  <c r="J86" i="11"/>
  <c r="H52" i="11"/>
  <c r="J51" i="11"/>
  <c r="J14" i="11"/>
  <c r="H15" i="11"/>
  <c r="H88" i="11" l="1"/>
  <c r="J87" i="11"/>
  <c r="J52" i="11"/>
  <c r="H53" i="11"/>
  <c r="H16" i="11"/>
  <c r="J15" i="11"/>
  <c r="H89" i="11" l="1"/>
  <c r="J88" i="11"/>
  <c r="H54" i="11"/>
  <c r="J53" i="11"/>
  <c r="H17" i="11"/>
  <c r="J16" i="11"/>
  <c r="J89" i="11" l="1"/>
  <c r="H90" i="11"/>
  <c r="J54" i="11"/>
  <c r="H55" i="11"/>
  <c r="J17" i="11"/>
  <c r="H18" i="11"/>
  <c r="H91" i="11" l="1"/>
  <c r="J90" i="11"/>
  <c r="J55" i="11"/>
  <c r="H56" i="11"/>
  <c r="H19" i="11"/>
  <c r="J18" i="11"/>
  <c r="J91" i="11" l="1"/>
  <c r="H92" i="11"/>
  <c r="H57" i="11"/>
  <c r="J56" i="11"/>
  <c r="H20" i="11"/>
  <c r="J19" i="11"/>
  <c r="H93" i="11" l="1"/>
  <c r="J92" i="11"/>
  <c r="H58" i="11"/>
  <c r="J57" i="11"/>
  <c r="H21" i="11"/>
  <c r="J20" i="11"/>
  <c r="J93" i="11" l="1"/>
  <c r="H94" i="11"/>
  <c r="H59" i="11"/>
  <c r="J58" i="11"/>
  <c r="H22" i="11"/>
  <c r="J21" i="11"/>
  <c r="H95" i="11" l="1"/>
  <c r="J94" i="11"/>
  <c r="H60" i="11"/>
  <c r="J59" i="11"/>
  <c r="J22" i="11"/>
  <c r="H23" i="11"/>
  <c r="H96" i="11" l="1"/>
  <c r="J95" i="11"/>
  <c r="J60" i="11"/>
  <c r="H61" i="11"/>
  <c r="H24" i="11"/>
  <c r="J23" i="11"/>
  <c r="J96" i="11" l="1"/>
  <c r="H97" i="11"/>
  <c r="H62" i="11"/>
  <c r="J61" i="11"/>
  <c r="H25" i="11"/>
  <c r="J24" i="11"/>
  <c r="J97" i="11" l="1"/>
  <c r="H98" i="11"/>
  <c r="H63" i="11"/>
  <c r="J62" i="11"/>
  <c r="J25" i="11"/>
  <c r="H26" i="11"/>
  <c r="H99" i="11" l="1"/>
  <c r="J98" i="11"/>
  <c r="J63" i="11"/>
  <c r="H64" i="11"/>
  <c r="H27" i="11"/>
  <c r="J26" i="11"/>
  <c r="J99" i="11" l="1"/>
  <c r="H100" i="11"/>
  <c r="H65" i="11"/>
  <c r="J64" i="11"/>
  <c r="J27" i="11"/>
  <c r="H28" i="11"/>
  <c r="H101" i="11" l="1"/>
  <c r="J100" i="11"/>
  <c r="H66" i="11"/>
  <c r="J65" i="11"/>
  <c r="H29" i="11"/>
  <c r="J28" i="11"/>
  <c r="J101" i="11" l="1"/>
  <c r="H102" i="11"/>
  <c r="H67" i="11"/>
  <c r="J66" i="11"/>
  <c r="H30" i="11"/>
  <c r="J29" i="11"/>
  <c r="H103" i="11" l="1"/>
  <c r="J102" i="11"/>
  <c r="H68" i="11"/>
  <c r="J67" i="11"/>
  <c r="J30" i="11"/>
  <c r="H31" i="11"/>
  <c r="J103" i="11" l="1"/>
  <c r="H104" i="11"/>
  <c r="J68" i="11"/>
  <c r="H69" i="11"/>
  <c r="H32" i="11"/>
  <c r="J31" i="11"/>
  <c r="J104" i="11" l="1"/>
  <c r="H105" i="11"/>
  <c r="H70" i="11"/>
  <c r="J69" i="11"/>
  <c r="H33" i="11"/>
  <c r="J32" i="11"/>
  <c r="H106" i="11" l="1"/>
  <c r="J105" i="11"/>
  <c r="H71" i="11"/>
  <c r="J70" i="11"/>
  <c r="J33" i="11"/>
  <c r="H34" i="11"/>
  <c r="H107" i="11" l="1"/>
  <c r="J106" i="11"/>
  <c r="J71" i="11"/>
  <c r="H72" i="11"/>
  <c r="J72" i="11" s="1"/>
  <c r="J73" i="11" s="1"/>
  <c r="H35" i="11"/>
  <c r="J34" i="11"/>
  <c r="J107" i="11" l="1"/>
  <c r="H108" i="11"/>
  <c r="J108" i="11" s="1"/>
  <c r="J109" i="11" s="1"/>
  <c r="J35" i="11"/>
  <c r="H36" i="11"/>
  <c r="J36" i="11" s="1"/>
  <c r="J37" i="11" s="1"/>
  <c r="J17" i="8" l="1"/>
  <c r="I17" i="8"/>
  <c r="J16" i="8"/>
  <c r="J42" i="8"/>
  <c r="I42" i="8"/>
  <c r="I16" i="8"/>
  <c r="D42" i="8" l="1"/>
  <c r="E42" i="8"/>
  <c r="B10" i="9" l="1"/>
  <c r="F15" i="9"/>
  <c r="C42" i="8" l="1"/>
  <c r="I24" i="8"/>
  <c r="J24" i="8"/>
  <c r="I25" i="8"/>
  <c r="J25" i="8"/>
  <c r="I29" i="8"/>
  <c r="J29" i="8"/>
  <c r="I31" i="8"/>
  <c r="J31" i="8"/>
  <c r="I33" i="8"/>
  <c r="J33" i="8"/>
  <c r="I35" i="8"/>
  <c r="J35" i="8"/>
  <c r="I37" i="8"/>
  <c r="J37" i="8"/>
  <c r="I38" i="8"/>
  <c r="J38" i="8"/>
  <c r="H16" i="8" l="1"/>
  <c r="H17" i="8"/>
  <c r="F17" i="8"/>
  <c r="F18" i="8"/>
  <c r="F19" i="8"/>
  <c r="F20" i="8"/>
  <c r="F21" i="8"/>
  <c r="F22" i="8"/>
  <c r="F23" i="8"/>
  <c r="F24" i="8"/>
  <c r="F25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16" i="8"/>
  <c r="F55" i="9" l="1"/>
  <c r="F16" i="9" l="1"/>
  <c r="F60" i="9" l="1"/>
  <c r="F73" i="9"/>
  <c r="F74" i="9"/>
  <c r="F75" i="9"/>
  <c r="F76" i="9"/>
  <c r="F77" i="9"/>
  <c r="F36" i="9" l="1"/>
  <c r="F37" i="9"/>
  <c r="F38" i="9"/>
  <c r="F39" i="9"/>
  <c r="F40" i="9"/>
  <c r="B9" i="8" l="1"/>
  <c r="D78" i="9"/>
  <c r="B4" i="9"/>
  <c r="F72" i="9"/>
  <c r="F71" i="9"/>
  <c r="F70" i="9"/>
  <c r="F69" i="9"/>
  <c r="F68" i="9"/>
  <c r="F67" i="9"/>
  <c r="F66" i="9"/>
  <c r="F65" i="9"/>
  <c r="F64" i="9"/>
  <c r="F63" i="9"/>
  <c r="F62" i="9"/>
  <c r="F61" i="9"/>
  <c r="F59" i="9"/>
  <c r="F58" i="9"/>
  <c r="F57" i="9"/>
  <c r="F56" i="9"/>
  <c r="F54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G16" i="8"/>
  <c r="B3" i="8"/>
  <c r="I52" i="9" l="1"/>
  <c r="B3" i="9"/>
  <c r="H15" i="9"/>
  <c r="J15" i="9" s="1"/>
  <c r="G25" i="8"/>
  <c r="G53" i="9"/>
  <c r="I53" i="9" s="1"/>
  <c r="G27" i="8"/>
  <c r="G22" i="8"/>
  <c r="I22" i="8" s="1"/>
  <c r="G38" i="8"/>
  <c r="G26" i="8"/>
  <c r="G19" i="8"/>
  <c r="I19" i="8" s="1"/>
  <c r="G39" i="8"/>
  <c r="I39" i="8" s="1"/>
  <c r="G33" i="8"/>
  <c r="G31" i="8"/>
  <c r="G18" i="8"/>
  <c r="I18" i="8" s="1"/>
  <c r="G40" i="8"/>
  <c r="I40" i="8" s="1"/>
  <c r="G36" i="8"/>
  <c r="I36" i="8" s="1"/>
  <c r="G21" i="8"/>
  <c r="I21" i="8" s="1"/>
  <c r="G30" i="8"/>
  <c r="I30" i="8" s="1"/>
  <c r="G34" i="8"/>
  <c r="I34" i="8" s="1"/>
  <c r="G24" i="8"/>
  <c r="G41" i="8"/>
  <c r="I41" i="8" s="1"/>
  <c r="G29" i="8"/>
  <c r="G28" i="8"/>
  <c r="G17" i="8"/>
  <c r="G35" i="8"/>
  <c r="G32" i="8"/>
  <c r="I32" i="8" s="1"/>
  <c r="G37" i="8"/>
  <c r="G23" i="8"/>
  <c r="I23" i="8" s="1"/>
  <c r="G20" i="8"/>
  <c r="I20" i="8" s="1"/>
  <c r="G57" i="9"/>
  <c r="I57" i="9" s="1"/>
  <c r="G69" i="9"/>
  <c r="I69" i="9" s="1"/>
  <c r="G58" i="9"/>
  <c r="I58" i="9" s="1"/>
  <c r="G70" i="9"/>
  <c r="I70" i="9" s="1"/>
  <c r="G61" i="9"/>
  <c r="I61" i="9" s="1"/>
  <c r="G73" i="9"/>
  <c r="I73" i="9" s="1"/>
  <c r="G75" i="9"/>
  <c r="I75" i="9" s="1"/>
  <c r="G64" i="9"/>
  <c r="I64" i="9" s="1"/>
  <c r="G76" i="9"/>
  <c r="I76" i="9" s="1"/>
  <c r="G65" i="9"/>
  <c r="I65" i="9" s="1"/>
  <c r="I55" i="9"/>
  <c r="G67" i="9"/>
  <c r="I67" i="9" s="1"/>
  <c r="G68" i="9"/>
  <c r="I68" i="9" s="1"/>
  <c r="G59" i="9"/>
  <c r="I59" i="9" s="1"/>
  <c r="G71" i="9"/>
  <c r="I71" i="9" s="1"/>
  <c r="G62" i="9"/>
  <c r="I62" i="9" s="1"/>
  <c r="G74" i="9"/>
  <c r="I74" i="9" s="1"/>
  <c r="G63" i="9"/>
  <c r="I63" i="9" s="1"/>
  <c r="G77" i="9"/>
  <c r="I77" i="9" s="1"/>
  <c r="G54" i="9"/>
  <c r="I54" i="9" s="1"/>
  <c r="G60" i="9"/>
  <c r="I60" i="9" s="1"/>
  <c r="G72" i="9"/>
  <c r="I72" i="9" s="1"/>
  <c r="G66" i="9"/>
  <c r="I66" i="9" s="1"/>
  <c r="G56" i="9"/>
  <c r="I56" i="9" s="1"/>
  <c r="G25" i="9"/>
  <c r="I25" i="9" s="1"/>
  <c r="G37" i="9"/>
  <c r="I37" i="9" s="1"/>
  <c r="G32" i="9"/>
  <c r="I32" i="9" s="1"/>
  <c r="G22" i="9"/>
  <c r="I22" i="9" s="1"/>
  <c r="G26" i="9"/>
  <c r="I26" i="9" s="1"/>
  <c r="G38" i="9"/>
  <c r="I38" i="9" s="1"/>
  <c r="G31" i="9"/>
  <c r="I31" i="9" s="1"/>
  <c r="G21" i="9"/>
  <c r="I21" i="9" s="1"/>
  <c r="G23" i="9"/>
  <c r="I23" i="9" s="1"/>
  <c r="G27" i="9"/>
  <c r="I27" i="9" s="1"/>
  <c r="G39" i="9"/>
  <c r="I39" i="9" s="1"/>
  <c r="G34" i="9"/>
  <c r="I34" i="9" s="1"/>
  <c r="G36" i="9"/>
  <c r="I36" i="9" s="1"/>
  <c r="G16" i="9"/>
  <c r="I16" i="9" s="1"/>
  <c r="G28" i="9"/>
  <c r="I28" i="9" s="1"/>
  <c r="G40" i="9"/>
  <c r="I40" i="9" s="1"/>
  <c r="G17" i="9"/>
  <c r="I17" i="9" s="1"/>
  <c r="G29" i="9"/>
  <c r="I29" i="9" s="1"/>
  <c r="I15" i="9"/>
  <c r="G30" i="9"/>
  <c r="I30" i="9" s="1"/>
  <c r="G33" i="9"/>
  <c r="I33" i="9" s="1"/>
  <c r="G35" i="9"/>
  <c r="I35" i="9" s="1"/>
  <c r="G24" i="9"/>
  <c r="I24" i="9" s="1"/>
  <c r="G18" i="9"/>
  <c r="I18" i="9" s="1"/>
  <c r="G19" i="9"/>
  <c r="I19" i="9" s="1"/>
  <c r="G20" i="9"/>
  <c r="I20" i="9" s="1"/>
  <c r="B5" i="9"/>
  <c r="B4" i="8"/>
  <c r="E78" i="9"/>
  <c r="H52" i="9" s="1"/>
  <c r="H53" i="9" l="1"/>
  <c r="J52" i="9"/>
  <c r="H16" i="9"/>
  <c r="B50" i="8"/>
  <c r="D50" i="8" s="1"/>
  <c r="K16" i="8" s="1"/>
  <c r="I41" i="9"/>
  <c r="B88" i="9"/>
  <c r="D88" i="9" s="1"/>
  <c r="H17" i="9" l="1"/>
  <c r="J16" i="9"/>
  <c r="K55" i="9"/>
  <c r="L52" i="9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B51" i="8"/>
  <c r="D51" i="8" s="1"/>
  <c r="K37" i="8"/>
  <c r="K19" i="8"/>
  <c r="K22" i="8"/>
  <c r="K34" i="8"/>
  <c r="K38" i="8"/>
  <c r="K18" i="8"/>
  <c r="K17" i="8"/>
  <c r="K39" i="8"/>
  <c r="K32" i="8"/>
  <c r="K40" i="8"/>
  <c r="K21" i="8"/>
  <c r="K20" i="8"/>
  <c r="K28" i="8"/>
  <c r="K41" i="8"/>
  <c r="K24" i="8"/>
  <c r="K23" i="8"/>
  <c r="K25" i="8"/>
  <c r="K31" i="8"/>
  <c r="K27" i="8"/>
  <c r="K26" i="8"/>
  <c r="K30" i="8"/>
  <c r="K29" i="8"/>
  <c r="K33" i="8"/>
  <c r="K36" i="8"/>
  <c r="K35" i="8"/>
  <c r="H54" i="9"/>
  <c r="J53" i="9"/>
  <c r="K73" i="9"/>
  <c r="K77" i="9"/>
  <c r="K76" i="9"/>
  <c r="K75" i="9"/>
  <c r="K74" i="9"/>
  <c r="K68" i="9"/>
  <c r="K53" i="9"/>
  <c r="K71" i="9"/>
  <c r="K63" i="9"/>
  <c r="K64" i="9"/>
  <c r="K62" i="9"/>
  <c r="K56" i="9"/>
  <c r="K65" i="9"/>
  <c r="K69" i="9"/>
  <c r="K72" i="9"/>
  <c r="K66" i="9"/>
  <c r="K59" i="9"/>
  <c r="K54" i="9"/>
  <c r="K70" i="9"/>
  <c r="K61" i="9"/>
  <c r="K57" i="9"/>
  <c r="K60" i="9"/>
  <c r="K67" i="9"/>
  <c r="K58" i="9"/>
  <c r="I78" i="9"/>
  <c r="J17" i="9" l="1"/>
  <c r="H18" i="9"/>
  <c r="L16" i="8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H18" i="8"/>
  <c r="J18" i="8" s="1"/>
  <c r="H55" i="9"/>
  <c r="J54" i="9"/>
  <c r="J18" i="9" l="1"/>
  <c r="H19" i="9"/>
  <c r="H19" i="8"/>
  <c r="J19" i="8" s="1"/>
  <c r="J55" i="9"/>
  <c r="H56" i="9"/>
  <c r="J19" i="9" l="1"/>
  <c r="H20" i="9"/>
  <c r="H20" i="8"/>
  <c r="J20" i="8" s="1"/>
  <c r="H57" i="9"/>
  <c r="J56" i="9"/>
  <c r="J20" i="9" l="1"/>
  <c r="H21" i="9"/>
  <c r="H21" i="8"/>
  <c r="J21" i="8" s="1"/>
  <c r="H58" i="9"/>
  <c r="J57" i="9"/>
  <c r="J21" i="9" l="1"/>
  <c r="H22" i="9"/>
  <c r="H22" i="8"/>
  <c r="J22" i="8" s="1"/>
  <c r="J58" i="9"/>
  <c r="H59" i="9"/>
  <c r="H23" i="9" l="1"/>
  <c r="J22" i="9"/>
  <c r="H23" i="8"/>
  <c r="J23" i="8" s="1"/>
  <c r="J59" i="9"/>
  <c r="H60" i="9"/>
  <c r="H24" i="9" l="1"/>
  <c r="J23" i="9"/>
  <c r="H24" i="8"/>
  <c r="J60" i="9"/>
  <c r="H61" i="9"/>
  <c r="J24" i="9" l="1"/>
  <c r="H25" i="9"/>
  <c r="H25" i="8"/>
  <c r="J61" i="9"/>
  <c r="H62" i="9"/>
  <c r="H26" i="9" l="1"/>
  <c r="J25" i="9"/>
  <c r="H26" i="8"/>
  <c r="H63" i="9"/>
  <c r="J62" i="9"/>
  <c r="H27" i="9" l="1"/>
  <c r="J26" i="9"/>
  <c r="H27" i="8"/>
  <c r="J63" i="9"/>
  <c r="H64" i="9"/>
  <c r="H28" i="9" l="1"/>
  <c r="J27" i="9"/>
  <c r="H28" i="8"/>
  <c r="H65" i="9"/>
  <c r="J64" i="9"/>
  <c r="H29" i="9" l="1"/>
  <c r="J28" i="9"/>
  <c r="H29" i="8"/>
  <c r="J65" i="9"/>
  <c r="H66" i="9"/>
  <c r="J29" i="9" l="1"/>
  <c r="H30" i="9"/>
  <c r="H30" i="8"/>
  <c r="J30" i="8" s="1"/>
  <c r="J66" i="9"/>
  <c r="H67" i="9"/>
  <c r="J30" i="9" l="1"/>
  <c r="H31" i="9"/>
  <c r="H31" i="8"/>
  <c r="H68" i="9"/>
  <c r="J67" i="9"/>
  <c r="H32" i="9" l="1"/>
  <c r="J31" i="9"/>
  <c r="H32" i="8"/>
  <c r="J32" i="8" s="1"/>
  <c r="H69" i="9"/>
  <c r="J68" i="9"/>
  <c r="H33" i="9" l="1"/>
  <c r="J32" i="9"/>
  <c r="H33" i="8"/>
  <c r="H70" i="9"/>
  <c r="J69" i="9"/>
  <c r="J33" i="9" l="1"/>
  <c r="H34" i="9"/>
  <c r="H34" i="8"/>
  <c r="J34" i="8" s="1"/>
  <c r="H71" i="9"/>
  <c r="J70" i="9"/>
  <c r="H35" i="9" l="1"/>
  <c r="J34" i="9"/>
  <c r="H35" i="8"/>
  <c r="H72" i="9"/>
  <c r="J71" i="9"/>
  <c r="H36" i="9" l="1"/>
  <c r="J35" i="9"/>
  <c r="H36" i="8"/>
  <c r="J36" i="8" s="1"/>
  <c r="H73" i="9"/>
  <c r="J72" i="9"/>
  <c r="H37" i="9" l="1"/>
  <c r="J36" i="9"/>
  <c r="H37" i="8"/>
  <c r="H74" i="9"/>
  <c r="J73" i="9"/>
  <c r="H38" i="9" l="1"/>
  <c r="J37" i="9"/>
  <c r="H38" i="8"/>
  <c r="H75" i="9"/>
  <c r="J74" i="9"/>
  <c r="H39" i="9" l="1"/>
  <c r="J38" i="9"/>
  <c r="H39" i="8"/>
  <c r="J39" i="8" s="1"/>
  <c r="H76" i="9"/>
  <c r="J75" i="9"/>
  <c r="H40" i="9" l="1"/>
  <c r="J40" i="9" s="1"/>
  <c r="J39" i="9"/>
  <c r="H40" i="8"/>
  <c r="J40" i="8" s="1"/>
  <c r="H77" i="9"/>
  <c r="J77" i="9" s="1"/>
  <c r="J76" i="9"/>
  <c r="J41" i="9" l="1"/>
  <c r="H41" i="8"/>
  <c r="J41" i="8" s="1"/>
  <c r="J78" i="9"/>
</calcChain>
</file>

<file path=xl/sharedStrings.xml><?xml version="1.0" encoding="utf-8"?>
<sst xmlns="http://schemas.openxmlformats.org/spreadsheetml/2006/main" count="424" uniqueCount="329">
  <si>
    <t xml:space="preserve">Difference In Revenue Requirement </t>
  </si>
  <si>
    <t>Energy</t>
  </si>
  <si>
    <t xml:space="preserve">Capacity </t>
  </si>
  <si>
    <t xml:space="preserve">Total </t>
  </si>
  <si>
    <t>Input Assumptions</t>
  </si>
  <si>
    <t>Nominal WACC (2023)</t>
  </si>
  <si>
    <t xml:space="preserve">Inflation </t>
  </si>
  <si>
    <t>Real WACC (Energy/Capacity)</t>
  </si>
  <si>
    <t xml:space="preserve">Table 1 - Avoided Energy Cost (DSM) </t>
  </si>
  <si>
    <t>Notes</t>
  </si>
  <si>
    <t>Year</t>
  </si>
  <si>
    <t>Annual Avoided Energy Costs ($000)</t>
  </si>
  <si>
    <t>∆ Energy (GWh)</t>
  </si>
  <si>
    <t>Actual Annual AVC Energy ($/MWh)</t>
  </si>
  <si>
    <t>Levelized AVC - Energy  ($/MWh)</t>
  </si>
  <si>
    <t>Equiv. Escal. Series - AVC -Energy ($/MWh)</t>
  </si>
  <si>
    <t>Annual Avoided Energy Costs ($000) - Levelized</t>
  </si>
  <si>
    <t xml:space="preserve">Annual Avoided Energy Costs ($000) - Equiv. Escal. Series </t>
  </si>
  <si>
    <t>Nominal WACC</t>
  </si>
  <si>
    <t>Real WACC</t>
  </si>
  <si>
    <t>- These avoided costs are related to EE impacts (avoided energy costs by implementing EE)</t>
  </si>
  <si>
    <t>NPV (2025$) - Nominal</t>
  </si>
  <si>
    <t xml:space="preserve">Table 2 - Avoided Capacity Cost (DSM) </t>
  </si>
  <si>
    <t>Annual Avoided Capacity Costs ($000)</t>
  </si>
  <si>
    <t>∆ Capacity (MW)</t>
  </si>
  <si>
    <t>Actual Annual AVC Capacity ($/kW-Yr)</t>
  </si>
  <si>
    <t>Levelized AVC- Capacity ($/kW-Yr)</t>
  </si>
  <si>
    <t>Equiv. Escal. Series - AVC - Capacity ($/kW-yr)</t>
  </si>
  <si>
    <t>Annual Avoided Capacity Costs ($000)  - Levelized</t>
  </si>
  <si>
    <t xml:space="preserve">Annual Avoided Capacity Costs ($000)  -  Equiv. Escal. Series </t>
  </si>
  <si>
    <t>- These avoided costs are related to DSM (EE+DR) impacts (avoided capacity costs by implementing both EE and DR programs)</t>
  </si>
  <si>
    <t>- No capacity was added in 2025 as a result of DSM removal therefore avoided capacity costs are $0 in that year</t>
  </si>
  <si>
    <t>25-yr NPV (2023$)</t>
  </si>
  <si>
    <t xml:space="preserve">Basic </t>
  </si>
  <si>
    <t>Capacity Adjustment for Planning Reserve Margin</t>
  </si>
  <si>
    <t>Metric</t>
  </si>
  <si>
    <t>Basic Value</t>
  </si>
  <si>
    <t>PRM adder (UCAP)</t>
  </si>
  <si>
    <t xml:space="preserve">Final Value </t>
  </si>
  <si>
    <t>Levelized</t>
  </si>
  <si>
    <t xml:space="preserve">Equiv. Escal. Series </t>
  </si>
  <si>
    <t>Table 1 - On Peak Winter Avoided Energy Costs</t>
  </si>
  <si>
    <t>- These avoided costs are related to EE impacts (avoided energy costs by implementing EE) 
- Peak period: December-February weekdays 7am-11pm</t>
  </si>
  <si>
    <t>Table 2 - Off Peak Winter Avoided Energy Costs</t>
  </si>
  <si>
    <t>- These avoided costs are related to EE impacts (avoided energy costs by implementing EE)
- Off-peak period: December-February; weekdays 11pm-7am and full weekends</t>
  </si>
  <si>
    <t>Table 3 - Non-Winter Avoided Energy Costs</t>
  </si>
  <si>
    <t>- These avoided costs are related to EE impacts (avoided energy costs by implementing EE)
- Non-winter period: March-November all hours</t>
  </si>
  <si>
    <t>Difference In Revenue Requirement</t>
  </si>
  <si>
    <t xml:space="preserve">Table 2 - Avoided Capacity Cost (DR) </t>
  </si>
  <si>
    <t>PRM Adj.</t>
  </si>
  <si>
    <t xml:space="preserve">- These avoided costs are related to DR (avoided capacity costs by implementing DR) </t>
  </si>
  <si>
    <t>- There are no avoided energy costs associated with the removal of DR</t>
  </si>
  <si>
    <t>- In 2036 &amp; 2037, capacity additions are ~1 MW (slight variance in wind resource addtions in those years) therefore the actual annual AVC is set to zero</t>
  </si>
  <si>
    <t>25-yr NPV (2025$)</t>
  </si>
  <si>
    <t>Capacity Adjustment for Planning Reserve Margin ($/kW-Yr)</t>
  </si>
  <si>
    <t>Table 1 - System Wide Avoided T&amp;D Costs</t>
  </si>
  <si>
    <t>Table 2 - Constrained System Avoided T&amp;D Costs</t>
  </si>
  <si>
    <t>Transmission
$/kW-yr</t>
  </si>
  <si>
    <t>Distribution
$/kW-yr</t>
  </si>
  <si>
    <t>Total
$/kW-yr</t>
  </si>
  <si>
    <t>Avoided T&amp;D Costs</t>
  </si>
  <si>
    <t xml:space="preserve">Avoided Costs of Energy &amp; Carbon </t>
  </si>
  <si>
    <t>Avoided Costs of Capacity</t>
  </si>
  <si>
    <t xml:space="preserve">Avoided Transmission &amp; Distribution Costs </t>
  </si>
  <si>
    <t>Used for 2023-2025 DSM Plan</t>
  </si>
  <si>
    <t xml:space="preserve">Used for 2026 Extension </t>
  </si>
  <si>
    <t>On Peak Winter </t>
  </si>
  <si>
    <t>Off Peak Winter </t>
  </si>
  <si>
    <t>Non-Winter </t>
  </si>
  <si>
    <t>System Wide Avoided T&amp;D Costs</t>
  </si>
  <si>
    <t>Equivalent Escalating Series – AVC-Energy ($/MWh)</t>
  </si>
  <si>
    <t>AVC of Carbon ($/MWh)</t>
  </si>
  <si>
    <t>Actual Annual AVC - Energy ($/MWh) </t>
  </si>
  <si>
    <t xml:space="preserve">PRM Adjusted Fitted Series – 
AVC - Capacity ($/kW-yr.) </t>
  </si>
  <si>
    <t>Actual Annual AVC- Capacity ($/kW-Yr) </t>
  </si>
  <si>
    <t>Transmission ($/kW-yr)</t>
  </si>
  <si>
    <t>Distribution ($/kW-yr)</t>
  </si>
  <si>
    <t>Total ($/kW-yr)</t>
  </si>
  <si>
    <t>23.20 </t>
  </si>
  <si>
    <t>20.20 </t>
  </si>
  <si>
    <t>43.40 </t>
  </si>
  <si>
    <t>$23.66 </t>
  </si>
  <si>
    <t>$20.60 </t>
  </si>
  <si>
    <t>$44.27 </t>
  </si>
  <si>
    <t>$24.14 </t>
  </si>
  <si>
    <t>$21.02 </t>
  </si>
  <si>
    <t>$45.15 </t>
  </si>
  <si>
    <t>$28.32 </t>
  </si>
  <si>
    <t>$30.44 </t>
  </si>
  <si>
    <t>$58.77 </t>
  </si>
  <si>
    <t>$24.62 </t>
  </si>
  <si>
    <t>$21.44 </t>
  </si>
  <si>
    <t>$46.06 </t>
  </si>
  <si>
    <t>$28.89 </t>
  </si>
  <si>
    <t>$31.05 </t>
  </si>
  <si>
    <t>$59.94 </t>
  </si>
  <si>
    <t>$25.11 </t>
  </si>
  <si>
    <t>$21.87 </t>
  </si>
  <si>
    <t>$46.98 </t>
  </si>
  <si>
    <t>$29.47 </t>
  </si>
  <si>
    <t>$31.67 </t>
  </si>
  <si>
    <t>$61.14 </t>
  </si>
  <si>
    <t>$239.96 </t>
  </si>
  <si>
    <t>$129.01 </t>
  </si>
  <si>
    <t>$115.60 </t>
  </si>
  <si>
    <t>$149.80 </t>
  </si>
  <si>
    <t>$25.61 </t>
  </si>
  <si>
    <t>$22.30 </t>
  </si>
  <si>
    <t>$47.92 </t>
  </si>
  <si>
    <t>$30.06 </t>
  </si>
  <si>
    <t>$32.30 </t>
  </si>
  <si>
    <t>$62.36 </t>
  </si>
  <si>
    <t>$193.49 </t>
  </si>
  <si>
    <t>$156.81 </t>
  </si>
  <si>
    <t>$126.02 </t>
  </si>
  <si>
    <t>$110.35 </t>
  </si>
  <si>
    <t>$26.13 </t>
  </si>
  <si>
    <t>$22.75 </t>
  </si>
  <si>
    <t>$48.88 </t>
  </si>
  <si>
    <t>$30.66 </t>
  </si>
  <si>
    <t>$32.95 </t>
  </si>
  <si>
    <t>$63.61 </t>
  </si>
  <si>
    <t>$211.25 </t>
  </si>
  <si>
    <t>$145.28 </t>
  </si>
  <si>
    <t>$172.28 </t>
  </si>
  <si>
    <t>$180.54 </t>
  </si>
  <si>
    <t>$26.65 </t>
  </si>
  <si>
    <t>$23.20 </t>
  </si>
  <si>
    <t>$49.85 </t>
  </si>
  <si>
    <t>$31.27 </t>
  </si>
  <si>
    <t>$33.61 </t>
  </si>
  <si>
    <t>$64.88 </t>
  </si>
  <si>
    <t>$150.29 </t>
  </si>
  <si>
    <t>$127.75 </t>
  </si>
  <si>
    <t>$149.86 </t>
  </si>
  <si>
    <t>$123.53 </t>
  </si>
  <si>
    <t>$27.18 </t>
  </si>
  <si>
    <t>$23.67 </t>
  </si>
  <si>
    <t>$50.85 </t>
  </si>
  <si>
    <t>$31.90 </t>
  </si>
  <si>
    <t>$34.28 </t>
  </si>
  <si>
    <t>$66.18 </t>
  </si>
  <si>
    <t>$129.71 </t>
  </si>
  <si>
    <t>$79.41 </t>
  </si>
  <si>
    <t>$92.34 </t>
  </si>
  <si>
    <t>$153.97 </t>
  </si>
  <si>
    <t>$27.73 </t>
  </si>
  <si>
    <t>$51.87 </t>
  </si>
  <si>
    <t>$32.54 </t>
  </si>
  <si>
    <t>$34.97 </t>
  </si>
  <si>
    <t>$67.50 </t>
  </si>
  <si>
    <t>$68.56 </t>
  </si>
  <si>
    <t>$94.74 </t>
  </si>
  <si>
    <t>$71.10 </t>
  </si>
  <si>
    <t>$128.07 </t>
  </si>
  <si>
    <t>$28.28 </t>
  </si>
  <si>
    <t>$52.90 </t>
  </si>
  <si>
    <t>$33.19 </t>
  </si>
  <si>
    <t>$35.67 </t>
  </si>
  <si>
    <t>$68.85 </t>
  </si>
  <si>
    <t>$75.74 </t>
  </si>
  <si>
    <t>$117.28 </t>
  </si>
  <si>
    <t>$78.45 </t>
  </si>
  <si>
    <t>$135.79 </t>
  </si>
  <si>
    <t>$28.85 </t>
  </si>
  <si>
    <t>$25.12 </t>
  </si>
  <si>
    <t>$53.96 </t>
  </si>
  <si>
    <t>$33.85 </t>
  </si>
  <si>
    <t>$36.38 </t>
  </si>
  <si>
    <t>$70.23 </t>
  </si>
  <si>
    <t>$88.64 </t>
  </si>
  <si>
    <t>$81.35 </t>
  </si>
  <si>
    <t>$92.00 </t>
  </si>
  <si>
    <t>$126.00 </t>
  </si>
  <si>
    <t>$29.42 </t>
  </si>
  <si>
    <t>$25.62 </t>
  </si>
  <si>
    <t>$55.04 </t>
  </si>
  <si>
    <t>$34.53 </t>
  </si>
  <si>
    <t>$37.11 </t>
  </si>
  <si>
    <t>$71.64 </t>
  </si>
  <si>
    <t>$137.73 </t>
  </si>
  <si>
    <t>$152.39 </t>
  </si>
  <si>
    <t>$107.37 </t>
  </si>
  <si>
    <t>$123.12 </t>
  </si>
  <si>
    <t>$30.01 </t>
  </si>
  <si>
    <t>$56.14 </t>
  </si>
  <si>
    <t>$35.22 </t>
  </si>
  <si>
    <t>$37.85 </t>
  </si>
  <si>
    <t>$73.07 </t>
  </si>
  <si>
    <t>$141.47 </t>
  </si>
  <si>
    <t>$175.83 </t>
  </si>
  <si>
    <t>$111.45 </t>
  </si>
  <si>
    <t>$120.00 </t>
  </si>
  <si>
    <t>$30.61 </t>
  </si>
  <si>
    <t>$57.27 </t>
  </si>
  <si>
    <t>$35.92 </t>
  </si>
  <si>
    <t>$38.61 </t>
  </si>
  <si>
    <t>$74.53 </t>
  </si>
  <si>
    <t>$124.40 </t>
  </si>
  <si>
    <t>$166.93 </t>
  </si>
  <si>
    <t>$107.38 </t>
  </si>
  <si>
    <t>$134.78 </t>
  </si>
  <si>
    <t>$31.22 </t>
  </si>
  <si>
    <t>$27.19 </t>
  </si>
  <si>
    <t>$58.41 </t>
  </si>
  <si>
    <t>$36.64 </t>
  </si>
  <si>
    <t>$39.38 </t>
  </si>
  <si>
    <t>$76.02 </t>
  </si>
  <si>
    <t>$132.44 </t>
  </si>
  <si>
    <t>$173.98 </t>
  </si>
  <si>
    <t>$104.29 </t>
  </si>
  <si>
    <t>$148.70 </t>
  </si>
  <si>
    <t>$31.85 </t>
  </si>
  <si>
    <t>$59.58 </t>
  </si>
  <si>
    <t>$37.37 </t>
  </si>
  <si>
    <t>$40.17 </t>
  </si>
  <si>
    <t>$77.54 </t>
  </si>
  <si>
    <t>$172.99 </t>
  </si>
  <si>
    <t>$156.55 </t>
  </si>
  <si>
    <t>$89.29 </t>
  </si>
  <si>
    <t>$131.70 </t>
  </si>
  <si>
    <t>$32.49 </t>
  </si>
  <si>
    <t>$60.77 </t>
  </si>
  <si>
    <t>$38.12 </t>
  </si>
  <si>
    <t>$40.97 </t>
  </si>
  <si>
    <t>$79.09 </t>
  </si>
  <si>
    <t>$158.97 </t>
  </si>
  <si>
    <t>$147.00 </t>
  </si>
  <si>
    <t>$99.24 </t>
  </si>
  <si>
    <t>$142.53 </t>
  </si>
  <si>
    <t>$33.14 </t>
  </si>
  <si>
    <t>$61.99 </t>
  </si>
  <si>
    <t>$38.88 </t>
  </si>
  <si>
    <t>$41.79 </t>
  </si>
  <si>
    <t>$80.67 </t>
  </si>
  <si>
    <t>$179.10 </t>
  </si>
  <si>
    <t>$169.50 </t>
  </si>
  <si>
    <t>$96.94 </t>
  </si>
  <si>
    <t>$129.14 </t>
  </si>
  <si>
    <t>$33.80 </t>
  </si>
  <si>
    <t>$29.43 </t>
  </si>
  <si>
    <t>$63.23 </t>
  </si>
  <si>
    <t>$39.66 </t>
  </si>
  <si>
    <t>$42.63 </t>
  </si>
  <si>
    <t>$82.29 </t>
  </si>
  <si>
    <t>$153.86 </t>
  </si>
  <si>
    <t>$160.60 </t>
  </si>
  <si>
    <t>$98.21 </t>
  </si>
  <si>
    <t>$141.46 </t>
  </si>
  <si>
    <t>$34.48 </t>
  </si>
  <si>
    <t>$30.02 </t>
  </si>
  <si>
    <t>$64.49 </t>
  </si>
  <si>
    <t>$ 40.45 </t>
  </si>
  <si>
    <t>$43.48 </t>
  </si>
  <si>
    <t>$83.93 </t>
  </si>
  <si>
    <t>$169.01 </t>
  </si>
  <si>
    <t>$173.84 </t>
  </si>
  <si>
    <t>$101.76 </t>
  </si>
  <si>
    <t>$134.24 </t>
  </si>
  <si>
    <t>$35.17 </t>
  </si>
  <si>
    <t>$30.62 </t>
  </si>
  <si>
    <t>$65.78 </t>
  </si>
  <si>
    <t>$41.26 </t>
  </si>
  <si>
    <t>$44.35 </t>
  </si>
  <si>
    <t>$85.61 </t>
  </si>
  <si>
    <t>$203.73 </t>
  </si>
  <si>
    <t>$177.77 </t>
  </si>
  <si>
    <t>$108.98 </t>
  </si>
  <si>
    <t>$154.80 </t>
  </si>
  <si>
    <t>$35.87 </t>
  </si>
  <si>
    <t>$31.23 </t>
  </si>
  <si>
    <t>$67.10 </t>
  </si>
  <si>
    <t>$42.09 </t>
  </si>
  <si>
    <t>$45.23 </t>
  </si>
  <si>
    <t>$87.32 </t>
  </si>
  <si>
    <t>$215.10 </t>
  </si>
  <si>
    <t>$184.61 </t>
  </si>
  <si>
    <t>$123.98 </t>
  </si>
  <si>
    <t>$136.40 </t>
  </si>
  <si>
    <t>$36.59 </t>
  </si>
  <si>
    <t>$31.86 </t>
  </si>
  <si>
    <t>$68.44 </t>
  </si>
  <si>
    <t>$42.93 </t>
  </si>
  <si>
    <t>$46.14 </t>
  </si>
  <si>
    <t>$89.07 </t>
  </si>
  <si>
    <t>$198.47 </t>
  </si>
  <si>
    <t>$196.29 </t>
  </si>
  <si>
    <t>$128.32 </t>
  </si>
  <si>
    <t>$150.02 </t>
  </si>
  <si>
    <t>$37.32 </t>
  </si>
  <si>
    <t>$69.81 </t>
  </si>
  <si>
    <t>$ 43.79 </t>
  </si>
  <si>
    <t>$47.06 </t>
  </si>
  <si>
    <t>$90.85 </t>
  </si>
  <si>
    <t>$216.50 </t>
  </si>
  <si>
    <t>$204.01 </t>
  </si>
  <si>
    <t>$135.01 </t>
  </si>
  <si>
    <t>$134.01 </t>
  </si>
  <si>
    <t>$44.66 </t>
  </si>
  <si>
    <t>$48.00 </t>
  </si>
  <si>
    <t>$92.67 </t>
  </si>
  <si>
    <t>$203.77 </t>
  </si>
  <si>
    <t>$217.96 </t>
  </si>
  <si>
    <t>$133.75 </t>
  </si>
  <si>
    <t>$161.08 </t>
  </si>
  <si>
    <t>$45.56 </t>
  </si>
  <si>
    <t>$48.96 </t>
  </si>
  <si>
    <t>$94.52 </t>
  </si>
  <si>
    <t>$223.10 </t>
  </si>
  <si>
    <t>$198.58 </t>
  </si>
  <si>
    <t>$136.11 </t>
  </si>
  <si>
    <t>$153.92 </t>
  </si>
  <si>
    <t>$46.47 </t>
  </si>
  <si>
    <t>$49.94 </t>
  </si>
  <si>
    <t>$96.41 </t>
  </si>
  <si>
    <t>$233.41 </t>
  </si>
  <si>
    <t>$176.03 </t>
  </si>
  <si>
    <t>$132.64 </t>
  </si>
  <si>
    <t>$155.20 </t>
  </si>
  <si>
    <t>$47.40 </t>
  </si>
  <si>
    <t>$50.94 </t>
  </si>
  <si>
    <t>$98.34 </t>
  </si>
  <si>
    <t>$250.63 </t>
  </si>
  <si>
    <t>$182.00 </t>
  </si>
  <si>
    <t>$132.15 </t>
  </si>
  <si>
    <t>$148.22 </t>
  </si>
  <si>
    <t>$48.35 </t>
  </si>
  <si>
    <t>$51.96 </t>
  </si>
  <si>
    <t>$100.31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</si>
</sst>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0.0"/>
    <numFmt numFmtId="166" formatCode="_-* #,##0_-;\-* #,##0_-;_-* &quot;-&quot;??_-;_-@_-"/>
    <numFmt numFmtId="167" formatCode="&quot;$&quot;#,##0"/>
    <numFmt numFmtId="168" formatCode="&quot;$&quot;#,##0.00"/>
    <numFmt numFmtId="169" formatCode="0.0%"/>
    <numFmt numFmtId="170" formatCode="0.000%"/>
    <numFmt numFmtId="171" formatCode="0.00000%"/>
    <numFmt numFmtId="172" formatCode="&quot;$&quot;#,##0.000"/>
    <numFmt numFmtId="173" formatCode="_-&quot;$&quot;* #,##0.0000_-;\-&quot;$&quot;* #,##0.0000_-;_-&quot;$&quot;* &quot;-&quot;??_-;_-@_-"/>
    <numFmt numFmtId="174" formatCode="0.000000%"/>
    <numFmt numFmtId="175" formatCode="#,###&quot;-&quot;_ ;\-#,###&quot;-&quot;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/>
    <xf numFmtId="167" fontId="0" fillId="2" borderId="0" xfId="2" applyNumberFormat="1" applyFont="1" applyFill="1"/>
    <xf numFmtId="0" fontId="2" fillId="2" borderId="0" xfId="0" applyFont="1" applyFill="1"/>
    <xf numFmtId="167" fontId="0" fillId="2" borderId="0" xfId="0" applyNumberFormat="1" applyFill="1"/>
    <xf numFmtId="1" fontId="0" fillId="2" borderId="0" xfId="0" applyNumberFormat="1" applyFill="1"/>
    <xf numFmtId="0" fontId="0" fillId="2" borderId="0" xfId="0" applyFill="1" applyAlignment="1">
      <alignment horizontal="center"/>
    </xf>
    <xf numFmtId="166" fontId="0" fillId="2" borderId="0" xfId="1" applyNumberFormat="1" applyFont="1" applyFill="1"/>
    <xf numFmtId="165" fontId="0" fillId="2" borderId="0" xfId="0" applyNumberFormat="1" applyFill="1"/>
    <xf numFmtId="167" fontId="0" fillId="2" borderId="1" xfId="0" applyNumberFormat="1" applyFill="1" applyBorder="1"/>
    <xf numFmtId="167" fontId="0" fillId="2" borderId="1" xfId="2" applyNumberFormat="1" applyFont="1" applyFill="1" applyBorder="1"/>
    <xf numFmtId="167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0" fontId="0" fillId="2" borderId="1" xfId="3" applyNumberFormat="1" applyFont="1" applyFill="1" applyBorder="1"/>
    <xf numFmtId="9" fontId="0" fillId="2" borderId="1" xfId="3" applyFont="1" applyFill="1" applyBorder="1"/>
    <xf numFmtId="167" fontId="3" fillId="3" borderId="1" xfId="2" applyNumberFormat="1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1" xfId="2" applyNumberFormat="1" applyFont="1" applyFill="1" applyBorder="1"/>
    <xf numFmtId="166" fontId="3" fillId="3" borderId="1" xfId="1" applyNumberFormat="1" applyFont="1" applyFill="1" applyBorder="1" applyAlignment="1"/>
    <xf numFmtId="167" fontId="3" fillId="3" borderId="3" xfId="2" applyNumberFormat="1" applyFont="1" applyFill="1" applyBorder="1" applyAlignment="1"/>
    <xf numFmtId="167" fontId="3" fillId="3" borderId="4" xfId="2" applyNumberFormat="1" applyFont="1" applyFill="1" applyBorder="1" applyAlignment="1"/>
    <xf numFmtId="0" fontId="0" fillId="2" borderId="5" xfId="0" applyFill="1" applyBorder="1" applyAlignment="1">
      <alignment wrapText="1"/>
    </xf>
    <xf numFmtId="10" fontId="0" fillId="2" borderId="5" xfId="3" applyNumberFormat="1" applyFont="1" applyFill="1" applyBorder="1"/>
    <xf numFmtId="0" fontId="3" fillId="3" borderId="0" xfId="0" applyFont="1" applyFill="1"/>
    <xf numFmtId="167" fontId="3" fillId="3" borderId="0" xfId="2" applyNumberFormat="1" applyFont="1" applyFill="1"/>
    <xf numFmtId="9" fontId="0" fillId="2" borderId="0" xfId="3" applyFont="1" applyFill="1"/>
    <xf numFmtId="0" fontId="0" fillId="2" borderId="7" xfId="0" applyFill="1" applyBorder="1" applyAlignment="1">
      <alignment wrapText="1"/>
    </xf>
    <xf numFmtId="10" fontId="0" fillId="2" borderId="11" xfId="3" applyNumberFormat="1" applyFont="1" applyFill="1" applyBorder="1"/>
    <xf numFmtId="167" fontId="3" fillId="3" borderId="0" xfId="1" applyNumberFormat="1" applyFont="1" applyFill="1"/>
    <xf numFmtId="0" fontId="0" fillId="2" borderId="0" xfId="0" applyFill="1" applyAlignment="1">
      <alignment wrapText="1"/>
    </xf>
    <xf numFmtId="169" fontId="0" fillId="2" borderId="0" xfId="3" applyNumberFormat="1" applyFont="1" applyFill="1"/>
    <xf numFmtId="44" fontId="0" fillId="2" borderId="0" xfId="2" applyFont="1" applyFill="1"/>
    <xf numFmtId="164" fontId="0" fillId="2" borderId="0" xfId="2" applyNumberFormat="1" applyFont="1" applyFill="1"/>
    <xf numFmtId="167" fontId="0" fillId="2" borderId="1" xfId="2" applyNumberFormat="1" applyFont="1" applyFill="1" applyBorder="1" applyAlignment="1">
      <alignment horizontal="center"/>
    </xf>
    <xf numFmtId="168" fontId="0" fillId="2" borderId="1" xfId="0" applyNumberFormat="1" applyFill="1" applyBorder="1"/>
    <xf numFmtId="167" fontId="0" fillId="4" borderId="1" xfId="0" applyNumberFormat="1" applyFill="1" applyBorder="1"/>
    <xf numFmtId="0" fontId="3" fillId="3" borderId="1" xfId="0" applyFont="1" applyFill="1" applyBorder="1"/>
    <xf numFmtId="170" fontId="0" fillId="2" borderId="0" xfId="3" applyNumberFormat="1" applyFont="1" applyFill="1"/>
    <xf numFmtId="171" fontId="0" fillId="2" borderId="0" xfId="3" applyNumberFormat="1" applyFont="1" applyFill="1"/>
    <xf numFmtId="167" fontId="0" fillId="0" borderId="1" xfId="0" applyNumberFormat="1" applyBorder="1"/>
    <xf numFmtId="167" fontId="0" fillId="0" borderId="1" xfId="2" applyNumberFormat="1" applyFont="1" applyFill="1" applyBorder="1"/>
    <xf numFmtId="168" fontId="0" fillId="0" borderId="1" xfId="2" applyNumberFormat="1" applyFont="1" applyFill="1" applyBorder="1"/>
    <xf numFmtId="167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6" fontId="3" fillId="3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44" fontId="0" fillId="2" borderId="1" xfId="2" applyFont="1" applyFill="1" applyBorder="1"/>
    <xf numFmtId="0" fontId="0" fillId="5" borderId="1" xfId="0" applyFill="1" applyBorder="1" applyAlignment="1">
      <alignment horizontal="center"/>
    </xf>
    <xf numFmtId="44" fontId="0" fillId="5" borderId="1" xfId="2" applyFont="1" applyFill="1" applyBorder="1"/>
    <xf numFmtId="0" fontId="0" fillId="5" borderId="0" xfId="0" applyFill="1"/>
    <xf numFmtId="167" fontId="0" fillId="6" borderId="1" xfId="2" applyNumberFormat="1" applyFont="1" applyFill="1" applyBorder="1"/>
    <xf numFmtId="172" fontId="3" fillId="3" borderId="0" xfId="1" applyNumberFormat="1" applyFont="1" applyFill="1"/>
    <xf numFmtId="173" fontId="0" fillId="5" borderId="1" xfId="2" applyNumberFormat="1" applyFont="1" applyFill="1" applyBorder="1"/>
    <xf numFmtId="173" fontId="0" fillId="2" borderId="1" xfId="2" applyNumberFormat="1" applyFont="1" applyFill="1" applyBorder="1"/>
    <xf numFmtId="164" fontId="0" fillId="2" borderId="0" xfId="0" applyNumberFormat="1" applyFill="1"/>
    <xf numFmtId="174" fontId="0" fillId="2" borderId="1" xfId="3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7" borderId="10" xfId="0" applyFont="1" applyFill="1" applyBorder="1"/>
    <xf numFmtId="0" fontId="2" fillId="7" borderId="0" xfId="0" applyFont="1" applyFill="1"/>
    <xf numFmtId="0" fontId="6" fillId="7" borderId="23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2" fillId="7" borderId="5" xfId="0" applyFont="1" applyFill="1" applyBorder="1"/>
    <xf numFmtId="0" fontId="2" fillId="7" borderId="1" xfId="0" applyFont="1" applyFill="1" applyBorder="1"/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6" xfId="0" applyBorder="1"/>
    <xf numFmtId="175" fontId="4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6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6" fontId="0" fillId="2" borderId="0" xfId="0" applyNumberFormat="1" applyFill="1"/>
    <xf numFmtId="0" fontId="3" fillId="3" borderId="0" xfId="0" applyFont="1" applyFill="1" applyAlignment="1">
      <alignment horizontal="center" vertical="center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171450</xdr:rowOff>
    </xdr:from>
    <xdr:to>
      <xdr:col>10</xdr:col>
      <xdr:colOff>561975</xdr:colOff>
      <xdr:row>31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E7867-E6FB-4F2F-9036-507E520E0355}"/>
            </a:ext>
          </a:extLst>
        </xdr:cNvPr>
        <xdr:cNvSpPr txBox="1"/>
      </xdr:nvSpPr>
      <xdr:spPr>
        <a:xfrm>
          <a:off x="104775" y="171450"/>
          <a:ext cx="6553200" cy="590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en-CA" sz="12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Release Notes - 2024-08</a:t>
          </a:r>
          <a:endParaRPr lang="en-CA" sz="1200" b="1" u="sng"/>
        </a:p>
        <a:p>
          <a:pPr marL="0" indent="0">
            <a:buFont typeface="Arial" panose="020B0604020202020204" pitchFamily="34" charset="0"/>
            <a:buNone/>
          </a:pPr>
          <a:endParaRPr lang="en-CA" sz="1200" b="1" u="sng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en-CA" sz="1200" b="0" u="none"/>
            <a:t>1. This revision</a:t>
          </a:r>
          <a:r>
            <a:rPr lang="en-CA" sz="1200" b="0" u="none" baseline="0"/>
            <a:t> updates the Avoided Cost of Energy and Capacity values for the No EE, No DR scenario.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endParaRPr lang="en-CA" sz="1200" b="0" u="none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en-CA" sz="1200" b="0" u="none" baseline="0"/>
            <a:t>2. No changes </a:t>
          </a:r>
          <a:r>
            <a:rPr lang="en-CA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 what was provided to the DSMAG on June 12, 2024 </a:t>
          </a:r>
          <a:r>
            <a:rPr lang="en-CA" sz="1200" b="0" u="none" baseline="0"/>
            <a:t>have been made to the Avoided Cost of Capacity value for the No DR scenario, nor to the Avoided Transmission and Distribution costs. </a:t>
          </a:r>
          <a:endParaRPr lang="en-CA" sz="1200" b="0" u="none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endParaRPr lang="en-CA" sz="1200" b="0" u="none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en-CA" sz="1200" b="0" u="none"/>
            <a:t>3. Seasonal</a:t>
          </a:r>
          <a:r>
            <a:rPr lang="en-CA" sz="1200" b="0" u="none" baseline="0"/>
            <a:t> Avoided Energy Costs for the No EE, No DR scenario are broken out in the AVC no EE, no DR (Seasonal) tab.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endParaRPr lang="en-CA" sz="1200" b="0" u="none"/>
        </a:p>
        <a:p>
          <a:pPr marL="342900" marR="0" lvl="0" indent="-342900">
            <a:lnSpc>
              <a:spcPct val="115000"/>
            </a:lnSpc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endParaRPr lang="en-CA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1020387</xdr:colOff>
      <xdr:row>42</xdr:row>
      <xdr:rowOff>57595</xdr:rowOff>
    </xdr:from>
    <xdr:ext cx="3676304" cy="2763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F5C37D2-FB02-4C47-A4E2-3BC2EBC52764}"/>
                </a:ext>
              </a:extLst>
            </xdr:cNvPr>
            <xdr:cNvSpPr txBox="1"/>
          </xdr:nvSpPr>
          <xdr:spPr>
            <a:xfrm>
              <a:off x="1020387" y="9423845"/>
              <a:ext cx="3676304" cy="2763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Energy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3,091,373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24,743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$125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𝑀𝑊h</m:t>
                      </m:r>
                    </m:den>
                  </m:f>
                </m:oMath>
              </a14:m>
              <a:endParaRPr lang="en-CA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F5C37D2-FB02-4C47-A4E2-3BC2EBC52764}"/>
                </a:ext>
              </a:extLst>
            </xdr:cNvPr>
            <xdr:cNvSpPr txBox="1"/>
          </xdr:nvSpPr>
          <xdr:spPr>
            <a:xfrm>
              <a:off x="1020387" y="9423845"/>
              <a:ext cx="3676304" cy="2763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Energy = </a:t>
              </a:r>
              <a:r>
                <a:rPr lang="en-US" sz="1200" b="0" i="0">
                  <a:latin typeface="Cambria Math" panose="02040503050406030204" pitchFamily="18" charset="0"/>
                </a:rPr>
                <a:t>3,091,373</a:t>
              </a:r>
              <a:r>
                <a:rPr lang="en-CA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24,743=$125∕𝑀𝑊ℎ</a:t>
              </a:r>
              <a:endParaRPr lang="en-CA" sz="1100"/>
            </a:p>
          </xdr:txBody>
        </xdr:sp>
      </mc:Fallback>
    </mc:AlternateContent>
    <xdr:clientData/>
  </xdr:oneCellAnchor>
  <xdr:oneCellAnchor>
    <xdr:from>
      <xdr:col>0</xdr:col>
      <xdr:colOff>101533</xdr:colOff>
      <xdr:row>44</xdr:row>
      <xdr:rowOff>38793</xdr:rowOff>
    </xdr:from>
    <xdr:ext cx="4304213" cy="4738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6BFE66-EF6D-4756-ABEA-BE879FD93B8F}"/>
                </a:ext>
              </a:extLst>
            </xdr:cNvPr>
            <xdr:cNvSpPr txBox="1"/>
          </xdr:nvSpPr>
          <xdr:spPr>
            <a:xfrm>
              <a:off x="101533" y="9220893"/>
              <a:ext cx="4304213" cy="4738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CA" sz="1200" baseline="0"/>
                <a:t>Equiv. Escalating Series - AVC Energy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3,091,373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31,907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$97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𝑀𝑊h</m:t>
                      </m:r>
                    </m:den>
                  </m:f>
                </m:oMath>
              </a14:m>
              <a:endParaRPr lang="en-CA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6BFE66-EF6D-4756-ABEA-BE879FD93B8F}"/>
                </a:ext>
              </a:extLst>
            </xdr:cNvPr>
            <xdr:cNvSpPr txBox="1"/>
          </xdr:nvSpPr>
          <xdr:spPr>
            <a:xfrm>
              <a:off x="101533" y="9220893"/>
              <a:ext cx="4304213" cy="4738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CA" sz="1200" baseline="0"/>
                <a:t>Equiv. Escalating Series - AVC Energy = </a:t>
              </a:r>
              <a:r>
                <a:rPr lang="en-US" sz="1200" b="0" i="0">
                  <a:latin typeface="Cambria Math" panose="02040503050406030204" pitchFamily="18" charset="0"/>
                </a:rPr>
                <a:t>3,091,373</a:t>
              </a:r>
              <a:r>
                <a:rPr lang="en-CA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31,907=$97∕𝑀𝑊ℎ</a:t>
              </a:r>
              <a:endParaRPr lang="en-CA" sz="1200"/>
            </a:p>
          </xdr:txBody>
        </xdr:sp>
      </mc:Fallback>
    </mc:AlternateContent>
    <xdr:clientData/>
  </xdr:oneCellAnchor>
  <xdr:oneCellAnchor>
    <xdr:from>
      <xdr:col>0</xdr:col>
      <xdr:colOff>152401</xdr:colOff>
      <xdr:row>81</xdr:row>
      <xdr:rowOff>96983</xdr:rowOff>
    </xdr:from>
    <xdr:ext cx="4153894" cy="2763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7728BC-9294-40B6-8D2B-B8DBBE4D13B4}"/>
                </a:ext>
              </a:extLst>
            </xdr:cNvPr>
            <xdr:cNvSpPr txBox="1"/>
          </xdr:nvSpPr>
          <xdr:spPr>
            <a:xfrm>
              <a:off x="152401" y="17739400"/>
              <a:ext cx="4153894" cy="2763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CA" sz="1200" baseline="0"/>
                <a:t>Equiv. Escalating Series - AVC Capacity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639,388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6,310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$101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𝑘𝑊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𝑌𝑟</m:t>
                      </m:r>
                    </m:den>
                  </m:f>
                </m:oMath>
              </a14:m>
              <a:endParaRPr lang="en-CA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7728BC-9294-40B6-8D2B-B8DBBE4D13B4}"/>
                </a:ext>
              </a:extLst>
            </xdr:cNvPr>
            <xdr:cNvSpPr txBox="1"/>
          </xdr:nvSpPr>
          <xdr:spPr>
            <a:xfrm>
              <a:off x="152401" y="17739400"/>
              <a:ext cx="4153894" cy="2763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CA" sz="1200" baseline="0"/>
                <a:t>Equiv. Escalating Series - AVC Capacity = </a:t>
              </a:r>
              <a:r>
                <a:rPr lang="en-US" sz="1200" b="0" i="0">
                  <a:latin typeface="Cambria Math" panose="02040503050406030204" pitchFamily="18" charset="0"/>
                </a:rPr>
                <a:t>639,388</a:t>
              </a:r>
              <a:r>
                <a:rPr lang="en-CA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6,310=$101∕〖𝑘𝑊−𝑌𝑟〗</a:t>
              </a:r>
              <a:endParaRPr lang="en-CA" sz="1200"/>
            </a:p>
          </xdr:txBody>
        </xdr:sp>
      </mc:Fallback>
    </mc:AlternateContent>
    <xdr:clientData/>
  </xdr:oneCellAnchor>
  <xdr:oneCellAnchor>
    <xdr:from>
      <xdr:col>0</xdr:col>
      <xdr:colOff>1080654</xdr:colOff>
      <xdr:row>79</xdr:row>
      <xdr:rowOff>42333</xdr:rowOff>
    </xdr:from>
    <xdr:ext cx="3410421" cy="3170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E4F0204-B330-4A8E-8FB7-EA43EC71EAA8}"/>
                </a:ext>
              </a:extLst>
            </xdr:cNvPr>
            <xdr:cNvSpPr txBox="1"/>
          </xdr:nvSpPr>
          <xdr:spPr>
            <a:xfrm>
              <a:off x="1080654" y="17303750"/>
              <a:ext cx="3410421" cy="3170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Capacity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639,388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4,992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$128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𝑘𝑊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𝑌𝑟</m:t>
                      </m:r>
                    </m:den>
                  </m:f>
                </m:oMath>
              </a14:m>
              <a:endParaRPr lang="en-CA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E4F0204-B330-4A8E-8FB7-EA43EC71EAA8}"/>
                </a:ext>
              </a:extLst>
            </xdr:cNvPr>
            <xdr:cNvSpPr txBox="1"/>
          </xdr:nvSpPr>
          <xdr:spPr>
            <a:xfrm>
              <a:off x="1080654" y="17303750"/>
              <a:ext cx="3410421" cy="3170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Capacity = </a:t>
              </a:r>
              <a:r>
                <a:rPr lang="en-US" sz="1200" b="0" i="0">
                  <a:latin typeface="Cambria Math" panose="02040503050406030204" pitchFamily="18" charset="0"/>
                </a:rPr>
                <a:t>639,388</a:t>
              </a:r>
              <a:r>
                <a:rPr lang="en-CA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4,992=$128∕〖𝑘𝑊−𝑌𝑟〗</a:t>
              </a:r>
              <a:endParaRPr lang="en-CA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1020387</xdr:colOff>
      <xdr:row>38</xdr:row>
      <xdr:rowOff>57595</xdr:rowOff>
    </xdr:from>
    <xdr:ext cx="3676304" cy="2789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6D33A3A-54B9-4693-B948-D6A1A66EAE13}"/>
                </a:ext>
              </a:extLst>
            </xdr:cNvPr>
            <xdr:cNvSpPr txBox="1"/>
          </xdr:nvSpPr>
          <xdr:spPr>
            <a:xfrm>
              <a:off x="1020387" y="9430195"/>
              <a:ext cx="3676304" cy="278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Energy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583,347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3,667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$162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𝑀𝑊h</m:t>
                      </m:r>
                    </m:den>
                  </m:f>
                </m:oMath>
              </a14:m>
              <a:endParaRPr lang="en-CA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56D33A3A-54B9-4693-B948-D6A1A66EAE13}"/>
                </a:ext>
              </a:extLst>
            </xdr:cNvPr>
            <xdr:cNvSpPr txBox="1"/>
          </xdr:nvSpPr>
          <xdr:spPr>
            <a:xfrm>
              <a:off x="1020387" y="9430195"/>
              <a:ext cx="3676304" cy="278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Energy = </a:t>
              </a:r>
              <a:r>
                <a:rPr lang="en-US" sz="1200" b="0" i="0">
                  <a:latin typeface="Cambria Math" panose="02040503050406030204" pitchFamily="18" charset="0"/>
                </a:rPr>
                <a:t>583,347</a:t>
              </a:r>
              <a:r>
                <a:rPr lang="en-CA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3,667=$162∕𝑀𝑊ℎ</a:t>
              </a:r>
              <a:endParaRPr lang="en-CA" sz="1100"/>
            </a:p>
          </xdr:txBody>
        </xdr:sp>
      </mc:Fallback>
    </mc:AlternateContent>
    <xdr:clientData/>
  </xdr:oneCellAnchor>
  <xdr:oneCellAnchor>
    <xdr:from>
      <xdr:col>0</xdr:col>
      <xdr:colOff>101533</xdr:colOff>
      <xdr:row>40</xdr:row>
      <xdr:rowOff>38793</xdr:rowOff>
    </xdr:from>
    <xdr:ext cx="4304213" cy="4738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83979E2-8C78-4D2E-A9C8-6AA355EA71D2}"/>
                </a:ext>
              </a:extLst>
            </xdr:cNvPr>
            <xdr:cNvSpPr txBox="1"/>
          </xdr:nvSpPr>
          <xdr:spPr>
            <a:xfrm>
              <a:off x="101533" y="9792393"/>
              <a:ext cx="4304213" cy="4738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CA" sz="1200" baseline="0"/>
                <a:t>Equiv. Escalating Series - AVC Energy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583,347</m:t>
                      </m:r>
                    </m:num>
                    <m:den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4,723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$126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𝑀𝑊h</m:t>
                      </m:r>
                    </m:den>
                  </m:f>
                </m:oMath>
              </a14:m>
              <a:endParaRPr lang="en-CA" sz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83979E2-8C78-4D2E-A9C8-6AA355EA71D2}"/>
                </a:ext>
              </a:extLst>
            </xdr:cNvPr>
            <xdr:cNvSpPr txBox="1"/>
          </xdr:nvSpPr>
          <xdr:spPr>
            <a:xfrm>
              <a:off x="101533" y="9792393"/>
              <a:ext cx="4304213" cy="4738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CA" sz="1200" baseline="0"/>
                <a:t>Equiv. Escalating Series - AVC Energy =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583,347</a:t>
              </a:r>
              <a:r>
                <a:rPr lang="en-CA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4,723</a:t>
              </a:r>
              <a:r>
                <a:rPr lang="en-US" sz="1200" b="0" i="0">
                  <a:latin typeface="Cambria Math" panose="02040503050406030204" pitchFamily="18" charset="0"/>
                </a:rPr>
                <a:t>=$126∕𝑀𝑊ℎ</a:t>
              </a:r>
              <a:endParaRPr lang="en-CA" sz="1200"/>
            </a:p>
          </xdr:txBody>
        </xdr:sp>
      </mc:Fallback>
    </mc:AlternateContent>
    <xdr:clientData/>
  </xdr:oneCellAnchor>
  <xdr:oneCellAnchor>
    <xdr:from>
      <xdr:col>0</xdr:col>
      <xdr:colOff>1020387</xdr:colOff>
      <xdr:row>74</xdr:row>
      <xdr:rowOff>57595</xdr:rowOff>
    </xdr:from>
    <xdr:ext cx="3676304" cy="2789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62C3028-FFC1-4B03-9EE7-2F91A4925A04}"/>
                </a:ext>
              </a:extLst>
            </xdr:cNvPr>
            <xdr:cNvSpPr txBox="1"/>
          </xdr:nvSpPr>
          <xdr:spPr>
            <a:xfrm>
              <a:off x="1020387" y="9430195"/>
              <a:ext cx="3676304" cy="278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Energy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591,435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3,847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$154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𝑀𝑊h</m:t>
                      </m:r>
                    </m:den>
                  </m:f>
                </m:oMath>
              </a14:m>
              <a:endParaRPr lang="en-CA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62C3028-FFC1-4B03-9EE7-2F91A4925A04}"/>
                </a:ext>
              </a:extLst>
            </xdr:cNvPr>
            <xdr:cNvSpPr txBox="1"/>
          </xdr:nvSpPr>
          <xdr:spPr>
            <a:xfrm>
              <a:off x="1020387" y="9430195"/>
              <a:ext cx="3676304" cy="2789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Energy = </a:t>
              </a:r>
              <a:r>
                <a:rPr lang="en-US" sz="1200" b="0" i="0">
                  <a:latin typeface="Cambria Math" panose="02040503050406030204" pitchFamily="18" charset="0"/>
                </a:rPr>
                <a:t>591,435</a:t>
              </a:r>
              <a:r>
                <a:rPr lang="en-CA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3,847=$154∕𝑀𝑊ℎ</a:t>
              </a:r>
              <a:endParaRPr lang="en-CA" sz="1100"/>
            </a:p>
          </xdr:txBody>
        </xdr:sp>
      </mc:Fallback>
    </mc:AlternateContent>
    <xdr:clientData/>
  </xdr:oneCellAnchor>
  <xdr:oneCellAnchor>
    <xdr:from>
      <xdr:col>0</xdr:col>
      <xdr:colOff>101533</xdr:colOff>
      <xdr:row>76</xdr:row>
      <xdr:rowOff>38793</xdr:rowOff>
    </xdr:from>
    <xdr:ext cx="4304213" cy="4738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B4C177F-4AF8-49B6-88B1-362BC4A16BDB}"/>
                </a:ext>
              </a:extLst>
            </xdr:cNvPr>
            <xdr:cNvSpPr txBox="1"/>
          </xdr:nvSpPr>
          <xdr:spPr>
            <a:xfrm>
              <a:off x="101533" y="9792393"/>
              <a:ext cx="4304213" cy="4738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CA" sz="1200" baseline="0"/>
                <a:t>Equiv. Escalating Series - AVC Energy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591,435</m:t>
                      </m:r>
                    </m:num>
                    <m:den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4,977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$119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𝑀𝑊h</m:t>
                      </m:r>
                    </m:den>
                  </m:f>
                </m:oMath>
              </a14:m>
              <a:endParaRPr lang="en-CA" sz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B4C177F-4AF8-49B6-88B1-362BC4A16BDB}"/>
                </a:ext>
              </a:extLst>
            </xdr:cNvPr>
            <xdr:cNvSpPr txBox="1"/>
          </xdr:nvSpPr>
          <xdr:spPr>
            <a:xfrm>
              <a:off x="101533" y="9792393"/>
              <a:ext cx="4304213" cy="4738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CA" sz="1200" baseline="0"/>
                <a:t>Equiv. Escalating Series - AVC Energy =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591,435</a:t>
              </a:r>
              <a:r>
                <a:rPr lang="en-CA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4,977</a:t>
              </a:r>
              <a:r>
                <a:rPr lang="en-US" sz="1200" b="0" i="0">
                  <a:latin typeface="Cambria Math" panose="02040503050406030204" pitchFamily="18" charset="0"/>
                </a:rPr>
                <a:t>=$119∕𝑀𝑊ℎ</a:t>
              </a:r>
              <a:endParaRPr lang="en-CA" sz="1200"/>
            </a:p>
          </xdr:txBody>
        </xdr:sp>
      </mc:Fallback>
    </mc:AlternateContent>
    <xdr:clientData/>
  </xdr:oneCellAnchor>
  <xdr:oneCellAnchor>
    <xdr:from>
      <xdr:col>0</xdr:col>
      <xdr:colOff>1020387</xdr:colOff>
      <xdr:row>110</xdr:row>
      <xdr:rowOff>57595</xdr:rowOff>
    </xdr:from>
    <xdr:ext cx="3676304" cy="2763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24B37052-9943-4862-99FC-AAB23273CE23}"/>
                </a:ext>
              </a:extLst>
            </xdr:cNvPr>
            <xdr:cNvSpPr txBox="1"/>
          </xdr:nvSpPr>
          <xdr:spPr>
            <a:xfrm>
              <a:off x="1020387" y="9430195"/>
              <a:ext cx="3676304" cy="2763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Energy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1,906,590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17,150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$111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𝑀𝑊h</m:t>
                      </m:r>
                    </m:den>
                  </m:f>
                </m:oMath>
              </a14:m>
              <a:endParaRPr lang="en-CA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24B37052-9943-4862-99FC-AAB23273CE23}"/>
                </a:ext>
              </a:extLst>
            </xdr:cNvPr>
            <xdr:cNvSpPr txBox="1"/>
          </xdr:nvSpPr>
          <xdr:spPr>
            <a:xfrm>
              <a:off x="1020387" y="9430195"/>
              <a:ext cx="3676304" cy="2763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Energy = </a:t>
              </a:r>
              <a:r>
                <a:rPr lang="en-US" sz="1200" b="0" i="0">
                  <a:latin typeface="Cambria Math" panose="02040503050406030204" pitchFamily="18" charset="0"/>
                </a:rPr>
                <a:t>1,906,590</a:t>
              </a:r>
              <a:r>
                <a:rPr lang="en-CA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17,150=$111∕𝑀𝑊ℎ</a:t>
              </a:r>
              <a:endParaRPr lang="en-CA" sz="1100"/>
            </a:p>
          </xdr:txBody>
        </xdr:sp>
      </mc:Fallback>
    </mc:AlternateContent>
    <xdr:clientData/>
  </xdr:oneCellAnchor>
  <xdr:oneCellAnchor>
    <xdr:from>
      <xdr:col>0</xdr:col>
      <xdr:colOff>101533</xdr:colOff>
      <xdr:row>112</xdr:row>
      <xdr:rowOff>38793</xdr:rowOff>
    </xdr:from>
    <xdr:ext cx="4304213" cy="4738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1E9BC5E6-C9A1-4484-8D51-810FAD007A5B}"/>
                </a:ext>
              </a:extLst>
            </xdr:cNvPr>
            <xdr:cNvSpPr txBox="1"/>
          </xdr:nvSpPr>
          <xdr:spPr>
            <a:xfrm>
              <a:off x="101533" y="9792393"/>
              <a:ext cx="4304213" cy="4738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CA" sz="1200" baseline="0"/>
                <a:t>Equiv. Escalating Series - AVC Energy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1,906,590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22,207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$86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𝑀𝑊h</m:t>
                      </m:r>
                    </m:den>
                  </m:f>
                </m:oMath>
              </a14:m>
              <a:endParaRPr lang="en-CA" sz="12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1E9BC5E6-C9A1-4484-8D51-810FAD007A5B}"/>
                </a:ext>
              </a:extLst>
            </xdr:cNvPr>
            <xdr:cNvSpPr txBox="1"/>
          </xdr:nvSpPr>
          <xdr:spPr>
            <a:xfrm>
              <a:off x="101533" y="9792393"/>
              <a:ext cx="4304213" cy="4738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CA" sz="1200" baseline="0"/>
                <a:t>Equiv. Escalating Series - AVC Energy = </a:t>
              </a:r>
              <a:r>
                <a:rPr lang="en-US" sz="1200" b="0" i="0">
                  <a:latin typeface="Cambria Math" panose="02040503050406030204" pitchFamily="18" charset="0"/>
                </a:rPr>
                <a:t>1,906,590</a:t>
              </a:r>
              <a:r>
                <a:rPr lang="en-CA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22,207=$86∕𝑀𝑊ℎ</a:t>
              </a:r>
              <a:endParaRPr lang="en-CA" sz="12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152401</xdr:colOff>
      <xdr:row>44</xdr:row>
      <xdr:rowOff>96983</xdr:rowOff>
    </xdr:from>
    <xdr:ext cx="4034438" cy="2427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F3944C2-790C-481E-BE30-46AAA3D19255}"/>
                </a:ext>
              </a:extLst>
            </xdr:cNvPr>
            <xdr:cNvSpPr txBox="1"/>
          </xdr:nvSpPr>
          <xdr:spPr>
            <a:xfrm>
              <a:off x="152401" y="9348139"/>
              <a:ext cx="4034438" cy="2427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CA" sz="1200" baseline="0"/>
                <a:t>Equiv. Escalating Series - AVC Capacity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85,009</m:t>
                      </m:r>
                    </m:num>
                    <m:den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710</m:t>
                      </m:r>
                    </m:den>
                  </m:f>
                  <m:r>
                    <a:rPr lang="en-US" sz="12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2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200" b="0" i="1">
                          <a:latin typeface="Cambria Math" panose="02040503050406030204" pitchFamily="18" charset="0"/>
                        </a:rPr>
                        <m:t>$120</m:t>
                      </m:r>
                    </m:num>
                    <m:den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𝑘𝑊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𝑌𝑟</m:t>
                      </m:r>
                    </m:den>
                  </m:f>
                </m:oMath>
              </a14:m>
              <a:endParaRPr lang="en-CA" sz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F3944C2-790C-481E-BE30-46AAA3D19255}"/>
                </a:ext>
              </a:extLst>
            </xdr:cNvPr>
            <xdr:cNvSpPr txBox="1"/>
          </xdr:nvSpPr>
          <xdr:spPr>
            <a:xfrm>
              <a:off x="152401" y="9348139"/>
              <a:ext cx="4034438" cy="2427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CA" sz="1200" baseline="0"/>
                <a:t>Equiv. Escalating Series - AVC Capacity =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85,009</a:t>
              </a:r>
              <a:r>
                <a:rPr lang="en-CA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710</a:t>
              </a:r>
              <a:r>
                <a:rPr lang="en-US" sz="1200" b="0" i="0">
                  <a:latin typeface="Cambria Math" panose="02040503050406030204" pitchFamily="18" charset="0"/>
                </a:rPr>
                <a:t>=$120∕〖𝑘𝑊−𝑌𝑟〗</a:t>
              </a:r>
              <a:endParaRPr lang="en-CA" sz="1200"/>
            </a:p>
          </xdr:txBody>
        </xdr:sp>
      </mc:Fallback>
    </mc:AlternateContent>
    <xdr:clientData/>
  </xdr:oneCellAnchor>
  <xdr:oneCellAnchor>
    <xdr:from>
      <xdr:col>0</xdr:col>
      <xdr:colOff>1080654</xdr:colOff>
      <xdr:row>42</xdr:row>
      <xdr:rowOff>96982</xdr:rowOff>
    </xdr:from>
    <xdr:ext cx="3053913" cy="2428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74EE6D2-FDB9-429C-9DCD-32105B986B83}"/>
                </a:ext>
              </a:extLst>
            </xdr:cNvPr>
            <xdr:cNvSpPr txBox="1"/>
          </xdr:nvSpPr>
          <xdr:spPr>
            <a:xfrm>
              <a:off x="1080654" y="8736157"/>
              <a:ext cx="3053913" cy="2428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Capacity = </a:t>
              </a:r>
              <a14:m>
                <m:oMath xmlns:m="http://schemas.openxmlformats.org/officeDocument/2006/math">
                  <m:f>
                    <m:fPr>
                      <m:ctrlPr>
                        <a:rPr lang="en-CA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100" b="0" i="1">
                          <a:latin typeface="Cambria Math" panose="02040503050406030204" pitchFamily="18" charset="0"/>
                        </a:rPr>
                        <m:t>85,009</m:t>
                      </m:r>
                    </m:num>
                    <m:den>
                      <m:r>
                        <a:rPr lang="en-US" sz="1100" b="0" i="1">
                          <a:latin typeface="Cambria Math" panose="02040503050406030204" pitchFamily="18" charset="0"/>
                        </a:rPr>
                        <m:t>584</m:t>
                      </m:r>
                    </m:den>
                  </m:f>
                  <m:r>
                    <a:rPr lang="en-US" sz="11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type m:val="lin"/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100" b="0" i="1">
                          <a:latin typeface="Cambria Math" panose="02040503050406030204" pitchFamily="18" charset="0"/>
                        </a:rPr>
                        <m:t>$146</m:t>
                      </m:r>
                    </m:num>
                    <m:den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𝑘𝑊</m:t>
                      </m:r>
                      <m:r>
                        <a:rPr lang="en-US" sz="11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𝑌𝑟</m:t>
                      </m:r>
                    </m:den>
                  </m:f>
                </m:oMath>
              </a14:m>
              <a:endParaRPr lang="en-CA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74EE6D2-FDB9-429C-9DCD-32105B986B83}"/>
                </a:ext>
              </a:extLst>
            </xdr:cNvPr>
            <xdr:cNvSpPr txBox="1"/>
          </xdr:nvSpPr>
          <xdr:spPr>
            <a:xfrm>
              <a:off x="1080654" y="8736157"/>
              <a:ext cx="3053913" cy="2428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CA" sz="1200"/>
                <a:t>Levelized-</a:t>
              </a:r>
              <a:r>
                <a:rPr lang="en-CA" sz="1200" baseline="0"/>
                <a:t> AVC Capacity = </a:t>
              </a:r>
              <a:r>
                <a:rPr lang="en-US" sz="1100" b="0" i="0">
                  <a:latin typeface="Cambria Math" panose="02040503050406030204" pitchFamily="18" charset="0"/>
                </a:rPr>
                <a:t>85,009</a:t>
              </a:r>
              <a:r>
                <a:rPr lang="en-CA" sz="1100" b="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 panose="02040503050406030204" pitchFamily="18" charset="0"/>
                </a:rPr>
                <a:t>584=$146∕〖𝑘𝑊−𝑌𝑟〗</a:t>
              </a:r>
              <a:endParaRPr lang="en-CA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A176-4011-44C4-828F-810A81B1111D}">
  <dimension ref="A1"/>
  <sheetViews>
    <sheetView tabSelected="1" workbookViewId="0">
      <selection activeCell="R25" sqref="R25"/>
    </sheetView>
  </sheetViews>
  <sheetFormatPr defaultRowHeight="14.5" x14ac:dyDescent="0.3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0449-CFBD-40F2-817C-AE7965876431}">
  <dimension ref="A1:N109"/>
  <sheetViews>
    <sheetView topLeftCell="A54" zoomScale="70" zoomScaleNormal="70" workbookViewId="0">
      <selection activeCell="M49" sqref="M48:M51"/>
    </sheetView>
  </sheetViews>
  <sheetFormatPr defaultColWidth="8.81640625" defaultRowHeight="14.5" x14ac:dyDescent="0.35"/>
  <cols>
    <col min="1" max="1" width="24" style="1" customWidth="1"/>
    <col min="2" max="2" width="16.54296875" style="1" customWidth="1"/>
    <col min="3" max="3" width="15.7265625" style="1" customWidth="1"/>
    <col min="4" max="4" width="14.26953125" style="1" customWidth="1"/>
    <col min="5" max="5" width="14.1796875" style="1" customWidth="1"/>
    <col min="6" max="6" width="14.81640625" style="1" customWidth="1"/>
    <col min="7" max="7" width="13.7265625" style="1" customWidth="1"/>
    <col min="8" max="9" width="14.54296875" style="1" customWidth="1"/>
    <col min="10" max="10" width="17" style="1" customWidth="1"/>
    <col min="11" max="11" width="31" style="1" customWidth="1"/>
    <col min="12" max="12" width="18.81640625" style="1" customWidth="1"/>
    <col min="13" max="13" width="56.54296875" style="1" customWidth="1"/>
    <col min="14" max="16384" width="8.81640625" style="1"/>
  </cols>
  <sheetData>
    <row r="1" spans="1:14" x14ac:dyDescent="0.35">
      <c r="A1" s="1" t="s">
        <v>0</v>
      </c>
    </row>
    <row r="3" spans="1:14" x14ac:dyDescent="0.35">
      <c r="A3" s="12" t="s">
        <v>1</v>
      </c>
      <c r="B3" s="10">
        <f>C41</f>
        <v>3091372.6658513984</v>
      </c>
    </row>
    <row r="4" spans="1:14" x14ac:dyDescent="0.35">
      <c r="A4" s="12" t="s">
        <v>2</v>
      </c>
      <c r="B4" s="10">
        <f>C78</f>
        <v>639388.09321246156</v>
      </c>
    </row>
    <row r="5" spans="1:14" x14ac:dyDescent="0.35">
      <c r="A5" s="12" t="s">
        <v>3</v>
      </c>
      <c r="B5" s="15">
        <f>SUM(B3:B4)</f>
        <v>3730760.7590638599</v>
      </c>
    </row>
    <row r="6" spans="1:14" x14ac:dyDescent="0.35">
      <c r="B6" s="2"/>
    </row>
    <row r="7" spans="1:14" x14ac:dyDescent="0.35">
      <c r="A7" s="3" t="s">
        <v>4</v>
      </c>
      <c r="B7" s="2"/>
    </row>
    <row r="8" spans="1:14" x14ac:dyDescent="0.35">
      <c r="A8" s="12" t="s">
        <v>5</v>
      </c>
      <c r="B8" s="13">
        <v>6.4799999999999996E-2</v>
      </c>
    </row>
    <row r="9" spans="1:14" x14ac:dyDescent="0.35">
      <c r="A9" s="12" t="s">
        <v>6</v>
      </c>
      <c r="B9" s="14">
        <v>0.02</v>
      </c>
    </row>
    <row r="10" spans="1:14" ht="29" x14ac:dyDescent="0.35">
      <c r="A10" s="22" t="s">
        <v>7</v>
      </c>
      <c r="B10" s="23">
        <f>((1+B8)/(1+B9))-1</f>
        <v>4.3921568627451002E-2</v>
      </c>
    </row>
    <row r="11" spans="1:14" x14ac:dyDescent="0.35">
      <c r="A11" s="27"/>
      <c r="B11" s="28"/>
    </row>
    <row r="12" spans="1:14" ht="28.9" customHeight="1" x14ac:dyDescent="0.35">
      <c r="A12" s="85" t="s">
        <v>8</v>
      </c>
      <c r="B12" s="86"/>
      <c r="C12" s="86"/>
      <c r="D12" s="86"/>
      <c r="E12" s="86"/>
      <c r="F12" s="86"/>
      <c r="G12" s="86"/>
      <c r="H12" s="86"/>
      <c r="I12" s="86"/>
      <c r="J12" s="86"/>
      <c r="K12" s="78" t="s">
        <v>9</v>
      </c>
      <c r="L12"/>
    </row>
    <row r="13" spans="1:14" ht="75.650000000000006" customHeight="1" x14ac:dyDescent="0.35">
      <c r="A13" s="95" t="s">
        <v>10</v>
      </c>
      <c r="B13" s="96"/>
      <c r="C13" s="93" t="s">
        <v>11</v>
      </c>
      <c r="D13" s="85" t="s">
        <v>12</v>
      </c>
      <c r="E13" s="99"/>
      <c r="F13" s="93" t="s">
        <v>13</v>
      </c>
      <c r="G13" s="93" t="s">
        <v>14</v>
      </c>
      <c r="H13" s="93" t="s">
        <v>15</v>
      </c>
      <c r="I13" s="93" t="s">
        <v>16</v>
      </c>
      <c r="J13" s="93" t="s">
        <v>17</v>
      </c>
      <c r="K13" s="78"/>
    </row>
    <row r="14" spans="1:14" ht="34.9" customHeight="1" x14ac:dyDescent="0.35">
      <c r="A14" s="97"/>
      <c r="B14" s="98"/>
      <c r="C14" s="94"/>
      <c r="D14" s="16" t="s">
        <v>18</v>
      </c>
      <c r="E14" s="17" t="s">
        <v>19</v>
      </c>
      <c r="F14" s="94"/>
      <c r="G14" s="94"/>
      <c r="H14" s="94"/>
      <c r="I14" s="94"/>
      <c r="J14" s="94"/>
      <c r="K14" s="78"/>
    </row>
    <row r="15" spans="1:14" x14ac:dyDescent="0.35">
      <c r="A15" s="82">
        <v>2025</v>
      </c>
      <c r="B15" s="82"/>
      <c r="C15" s="40">
        <v>52974.052268840896</v>
      </c>
      <c r="D15" s="83">
        <v>539.89533000001938</v>
      </c>
      <c r="E15" s="84"/>
      <c r="F15" s="10">
        <f>C15/D15</f>
        <v>98.119115549376943</v>
      </c>
      <c r="G15" s="41">
        <f>$C$41/$D$41</f>
        <v>124.9391746883033</v>
      </c>
      <c r="H15" s="43">
        <f>C41/E41</f>
        <v>96.885527587762411</v>
      </c>
      <c r="I15" s="11">
        <f t="shared" ref="I15:I35" si="0">G15*D15</f>
        <v>67454.076948271584</v>
      </c>
      <c r="J15" s="9">
        <f>H15*D15</f>
        <v>52308.043889220971</v>
      </c>
      <c r="K15" s="79" t="s">
        <v>20</v>
      </c>
    </row>
    <row r="16" spans="1:14" x14ac:dyDescent="0.35">
      <c r="A16" s="82">
        <v>2026</v>
      </c>
      <c r="B16" s="82"/>
      <c r="C16" s="40">
        <v>94311.606522503062</v>
      </c>
      <c r="D16" s="83">
        <v>688.90234999995482</v>
      </c>
      <c r="E16" s="84"/>
      <c r="F16" s="10">
        <f>C16/D16</f>
        <v>136.90126985705484</v>
      </c>
      <c r="G16" s="41">
        <f t="shared" ref="G16:G40" si="1">$C$41/$D$41</f>
        <v>124.9391746883033</v>
      </c>
      <c r="H16" s="43">
        <f>H15*(1+$B$9)</f>
        <v>98.823238139517656</v>
      </c>
      <c r="I16" s="11">
        <f>G16*D16</f>
        <v>86070.891049827012</v>
      </c>
      <c r="J16" s="9">
        <f>H16*D16</f>
        <v>68079.560988918878</v>
      </c>
      <c r="K16" s="80"/>
      <c r="L16" s="1">
        <f>(C16-C15)/C15</f>
        <v>0.78033589055781427</v>
      </c>
      <c r="M16" s="77"/>
      <c r="N16" s="77"/>
    </row>
    <row r="17" spans="1:14" x14ac:dyDescent="0.35">
      <c r="A17" s="82">
        <v>2027</v>
      </c>
      <c r="B17" s="82"/>
      <c r="C17" s="40">
        <v>120924.14265249441</v>
      </c>
      <c r="D17" s="83">
        <v>859.90057000011439</v>
      </c>
      <c r="E17" s="84"/>
      <c r="F17" s="10">
        <f t="shared" ref="F17:F40" si="2">C17/D17</f>
        <v>140.62572682383305</v>
      </c>
      <c r="G17" s="41">
        <f t="shared" si="1"/>
        <v>124.9391746883033</v>
      </c>
      <c r="H17" s="43">
        <f t="shared" ref="H17:H40" si="3">H16*(1+$B$9)</f>
        <v>100.79970290230801</v>
      </c>
      <c r="I17" s="11">
        <f t="shared" si="0"/>
        <v>107435.26752981587</v>
      </c>
      <c r="J17" s="9">
        <f t="shared" ref="J17:J35" si="4">H17*D17</f>
        <v>86677.721981536844</v>
      </c>
      <c r="K17" s="80"/>
      <c r="L17" s="1">
        <f t="shared" ref="L17:L23" si="5">(C17-C16)/C16</f>
        <v>0.28217668123001921</v>
      </c>
      <c r="M17" s="77"/>
      <c r="N17" s="77"/>
    </row>
    <row r="18" spans="1:14" x14ac:dyDescent="0.35">
      <c r="A18" s="82">
        <v>2028</v>
      </c>
      <c r="B18" s="82"/>
      <c r="C18" s="40">
        <v>176883.80646416816</v>
      </c>
      <c r="D18" s="83">
        <v>1017.6576800000312</v>
      </c>
      <c r="E18" s="84"/>
      <c r="F18" s="10">
        <f t="shared" si="2"/>
        <v>173.81464311669396</v>
      </c>
      <c r="G18" s="41">
        <f t="shared" si="1"/>
        <v>124.9391746883033</v>
      </c>
      <c r="H18" s="43">
        <f t="shared" si="3"/>
        <v>102.81569696035417</v>
      </c>
      <c r="I18" s="11">
        <f t="shared" si="0"/>
        <v>127145.31065441735</v>
      </c>
      <c r="J18" s="9">
        <f t="shared" si="4"/>
        <v>104631.18363626029</v>
      </c>
      <c r="K18" s="80"/>
      <c r="L18" s="1">
        <f t="shared" si="5"/>
        <v>0.46276667821815987</v>
      </c>
      <c r="M18" s="77"/>
      <c r="N18" s="77"/>
    </row>
    <row r="19" spans="1:14" x14ac:dyDescent="0.35">
      <c r="A19" s="82">
        <v>2029</v>
      </c>
      <c r="B19" s="82"/>
      <c r="C19" s="40">
        <v>161750.31923788087</v>
      </c>
      <c r="D19" s="83">
        <v>1103.2810099999988</v>
      </c>
      <c r="E19" s="84"/>
      <c r="F19" s="10">
        <f t="shared" si="2"/>
        <v>146.60845040546928</v>
      </c>
      <c r="G19" s="41">
        <f t="shared" si="1"/>
        <v>124.9391746883033</v>
      </c>
      <c r="H19" s="43">
        <f t="shared" si="3"/>
        <v>104.87201089956126</v>
      </c>
      <c r="I19" s="11">
        <f t="shared" si="0"/>
        <v>137843.01883867756</v>
      </c>
      <c r="J19" s="9">
        <f>H19*D19</f>
        <v>115703.29810599882</v>
      </c>
      <c r="K19" s="80"/>
      <c r="L19" s="1">
        <f t="shared" si="5"/>
        <v>-8.5556092040301693E-2</v>
      </c>
      <c r="M19" s="77"/>
      <c r="N19" s="77"/>
    </row>
    <row r="20" spans="1:14" x14ac:dyDescent="0.35">
      <c r="A20" s="82">
        <v>2030</v>
      </c>
      <c r="B20" s="82"/>
      <c r="C20" s="40">
        <v>120287.24740423923</v>
      </c>
      <c r="D20" s="83">
        <v>1248.3441600000569</v>
      </c>
      <c r="E20" s="84"/>
      <c r="F20" s="10">
        <f t="shared" si="2"/>
        <v>96.357439926048713</v>
      </c>
      <c r="G20" s="41">
        <f t="shared" si="1"/>
        <v>124.9391746883033</v>
      </c>
      <c r="H20" s="43">
        <f t="shared" si="3"/>
        <v>106.96945111755248</v>
      </c>
      <c r="I20" s="11">
        <f t="shared" si="0"/>
        <v>155967.08907737036</v>
      </c>
      <c r="J20" s="9">
        <f t="shared" si="4"/>
        <v>133534.6896010082</v>
      </c>
      <c r="K20" s="80"/>
      <c r="L20" s="1">
        <f t="shared" si="5"/>
        <v>-0.25633996908941659</v>
      </c>
      <c r="M20" s="77"/>
      <c r="N20" s="77"/>
    </row>
    <row r="21" spans="1:14" x14ac:dyDescent="0.35">
      <c r="A21" s="82">
        <v>2031</v>
      </c>
      <c r="B21" s="82"/>
      <c r="C21" s="40">
        <v>128991.33982544995</v>
      </c>
      <c r="D21" s="83">
        <v>1737.3900199999753</v>
      </c>
      <c r="E21" s="84"/>
      <c r="F21" s="10">
        <f t="shared" si="2"/>
        <v>74.244319548613376</v>
      </c>
      <c r="G21" s="41">
        <f t="shared" si="1"/>
        <v>124.9391746883033</v>
      </c>
      <c r="H21" s="43">
        <f t="shared" si="3"/>
        <v>109.10884013990353</v>
      </c>
      <c r="I21" s="11">
        <f t="shared" si="0"/>
        <v>217068.07521049166</v>
      </c>
      <c r="J21" s="9">
        <f t="shared" si="4"/>
        <v>189564.6099528411</v>
      </c>
      <c r="K21" s="80"/>
      <c r="L21" s="1">
        <f t="shared" si="5"/>
        <v>7.2360891192061363E-2</v>
      </c>
      <c r="M21" s="77"/>
      <c r="N21" s="77"/>
    </row>
    <row r="22" spans="1:14" x14ac:dyDescent="0.35">
      <c r="A22" s="82">
        <v>2032</v>
      </c>
      <c r="B22" s="82"/>
      <c r="C22" s="40">
        <v>161009.06977388461</v>
      </c>
      <c r="D22" s="83">
        <v>1917.0934099999649</v>
      </c>
      <c r="E22" s="84"/>
      <c r="F22" s="10">
        <f t="shared" si="2"/>
        <v>83.986032675313169</v>
      </c>
      <c r="G22" s="41">
        <f t="shared" si="1"/>
        <v>124.9391746883033</v>
      </c>
      <c r="H22" s="43">
        <f t="shared" si="3"/>
        <v>111.2910169427016</v>
      </c>
      <c r="I22" s="11">
        <f t="shared" si="0"/>
        <v>239520.06844578066</v>
      </c>
      <c r="J22" s="9">
        <f t="shared" si="4"/>
        <v>213355.27517304767</v>
      </c>
      <c r="K22" s="80"/>
      <c r="L22" s="1">
        <f t="shared" si="5"/>
        <v>0.24821612049119574</v>
      </c>
      <c r="M22" s="77"/>
      <c r="N22" s="77"/>
    </row>
    <row r="23" spans="1:14" x14ac:dyDescent="0.35">
      <c r="A23" s="82">
        <v>2033</v>
      </c>
      <c r="B23" s="82"/>
      <c r="C23" s="40">
        <v>185904.64686623457</v>
      </c>
      <c r="D23" s="83">
        <v>2069.871680000022</v>
      </c>
      <c r="E23" s="84"/>
      <c r="F23" s="10">
        <f t="shared" si="2"/>
        <v>89.814575783863376</v>
      </c>
      <c r="G23" s="41">
        <f t="shared" si="1"/>
        <v>124.9391746883033</v>
      </c>
      <c r="H23" s="43">
        <f t="shared" si="3"/>
        <v>113.51683728155564</v>
      </c>
      <c r="I23" s="11">
        <f t="shared" si="0"/>
        <v>258608.05940989457</v>
      </c>
      <c r="J23" s="9">
        <f t="shared" si="4"/>
        <v>234965.28669226271</v>
      </c>
      <c r="K23" s="80"/>
      <c r="L23" s="1">
        <f t="shared" si="5"/>
        <v>0.15462220313000022</v>
      </c>
      <c r="M23" s="77"/>
      <c r="N23" s="77"/>
    </row>
    <row r="24" spans="1:14" x14ac:dyDescent="0.35">
      <c r="A24" s="82">
        <v>2034</v>
      </c>
      <c r="B24" s="82"/>
      <c r="C24" s="40">
        <v>254743.1150128179</v>
      </c>
      <c r="D24" s="83">
        <v>2146.7248199999958</v>
      </c>
      <c r="E24" s="84"/>
      <c r="F24" s="10">
        <f t="shared" si="2"/>
        <v>118.66593828864306</v>
      </c>
      <c r="G24" s="41">
        <f t="shared" si="1"/>
        <v>124.9391746883033</v>
      </c>
      <c r="H24" s="43">
        <f t="shared" si="3"/>
        <v>115.78717402718675</v>
      </c>
      <c r="I24" s="11">
        <f t="shared" si="0"/>
        <v>268210.02729369595</v>
      </c>
      <c r="J24" s="9">
        <f t="shared" si="4"/>
        <v>248563.20032182068</v>
      </c>
      <c r="K24" s="80"/>
      <c r="M24" s="77"/>
      <c r="N24" s="77"/>
    </row>
    <row r="25" spans="1:14" x14ac:dyDescent="0.35">
      <c r="A25" s="82">
        <v>2035</v>
      </c>
      <c r="B25" s="82"/>
      <c r="C25" s="40">
        <v>276077.16603361373</v>
      </c>
      <c r="D25" s="83">
        <v>2197.3677399999688</v>
      </c>
      <c r="E25" s="84"/>
      <c r="F25" s="10">
        <f t="shared" si="2"/>
        <v>125.63994683639874</v>
      </c>
      <c r="G25" s="41">
        <f t="shared" si="1"/>
        <v>124.9391746883033</v>
      </c>
      <c r="H25" s="43">
        <f t="shared" si="3"/>
        <v>118.10291750773048</v>
      </c>
      <c r="I25" s="11">
        <f t="shared" si="0"/>
        <v>274537.31192229834</v>
      </c>
      <c r="J25" s="9">
        <f t="shared" si="4"/>
        <v>259515.54093136446</v>
      </c>
      <c r="K25" s="80"/>
      <c r="M25" s="77"/>
      <c r="N25" s="77"/>
    </row>
    <row r="26" spans="1:14" x14ac:dyDescent="0.35">
      <c r="A26" s="82">
        <v>2036</v>
      </c>
      <c r="B26" s="82"/>
      <c r="C26" s="40">
        <v>273912.18297599338</v>
      </c>
      <c r="D26" s="83">
        <v>2304.6369499999855</v>
      </c>
      <c r="E26" s="84"/>
      <c r="F26" s="10">
        <f t="shared" si="2"/>
        <v>118.85263879675065</v>
      </c>
      <c r="G26" s="41">
        <f t="shared" si="1"/>
        <v>124.9391746883033</v>
      </c>
      <c r="H26" s="43">
        <f t="shared" si="3"/>
        <v>120.46497585788509</v>
      </c>
      <c r="I26" s="11">
        <f t="shared" si="0"/>
        <v>287939.43848916673</v>
      </c>
      <c r="J26" s="9">
        <f t="shared" si="4"/>
        <v>277628.03454293817</v>
      </c>
      <c r="K26" s="80"/>
      <c r="M26" s="77"/>
      <c r="N26" s="77"/>
    </row>
    <row r="27" spans="1:14" x14ac:dyDescent="0.35">
      <c r="A27" s="82">
        <v>2037</v>
      </c>
      <c r="B27" s="82"/>
      <c r="C27" s="40">
        <v>286194.47762283485</v>
      </c>
      <c r="D27" s="83">
        <v>2404.9106099999772</v>
      </c>
      <c r="E27" s="84"/>
      <c r="F27" s="10">
        <f t="shared" si="2"/>
        <v>119.00420599118965</v>
      </c>
      <c r="G27" s="41">
        <f t="shared" si="1"/>
        <v>124.9391746883033</v>
      </c>
      <c r="H27" s="43">
        <f t="shared" si="3"/>
        <v>122.8742753750428</v>
      </c>
      <c r="I27" s="11">
        <f t="shared" si="0"/>
        <v>300467.5468125412</v>
      </c>
      <c r="J27" s="9">
        <f t="shared" si="4"/>
        <v>295501.64854549937</v>
      </c>
      <c r="K27" s="80"/>
      <c r="M27" s="77"/>
      <c r="N27" s="77"/>
    </row>
    <row r="28" spans="1:14" x14ac:dyDescent="0.35">
      <c r="A28" s="82">
        <v>2038</v>
      </c>
      <c r="B28" s="82"/>
      <c r="C28" s="40">
        <v>286499.50883123802</v>
      </c>
      <c r="D28" s="83">
        <v>2560.4644100000114</v>
      </c>
      <c r="E28" s="84"/>
      <c r="F28" s="10">
        <f t="shared" si="2"/>
        <v>111.89357200682073</v>
      </c>
      <c r="G28" s="41">
        <f t="shared" si="1"/>
        <v>124.9391746883033</v>
      </c>
      <c r="H28" s="43">
        <f t="shared" si="3"/>
        <v>125.33176088254366</v>
      </c>
      <c r="I28" s="11">
        <f t="shared" si="0"/>
        <v>319902.31020417484</v>
      </c>
      <c r="J28" s="9">
        <f t="shared" si="4"/>
        <v>320907.51318238466</v>
      </c>
      <c r="K28" s="80"/>
      <c r="M28" s="77"/>
      <c r="N28" s="77"/>
    </row>
    <row r="29" spans="1:14" x14ac:dyDescent="0.35">
      <c r="A29" s="82">
        <v>2039</v>
      </c>
      <c r="B29" s="82"/>
      <c r="C29" s="40">
        <v>290896.70975558815</v>
      </c>
      <c r="D29" s="83">
        <v>2515.0372499999321</v>
      </c>
      <c r="E29" s="84"/>
      <c r="F29" s="10">
        <f t="shared" si="2"/>
        <v>115.66298262802907</v>
      </c>
      <c r="G29" s="41">
        <f t="shared" si="1"/>
        <v>124.9391746883033</v>
      </c>
      <c r="H29" s="43">
        <f t="shared" si="3"/>
        <v>127.83839610019454</v>
      </c>
      <c r="I29" s="11">
        <f t="shared" si="0"/>
        <v>314226.67832533142</v>
      </c>
      <c r="J29" s="9">
        <f t="shared" si="4"/>
        <v>321518.32817223534</v>
      </c>
      <c r="K29" s="80"/>
      <c r="M29" s="77"/>
      <c r="N29" s="77"/>
    </row>
    <row r="30" spans="1:14" x14ac:dyDescent="0.35">
      <c r="A30" s="82">
        <v>2040</v>
      </c>
      <c r="B30" s="82"/>
      <c r="C30" s="40">
        <v>323921.81771378225</v>
      </c>
      <c r="D30" s="83">
        <v>2677.7871499999637</v>
      </c>
      <c r="E30" s="84"/>
      <c r="F30" s="10">
        <f t="shared" si="2"/>
        <v>120.96623053620473</v>
      </c>
      <c r="G30" s="41">
        <f t="shared" si="1"/>
        <v>124.9391746883033</v>
      </c>
      <c r="H30" s="43">
        <f t="shared" si="3"/>
        <v>130.39516402219843</v>
      </c>
      <c r="I30" s="11">
        <f t="shared" si="0"/>
        <v>334560.51651193929</v>
      </c>
      <c r="J30" s="9">
        <f t="shared" si="4"/>
        <v>349170.49464078055</v>
      </c>
      <c r="K30" s="80"/>
      <c r="M30" s="77"/>
      <c r="N30" s="77"/>
    </row>
    <row r="31" spans="1:14" x14ac:dyDescent="0.35">
      <c r="A31" s="82">
        <v>2041</v>
      </c>
      <c r="B31" s="82"/>
      <c r="C31" s="40">
        <v>317670.57925699779</v>
      </c>
      <c r="D31" s="83">
        <v>2731.2071899999901</v>
      </c>
      <c r="E31" s="84"/>
      <c r="F31" s="10">
        <f t="shared" si="2"/>
        <v>116.31141731762904</v>
      </c>
      <c r="G31" s="41">
        <f t="shared" si="1"/>
        <v>124.9391746883033</v>
      </c>
      <c r="H31" s="43">
        <f t="shared" si="3"/>
        <v>133.00306730264239</v>
      </c>
      <c r="I31" s="11">
        <f t="shared" si="0"/>
        <v>341234.77222135873</v>
      </c>
      <c r="J31" s="9">
        <f t="shared" si="4"/>
        <v>363258.93370902952</v>
      </c>
      <c r="K31" s="80"/>
      <c r="M31" s="77"/>
      <c r="N31" s="77"/>
    </row>
    <row r="32" spans="1:14" x14ac:dyDescent="0.35">
      <c r="A32" s="82">
        <v>2042</v>
      </c>
      <c r="B32" s="82"/>
      <c r="C32" s="40">
        <v>351979.29364091286</v>
      </c>
      <c r="D32" s="83">
        <v>2858.7383999999893</v>
      </c>
      <c r="E32" s="84"/>
      <c r="F32" s="10">
        <f t="shared" si="2"/>
        <v>123.12399541032302</v>
      </c>
      <c r="G32" s="41">
        <f t="shared" si="1"/>
        <v>124.9391746883033</v>
      </c>
      <c r="H32" s="43">
        <f t="shared" si="3"/>
        <v>135.66312864869525</v>
      </c>
      <c r="I32" s="11">
        <f t="shared" si="0"/>
        <v>357168.41634575929</v>
      </c>
      <c r="J32" s="9">
        <f t="shared" si="4"/>
        <v>387825.39533216378</v>
      </c>
      <c r="K32" s="80"/>
      <c r="M32" s="77"/>
      <c r="N32" s="77"/>
    </row>
    <row r="33" spans="1:14" x14ac:dyDescent="0.35">
      <c r="A33" s="82">
        <v>2043</v>
      </c>
      <c r="B33" s="82"/>
      <c r="C33" s="40">
        <v>391565.02736486675</v>
      </c>
      <c r="D33" s="83">
        <v>2931.7294899999652</v>
      </c>
      <c r="E33" s="84"/>
      <c r="F33" s="10">
        <f t="shared" si="2"/>
        <v>133.5611040174349</v>
      </c>
      <c r="G33" s="41">
        <f t="shared" si="1"/>
        <v>124.9391746883033</v>
      </c>
      <c r="H33" s="43">
        <f t="shared" si="3"/>
        <v>138.37639122166917</v>
      </c>
      <c r="I33" s="11">
        <f t="shared" si="0"/>
        <v>366287.86288995598</v>
      </c>
      <c r="J33" s="9">
        <f t="shared" si="4"/>
        <v>405682.14686433983</v>
      </c>
      <c r="K33" s="80"/>
      <c r="M33" s="77"/>
      <c r="N33" s="77"/>
    </row>
    <row r="34" spans="1:14" x14ac:dyDescent="0.35">
      <c r="A34" s="82">
        <v>2044</v>
      </c>
      <c r="B34" s="82"/>
      <c r="C34" s="40">
        <v>443473.96918376104</v>
      </c>
      <c r="D34" s="83">
        <v>3016.5949600000331</v>
      </c>
      <c r="E34" s="84"/>
      <c r="F34" s="10">
        <f t="shared" si="2"/>
        <v>147.01144007207259</v>
      </c>
      <c r="G34" s="41">
        <f t="shared" si="1"/>
        <v>124.9391746883033</v>
      </c>
      <c r="H34" s="43">
        <f t="shared" si="3"/>
        <v>141.14391904610255</v>
      </c>
      <c r="I34" s="11">
        <f t="shared" si="0"/>
        <v>376890.88467129943</v>
      </c>
      <c r="J34" s="9">
        <f t="shared" si="4"/>
        <v>425774.03482912562</v>
      </c>
      <c r="K34" s="80"/>
      <c r="M34" s="77"/>
      <c r="N34" s="77"/>
    </row>
    <row r="35" spans="1:14" x14ac:dyDescent="0.35">
      <c r="A35" s="82">
        <v>2045</v>
      </c>
      <c r="B35" s="82"/>
      <c r="C35" s="40">
        <v>457363.15778555721</v>
      </c>
      <c r="D35" s="83">
        <v>3055.6359200000225</v>
      </c>
      <c r="E35" s="84"/>
      <c r="F35" s="10">
        <f t="shared" si="2"/>
        <v>149.67855129336019</v>
      </c>
      <c r="G35" s="41">
        <f t="shared" si="1"/>
        <v>124.9391746883033</v>
      </c>
      <c r="H35" s="43">
        <f t="shared" si="3"/>
        <v>143.9667974270246</v>
      </c>
      <c r="I35" s="11">
        <f t="shared" si="0"/>
        <v>381768.62999273714</v>
      </c>
      <c r="J35" s="9">
        <f t="shared" si="4"/>
        <v>439910.11750538321</v>
      </c>
      <c r="K35" s="80"/>
      <c r="M35" s="77"/>
    </row>
    <row r="36" spans="1:14" x14ac:dyDescent="0.35">
      <c r="A36" s="82">
        <v>2046</v>
      </c>
      <c r="B36" s="82"/>
      <c r="C36" s="40">
        <v>495989.98226022953</v>
      </c>
      <c r="D36" s="83">
        <v>3141.8928399999731</v>
      </c>
      <c r="E36" s="84"/>
      <c r="F36" s="10">
        <f t="shared" si="2"/>
        <v>157.86343058735056</v>
      </c>
      <c r="G36" s="41">
        <f t="shared" si="1"/>
        <v>124.9391746883033</v>
      </c>
      <c r="H36" s="43">
        <f t="shared" si="3"/>
        <v>146.8461333755651</v>
      </c>
      <c r="I36" s="11">
        <f t="shared" ref="I36:I40" si="6">G36*D36</f>
        <v>392545.49838868598</v>
      </c>
      <c r="J36" s="9">
        <f t="shared" ref="J36:J40" si="7">H36*D36</f>
        <v>461374.81503436906</v>
      </c>
      <c r="K36" s="80"/>
      <c r="M36" s="77"/>
    </row>
    <row r="37" spans="1:14" x14ac:dyDescent="0.35">
      <c r="A37" s="82">
        <v>2047</v>
      </c>
      <c r="B37" s="82"/>
      <c r="C37" s="40">
        <v>514801.32103090256</v>
      </c>
      <c r="D37" s="83">
        <v>3272.1556299999938</v>
      </c>
      <c r="E37" s="84"/>
      <c r="F37" s="10">
        <f t="shared" si="2"/>
        <v>157.32788389129999</v>
      </c>
      <c r="G37" s="41">
        <f t="shared" si="1"/>
        <v>124.9391746883033</v>
      </c>
      <c r="H37" s="43">
        <f t="shared" si="3"/>
        <v>149.78305604307641</v>
      </c>
      <c r="I37" s="11">
        <f t="shared" si="6"/>
        <v>408820.42386388435</v>
      </c>
      <c r="J37" s="9">
        <f t="shared" si="7"/>
        <v>490113.4701099571</v>
      </c>
      <c r="K37" s="80"/>
      <c r="M37" s="77"/>
    </row>
    <row r="38" spans="1:14" x14ac:dyDescent="0.35">
      <c r="A38" s="82">
        <v>2048</v>
      </c>
      <c r="B38" s="82"/>
      <c r="C38" s="40">
        <v>526520.54649822856</v>
      </c>
      <c r="D38" s="83">
        <v>3306.9369599999845</v>
      </c>
      <c r="E38" s="84"/>
      <c r="F38" s="10">
        <f t="shared" si="2"/>
        <v>159.21698927645448</v>
      </c>
      <c r="G38" s="41">
        <f t="shared" si="1"/>
        <v>124.9391746883033</v>
      </c>
      <c r="H38" s="43">
        <f t="shared" si="3"/>
        <v>152.77871716393796</v>
      </c>
      <c r="I38" s="11">
        <f t="shared" si="6"/>
        <v>413165.9745286447</v>
      </c>
      <c r="J38" s="9">
        <f t="shared" si="7"/>
        <v>505229.58649081044</v>
      </c>
      <c r="K38" s="80"/>
      <c r="M38" s="77"/>
    </row>
    <row r="39" spans="1:14" x14ac:dyDescent="0.35">
      <c r="A39" s="82">
        <v>2049</v>
      </c>
      <c r="B39" s="82"/>
      <c r="C39" s="40">
        <v>511294.34129281261</v>
      </c>
      <c r="D39" s="83">
        <v>3307.4661200000191</v>
      </c>
      <c r="E39" s="84"/>
      <c r="F39" s="10">
        <f t="shared" si="2"/>
        <v>154.58793007766613</v>
      </c>
      <c r="G39" s="41">
        <f t="shared" si="1"/>
        <v>124.9391746883033</v>
      </c>
      <c r="H39" s="43">
        <f t="shared" si="3"/>
        <v>155.8342915072167</v>
      </c>
      <c r="I39" s="11">
        <f t="shared" si="6"/>
        <v>413232.08734232711</v>
      </c>
      <c r="J39" s="9">
        <f t="shared" si="7"/>
        <v>515416.63949432597</v>
      </c>
      <c r="K39" s="80"/>
      <c r="M39" s="77"/>
    </row>
    <row r="40" spans="1:14" ht="15.65" customHeight="1" x14ac:dyDescent="0.35">
      <c r="A40" s="82">
        <v>2050</v>
      </c>
      <c r="B40" s="82"/>
      <c r="C40" s="40">
        <v>538629.61229788803</v>
      </c>
      <c r="D40" s="83">
        <v>3424.5973099999919</v>
      </c>
      <c r="E40" s="84"/>
      <c r="F40" s="10">
        <f t="shared" si="2"/>
        <v>157.28261268122333</v>
      </c>
      <c r="G40" s="41">
        <f t="shared" si="1"/>
        <v>124.9391746883033</v>
      </c>
      <c r="H40" s="43">
        <f t="shared" si="3"/>
        <v>158.95097733736105</v>
      </c>
      <c r="I40" s="11">
        <f t="shared" si="6"/>
        <v>427866.36155118258</v>
      </c>
      <c r="J40" s="9">
        <f t="shared" si="7"/>
        <v>544343.0894113963</v>
      </c>
      <c r="K40" s="81"/>
      <c r="M40" s="77"/>
    </row>
    <row r="41" spans="1:14" ht="15.65" customHeight="1" x14ac:dyDescent="0.35">
      <c r="A41" s="87" t="s">
        <v>21</v>
      </c>
      <c r="B41" s="87"/>
      <c r="C41" s="18">
        <f>NPV($B$8,C16:C40)+C15</f>
        <v>3091372.6658513984</v>
      </c>
      <c r="D41" s="19">
        <f>NPV($B$8,D16:D40)+D15</f>
        <v>24743.021342695087</v>
      </c>
      <c r="E41" s="19">
        <f>NPV($B$10,D16:E40)+D15</f>
        <v>31907.476202275117</v>
      </c>
      <c r="F41" s="20"/>
      <c r="G41" s="20"/>
      <c r="H41" s="21"/>
      <c r="I41" s="18">
        <f>NPV($B$8,I16:I40)+I15</f>
        <v>3091372.6658513984</v>
      </c>
      <c r="J41" s="18">
        <f>NPV($B$8,J16:J40)+J15</f>
        <v>3091372.6658514002</v>
      </c>
    </row>
    <row r="42" spans="1:14" ht="15.65" customHeight="1" x14ac:dyDescent="0.35">
      <c r="B42" s="4"/>
      <c r="C42" s="5"/>
      <c r="D42" s="2"/>
      <c r="E42" s="2"/>
      <c r="F42" s="2"/>
      <c r="G42" s="6"/>
    </row>
    <row r="43" spans="1:14" x14ac:dyDescent="0.35">
      <c r="C43" s="7"/>
      <c r="D43" s="4"/>
      <c r="E43" s="2"/>
      <c r="F43" s="2"/>
    </row>
    <row r="44" spans="1:14" x14ac:dyDescent="0.35">
      <c r="C44" s="7"/>
    </row>
    <row r="49" spans="1:13" ht="28.9" customHeight="1" x14ac:dyDescent="0.35">
      <c r="A49" s="78" t="s">
        <v>22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90"/>
      <c r="M49" s="78" t="s">
        <v>9</v>
      </c>
    </row>
    <row r="50" spans="1:13" ht="35.5" customHeight="1" x14ac:dyDescent="0.35">
      <c r="A50" s="89" t="s">
        <v>10</v>
      </c>
      <c r="B50" s="89"/>
      <c r="C50" s="88" t="s">
        <v>23</v>
      </c>
      <c r="D50" s="88" t="s">
        <v>24</v>
      </c>
      <c r="E50" s="88"/>
      <c r="F50" s="88" t="s">
        <v>25</v>
      </c>
      <c r="G50" s="88" t="s">
        <v>26</v>
      </c>
      <c r="H50" s="88" t="s">
        <v>27</v>
      </c>
      <c r="I50" s="88" t="s">
        <v>28</v>
      </c>
      <c r="J50" s="88" t="s">
        <v>29</v>
      </c>
      <c r="K50" s="88" t="s">
        <v>26</v>
      </c>
      <c r="L50" s="88" t="s">
        <v>27</v>
      </c>
      <c r="M50" s="78"/>
    </row>
    <row r="51" spans="1:13" ht="33" customHeight="1" x14ac:dyDescent="0.35">
      <c r="A51" s="89"/>
      <c r="B51" s="89"/>
      <c r="C51" s="88"/>
      <c r="D51" s="16" t="s">
        <v>18</v>
      </c>
      <c r="E51" s="16" t="s">
        <v>19</v>
      </c>
      <c r="F51" s="88"/>
      <c r="G51" s="88"/>
      <c r="H51" s="88"/>
      <c r="I51" s="88"/>
      <c r="J51" s="88"/>
      <c r="K51" s="88"/>
      <c r="L51" s="88"/>
      <c r="M51" s="78"/>
    </row>
    <row r="52" spans="1:13" ht="15" customHeight="1" x14ac:dyDescent="0.35">
      <c r="A52" s="82">
        <v>2025</v>
      </c>
      <c r="B52" s="82"/>
      <c r="C52" s="40">
        <v>382.45743589913764</v>
      </c>
      <c r="D52" s="83">
        <v>0</v>
      </c>
      <c r="E52" s="84"/>
      <c r="F52" s="10">
        <v>0</v>
      </c>
      <c r="G52" s="41">
        <f>$C$78/$D$78</f>
        <v>128.08217770569851</v>
      </c>
      <c r="H52" s="41">
        <f>C78/E78</f>
        <v>101.32276607022661</v>
      </c>
      <c r="I52" s="34">
        <f t="shared" ref="I52:I77" si="8">D52*G52</f>
        <v>0</v>
      </c>
      <c r="J52" s="35">
        <f t="shared" ref="J52:J77" si="9">H52*D52</f>
        <v>0</v>
      </c>
      <c r="K52" s="36">
        <f>$D$87</f>
        <v>139.60957369921138</v>
      </c>
      <c r="L52" s="36">
        <f>+D88</f>
        <v>110.44181501654701</v>
      </c>
      <c r="M52" s="79" t="s">
        <v>30</v>
      </c>
    </row>
    <row r="53" spans="1:13" x14ac:dyDescent="0.35">
      <c r="A53" s="82">
        <v>2026</v>
      </c>
      <c r="B53" s="82"/>
      <c r="C53" s="40">
        <v>40377.978847821025</v>
      </c>
      <c r="D53" s="83">
        <v>293.80999999999995</v>
      </c>
      <c r="E53" s="84"/>
      <c r="F53" s="52">
        <f>C53/D53</f>
        <v>137.42887868970092</v>
      </c>
      <c r="G53" s="41">
        <f>$C$78/$D$78</f>
        <v>128.08217770569851</v>
      </c>
      <c r="H53" s="41">
        <f>H52*(1+$B$9)</f>
        <v>103.34922139163115</v>
      </c>
      <c r="I53" s="34">
        <f t="shared" si="8"/>
        <v>37631.824631711272</v>
      </c>
      <c r="J53" s="35">
        <f t="shared" si="9"/>
        <v>30365.034737075141</v>
      </c>
      <c r="K53" s="36">
        <f t="shared" ref="K53:K72" si="10">$D$87</f>
        <v>139.60957369921138</v>
      </c>
      <c r="L53" s="36">
        <f t="shared" ref="L53:L77" si="11">L52*(1+$B$9)</f>
        <v>112.65065131687795</v>
      </c>
      <c r="M53" s="91"/>
    </row>
    <row r="54" spans="1:13" x14ac:dyDescent="0.35">
      <c r="A54" s="82">
        <v>2027</v>
      </c>
      <c r="B54" s="82"/>
      <c r="C54" s="40">
        <v>30446.221802447777</v>
      </c>
      <c r="D54" s="83">
        <v>300.73999999999978</v>
      </c>
      <c r="E54" s="84"/>
      <c r="F54" s="52">
        <f t="shared" ref="F54:F77" si="12">C54/D54</f>
        <v>101.237686381751</v>
      </c>
      <c r="G54" s="41">
        <f t="shared" ref="G54:G77" si="13">$C$78/$D$78</f>
        <v>128.08217770569851</v>
      </c>
      <c r="H54" s="41">
        <f t="shared" ref="H54:H77" si="14">H53*(1+$B$9)</f>
        <v>105.41620581946377</v>
      </c>
      <c r="I54" s="34">
        <f t="shared" si="8"/>
        <v>38519.434123211744</v>
      </c>
      <c r="J54" s="35">
        <f t="shared" si="9"/>
        <v>31702.869738145509</v>
      </c>
      <c r="K54" s="36">
        <f t="shared" si="10"/>
        <v>139.60957369921138</v>
      </c>
      <c r="L54" s="36">
        <f t="shared" si="11"/>
        <v>114.90366434321551</v>
      </c>
      <c r="M54" s="91"/>
    </row>
    <row r="55" spans="1:13" ht="30" customHeight="1" x14ac:dyDescent="0.35">
      <c r="A55" s="82">
        <v>2028</v>
      </c>
      <c r="B55" s="82"/>
      <c r="C55" s="40">
        <v>48550.73423457332</v>
      </c>
      <c r="D55" s="83">
        <v>293.13000000000011</v>
      </c>
      <c r="E55" s="84"/>
      <c r="F55" s="52">
        <f>C55/D55</f>
        <v>165.62867749658275</v>
      </c>
      <c r="G55" s="41">
        <f>$C$78/$D$78</f>
        <v>128.08217770569851</v>
      </c>
      <c r="H55" s="41">
        <f t="shared" si="14"/>
        <v>107.52452993585305</v>
      </c>
      <c r="I55" s="34">
        <f t="shared" si="8"/>
        <v>37544.728750871422</v>
      </c>
      <c r="J55" s="35">
        <f t="shared" si="9"/>
        <v>31518.665460096618</v>
      </c>
      <c r="K55" s="36">
        <f>$D$87</f>
        <v>139.60957369921138</v>
      </c>
      <c r="L55" s="36">
        <f t="shared" si="11"/>
        <v>117.20173763007982</v>
      </c>
      <c r="M55" s="91" t="s">
        <v>31</v>
      </c>
    </row>
    <row r="56" spans="1:13" x14ac:dyDescent="0.35">
      <c r="A56" s="82">
        <v>2029</v>
      </c>
      <c r="B56" s="82"/>
      <c r="C56" s="40">
        <v>32430.21166759386</v>
      </c>
      <c r="D56" s="83">
        <v>286.15999999999985</v>
      </c>
      <c r="E56" s="84"/>
      <c r="F56" s="52">
        <f t="shared" si="12"/>
        <v>113.32894767820058</v>
      </c>
      <c r="G56" s="41">
        <f t="shared" si="13"/>
        <v>128.08217770569851</v>
      </c>
      <c r="H56" s="41">
        <f t="shared" si="14"/>
        <v>109.67502053457011</v>
      </c>
      <c r="I56" s="34">
        <f t="shared" si="8"/>
        <v>36651.995972262666</v>
      </c>
      <c r="J56" s="35">
        <f t="shared" si="9"/>
        <v>31384.603876172565</v>
      </c>
      <c r="K56" s="36">
        <f t="shared" si="10"/>
        <v>139.60957369921138</v>
      </c>
      <c r="L56" s="36">
        <f t="shared" si="11"/>
        <v>119.54577238268142</v>
      </c>
      <c r="M56" s="91"/>
    </row>
    <row r="57" spans="1:13" x14ac:dyDescent="0.35">
      <c r="A57" s="82">
        <v>2030</v>
      </c>
      <c r="B57" s="82"/>
      <c r="C57" s="40">
        <v>42824.112040201813</v>
      </c>
      <c r="D57" s="83">
        <v>303.17000000000007</v>
      </c>
      <c r="E57" s="84"/>
      <c r="F57" s="52">
        <f t="shared" si="12"/>
        <v>141.25445143055646</v>
      </c>
      <c r="G57" s="41">
        <f t="shared" si="13"/>
        <v>128.08217770569851</v>
      </c>
      <c r="H57" s="41">
        <f t="shared" si="14"/>
        <v>111.86852094526151</v>
      </c>
      <c r="I57" s="34">
        <f t="shared" si="8"/>
        <v>38830.673815036629</v>
      </c>
      <c r="J57" s="35">
        <f t="shared" si="9"/>
        <v>33915.179494974938</v>
      </c>
      <c r="K57" s="36">
        <f t="shared" si="10"/>
        <v>139.60957369921138</v>
      </c>
      <c r="L57" s="36">
        <f t="shared" si="11"/>
        <v>121.93668783033505</v>
      </c>
      <c r="M57" s="91"/>
    </row>
    <row r="58" spans="1:13" x14ac:dyDescent="0.35">
      <c r="A58" s="82">
        <v>2031</v>
      </c>
      <c r="B58" s="82"/>
      <c r="C58" s="40">
        <v>53267.371502775379</v>
      </c>
      <c r="D58" s="83">
        <v>453.34000000000015</v>
      </c>
      <c r="E58" s="84"/>
      <c r="F58" s="52">
        <f t="shared" si="12"/>
        <v>117.49982684690379</v>
      </c>
      <c r="G58" s="41">
        <f t="shared" si="13"/>
        <v>128.08217770569851</v>
      </c>
      <c r="H58" s="41">
        <f t="shared" si="14"/>
        <v>114.10589136416674</v>
      </c>
      <c r="I58" s="34">
        <f t="shared" si="8"/>
        <v>58064.774441101385</v>
      </c>
      <c r="J58" s="35">
        <f t="shared" si="9"/>
        <v>51728.764791031368</v>
      </c>
      <c r="K58" s="36">
        <f t="shared" si="10"/>
        <v>139.60957369921138</v>
      </c>
      <c r="L58" s="36">
        <f t="shared" si="11"/>
        <v>124.37542158694175</v>
      </c>
      <c r="M58" s="91"/>
    </row>
    <row r="59" spans="1:13" x14ac:dyDescent="0.35">
      <c r="A59" s="82">
        <v>2032</v>
      </c>
      <c r="B59" s="82"/>
      <c r="C59" s="40">
        <v>57548.128313718276</v>
      </c>
      <c r="D59" s="83">
        <v>461.93000000000029</v>
      </c>
      <c r="E59" s="84"/>
      <c r="F59" s="52">
        <f t="shared" si="12"/>
        <v>124.58192434723495</v>
      </c>
      <c r="G59" s="41">
        <f t="shared" si="13"/>
        <v>128.08217770569851</v>
      </c>
      <c r="H59" s="41">
        <f t="shared" si="14"/>
        <v>116.38800919145008</v>
      </c>
      <c r="I59" s="34">
        <f t="shared" si="8"/>
        <v>59165.000347593348</v>
      </c>
      <c r="J59" s="35">
        <f t="shared" si="9"/>
        <v>53763.113085806566</v>
      </c>
      <c r="K59" s="36">
        <f t="shared" si="10"/>
        <v>139.60957369921138</v>
      </c>
      <c r="L59" s="36">
        <f t="shared" si="11"/>
        <v>126.86293001868059</v>
      </c>
      <c r="M59" s="91"/>
    </row>
    <row r="60" spans="1:13" x14ac:dyDescent="0.35">
      <c r="A60" s="82">
        <v>2033</v>
      </c>
      <c r="B60" s="82"/>
      <c r="C60" s="40">
        <v>38337.392093025148</v>
      </c>
      <c r="D60" s="83">
        <v>331.64000000000033</v>
      </c>
      <c r="E60" s="84"/>
      <c r="F60" s="52">
        <f>C60/D60</f>
        <v>115.59942133947989</v>
      </c>
      <c r="G60" s="41">
        <f t="shared" si="13"/>
        <v>128.08217770569851</v>
      </c>
      <c r="H60" s="41">
        <f t="shared" si="14"/>
        <v>118.71576937527908</v>
      </c>
      <c r="I60" s="34">
        <f t="shared" si="8"/>
        <v>42477.173414317898</v>
      </c>
      <c r="J60" s="35">
        <f t="shared" si="9"/>
        <v>39370.897755617596</v>
      </c>
      <c r="K60" s="36">
        <f t="shared" si="10"/>
        <v>139.60957369921138</v>
      </c>
      <c r="L60" s="36">
        <f t="shared" si="11"/>
        <v>129.40018861905421</v>
      </c>
      <c r="M60" s="91"/>
    </row>
    <row r="61" spans="1:13" x14ac:dyDescent="0.35">
      <c r="A61" s="82">
        <v>2034</v>
      </c>
      <c r="B61" s="82"/>
      <c r="C61" s="40">
        <v>40392.461982194916</v>
      </c>
      <c r="D61" s="83">
        <v>357.59999999999991</v>
      </c>
      <c r="E61" s="84"/>
      <c r="F61" s="52">
        <f t="shared" si="12"/>
        <v>112.95431203074644</v>
      </c>
      <c r="G61" s="41">
        <f t="shared" si="13"/>
        <v>128.08217770569851</v>
      </c>
      <c r="H61" s="41">
        <f t="shared" si="14"/>
        <v>121.09008476278467</v>
      </c>
      <c r="I61" s="34">
        <f t="shared" si="8"/>
        <v>45802.186747557775</v>
      </c>
      <c r="J61" s="35">
        <f t="shared" si="9"/>
        <v>43301.814311171787</v>
      </c>
      <c r="K61" s="36">
        <f t="shared" si="10"/>
        <v>139.60957369921138</v>
      </c>
      <c r="L61" s="36">
        <f t="shared" si="11"/>
        <v>131.98819239143529</v>
      </c>
      <c r="M61" s="91"/>
    </row>
    <row r="62" spans="1:13" x14ac:dyDescent="0.35">
      <c r="A62" s="82">
        <v>2035</v>
      </c>
      <c r="B62" s="82"/>
      <c r="C62" s="40">
        <v>37819.471604542719</v>
      </c>
      <c r="D62" s="83">
        <v>343.53999999999996</v>
      </c>
      <c r="E62" s="84"/>
      <c r="F62" s="52">
        <f t="shared" si="12"/>
        <v>110.08753450702312</v>
      </c>
      <c r="G62" s="41">
        <f t="shared" si="13"/>
        <v>128.08217770569851</v>
      </c>
      <c r="H62" s="41">
        <f t="shared" si="14"/>
        <v>123.51188645804037</v>
      </c>
      <c r="I62" s="34">
        <f t="shared" si="8"/>
        <v>44001.351329015662</v>
      </c>
      <c r="J62" s="35">
        <f t="shared" si="9"/>
        <v>42431.273473795183</v>
      </c>
      <c r="K62" s="36">
        <f t="shared" si="10"/>
        <v>139.60957369921138</v>
      </c>
      <c r="L62" s="36">
        <f t="shared" si="11"/>
        <v>134.62795623926399</v>
      </c>
      <c r="M62" s="91"/>
    </row>
    <row r="63" spans="1:13" x14ac:dyDescent="0.35">
      <c r="A63" s="82">
        <v>2036</v>
      </c>
      <c r="B63" s="82"/>
      <c r="C63" s="40">
        <v>59223.002417844866</v>
      </c>
      <c r="D63" s="83">
        <v>478.96000000000004</v>
      </c>
      <c r="E63" s="84"/>
      <c r="F63" s="52">
        <f t="shared" si="12"/>
        <v>123.64916155387687</v>
      </c>
      <c r="G63" s="41">
        <f t="shared" si="13"/>
        <v>128.08217770569851</v>
      </c>
      <c r="H63" s="41">
        <f t="shared" si="14"/>
        <v>125.98212418720118</v>
      </c>
      <c r="I63" s="34">
        <f t="shared" si="8"/>
        <v>61346.239833921361</v>
      </c>
      <c r="J63" s="35">
        <f t="shared" si="9"/>
        <v>60340.398200701879</v>
      </c>
      <c r="K63" s="36">
        <f t="shared" si="10"/>
        <v>139.60957369921138</v>
      </c>
      <c r="L63" s="36">
        <f t="shared" si="11"/>
        <v>137.32051536404927</v>
      </c>
      <c r="M63" s="91"/>
    </row>
    <row r="64" spans="1:13" x14ac:dyDescent="0.35">
      <c r="A64" s="82">
        <v>2037</v>
      </c>
      <c r="B64" s="82"/>
      <c r="C64" s="40">
        <v>63972.824806529941</v>
      </c>
      <c r="D64" s="83">
        <v>468.92000000000007</v>
      </c>
      <c r="E64" s="84"/>
      <c r="F64" s="52">
        <f t="shared" si="12"/>
        <v>136.42588246722241</v>
      </c>
      <c r="G64" s="41">
        <f t="shared" si="13"/>
        <v>128.08217770569851</v>
      </c>
      <c r="H64" s="41">
        <f t="shared" si="14"/>
        <v>128.50176667094522</v>
      </c>
      <c r="I64" s="34">
        <f t="shared" si="8"/>
        <v>60060.294769756154</v>
      </c>
      <c r="J64" s="35">
        <f t="shared" si="9"/>
        <v>60257.048427339643</v>
      </c>
      <c r="K64" s="36">
        <f t="shared" si="10"/>
        <v>139.60957369921138</v>
      </c>
      <c r="L64" s="36">
        <f t="shared" si="11"/>
        <v>140.06692567133027</v>
      </c>
      <c r="M64" s="91"/>
    </row>
    <row r="65" spans="1:13" x14ac:dyDescent="0.35">
      <c r="A65" s="82">
        <v>2038</v>
      </c>
      <c r="B65" s="82"/>
      <c r="C65" s="40">
        <v>54829.938919820182</v>
      </c>
      <c r="D65" s="83">
        <v>453.80000000000018</v>
      </c>
      <c r="E65" s="84"/>
      <c r="F65" s="52">
        <f t="shared" si="12"/>
        <v>120.82401701150322</v>
      </c>
      <c r="G65" s="41">
        <f t="shared" si="13"/>
        <v>128.08217770569851</v>
      </c>
      <c r="H65" s="41">
        <f t="shared" si="14"/>
        <v>131.07180200436412</v>
      </c>
      <c r="I65" s="34">
        <f t="shared" si="8"/>
        <v>58123.692242846009</v>
      </c>
      <c r="J65" s="35">
        <f t="shared" si="9"/>
        <v>59480.383749580462</v>
      </c>
      <c r="K65" s="36">
        <f t="shared" si="10"/>
        <v>139.60957369921138</v>
      </c>
      <c r="L65" s="36">
        <f t="shared" si="11"/>
        <v>142.86826418475687</v>
      </c>
      <c r="M65" s="91"/>
    </row>
    <row r="66" spans="1:13" x14ac:dyDescent="0.35">
      <c r="A66" s="82">
        <v>2039</v>
      </c>
      <c r="B66" s="82"/>
      <c r="C66" s="40">
        <v>74533.255764966831</v>
      </c>
      <c r="D66" s="83">
        <v>570.01000000000022</v>
      </c>
      <c r="E66" s="84"/>
      <c r="F66" s="52">
        <f t="shared" si="12"/>
        <v>130.75780383671656</v>
      </c>
      <c r="G66" s="41">
        <f t="shared" si="13"/>
        <v>128.08217770569851</v>
      </c>
      <c r="H66" s="41">
        <f t="shared" si="14"/>
        <v>133.69323804445139</v>
      </c>
      <c r="I66" s="34">
        <f t="shared" si="8"/>
        <v>73008.122114025231</v>
      </c>
      <c r="J66" s="35">
        <f t="shared" si="9"/>
        <v>76206.48261771776</v>
      </c>
      <c r="K66" s="36">
        <f t="shared" si="10"/>
        <v>139.60957369921138</v>
      </c>
      <c r="L66" s="36">
        <f t="shared" si="11"/>
        <v>145.72562946845201</v>
      </c>
      <c r="M66" s="91"/>
    </row>
    <row r="67" spans="1:13" x14ac:dyDescent="0.35">
      <c r="A67" s="82">
        <v>2040</v>
      </c>
      <c r="B67" s="82"/>
      <c r="C67" s="40">
        <v>51721.427543433907</v>
      </c>
      <c r="D67" s="83">
        <v>436.53999999999996</v>
      </c>
      <c r="E67" s="84"/>
      <c r="F67" s="52">
        <f t="shared" si="12"/>
        <v>118.48038563117677</v>
      </c>
      <c r="G67" s="41">
        <f t="shared" si="13"/>
        <v>128.08217770569851</v>
      </c>
      <c r="H67" s="41">
        <f t="shared" si="14"/>
        <v>136.36710280534041</v>
      </c>
      <c r="I67" s="34">
        <f t="shared" si="8"/>
        <v>55912.993855645625</v>
      </c>
      <c r="J67" s="35">
        <f t="shared" si="9"/>
        <v>59529.695058643294</v>
      </c>
      <c r="K67" s="36">
        <f t="shared" si="10"/>
        <v>139.60957369921138</v>
      </c>
      <c r="L67" s="36">
        <f t="shared" si="11"/>
        <v>148.64014205782107</v>
      </c>
      <c r="M67" s="91"/>
    </row>
    <row r="68" spans="1:13" x14ac:dyDescent="0.35">
      <c r="A68" s="82">
        <v>2041</v>
      </c>
      <c r="B68" s="82"/>
      <c r="C68" s="40">
        <v>74351.282861652144</v>
      </c>
      <c r="D68" s="83">
        <v>572.88999999999987</v>
      </c>
      <c r="E68" s="84"/>
      <c r="F68" s="52">
        <f t="shared" si="12"/>
        <v>129.78282543184932</v>
      </c>
      <c r="G68" s="41">
        <f t="shared" si="13"/>
        <v>128.08217770569851</v>
      </c>
      <c r="H68" s="41">
        <f t="shared" si="14"/>
        <v>139.09444486144722</v>
      </c>
      <c r="I68" s="34">
        <f t="shared" si="8"/>
        <v>73376.998785817603</v>
      </c>
      <c r="J68" s="35">
        <f t="shared" si="9"/>
        <v>79685.816516674473</v>
      </c>
      <c r="K68" s="36">
        <f t="shared" si="10"/>
        <v>139.60957369921138</v>
      </c>
      <c r="L68" s="36">
        <f t="shared" si="11"/>
        <v>151.6129448989775</v>
      </c>
      <c r="M68" s="91"/>
    </row>
    <row r="69" spans="1:13" x14ac:dyDescent="0.35">
      <c r="A69" s="82">
        <v>2042</v>
      </c>
      <c r="B69" s="82"/>
      <c r="C69" s="40">
        <v>53443.766245227482</v>
      </c>
      <c r="D69" s="83">
        <v>433.94999999999982</v>
      </c>
      <c r="E69" s="84"/>
      <c r="F69" s="52">
        <f t="shared" si="12"/>
        <v>123.15650707507203</v>
      </c>
      <c r="G69" s="41">
        <f t="shared" si="13"/>
        <v>128.08217770569851</v>
      </c>
      <c r="H69" s="41">
        <f t="shared" si="14"/>
        <v>141.87633375867617</v>
      </c>
      <c r="I69" s="34">
        <f t="shared" si="8"/>
        <v>55581.261015387849</v>
      </c>
      <c r="J69" s="35">
        <f t="shared" si="9"/>
        <v>61567.235034577498</v>
      </c>
      <c r="K69" s="36">
        <f t="shared" si="10"/>
        <v>139.60957369921138</v>
      </c>
      <c r="L69" s="36">
        <f t="shared" si="11"/>
        <v>154.64520379695705</v>
      </c>
      <c r="M69" s="91"/>
    </row>
    <row r="70" spans="1:13" x14ac:dyDescent="0.35">
      <c r="A70" s="82">
        <v>2043</v>
      </c>
      <c r="B70" s="82"/>
      <c r="C70" s="40">
        <v>81459.798676616105</v>
      </c>
      <c r="D70" s="83">
        <v>573.58999999999969</v>
      </c>
      <c r="E70" s="84"/>
      <c r="F70" s="52">
        <f t="shared" si="12"/>
        <v>142.01746661660096</v>
      </c>
      <c r="G70" s="41">
        <f t="shared" si="13"/>
        <v>128.08217770569851</v>
      </c>
      <c r="H70" s="41">
        <f t="shared" si="14"/>
        <v>144.7138604338497</v>
      </c>
      <c r="I70" s="34">
        <f t="shared" si="8"/>
        <v>73466.656310211576</v>
      </c>
      <c r="J70" s="35">
        <f t="shared" si="9"/>
        <v>83006.423206251813</v>
      </c>
      <c r="K70" s="36">
        <f t="shared" si="10"/>
        <v>139.60957369921138</v>
      </c>
      <c r="L70" s="36">
        <f t="shared" si="11"/>
        <v>157.73810787289619</v>
      </c>
      <c r="M70" s="91"/>
    </row>
    <row r="71" spans="1:13" x14ac:dyDescent="0.35">
      <c r="A71" s="82">
        <v>2044</v>
      </c>
      <c r="B71" s="82"/>
      <c r="C71" s="40">
        <v>55484.10359178728</v>
      </c>
      <c r="D71" s="83">
        <v>443.36999999999989</v>
      </c>
      <c r="E71" s="84"/>
      <c r="F71" s="52">
        <f t="shared" si="12"/>
        <v>125.14176329428534</v>
      </c>
      <c r="G71" s="41">
        <f t="shared" si="13"/>
        <v>128.08217770569851</v>
      </c>
      <c r="H71" s="41">
        <f t="shared" si="14"/>
        <v>147.60813764252671</v>
      </c>
      <c r="I71" s="34">
        <f t="shared" si="8"/>
        <v>56787.795129375532</v>
      </c>
      <c r="J71" s="35">
        <f t="shared" si="9"/>
        <v>65445.019986567051</v>
      </c>
      <c r="K71" s="36">
        <f t="shared" si="10"/>
        <v>139.60957369921138</v>
      </c>
      <c r="L71" s="36">
        <f t="shared" si="11"/>
        <v>160.89287003035412</v>
      </c>
      <c r="M71" s="91"/>
    </row>
    <row r="72" spans="1:13" x14ac:dyDescent="0.35">
      <c r="A72" s="82">
        <v>2045</v>
      </c>
      <c r="B72" s="82"/>
      <c r="C72" s="40">
        <v>80635.017009638133</v>
      </c>
      <c r="D72" s="83">
        <v>585.86999999999989</v>
      </c>
      <c r="E72" s="84"/>
      <c r="F72" s="52">
        <f t="shared" si="12"/>
        <v>137.63295101240573</v>
      </c>
      <c r="G72" s="41">
        <f t="shared" si="13"/>
        <v>128.08217770569851</v>
      </c>
      <c r="H72" s="41">
        <f t="shared" si="14"/>
        <v>150.56030039537725</v>
      </c>
      <c r="I72" s="34">
        <f t="shared" si="8"/>
        <v>75039.505452437574</v>
      </c>
      <c r="J72" s="35">
        <f t="shared" si="9"/>
        <v>88208.763192639657</v>
      </c>
      <c r="K72" s="36">
        <f t="shared" si="10"/>
        <v>139.60957369921138</v>
      </c>
      <c r="L72" s="36">
        <f t="shared" si="11"/>
        <v>164.11072743096119</v>
      </c>
      <c r="M72" s="91"/>
    </row>
    <row r="73" spans="1:13" x14ac:dyDescent="0.35">
      <c r="A73" s="82">
        <v>2046</v>
      </c>
      <c r="B73" s="82"/>
      <c r="C73" s="40">
        <v>54510.423174581956</v>
      </c>
      <c r="D73" s="83">
        <v>443.36999999999989</v>
      </c>
      <c r="E73" s="84"/>
      <c r="F73" s="52">
        <f t="shared" si="12"/>
        <v>122.9456733080316</v>
      </c>
      <c r="G73" s="41">
        <f t="shared" si="13"/>
        <v>128.08217770569851</v>
      </c>
      <c r="H73" s="41">
        <f t="shared" si="14"/>
        <v>153.57150640328481</v>
      </c>
      <c r="I73" s="34">
        <f t="shared" si="8"/>
        <v>56787.795129375532</v>
      </c>
      <c r="J73" s="35">
        <f t="shared" si="9"/>
        <v>68088.998794024374</v>
      </c>
      <c r="K73" s="36">
        <f t="shared" ref="K73:K77" si="15">$D$87</f>
        <v>139.60957369921138</v>
      </c>
      <c r="L73" s="36">
        <f t="shared" si="11"/>
        <v>167.39294197958043</v>
      </c>
      <c r="M73" s="91"/>
    </row>
    <row r="74" spans="1:13" x14ac:dyDescent="0.35">
      <c r="A74" s="82">
        <v>2047</v>
      </c>
      <c r="B74" s="82"/>
      <c r="C74" s="40">
        <v>86578.759428393503</v>
      </c>
      <c r="D74" s="83">
        <v>585.86999999999989</v>
      </c>
      <c r="E74" s="84"/>
      <c r="F74" s="52">
        <f t="shared" si="12"/>
        <v>147.77810679569447</v>
      </c>
      <c r="G74" s="41">
        <f t="shared" si="13"/>
        <v>128.08217770569851</v>
      </c>
      <c r="H74" s="41">
        <f t="shared" si="14"/>
        <v>156.6429365313505</v>
      </c>
      <c r="I74" s="34">
        <f t="shared" si="8"/>
        <v>75039.505452437574</v>
      </c>
      <c r="J74" s="35">
        <f t="shared" si="9"/>
        <v>91772.397225622306</v>
      </c>
      <c r="K74" s="36">
        <f t="shared" si="15"/>
        <v>139.60957369921138</v>
      </c>
      <c r="L74" s="36">
        <f t="shared" si="11"/>
        <v>170.74080081917205</v>
      </c>
      <c r="M74" s="91"/>
    </row>
    <row r="75" spans="1:13" x14ac:dyDescent="0.35">
      <c r="A75" s="82">
        <v>2048</v>
      </c>
      <c r="B75" s="82"/>
      <c r="C75" s="40">
        <v>82162.745301843854</v>
      </c>
      <c r="D75" s="83">
        <v>581.84000000000015</v>
      </c>
      <c r="E75" s="84"/>
      <c r="F75" s="52">
        <f t="shared" si="12"/>
        <v>141.21192304043007</v>
      </c>
      <c r="G75" s="41">
        <f t="shared" si="13"/>
        <v>128.08217770569851</v>
      </c>
      <c r="H75" s="41">
        <f t="shared" si="14"/>
        <v>159.77579526197752</v>
      </c>
      <c r="I75" s="34">
        <f t="shared" si="8"/>
        <v>74523.33427628364</v>
      </c>
      <c r="J75" s="35">
        <f t="shared" si="9"/>
        <v>92963.948715229024</v>
      </c>
      <c r="K75" s="36">
        <f t="shared" si="15"/>
        <v>139.60957369921138</v>
      </c>
      <c r="L75" s="36">
        <f t="shared" si="11"/>
        <v>174.15561683555549</v>
      </c>
      <c r="M75" s="91"/>
    </row>
    <row r="76" spans="1:13" x14ac:dyDescent="0.35">
      <c r="A76" s="82">
        <v>2049</v>
      </c>
      <c r="B76" s="82"/>
      <c r="C76" s="40">
        <v>82845.439008464105</v>
      </c>
      <c r="D76" s="83">
        <v>581.83999999999969</v>
      </c>
      <c r="E76" s="84"/>
      <c r="F76" s="52">
        <f t="shared" si="12"/>
        <v>142.38525884859092</v>
      </c>
      <c r="G76" s="41">
        <f t="shared" si="13"/>
        <v>128.08217770569851</v>
      </c>
      <c r="H76" s="41">
        <f t="shared" si="14"/>
        <v>162.97131116721707</v>
      </c>
      <c r="I76" s="34">
        <f t="shared" si="8"/>
        <v>74523.334276283582</v>
      </c>
      <c r="J76" s="35">
        <f t="shared" si="9"/>
        <v>94823.227689533524</v>
      </c>
      <c r="K76" s="36">
        <f t="shared" si="15"/>
        <v>139.60957369921138</v>
      </c>
      <c r="L76" s="36">
        <f t="shared" si="11"/>
        <v>177.63872917226661</v>
      </c>
      <c r="M76" s="91"/>
    </row>
    <row r="77" spans="1:13" x14ac:dyDescent="0.35">
      <c r="A77" s="82">
        <v>2050</v>
      </c>
      <c r="B77" s="82"/>
      <c r="C77" s="40">
        <v>79684.165732808295</v>
      </c>
      <c r="D77" s="83">
        <v>586.00999999999976</v>
      </c>
      <c r="E77" s="84"/>
      <c r="F77" s="52">
        <f t="shared" si="12"/>
        <v>135.97748456990209</v>
      </c>
      <c r="G77" s="41">
        <f t="shared" si="13"/>
        <v>128.08217770569851</v>
      </c>
      <c r="H77" s="41">
        <f t="shared" si="14"/>
        <v>166.23073739056142</v>
      </c>
      <c r="I77" s="34">
        <f t="shared" si="8"/>
        <v>75057.436957316357</v>
      </c>
      <c r="J77" s="35">
        <f t="shared" si="9"/>
        <v>97412.874418242849</v>
      </c>
      <c r="K77" s="36">
        <f t="shared" si="15"/>
        <v>139.60957369921138</v>
      </c>
      <c r="L77" s="36">
        <f t="shared" si="11"/>
        <v>181.19150375571195</v>
      </c>
      <c r="M77" s="92"/>
    </row>
    <row r="78" spans="1:13" x14ac:dyDescent="0.35">
      <c r="A78" s="37" t="s">
        <v>32</v>
      </c>
      <c r="B78" s="37"/>
      <c r="C78" s="18">
        <f>NPV($B$8,C53:C77)+C52</f>
        <v>639388.09321246156</v>
      </c>
      <c r="D78" s="19">
        <f>NPV($B$8,D53:D77)+D52</f>
        <v>4992.0145383662893</v>
      </c>
      <c r="E78" s="19">
        <f>NPV($B$10,D53:E77)+D52</f>
        <v>6310.4089832022837</v>
      </c>
      <c r="F78" s="25"/>
      <c r="G78" s="25"/>
      <c r="H78" s="24"/>
      <c r="I78" s="18">
        <f>NPV($B$8,I53:I77)+I52</f>
        <v>639388.09321246156</v>
      </c>
      <c r="J78" s="18">
        <f>NPV($B$8,J53:J77)+J52</f>
        <v>639388.09321246203</v>
      </c>
      <c r="K78" s="18"/>
      <c r="L78" s="18"/>
      <c r="M78"/>
    </row>
    <row r="79" spans="1:13" x14ac:dyDescent="0.35">
      <c r="C79" s="7"/>
    </row>
    <row r="80" spans="1:13" x14ac:dyDescent="0.35">
      <c r="A80" s="1" t="s">
        <v>33</v>
      </c>
    </row>
    <row r="84" spans="1:7" x14ac:dyDescent="0.35">
      <c r="F84" s="38"/>
      <c r="G84" s="8"/>
    </row>
    <row r="85" spans="1:7" x14ac:dyDescent="0.35">
      <c r="A85" s="1" t="s">
        <v>34</v>
      </c>
    </row>
    <row r="86" spans="1:7" ht="29" x14ac:dyDescent="0.35">
      <c r="A86" s="1" t="s">
        <v>35</v>
      </c>
      <c r="B86" s="1" t="s">
        <v>36</v>
      </c>
      <c r="C86" s="30" t="s">
        <v>37</v>
      </c>
      <c r="D86" s="1" t="s">
        <v>38</v>
      </c>
    </row>
    <row r="87" spans="1:7" x14ac:dyDescent="0.35">
      <c r="A87" s="1" t="s">
        <v>39</v>
      </c>
      <c r="B87" s="4">
        <f>G52</f>
        <v>128.08217770569851</v>
      </c>
      <c r="C87" s="26">
        <v>0.09</v>
      </c>
      <c r="D87" s="53">
        <f>B87*(1+C87)</f>
        <v>139.60957369921138</v>
      </c>
    </row>
    <row r="88" spans="1:7" x14ac:dyDescent="0.35">
      <c r="A88" s="1" t="s">
        <v>40</v>
      </c>
      <c r="B88" s="4">
        <f>H52</f>
        <v>101.32276607022661</v>
      </c>
      <c r="C88" s="26">
        <v>0.09</v>
      </c>
      <c r="D88" s="29">
        <f>B88*(1+C88)</f>
        <v>110.44181501654701</v>
      </c>
    </row>
    <row r="89" spans="1:7" x14ac:dyDescent="0.35">
      <c r="G89" s="1">
        <f>7/121</f>
        <v>5.7851239669421489E-2</v>
      </c>
    </row>
    <row r="107" ht="28.9" customHeight="1" x14ac:dyDescent="0.35"/>
    <row r="108" ht="35.5" customHeight="1" x14ac:dyDescent="0.35"/>
    <row r="109" ht="33" customHeight="1" x14ac:dyDescent="0.35"/>
  </sheetData>
  <mergeCells count="130">
    <mergeCell ref="M52:M54"/>
    <mergeCell ref="M55:M77"/>
    <mergeCell ref="F13:F14"/>
    <mergeCell ref="G13:G14"/>
    <mergeCell ref="H13:H14"/>
    <mergeCell ref="I13:I14"/>
    <mergeCell ref="J13:J14"/>
    <mergeCell ref="A15:B15"/>
    <mergeCell ref="D15:E15"/>
    <mergeCell ref="A16:B16"/>
    <mergeCell ref="D16:E16"/>
    <mergeCell ref="A27:B27"/>
    <mergeCell ref="D27:E27"/>
    <mergeCell ref="A17:B17"/>
    <mergeCell ref="D17:E17"/>
    <mergeCell ref="A13:B14"/>
    <mergeCell ref="C13:C14"/>
    <mergeCell ref="D13:E13"/>
    <mergeCell ref="A21:B21"/>
    <mergeCell ref="D21:E21"/>
    <mergeCell ref="A22:B22"/>
    <mergeCell ref="D22:E22"/>
    <mergeCell ref="A24:B24"/>
    <mergeCell ref="D24:E24"/>
    <mergeCell ref="A25:B25"/>
    <mergeCell ref="D25:E25"/>
    <mergeCell ref="A26:B26"/>
    <mergeCell ref="D26:E26"/>
    <mergeCell ref="A23:B23"/>
    <mergeCell ref="D23:E23"/>
    <mergeCell ref="A18:B18"/>
    <mergeCell ref="D18:E18"/>
    <mergeCell ref="A19:B19"/>
    <mergeCell ref="D19:E19"/>
    <mergeCell ref="A20:B20"/>
    <mergeCell ref="D20:E20"/>
    <mergeCell ref="A30:B30"/>
    <mergeCell ref="D30:E30"/>
    <mergeCell ref="A31:B31"/>
    <mergeCell ref="D31:E31"/>
    <mergeCell ref="A32:B32"/>
    <mergeCell ref="D32:E32"/>
    <mergeCell ref="A28:B28"/>
    <mergeCell ref="D28:E28"/>
    <mergeCell ref="A29:B29"/>
    <mergeCell ref="D29:E29"/>
    <mergeCell ref="M49:M51"/>
    <mergeCell ref="A50:B51"/>
    <mergeCell ref="C50:C51"/>
    <mergeCell ref="D50:E50"/>
    <mergeCell ref="F50:F51"/>
    <mergeCell ref="G50:G51"/>
    <mergeCell ref="H50:H51"/>
    <mergeCell ref="I50:I51"/>
    <mergeCell ref="A49:L49"/>
    <mergeCell ref="D54:E54"/>
    <mergeCell ref="A55:B55"/>
    <mergeCell ref="D55:E55"/>
    <mergeCell ref="A56:B56"/>
    <mergeCell ref="A60:B60"/>
    <mergeCell ref="D60:E60"/>
    <mergeCell ref="J50:J51"/>
    <mergeCell ref="K50:K51"/>
    <mergeCell ref="L50:L51"/>
    <mergeCell ref="D64:E64"/>
    <mergeCell ref="D65:E65"/>
    <mergeCell ref="A52:B52"/>
    <mergeCell ref="D52:E52"/>
    <mergeCell ref="A34:B34"/>
    <mergeCell ref="D39:E39"/>
    <mergeCell ref="A35:B35"/>
    <mergeCell ref="D40:E40"/>
    <mergeCell ref="A41:B41"/>
    <mergeCell ref="A40:B40"/>
    <mergeCell ref="A61:B61"/>
    <mergeCell ref="D61:E61"/>
    <mergeCell ref="A62:B62"/>
    <mergeCell ref="D62:E62"/>
    <mergeCell ref="D56:E56"/>
    <mergeCell ref="A57:B57"/>
    <mergeCell ref="D57:E57"/>
    <mergeCell ref="A58:B58"/>
    <mergeCell ref="D58:E58"/>
    <mergeCell ref="A59:B59"/>
    <mergeCell ref="D59:E59"/>
    <mergeCell ref="A53:B53"/>
    <mergeCell ref="D53:E53"/>
    <mergeCell ref="A54:B54"/>
    <mergeCell ref="D77:E77"/>
    <mergeCell ref="A72:B72"/>
    <mergeCell ref="A69:B69"/>
    <mergeCell ref="D69:E69"/>
    <mergeCell ref="A70:B70"/>
    <mergeCell ref="D70:E70"/>
    <mergeCell ref="D71:E71"/>
    <mergeCell ref="A73:B73"/>
    <mergeCell ref="A74:B74"/>
    <mergeCell ref="A75:B75"/>
    <mergeCell ref="A76:B76"/>
    <mergeCell ref="A77:B77"/>
    <mergeCell ref="D73:E73"/>
    <mergeCell ref="D74:E74"/>
    <mergeCell ref="D75:E75"/>
    <mergeCell ref="D76:E76"/>
    <mergeCell ref="D72:E72"/>
    <mergeCell ref="A71:B71"/>
    <mergeCell ref="K12:K14"/>
    <mergeCell ref="K15:K40"/>
    <mergeCell ref="A63:B63"/>
    <mergeCell ref="A64:B64"/>
    <mergeCell ref="A65:B65"/>
    <mergeCell ref="A67:B67"/>
    <mergeCell ref="A68:B68"/>
    <mergeCell ref="D36:E36"/>
    <mergeCell ref="D37:E37"/>
    <mergeCell ref="D38:E38"/>
    <mergeCell ref="A12:J12"/>
    <mergeCell ref="D66:E66"/>
    <mergeCell ref="A66:B66"/>
    <mergeCell ref="A33:B33"/>
    <mergeCell ref="D33:E33"/>
    <mergeCell ref="D34:E34"/>
    <mergeCell ref="D35:E35"/>
    <mergeCell ref="A36:B36"/>
    <mergeCell ref="A37:B37"/>
    <mergeCell ref="A38:B38"/>
    <mergeCell ref="A39:B39"/>
    <mergeCell ref="D67:E67"/>
    <mergeCell ref="D68:E68"/>
    <mergeCell ref="D63:E63"/>
  </mergeCells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2C31-F907-4544-BC90-C49A5831EBFA}">
  <dimension ref="A1:IV144"/>
  <sheetViews>
    <sheetView topLeftCell="A82" zoomScale="80" zoomScaleNormal="80" workbookViewId="0">
      <selection activeCell="K37" sqref="K37"/>
    </sheetView>
  </sheetViews>
  <sheetFormatPr defaultColWidth="8.81640625" defaultRowHeight="14.5" x14ac:dyDescent="0.35"/>
  <cols>
    <col min="1" max="1" width="24" style="1" customWidth="1"/>
    <col min="2" max="2" width="16.54296875" style="1" customWidth="1"/>
    <col min="3" max="3" width="15.7265625" style="1" customWidth="1"/>
    <col min="4" max="4" width="14.26953125" style="1" customWidth="1"/>
    <col min="5" max="5" width="14.1796875" style="1" customWidth="1"/>
    <col min="6" max="6" width="14.81640625" style="1" customWidth="1"/>
    <col min="7" max="7" width="13.7265625" style="1" customWidth="1"/>
    <col min="8" max="9" width="14.54296875" style="1" customWidth="1"/>
    <col min="10" max="10" width="17" style="1" customWidth="1"/>
    <col min="11" max="11" width="31" style="1" customWidth="1"/>
    <col min="12" max="12" width="18.81640625" style="1" customWidth="1"/>
    <col min="13" max="13" width="56.54296875" style="1" customWidth="1"/>
    <col min="14" max="16384" width="8.81640625" style="1"/>
  </cols>
  <sheetData>
    <row r="1" spans="1:12" x14ac:dyDescent="0.35">
      <c r="A1" s="1" t="s">
        <v>0</v>
      </c>
    </row>
    <row r="2" spans="1:12" x14ac:dyDescent="0.35">
      <c r="B2" s="2"/>
    </row>
    <row r="3" spans="1:12" x14ac:dyDescent="0.35">
      <c r="A3" s="3" t="s">
        <v>4</v>
      </c>
      <c r="B3" s="2"/>
    </row>
    <row r="4" spans="1:12" x14ac:dyDescent="0.35">
      <c r="A4" s="12" t="s">
        <v>5</v>
      </c>
      <c r="B4" s="13">
        <v>6.4799999999999996E-2</v>
      </c>
    </row>
    <row r="5" spans="1:12" x14ac:dyDescent="0.35">
      <c r="A5" s="12" t="s">
        <v>6</v>
      </c>
      <c r="B5" s="14">
        <v>0.02</v>
      </c>
    </row>
    <row r="6" spans="1:12" ht="29" x14ac:dyDescent="0.35">
      <c r="A6" s="22" t="s">
        <v>7</v>
      </c>
      <c r="B6" s="23">
        <f>((1+B4)/(1+B5))-1</f>
        <v>4.3921568627451002E-2</v>
      </c>
    </row>
    <row r="7" spans="1:12" x14ac:dyDescent="0.35">
      <c r="A7" s="27"/>
      <c r="B7" s="28"/>
    </row>
    <row r="8" spans="1:12" ht="28.9" customHeight="1" x14ac:dyDescent="0.35">
      <c r="A8" s="85" t="s">
        <v>41</v>
      </c>
      <c r="B8" s="86"/>
      <c r="C8" s="86"/>
      <c r="D8" s="86"/>
      <c r="E8" s="86"/>
      <c r="F8" s="86"/>
      <c r="G8" s="86"/>
      <c r="H8" s="86"/>
      <c r="I8" s="86"/>
      <c r="J8" s="86"/>
      <c r="K8" s="78" t="s">
        <v>9</v>
      </c>
      <c r="L8"/>
    </row>
    <row r="9" spans="1:12" ht="75.650000000000006" customHeight="1" x14ac:dyDescent="0.35">
      <c r="A9" s="95" t="s">
        <v>10</v>
      </c>
      <c r="B9" s="96"/>
      <c r="C9" s="93" t="s">
        <v>11</v>
      </c>
      <c r="D9" s="85" t="s">
        <v>12</v>
      </c>
      <c r="E9" s="99"/>
      <c r="F9" s="93" t="s">
        <v>13</v>
      </c>
      <c r="G9" s="93" t="s">
        <v>14</v>
      </c>
      <c r="H9" s="93" t="s">
        <v>15</v>
      </c>
      <c r="I9" s="93" t="s">
        <v>16</v>
      </c>
      <c r="J9" s="93" t="s">
        <v>17</v>
      </c>
      <c r="K9" s="78"/>
    </row>
    <row r="10" spans="1:12" ht="34.9" customHeight="1" x14ac:dyDescent="0.35">
      <c r="A10" s="97"/>
      <c r="B10" s="98"/>
      <c r="C10" s="94"/>
      <c r="D10" s="16" t="s">
        <v>18</v>
      </c>
      <c r="E10" s="17" t="s">
        <v>19</v>
      </c>
      <c r="F10" s="94"/>
      <c r="G10" s="94"/>
      <c r="H10" s="94"/>
      <c r="I10" s="94"/>
      <c r="J10" s="94"/>
      <c r="K10" s="78"/>
    </row>
    <row r="11" spans="1:12" ht="15" customHeight="1" x14ac:dyDescent="0.35">
      <c r="A11" s="82">
        <v>2025</v>
      </c>
      <c r="B11" s="82"/>
      <c r="C11" s="40">
        <v>9556.7502058210666</v>
      </c>
      <c r="D11" s="83">
        <v>86.638500000002978</v>
      </c>
      <c r="E11" s="84"/>
      <c r="F11" s="10">
        <f>C11/D11</f>
        <v>110.30604414689472</v>
      </c>
      <c r="G11" s="41">
        <f>$C$37/$D$37</f>
        <v>161.79784536352795</v>
      </c>
      <c r="H11" s="43">
        <f>C37/E37</f>
        <v>125.62253654841481</v>
      </c>
      <c r="I11" s="11">
        <f t="shared" ref="I11:I36" si="0">G11*D11</f>
        <v>14017.922625528499</v>
      </c>
      <c r="J11" s="9">
        <f>H11*D11</f>
        <v>10883.74813275021</v>
      </c>
      <c r="K11" s="100" t="s">
        <v>42</v>
      </c>
    </row>
    <row r="12" spans="1:12" x14ac:dyDescent="0.35">
      <c r="A12" s="82">
        <v>2026</v>
      </c>
      <c r="B12" s="82"/>
      <c r="C12" s="40">
        <v>25704.774472902704</v>
      </c>
      <c r="D12" s="83">
        <v>107.11942999999997</v>
      </c>
      <c r="E12" s="84"/>
      <c r="F12" s="10">
        <f>C12/D12</f>
        <v>239.96369727604704</v>
      </c>
      <c r="G12" s="41">
        <f t="shared" ref="G12:G36" si="1">$C$37/$D$37</f>
        <v>161.79784536352795</v>
      </c>
      <c r="H12" s="43">
        <f>H11*(1+$B$5)</f>
        <v>128.13498727938313</v>
      </c>
      <c r="I12" s="11">
        <f>G12*D12</f>
        <v>17331.692970569253</v>
      </c>
      <c r="J12" s="9">
        <f>H12*D12</f>
        <v>13725.746800424768</v>
      </c>
      <c r="K12" s="100"/>
    </row>
    <row r="13" spans="1:12" x14ac:dyDescent="0.35">
      <c r="A13" s="82">
        <v>2027</v>
      </c>
      <c r="B13" s="82"/>
      <c r="C13" s="40">
        <v>24536.818768754165</v>
      </c>
      <c r="D13" s="83">
        <v>126.81353999999669</v>
      </c>
      <c r="E13" s="84"/>
      <c r="F13" s="10">
        <f t="shared" ref="F13:F36" si="2">C13/D13</f>
        <v>193.48737342049441</v>
      </c>
      <c r="G13" s="41">
        <f t="shared" si="1"/>
        <v>161.79784536352795</v>
      </c>
      <c r="H13" s="43">
        <f t="shared" ref="H13:H36" si="3">H12*(1+$B$5)</f>
        <v>130.69768702497078</v>
      </c>
      <c r="I13" s="11">
        <f t="shared" si="0"/>
        <v>20518.157534921032</v>
      </c>
      <c r="J13" s="9">
        <f t="shared" ref="J13:J36" si="4">H13*D13</f>
        <v>16574.23636144818</v>
      </c>
      <c r="K13" s="100"/>
    </row>
    <row r="14" spans="1:12" x14ac:dyDescent="0.35">
      <c r="A14" s="82">
        <v>2028</v>
      </c>
      <c r="B14" s="82"/>
      <c r="C14" s="40">
        <v>31760.67489399566</v>
      </c>
      <c r="D14" s="83">
        <v>150.34591999999634</v>
      </c>
      <c r="E14" s="84"/>
      <c r="F14" s="10">
        <f t="shared" si="2"/>
        <v>211.25066043692061</v>
      </c>
      <c r="G14" s="41">
        <f t="shared" si="1"/>
        <v>161.79784536352795</v>
      </c>
      <c r="H14" s="43">
        <f t="shared" si="3"/>
        <v>133.3116407654702</v>
      </c>
      <c r="I14" s="11">
        <f t="shared" si="0"/>
        <v>24325.645915196754</v>
      </c>
      <c r="J14" s="9">
        <f t="shared" si="4"/>
        <v>20042.861277593634</v>
      </c>
      <c r="K14" s="100"/>
    </row>
    <row r="15" spans="1:12" x14ac:dyDescent="0.35">
      <c r="A15" s="82">
        <v>2029</v>
      </c>
      <c r="B15" s="82"/>
      <c r="C15" s="40">
        <v>26243.4204835727</v>
      </c>
      <c r="D15" s="83">
        <v>174.61717000000294</v>
      </c>
      <c r="E15" s="84"/>
      <c r="F15" s="10">
        <f t="shared" si="2"/>
        <v>150.29117974808696</v>
      </c>
      <c r="G15" s="41">
        <f t="shared" si="1"/>
        <v>161.79784536352795</v>
      </c>
      <c r="H15" s="43">
        <f t="shared" si="3"/>
        <v>135.9778735807796</v>
      </c>
      <c r="I15" s="11">
        <f t="shared" si="0"/>
        <v>28252.68186947735</v>
      </c>
      <c r="J15" s="9">
        <f>H15*D15</f>
        <v>23744.071467293899</v>
      </c>
      <c r="K15" s="100"/>
    </row>
    <row r="16" spans="1:12" x14ac:dyDescent="0.35">
      <c r="A16" s="82">
        <v>2030</v>
      </c>
      <c r="B16" s="82"/>
      <c r="C16" s="40">
        <v>25496.828139024903</v>
      </c>
      <c r="D16" s="83">
        <v>196.56442000000061</v>
      </c>
      <c r="E16" s="84"/>
      <c r="F16" s="10">
        <f t="shared" si="2"/>
        <v>129.7123260609668</v>
      </c>
      <c r="G16" s="41">
        <f t="shared" si="1"/>
        <v>161.79784536352795</v>
      </c>
      <c r="H16" s="43">
        <f t="shared" si="3"/>
        <v>138.69743105239519</v>
      </c>
      <c r="I16" s="11">
        <f t="shared" si="0"/>
        <v>31803.699631131662</v>
      </c>
      <c r="J16" s="9">
        <f t="shared" si="4"/>
        <v>27262.980090304136</v>
      </c>
      <c r="K16" s="100"/>
    </row>
    <row r="17" spans="1:11" x14ac:dyDescent="0.35">
      <c r="A17" s="82">
        <v>2031</v>
      </c>
      <c r="B17" s="82"/>
      <c r="C17" s="40">
        <v>17786.707248647203</v>
      </c>
      <c r="D17" s="83">
        <v>259.43715000000361</v>
      </c>
      <c r="E17" s="84"/>
      <c r="F17" s="10">
        <f t="shared" si="2"/>
        <v>68.558829175570864</v>
      </c>
      <c r="G17" s="41">
        <f t="shared" si="1"/>
        <v>161.79784536352795</v>
      </c>
      <c r="H17" s="43">
        <f t="shared" si="3"/>
        <v>141.4713796734431</v>
      </c>
      <c r="I17" s="11">
        <f t="shared" si="0"/>
        <v>41976.371877254991</v>
      </c>
      <c r="J17" s="9">
        <f t="shared" si="4"/>
        <v>36702.931549046516</v>
      </c>
      <c r="K17" s="100"/>
    </row>
    <row r="18" spans="1:11" x14ac:dyDescent="0.35">
      <c r="A18" s="82">
        <v>2032</v>
      </c>
      <c r="B18" s="82"/>
      <c r="C18" s="40">
        <v>21343.950639437156</v>
      </c>
      <c r="D18" s="83">
        <v>281.80211000000031</v>
      </c>
      <c r="E18" s="84"/>
      <c r="F18" s="10">
        <f t="shared" si="2"/>
        <v>75.740918474446957</v>
      </c>
      <c r="G18" s="41">
        <f t="shared" si="1"/>
        <v>161.79784536352795</v>
      </c>
      <c r="H18" s="43">
        <f t="shared" si="3"/>
        <v>144.30080726691196</v>
      </c>
      <c r="I18" s="11">
        <f t="shared" si="0"/>
        <v>45594.974216895942</v>
      </c>
      <c r="J18" s="9">
        <f t="shared" si="4"/>
        <v>40664.271962519168</v>
      </c>
      <c r="K18" s="100"/>
    </row>
    <row r="19" spans="1:11" x14ac:dyDescent="0.35">
      <c r="A19" s="82">
        <v>2033</v>
      </c>
      <c r="B19" s="82"/>
      <c r="C19" s="40">
        <v>26201.567530700471</v>
      </c>
      <c r="D19" s="83">
        <v>295.600429999997</v>
      </c>
      <c r="E19" s="84"/>
      <c r="F19" s="10">
        <f t="shared" si="2"/>
        <v>88.638462165636014</v>
      </c>
      <c r="G19" s="41">
        <f t="shared" si="1"/>
        <v>161.79784536352795</v>
      </c>
      <c r="H19" s="43">
        <f t="shared" si="3"/>
        <v>147.18682341225019</v>
      </c>
      <c r="I19" s="11">
        <f t="shared" si="0"/>
        <v>47827.512662531888</v>
      </c>
      <c r="J19" s="9">
        <f t="shared" si="4"/>
        <v>43508.488290994785</v>
      </c>
      <c r="K19" s="100"/>
    </row>
    <row r="20" spans="1:11" x14ac:dyDescent="0.35">
      <c r="A20" s="82">
        <v>2034</v>
      </c>
      <c r="B20" s="82"/>
      <c r="C20" s="40">
        <v>41511.331375651207</v>
      </c>
      <c r="D20" s="83">
        <v>301.40083000000368</v>
      </c>
      <c r="E20" s="84"/>
      <c r="F20" s="10">
        <f t="shared" si="2"/>
        <v>137.72799290450095</v>
      </c>
      <c r="G20" s="41">
        <f t="shared" si="1"/>
        <v>161.79784536352795</v>
      </c>
      <c r="H20" s="43">
        <f t="shared" si="3"/>
        <v>150.13055988049518</v>
      </c>
      <c r="I20" s="11">
        <f t="shared" si="0"/>
        <v>48766.00488477957</v>
      </c>
      <c r="J20" s="9">
        <f t="shared" si="4"/>
        <v>45249.475356346498</v>
      </c>
      <c r="K20" s="100"/>
    </row>
    <row r="21" spans="1:11" x14ac:dyDescent="0.35">
      <c r="A21" s="82">
        <v>2035</v>
      </c>
      <c r="B21" s="82"/>
      <c r="C21" s="40">
        <v>44793.955843372416</v>
      </c>
      <c r="D21" s="83">
        <v>316.62543999999616</v>
      </c>
      <c r="E21" s="84"/>
      <c r="F21" s="10">
        <f t="shared" si="2"/>
        <v>141.47301569757931</v>
      </c>
      <c r="G21" s="41">
        <f t="shared" si="1"/>
        <v>161.79784536352795</v>
      </c>
      <c r="H21" s="43">
        <f t="shared" si="3"/>
        <v>153.13317107810508</v>
      </c>
      <c r="I21" s="11">
        <f t="shared" si="0"/>
        <v>51229.313979278377</v>
      </c>
      <c r="J21" s="9">
        <f t="shared" si="4"/>
        <v>48485.857671199708</v>
      </c>
      <c r="K21" s="100"/>
    </row>
    <row r="22" spans="1:11" x14ac:dyDescent="0.35">
      <c r="A22" s="82">
        <v>2036</v>
      </c>
      <c r="B22" s="82"/>
      <c r="C22" s="40">
        <v>44062.638684164791</v>
      </c>
      <c r="D22" s="83">
        <v>354.18877999999836</v>
      </c>
      <c r="E22" s="84"/>
      <c r="F22" s="10">
        <f t="shared" si="2"/>
        <v>124.40438876738274</v>
      </c>
      <c r="G22" s="41">
        <f t="shared" si="1"/>
        <v>161.79784536352795</v>
      </c>
      <c r="H22" s="43">
        <f t="shared" si="3"/>
        <v>156.19583449966717</v>
      </c>
      <c r="I22" s="11">
        <f t="shared" si="0"/>
        <v>57306.981455936359</v>
      </c>
      <c r="J22" s="9">
        <f t="shared" si="4"/>
        <v>55322.812062518773</v>
      </c>
      <c r="K22" s="100"/>
    </row>
    <row r="23" spans="1:11" x14ac:dyDescent="0.35">
      <c r="A23" s="82">
        <v>2037</v>
      </c>
      <c r="B23" s="82"/>
      <c r="C23" s="40">
        <v>46949.302656642685</v>
      </c>
      <c r="D23" s="83">
        <v>354.50755999999842</v>
      </c>
      <c r="E23" s="84"/>
      <c r="F23" s="10">
        <f t="shared" si="2"/>
        <v>132.43526500998425</v>
      </c>
      <c r="G23" s="41">
        <f t="shared" si="1"/>
        <v>161.79784536352795</v>
      </c>
      <c r="H23" s="43">
        <f t="shared" si="3"/>
        <v>159.31975118966051</v>
      </c>
      <c r="I23" s="11">
        <f t="shared" si="0"/>
        <v>57358.559373081356</v>
      </c>
      <c r="J23" s="9">
        <f t="shared" si="4"/>
        <v>56480.056254053394</v>
      </c>
      <c r="K23" s="100"/>
    </row>
    <row r="24" spans="1:11" x14ac:dyDescent="0.35">
      <c r="A24" s="82">
        <v>2038</v>
      </c>
      <c r="B24" s="82"/>
      <c r="C24" s="40">
        <v>63393.849567229452</v>
      </c>
      <c r="D24" s="83">
        <v>366.45271000000025</v>
      </c>
      <c r="E24" s="84"/>
      <c r="F24" s="10">
        <f t="shared" si="2"/>
        <v>172.99326171507752</v>
      </c>
      <c r="G24" s="41">
        <f t="shared" si="1"/>
        <v>161.79784536352795</v>
      </c>
      <c r="H24" s="43">
        <f t="shared" si="3"/>
        <v>162.50614621345372</v>
      </c>
      <c r="I24" s="11">
        <f t="shared" si="0"/>
        <v>59291.258905625793</v>
      </c>
      <c r="J24" s="9">
        <f t="shared" si="4"/>
        <v>59550.817671576391</v>
      </c>
      <c r="K24" s="100"/>
    </row>
    <row r="25" spans="1:11" x14ac:dyDescent="0.35">
      <c r="A25" s="82">
        <v>2039</v>
      </c>
      <c r="B25" s="82"/>
      <c r="C25" s="40">
        <v>58215.162999958207</v>
      </c>
      <c r="D25" s="83">
        <v>366.20979999999781</v>
      </c>
      <c r="E25" s="84"/>
      <c r="F25" s="10">
        <f t="shared" si="2"/>
        <v>158.96669887031575</v>
      </c>
      <c r="G25" s="41">
        <f t="shared" si="1"/>
        <v>161.79784536352795</v>
      </c>
      <c r="H25" s="43">
        <f t="shared" si="3"/>
        <v>165.7562691377228</v>
      </c>
      <c r="I25" s="11">
        <f t="shared" si="0"/>
        <v>59251.956591008144</v>
      </c>
      <c r="J25" s="9">
        <f t="shared" si="4"/>
        <v>60701.570169671279</v>
      </c>
      <c r="K25" s="100"/>
    </row>
    <row r="26" spans="1:11" x14ac:dyDescent="0.35">
      <c r="A26" s="82">
        <v>2040</v>
      </c>
      <c r="B26" s="82"/>
      <c r="C26" s="40">
        <v>70366.847529127757</v>
      </c>
      <c r="D26" s="83">
        <v>392.89653999999973</v>
      </c>
      <c r="E26" s="84"/>
      <c r="F26" s="10">
        <f t="shared" si="2"/>
        <v>179.0976513285859</v>
      </c>
      <c r="G26" s="41">
        <f t="shared" si="1"/>
        <v>161.79784536352795</v>
      </c>
      <c r="H26" s="43">
        <f t="shared" si="3"/>
        <v>169.07139452047724</v>
      </c>
      <c r="I26" s="11">
        <f t="shared" si="0"/>
        <v>63569.813622785136</v>
      </c>
      <c r="J26" s="9">
        <f t="shared" si="4"/>
        <v>66427.565920070425</v>
      </c>
      <c r="K26" s="100"/>
    </row>
    <row r="27" spans="1:11" x14ac:dyDescent="0.35">
      <c r="A27" s="82">
        <v>2041</v>
      </c>
      <c r="B27" s="82"/>
      <c r="C27" s="40">
        <v>63146.910004164209</v>
      </c>
      <c r="D27" s="83">
        <v>410.4257499999967</v>
      </c>
      <c r="E27" s="84"/>
      <c r="F27" s="10">
        <f t="shared" si="2"/>
        <v>153.85708621879772</v>
      </c>
      <c r="G27" s="41">
        <f t="shared" si="1"/>
        <v>161.79784536352795</v>
      </c>
      <c r="H27" s="43">
        <f t="shared" si="3"/>
        <v>172.4528224108868</v>
      </c>
      <c r="I27" s="11">
        <f t="shared" si="0"/>
        <v>66406.002031709446</v>
      </c>
      <c r="J27" s="9">
        <f t="shared" si="4"/>
        <v>70779.078977604455</v>
      </c>
      <c r="K27" s="100"/>
    </row>
    <row r="28" spans="1:11" x14ac:dyDescent="0.35">
      <c r="A28" s="82">
        <v>2042</v>
      </c>
      <c r="B28" s="82"/>
      <c r="C28" s="40">
        <v>73372.366631816782</v>
      </c>
      <c r="D28" s="83">
        <v>434.14313000000038</v>
      </c>
      <c r="E28" s="84"/>
      <c r="F28" s="10">
        <f t="shared" si="2"/>
        <v>169.00501599971585</v>
      </c>
      <c r="G28" s="41">
        <f t="shared" si="1"/>
        <v>161.79784536352795</v>
      </c>
      <c r="H28" s="43">
        <f t="shared" si="3"/>
        <v>175.90187885910453</v>
      </c>
      <c r="I28" s="11">
        <f t="shared" si="0"/>
        <v>70243.42301337808</v>
      </c>
      <c r="J28" s="9">
        <f t="shared" si="4"/>
        <v>76366.592260772537</v>
      </c>
      <c r="K28" s="100"/>
    </row>
    <row r="29" spans="1:11" x14ac:dyDescent="0.35">
      <c r="A29" s="82">
        <v>2043</v>
      </c>
      <c r="B29" s="82"/>
      <c r="C29" s="40">
        <v>88473.439559476275</v>
      </c>
      <c r="D29" s="83">
        <v>434.26578000000018</v>
      </c>
      <c r="E29" s="84"/>
      <c r="F29" s="10">
        <f t="shared" si="2"/>
        <v>203.73108735271805</v>
      </c>
      <c r="G29" s="41">
        <f t="shared" si="1"/>
        <v>161.79784536352795</v>
      </c>
      <c r="H29" s="43">
        <f t="shared" si="3"/>
        <v>179.41991643628663</v>
      </c>
      <c r="I29" s="11">
        <f t="shared" si="0"/>
        <v>70263.267519111876</v>
      </c>
      <c r="J29" s="9">
        <f t="shared" si="4"/>
        <v>77915.929958738867</v>
      </c>
      <c r="K29" s="100"/>
    </row>
    <row r="30" spans="1:11" x14ac:dyDescent="0.35">
      <c r="A30" s="82">
        <v>2044</v>
      </c>
      <c r="B30" s="82"/>
      <c r="C30" s="40">
        <v>93876.063465178246</v>
      </c>
      <c r="D30" s="83">
        <v>436.42736999999761</v>
      </c>
      <c r="E30" s="84"/>
      <c r="F30" s="10">
        <f t="shared" si="2"/>
        <v>215.10122856222046</v>
      </c>
      <c r="G30" s="41">
        <f t="shared" si="1"/>
        <v>161.79784536352795</v>
      </c>
      <c r="H30" s="43">
        <f t="shared" si="3"/>
        <v>183.00831476501236</v>
      </c>
      <c r="I30" s="11">
        <f t="shared" si="0"/>
        <v>70613.008123670807</v>
      </c>
      <c r="J30" s="9">
        <f t="shared" si="4"/>
        <v>79869.837501026079</v>
      </c>
      <c r="K30" s="100"/>
    </row>
    <row r="31" spans="1:11" x14ac:dyDescent="0.35">
      <c r="A31" s="82">
        <v>2045</v>
      </c>
      <c r="B31" s="82"/>
      <c r="C31" s="40">
        <v>88261.638306340901</v>
      </c>
      <c r="D31" s="83">
        <v>444.72038999999768</v>
      </c>
      <c r="E31" s="84"/>
      <c r="F31" s="10">
        <f t="shared" si="2"/>
        <v>198.46546344848582</v>
      </c>
      <c r="G31" s="41">
        <f t="shared" si="1"/>
        <v>161.79784536352795</v>
      </c>
      <c r="H31" s="43">
        <f t="shared" si="3"/>
        <v>186.66848106031262</v>
      </c>
      <c r="I31" s="11">
        <f t="shared" si="0"/>
        <v>71954.800891227467</v>
      </c>
      <c r="J31" s="9">
        <f t="shared" si="4"/>
        <v>83015.279697849401</v>
      </c>
      <c r="K31" s="100"/>
    </row>
    <row r="32" spans="1:11" x14ac:dyDescent="0.35">
      <c r="A32" s="82">
        <v>2046</v>
      </c>
      <c r="B32" s="82"/>
      <c r="C32" s="40">
        <v>99821.002032465592</v>
      </c>
      <c r="D32" s="83">
        <v>461.06022000000303</v>
      </c>
      <c r="E32" s="84"/>
      <c r="F32" s="10">
        <f t="shared" si="2"/>
        <v>216.50317616311582</v>
      </c>
      <c r="G32" s="41">
        <f t="shared" si="1"/>
        <v>161.79784536352795</v>
      </c>
      <c r="H32" s="43">
        <f t="shared" si="3"/>
        <v>190.40185068151888</v>
      </c>
      <c r="I32" s="11">
        <f t="shared" si="0"/>
        <v>74598.550178834674</v>
      </c>
      <c r="J32" s="9">
        <f t="shared" si="4"/>
        <v>87786.719163628819</v>
      </c>
      <c r="K32" s="100"/>
    </row>
    <row r="33" spans="1:11" x14ac:dyDescent="0.35">
      <c r="A33" s="82">
        <v>2047</v>
      </c>
      <c r="B33" s="82"/>
      <c r="C33" s="40">
        <v>99729.945391716086</v>
      </c>
      <c r="D33" s="83">
        <v>489.43082000000231</v>
      </c>
      <c r="E33" s="84"/>
      <c r="F33" s="10">
        <f t="shared" si="2"/>
        <v>203.76719510985356</v>
      </c>
      <c r="G33" s="41">
        <f t="shared" si="1"/>
        <v>161.79784536352795</v>
      </c>
      <c r="H33" s="43">
        <f t="shared" si="3"/>
        <v>194.20988769514926</v>
      </c>
      <c r="I33" s="11">
        <f t="shared" si="0"/>
        <v>79188.852130505053</v>
      </c>
      <c r="J33" s="9">
        <f t="shared" si="4"/>
        <v>95052.30458674526</v>
      </c>
      <c r="K33" s="100"/>
    </row>
    <row r="34" spans="1:11" x14ac:dyDescent="0.35">
      <c r="A34" s="82">
        <v>2048</v>
      </c>
      <c r="B34" s="82"/>
      <c r="C34" s="40">
        <v>111908.36051115696</v>
      </c>
      <c r="D34" s="83">
        <v>501.61099000000331</v>
      </c>
      <c r="E34" s="84"/>
      <c r="F34" s="10">
        <f t="shared" si="2"/>
        <v>223.09790403746183</v>
      </c>
      <c r="G34" s="41">
        <f t="shared" si="1"/>
        <v>161.79784536352795</v>
      </c>
      <c r="H34" s="43">
        <f t="shared" si="3"/>
        <v>198.09408544905224</v>
      </c>
      <c r="I34" s="11">
        <f t="shared" si="0"/>
        <v>81159.577392666703</v>
      </c>
      <c r="J34" s="9">
        <f t="shared" si="4"/>
        <v>99366.170315244352</v>
      </c>
      <c r="K34" s="100"/>
    </row>
    <row r="35" spans="1:11" x14ac:dyDescent="0.35">
      <c r="A35" s="82">
        <v>2049</v>
      </c>
      <c r="B35" s="82"/>
      <c r="C35" s="40">
        <v>113702.20051457721</v>
      </c>
      <c r="D35" s="83">
        <v>487.14027000000533</v>
      </c>
      <c r="E35" s="84"/>
      <c r="F35" s="10">
        <f t="shared" si="2"/>
        <v>233.40751630854902</v>
      </c>
      <c r="G35" s="41">
        <f t="shared" si="1"/>
        <v>161.79784536352795</v>
      </c>
      <c r="H35" s="43">
        <f t="shared" si="3"/>
        <v>202.0559671580333</v>
      </c>
      <c r="I35" s="11">
        <f t="shared" si="0"/>
        <v>78818.246075808114</v>
      </c>
      <c r="J35" s="9">
        <f t="shared" si="4"/>
        <v>98429.598396476547</v>
      </c>
      <c r="K35" s="100"/>
    </row>
    <row r="36" spans="1:11" ht="15.65" customHeight="1" x14ac:dyDescent="0.35">
      <c r="A36" s="82">
        <v>2050</v>
      </c>
      <c r="B36" s="82"/>
      <c r="C36" s="40">
        <v>123066.79497366265</v>
      </c>
      <c r="D36" s="83">
        <v>491.02765000000136</v>
      </c>
      <c r="E36" s="84"/>
      <c r="F36" s="10">
        <f t="shared" si="2"/>
        <v>250.63108966198197</v>
      </c>
      <c r="G36" s="41">
        <f t="shared" si="1"/>
        <v>161.79784536352795</v>
      </c>
      <c r="H36" s="43">
        <f t="shared" si="3"/>
        <v>206.09708650119396</v>
      </c>
      <c r="I36" s="11">
        <f t="shared" si="0"/>
        <v>79447.215783916748</v>
      </c>
      <c r="J36" s="9">
        <f t="shared" si="4"/>
        <v>101199.36805652827</v>
      </c>
      <c r="K36" s="100"/>
    </row>
    <row r="37" spans="1:11" ht="15.65" customHeight="1" x14ac:dyDescent="0.35">
      <c r="A37" s="87" t="s">
        <v>21</v>
      </c>
      <c r="B37" s="87"/>
      <c r="C37" s="18">
        <f>NPV($B$4,C12:C36)+C11</f>
        <v>593347.09969388647</v>
      </c>
      <c r="D37" s="19">
        <f>NPV($B$4,D12:D36)+D11</f>
        <v>3667.2126155991273</v>
      </c>
      <c r="E37" s="19">
        <f>NPV($B$6,D12:E36)+D11</f>
        <v>4723.2536135362225</v>
      </c>
      <c r="F37" s="20"/>
      <c r="G37" s="20"/>
      <c r="H37" s="21"/>
      <c r="I37" s="18">
        <f>NPV($B$4,I12:I36)+I11</f>
        <v>593347.09969388635</v>
      </c>
      <c r="J37" s="18">
        <f>NPV($B$4,J12:J36)+J11</f>
        <v>593347.0996938867</v>
      </c>
    </row>
    <row r="38" spans="1:11" ht="15.65" customHeight="1" x14ac:dyDescent="0.35">
      <c r="B38" s="4"/>
      <c r="C38" s="5"/>
      <c r="D38" s="2"/>
      <c r="E38" s="2"/>
      <c r="F38" s="2"/>
      <c r="G38" s="6"/>
    </row>
    <row r="39" spans="1:11" x14ac:dyDescent="0.35">
      <c r="C39" s="7"/>
      <c r="D39" s="4"/>
      <c r="E39" s="2"/>
      <c r="F39" s="2"/>
    </row>
    <row r="40" spans="1:11" x14ac:dyDescent="0.35">
      <c r="C40" s="7"/>
    </row>
    <row r="44" spans="1:11" ht="23.25" customHeight="1" x14ac:dyDescent="0.35">
      <c r="A44" s="85" t="s">
        <v>43</v>
      </c>
      <c r="B44" s="86"/>
      <c r="C44" s="86"/>
      <c r="D44" s="86"/>
      <c r="E44" s="86"/>
      <c r="F44" s="86"/>
      <c r="G44" s="86"/>
      <c r="H44" s="86"/>
      <c r="I44" s="86"/>
      <c r="J44" s="86"/>
      <c r="K44" s="78" t="s">
        <v>9</v>
      </c>
    </row>
    <row r="45" spans="1:11" ht="28.9" customHeight="1" x14ac:dyDescent="0.35">
      <c r="A45" s="95" t="s">
        <v>10</v>
      </c>
      <c r="B45" s="96"/>
      <c r="C45" s="93" t="s">
        <v>11</v>
      </c>
      <c r="D45" s="85" t="s">
        <v>12</v>
      </c>
      <c r="E45" s="99"/>
      <c r="F45" s="93" t="s">
        <v>13</v>
      </c>
      <c r="G45" s="93" t="s">
        <v>14</v>
      </c>
      <c r="H45" s="93" t="s">
        <v>15</v>
      </c>
      <c r="I45" s="93" t="s">
        <v>16</v>
      </c>
      <c r="J45" s="93" t="s">
        <v>17</v>
      </c>
      <c r="K45" s="78"/>
    </row>
    <row r="46" spans="1:11" ht="35.5" customHeight="1" x14ac:dyDescent="0.35">
      <c r="A46" s="97"/>
      <c r="B46" s="98"/>
      <c r="C46" s="94"/>
      <c r="D46" s="16" t="s">
        <v>18</v>
      </c>
      <c r="E46" s="17" t="s">
        <v>19</v>
      </c>
      <c r="F46" s="94"/>
      <c r="G46" s="94"/>
      <c r="H46" s="94"/>
      <c r="I46" s="94"/>
      <c r="J46" s="94"/>
      <c r="K46" s="78"/>
    </row>
    <row r="47" spans="1:11" ht="33" customHeight="1" x14ac:dyDescent="0.35">
      <c r="A47" s="82">
        <v>2025</v>
      </c>
      <c r="B47" s="82"/>
      <c r="C47" s="40">
        <v>3914.6553696773917</v>
      </c>
      <c r="D47" s="83">
        <v>77.278610000000754</v>
      </c>
      <c r="E47" s="84"/>
      <c r="F47" s="10">
        <f>C47/D47</f>
        <v>50.656389519394224</v>
      </c>
      <c r="G47" s="41">
        <f>$C$73/$D$73</f>
        <v>153.75584228605109</v>
      </c>
      <c r="H47" s="43">
        <f>C73/E73</f>
        <v>118.83776301684729</v>
      </c>
      <c r="I47" s="11">
        <f t="shared" ref="I47:I72" si="5">G47*D47</f>
        <v>11882.037771245366</v>
      </c>
      <c r="J47" s="9">
        <f>H47*D47</f>
        <v>9183.6171414514556</v>
      </c>
      <c r="K47" s="79" t="s">
        <v>44</v>
      </c>
    </row>
    <row r="48" spans="1:11" ht="15" customHeight="1" x14ac:dyDescent="0.35">
      <c r="A48" s="82">
        <v>2026</v>
      </c>
      <c r="B48" s="82"/>
      <c r="C48" s="40">
        <v>13029.073176290156</v>
      </c>
      <c r="D48" s="83">
        <v>100.98965000000385</v>
      </c>
      <c r="E48" s="84"/>
      <c r="F48" s="10">
        <f>C48/D48</f>
        <v>129.01394525369341</v>
      </c>
      <c r="G48" s="41">
        <f t="shared" ref="G48:G72" si="6">$C$73/$D$73</f>
        <v>153.75584228605109</v>
      </c>
      <c r="H48" s="43">
        <f>H47*(1+$B$5)</f>
        <v>121.21451827718424</v>
      </c>
      <c r="I48" s="11">
        <f>G48*D48</f>
        <v>15527.748697924091</v>
      </c>
      <c r="J48" s="9">
        <f>H48*D48</f>
        <v>12241.411775731905</v>
      </c>
      <c r="K48" s="80"/>
    </row>
    <row r="49" spans="1:11" x14ac:dyDescent="0.35">
      <c r="A49" s="82">
        <v>2027</v>
      </c>
      <c r="B49" s="82"/>
      <c r="C49" s="40">
        <v>20379.637866839665</v>
      </c>
      <c r="D49" s="83">
        <v>129.96423000000141</v>
      </c>
      <c r="E49" s="84"/>
      <c r="F49" s="10">
        <f t="shared" ref="F49:F72" si="7">C49/D49</f>
        <v>156.80959189185705</v>
      </c>
      <c r="G49" s="41">
        <f t="shared" si="6"/>
        <v>153.75584228605109</v>
      </c>
      <c r="H49" s="43">
        <f t="shared" ref="H49:H72" si="8">H48*(1+$B$5)</f>
        <v>123.63880864272792</v>
      </c>
      <c r="I49" s="11">
        <f t="shared" si="5"/>
        <v>19982.759650708285</v>
      </c>
      <c r="J49" s="9">
        <f t="shared" ref="J49:J72" si="9">H49*D49</f>
        <v>16068.622563369654</v>
      </c>
      <c r="K49" s="80"/>
    </row>
    <row r="50" spans="1:11" x14ac:dyDescent="0.35">
      <c r="A50" s="82">
        <v>2028</v>
      </c>
      <c r="B50" s="82"/>
      <c r="C50" s="40">
        <v>23140.412487073278</v>
      </c>
      <c r="D50" s="83">
        <v>159.27973000000316</v>
      </c>
      <c r="E50" s="84"/>
      <c r="F50" s="10">
        <f t="shared" si="7"/>
        <v>145.28159036352471</v>
      </c>
      <c r="G50" s="41">
        <f t="shared" si="6"/>
        <v>153.75584228605109</v>
      </c>
      <c r="H50" s="43">
        <f t="shared" si="8"/>
        <v>126.11158481558249</v>
      </c>
      <c r="I50" s="11">
        <f t="shared" si="5"/>
        <v>24490.189045245286</v>
      </c>
      <c r="J50" s="9">
        <f t="shared" si="9"/>
        <v>20087.019179298477</v>
      </c>
      <c r="K50" s="80"/>
    </row>
    <row r="51" spans="1:11" ht="30" customHeight="1" x14ac:dyDescent="0.35">
      <c r="A51" s="82">
        <v>2029</v>
      </c>
      <c r="B51" s="82"/>
      <c r="C51" s="40">
        <v>21177.624385164614</v>
      </c>
      <c r="D51" s="83">
        <v>165.772570000001</v>
      </c>
      <c r="E51" s="84"/>
      <c r="F51" s="10">
        <f t="shared" si="7"/>
        <v>127.75107718463005</v>
      </c>
      <c r="G51" s="41">
        <f t="shared" si="6"/>
        <v>153.75584228605109</v>
      </c>
      <c r="H51" s="43">
        <f t="shared" si="8"/>
        <v>128.63381651189414</v>
      </c>
      <c r="I51" s="11">
        <f t="shared" si="5"/>
        <v>25488.501128273518</v>
      </c>
      <c r="J51" s="9">
        <f>H51*D51</f>
        <v>21323.958352085254</v>
      </c>
      <c r="K51" s="80"/>
    </row>
    <row r="52" spans="1:11" x14ac:dyDescent="0.35">
      <c r="A52" s="82">
        <v>2030</v>
      </c>
      <c r="B52" s="82"/>
      <c r="C52" s="40">
        <v>14345.043982224772</v>
      </c>
      <c r="D52" s="83">
        <v>180.63709999999696</v>
      </c>
      <c r="E52" s="84"/>
      <c r="F52" s="10">
        <f t="shared" si="7"/>
        <v>79.413608733892502</v>
      </c>
      <c r="G52" s="41">
        <f t="shared" si="6"/>
        <v>153.75584228605109</v>
      </c>
      <c r="H52" s="43">
        <f t="shared" si="8"/>
        <v>131.20649284213204</v>
      </c>
      <c r="I52" s="11">
        <f t="shared" si="5"/>
        <v>27774.009458609173</v>
      </c>
      <c r="J52" s="9">
        <f t="shared" si="9"/>
        <v>23700.760368173091</v>
      </c>
      <c r="K52" s="80"/>
    </row>
    <row r="53" spans="1:11" x14ac:dyDescent="0.35">
      <c r="A53" s="82">
        <v>2031</v>
      </c>
      <c r="B53" s="82"/>
      <c r="C53" s="40">
        <v>24557.125518249697</v>
      </c>
      <c r="D53" s="83">
        <v>259.21632999999838</v>
      </c>
      <c r="E53" s="84"/>
      <c r="F53" s="10">
        <f t="shared" si="7"/>
        <v>94.736028082219391</v>
      </c>
      <c r="G53" s="41">
        <f t="shared" si="6"/>
        <v>153.75584228605109</v>
      </c>
      <c r="H53" s="43">
        <f t="shared" si="8"/>
        <v>133.83062269897468</v>
      </c>
      <c r="I53" s="11">
        <f t="shared" si="5"/>
        <v>39856.025153448725</v>
      </c>
      <c r="J53" s="9">
        <f t="shared" si="9"/>
        <v>34691.082857642694</v>
      </c>
      <c r="K53" s="80"/>
    </row>
    <row r="54" spans="1:11" x14ac:dyDescent="0.35">
      <c r="A54" s="82">
        <v>2032</v>
      </c>
      <c r="B54" s="82"/>
      <c r="C54" s="40">
        <v>34362.202928116341</v>
      </c>
      <c r="D54" s="83">
        <v>292.9884599999973</v>
      </c>
      <c r="E54" s="84"/>
      <c r="F54" s="10">
        <f t="shared" si="7"/>
        <v>117.28176231963764</v>
      </c>
      <c r="G54" s="41">
        <f t="shared" si="6"/>
        <v>153.75584228605109</v>
      </c>
      <c r="H54" s="43">
        <f t="shared" si="8"/>
        <v>136.50723515295417</v>
      </c>
      <c r="I54" s="11">
        <f t="shared" si="5"/>
        <v>45048.687447392571</v>
      </c>
      <c r="J54" s="9">
        <f t="shared" si="9"/>
        <v>39995.044606321535</v>
      </c>
      <c r="K54" s="80"/>
    </row>
    <row r="55" spans="1:11" x14ac:dyDescent="0.35">
      <c r="A55" s="82">
        <v>2033</v>
      </c>
      <c r="B55" s="82"/>
      <c r="C55" s="40">
        <v>27006.605741020234</v>
      </c>
      <c r="D55" s="83">
        <v>331.9641100000033</v>
      </c>
      <c r="E55" s="84"/>
      <c r="F55" s="10">
        <f t="shared" si="7"/>
        <v>81.353992577751754</v>
      </c>
      <c r="G55" s="41">
        <f t="shared" si="6"/>
        <v>153.75584228605109</v>
      </c>
      <c r="H55" s="43">
        <f t="shared" si="8"/>
        <v>139.23737985601326</v>
      </c>
      <c r="I55" s="11">
        <f t="shared" si="5"/>
        <v>51041.421341789821</v>
      </c>
      <c r="J55" s="9">
        <f t="shared" si="9"/>
        <v>46221.812882633829</v>
      </c>
      <c r="K55" s="80"/>
    </row>
    <row r="56" spans="1:11" x14ac:dyDescent="0.35">
      <c r="A56" s="82">
        <v>2034</v>
      </c>
      <c r="B56" s="82"/>
      <c r="C56" s="40">
        <v>51124.405844472378</v>
      </c>
      <c r="D56" s="83">
        <v>335.48392999999555</v>
      </c>
      <c r="E56" s="84"/>
      <c r="F56" s="10">
        <f t="shared" si="7"/>
        <v>152.39002906777995</v>
      </c>
      <c r="G56" s="41">
        <f t="shared" si="6"/>
        <v>153.75584228605109</v>
      </c>
      <c r="H56" s="43">
        <f t="shared" si="8"/>
        <v>142.02212745313352</v>
      </c>
      <c r="I56" s="11">
        <f t="shared" si="5"/>
        <v>51582.614230583924</v>
      </c>
      <c r="J56" s="9">
        <f t="shared" si="9"/>
        <v>47646.141464937493</v>
      </c>
      <c r="K56" s="80"/>
    </row>
    <row r="57" spans="1:11" x14ac:dyDescent="0.35">
      <c r="A57" s="82">
        <v>2035</v>
      </c>
      <c r="B57" s="82"/>
      <c r="C57" s="40">
        <v>59177.624935683882</v>
      </c>
      <c r="D57" s="83">
        <v>336.55518000000211</v>
      </c>
      <c r="E57" s="84"/>
      <c r="F57" s="10">
        <f t="shared" si="7"/>
        <v>175.83335052422461</v>
      </c>
      <c r="G57" s="41">
        <f t="shared" si="6"/>
        <v>153.75584228605109</v>
      </c>
      <c r="H57" s="43">
        <f t="shared" si="8"/>
        <v>144.86257000219621</v>
      </c>
      <c r="I57" s="11">
        <f t="shared" si="5"/>
        <v>51747.325176633858</v>
      </c>
      <c r="J57" s="9">
        <f t="shared" si="9"/>
        <v>48754.248322352054</v>
      </c>
      <c r="K57" s="80"/>
    </row>
    <row r="58" spans="1:11" x14ac:dyDescent="0.35">
      <c r="A58" s="82">
        <v>2036</v>
      </c>
      <c r="B58" s="82"/>
      <c r="C58" s="40">
        <v>57223.51682573164</v>
      </c>
      <c r="D58" s="83">
        <v>342.80151000000023</v>
      </c>
      <c r="E58" s="84"/>
      <c r="F58" s="10">
        <f t="shared" si="7"/>
        <v>166.9290103935995</v>
      </c>
      <c r="G58" s="41">
        <f t="shared" si="6"/>
        <v>153.75584228605109</v>
      </c>
      <c r="H58" s="43">
        <f t="shared" si="8"/>
        <v>147.75982140224014</v>
      </c>
      <c r="I58" s="11">
        <f t="shared" si="5"/>
        <v>52707.7349069802</v>
      </c>
      <c r="J58" s="9">
        <f t="shared" si="9"/>
        <v>50652.289894018271</v>
      </c>
      <c r="K58" s="80"/>
    </row>
    <row r="59" spans="1:11" x14ac:dyDescent="0.35">
      <c r="A59" s="82">
        <v>2037</v>
      </c>
      <c r="B59" s="82"/>
      <c r="C59" s="40">
        <v>63432.699427519081</v>
      </c>
      <c r="D59" s="83">
        <v>364.60182999999893</v>
      </c>
      <c r="E59" s="84"/>
      <c r="F59" s="10">
        <f t="shared" si="7"/>
        <v>173.97800616502465</v>
      </c>
      <c r="G59" s="41">
        <f t="shared" si="6"/>
        <v>153.75584228605109</v>
      </c>
      <c r="H59" s="43">
        <f t="shared" si="8"/>
        <v>150.71501783028495</v>
      </c>
      <c r="I59" s="11">
        <f t="shared" si="5"/>
        <v>56059.661470685445</v>
      </c>
      <c r="J59" s="9">
        <f t="shared" si="9"/>
        <v>54950.971309404362</v>
      </c>
      <c r="K59" s="80"/>
    </row>
    <row r="60" spans="1:11" x14ac:dyDescent="0.35">
      <c r="A60" s="82">
        <v>2038</v>
      </c>
      <c r="B60" s="82"/>
      <c r="C60" s="40">
        <v>63330.735329849063</v>
      </c>
      <c r="D60" s="83">
        <v>404.52881000000275</v>
      </c>
      <c r="E60" s="84"/>
      <c r="F60" s="10">
        <f t="shared" si="7"/>
        <v>156.55432632807694</v>
      </c>
      <c r="G60" s="41">
        <f t="shared" si="6"/>
        <v>153.75584228605109</v>
      </c>
      <c r="H60" s="43">
        <f t="shared" si="8"/>
        <v>153.72931818689065</v>
      </c>
      <c r="I60" s="11">
        <f t="shared" si="5"/>
        <v>62198.667910524353</v>
      </c>
      <c r="J60" s="9">
        <f t="shared" si="9"/>
        <v>62187.938148254652</v>
      </c>
      <c r="K60" s="80"/>
    </row>
    <row r="61" spans="1:11" x14ac:dyDescent="0.35">
      <c r="A61" s="82">
        <v>2039</v>
      </c>
      <c r="B61" s="82"/>
      <c r="C61" s="40">
        <v>59798.744004439999</v>
      </c>
      <c r="D61" s="83">
        <v>406.80072000000359</v>
      </c>
      <c r="E61" s="84"/>
      <c r="F61" s="10">
        <f t="shared" si="7"/>
        <v>146.99763560998483</v>
      </c>
      <c r="G61" s="41">
        <f t="shared" si="6"/>
        <v>153.75584228605109</v>
      </c>
      <c r="H61" s="43">
        <f t="shared" si="8"/>
        <v>156.80390455062846</v>
      </c>
      <c r="I61" s="11">
        <f t="shared" si="5"/>
        <v>62547.98734617258</v>
      </c>
      <c r="J61" s="9">
        <f t="shared" si="9"/>
        <v>63787.941270007497</v>
      </c>
      <c r="K61" s="80"/>
    </row>
    <row r="62" spans="1:11" x14ac:dyDescent="0.35">
      <c r="A62" s="82">
        <v>2040</v>
      </c>
      <c r="B62" s="82"/>
      <c r="C62" s="40">
        <v>74895.252109886234</v>
      </c>
      <c r="D62" s="83">
        <v>441.87152999999853</v>
      </c>
      <c r="E62" s="84"/>
      <c r="F62" s="10">
        <f t="shared" si="7"/>
        <v>169.49553665493335</v>
      </c>
      <c r="G62" s="41">
        <f t="shared" si="6"/>
        <v>153.75584228605109</v>
      </c>
      <c r="H62" s="43">
        <f t="shared" si="8"/>
        <v>159.93998264164102</v>
      </c>
      <c r="I62" s="11">
        <f t="shared" si="5"/>
        <v>67940.329277375873</v>
      </c>
      <c r="J62" s="9">
        <f t="shared" si="9"/>
        <v>70672.92483803512</v>
      </c>
      <c r="K62" s="80"/>
    </row>
    <row r="63" spans="1:11" x14ac:dyDescent="0.35">
      <c r="A63" s="82">
        <v>2041</v>
      </c>
      <c r="B63" s="82"/>
      <c r="C63" s="40">
        <v>68451.914987552067</v>
      </c>
      <c r="D63" s="83">
        <v>426.21346999999787</v>
      </c>
      <c r="E63" s="84"/>
      <c r="F63" s="10">
        <f t="shared" si="7"/>
        <v>160.60476687316429</v>
      </c>
      <c r="G63" s="41">
        <f t="shared" si="6"/>
        <v>153.75584228605109</v>
      </c>
      <c r="H63" s="43">
        <f t="shared" si="8"/>
        <v>163.13878229447386</v>
      </c>
      <c r="I63" s="11">
        <f t="shared" si="5"/>
        <v>65532.811073510238</v>
      </c>
      <c r="J63" s="9">
        <f t="shared" si="9"/>
        <v>69531.946493301919</v>
      </c>
      <c r="K63" s="80"/>
    </row>
    <row r="64" spans="1:11" x14ac:dyDescent="0.35">
      <c r="A64" s="82">
        <v>2042</v>
      </c>
      <c r="B64" s="82"/>
      <c r="C64" s="40">
        <v>76882.329510214622</v>
      </c>
      <c r="D64" s="83">
        <v>442.26751000000513</v>
      </c>
      <c r="E64" s="84"/>
      <c r="F64" s="10">
        <f t="shared" si="7"/>
        <v>173.83671142882218</v>
      </c>
      <c r="G64" s="41">
        <f t="shared" si="6"/>
        <v>153.75584228605109</v>
      </c>
      <c r="H64" s="43">
        <f t="shared" si="8"/>
        <v>166.40155794036335</v>
      </c>
      <c r="I64" s="11">
        <f t="shared" si="5"/>
        <v>68001.213515805313</v>
      </c>
      <c r="J64" s="9">
        <f t="shared" si="9"/>
        <v>73594.00269040608</v>
      </c>
      <c r="K64" s="80"/>
    </row>
    <row r="65" spans="1:11" x14ac:dyDescent="0.35">
      <c r="A65" s="82">
        <v>2043</v>
      </c>
      <c r="B65" s="82"/>
      <c r="C65" s="40">
        <v>79901.815524576901</v>
      </c>
      <c r="D65" s="83">
        <v>449.4787599999936</v>
      </c>
      <c r="E65" s="84"/>
      <c r="F65" s="10">
        <f t="shared" si="7"/>
        <v>177.76549780589863</v>
      </c>
      <c r="G65" s="41">
        <f t="shared" si="6"/>
        <v>153.75584228605109</v>
      </c>
      <c r="H65" s="43">
        <f t="shared" si="8"/>
        <v>169.72958909917062</v>
      </c>
      <c r="I65" s="11">
        <f t="shared" si="5"/>
        <v>69109.985333488832</v>
      </c>
      <c r="J65" s="9">
        <f t="shared" si="9"/>
        <v>76289.845243603646</v>
      </c>
      <c r="K65" s="80"/>
    </row>
    <row r="66" spans="1:11" x14ac:dyDescent="0.35">
      <c r="A66" s="82">
        <v>2044</v>
      </c>
      <c r="B66" s="82"/>
      <c r="C66" s="40">
        <v>90475.779237943643</v>
      </c>
      <c r="D66" s="83">
        <v>490.08871999999883</v>
      </c>
      <c r="E66" s="84"/>
      <c r="F66" s="10">
        <f t="shared" si="7"/>
        <v>184.61102152676327</v>
      </c>
      <c r="G66" s="41">
        <f t="shared" si="6"/>
        <v>153.75584228605109</v>
      </c>
      <c r="H66" s="43">
        <f t="shared" si="8"/>
        <v>173.12418088115405</v>
      </c>
      <c r="I66" s="11">
        <f t="shared" si="5"/>
        <v>75354.003938492475</v>
      </c>
      <c r="J66" s="9">
        <f t="shared" si="9"/>
        <v>84846.208209093049</v>
      </c>
      <c r="K66" s="80"/>
    </row>
    <row r="67" spans="1:11" x14ac:dyDescent="0.35">
      <c r="A67" s="82">
        <v>2045</v>
      </c>
      <c r="B67" s="82"/>
      <c r="C67" s="40">
        <v>98394.432901129476</v>
      </c>
      <c r="D67" s="83">
        <v>501.27164000000266</v>
      </c>
      <c r="E67" s="84"/>
      <c r="F67" s="10">
        <f t="shared" si="7"/>
        <v>196.28964627069058</v>
      </c>
      <c r="G67" s="41">
        <f t="shared" si="6"/>
        <v>153.75584228605109</v>
      </c>
      <c r="H67" s="43">
        <f t="shared" si="8"/>
        <v>176.58666449877714</v>
      </c>
      <c r="I67" s="11">
        <f t="shared" si="5"/>
        <v>77073.443222310583</v>
      </c>
      <c r="J67" s="9">
        <f t="shared" si="9"/>
        <v>88517.88691543226</v>
      </c>
      <c r="K67" s="80"/>
    </row>
    <row r="68" spans="1:11" x14ac:dyDescent="0.35">
      <c r="A68" s="82">
        <v>2046</v>
      </c>
      <c r="B68" s="82"/>
      <c r="C68" s="40">
        <v>101177.91988428141</v>
      </c>
      <c r="D68" s="83">
        <v>495.94566000000054</v>
      </c>
      <c r="E68" s="84"/>
      <c r="F68" s="10">
        <f t="shared" si="7"/>
        <v>204.01009232398826</v>
      </c>
      <c r="G68" s="41">
        <f t="shared" si="6"/>
        <v>153.75584228605109</v>
      </c>
      <c r="H68" s="43">
        <f t="shared" si="8"/>
        <v>180.11839778875267</v>
      </c>
      <c r="I68" s="11">
        <f t="shared" si="5"/>
        <v>76254.542681411607</v>
      </c>
      <c r="J68" s="9">
        <f t="shared" si="9"/>
        <v>89328.937669485589</v>
      </c>
      <c r="K68" s="80"/>
    </row>
    <row r="69" spans="1:11" x14ac:dyDescent="0.35">
      <c r="A69" s="82">
        <v>2047</v>
      </c>
      <c r="B69" s="82"/>
      <c r="C69" s="40">
        <v>110968.59115726</v>
      </c>
      <c r="D69" s="83">
        <v>509.11318000000074</v>
      </c>
      <c r="E69" s="84"/>
      <c r="F69" s="10">
        <f t="shared" si="7"/>
        <v>217.96448317692312</v>
      </c>
      <c r="G69" s="41">
        <f t="shared" si="6"/>
        <v>153.75584228605109</v>
      </c>
      <c r="H69" s="43">
        <f t="shared" si="8"/>
        <v>183.72076574452774</v>
      </c>
      <c r="I69" s="11">
        <f t="shared" si="5"/>
        <v>78279.12580983006</v>
      </c>
      <c r="J69" s="9">
        <f t="shared" si="9"/>
        <v>93534.663280231718</v>
      </c>
      <c r="K69" s="80"/>
    </row>
    <row r="70" spans="1:11" x14ac:dyDescent="0.35">
      <c r="A70" s="82">
        <v>2048</v>
      </c>
      <c r="B70" s="82"/>
      <c r="C70" s="40">
        <v>104216.56610631177</v>
      </c>
      <c r="D70" s="83">
        <v>524.81141999999818</v>
      </c>
      <c r="E70" s="84"/>
      <c r="F70" s="10">
        <f t="shared" si="7"/>
        <v>198.5790745679889</v>
      </c>
      <c r="G70" s="41">
        <f t="shared" si="6"/>
        <v>153.75584228605109</v>
      </c>
      <c r="H70" s="43">
        <f t="shared" si="8"/>
        <v>187.39518105941829</v>
      </c>
      <c r="I70" s="11">
        <f t="shared" si="5"/>
        <v>80692.821923438241</v>
      </c>
      <c r="J70" s="9">
        <f t="shared" si="9"/>
        <v>98347.131072950084</v>
      </c>
      <c r="K70" s="80"/>
    </row>
    <row r="71" spans="1:11" x14ac:dyDescent="0.35">
      <c r="A71" s="82">
        <v>2049</v>
      </c>
      <c r="B71" s="82"/>
      <c r="C71" s="40">
        <v>95362.026008130226</v>
      </c>
      <c r="D71" s="83">
        <v>541.74012000000812</v>
      </c>
      <c r="E71" s="84"/>
      <c r="F71" s="10">
        <f t="shared" si="7"/>
        <v>176.02910046265134</v>
      </c>
      <c r="G71" s="41">
        <f t="shared" si="6"/>
        <v>153.75584228605109</v>
      </c>
      <c r="H71" s="43">
        <f t="shared" si="8"/>
        <v>191.14308468060665</v>
      </c>
      <c r="I71" s="11">
        <f t="shared" si="5"/>
        <v>83295.708450747639</v>
      </c>
      <c r="J71" s="9">
        <f t="shared" si="9"/>
        <v>103549.87763204356</v>
      </c>
      <c r="K71" s="80"/>
    </row>
    <row r="72" spans="1:11" x14ac:dyDescent="0.35">
      <c r="A72" s="82">
        <v>2050</v>
      </c>
      <c r="B72" s="82"/>
      <c r="C72" s="40">
        <v>101791.92733278364</v>
      </c>
      <c r="D72" s="83">
        <v>559.28172000000268</v>
      </c>
      <c r="E72" s="84"/>
      <c r="F72" s="10">
        <f t="shared" si="7"/>
        <v>182.00474589583072</v>
      </c>
      <c r="G72" s="41">
        <f t="shared" si="6"/>
        <v>153.75584228605109</v>
      </c>
      <c r="H72" s="43">
        <f t="shared" si="8"/>
        <v>194.96594637421879</v>
      </c>
      <c r="I72" s="11">
        <f t="shared" si="5"/>
        <v>85992.831933791793</v>
      </c>
      <c r="J72" s="9">
        <f t="shared" si="9"/>
        <v>109040.88982960136</v>
      </c>
      <c r="K72" s="81"/>
    </row>
    <row r="73" spans="1:11" x14ac:dyDescent="0.35">
      <c r="A73" s="87" t="s">
        <v>21</v>
      </c>
      <c r="B73" s="87"/>
      <c r="C73" s="18">
        <f>NPV($B$4,C48:C72)+C47</f>
        <v>591434.93398688268</v>
      </c>
      <c r="D73" s="46">
        <f>NPV($B$4,D48:D72)+D47</f>
        <v>3846.5851130818351</v>
      </c>
      <c r="E73" s="46">
        <f>NPV($B$6,D48:E72)+D47</f>
        <v>4976.826548838997</v>
      </c>
      <c r="F73" s="20"/>
      <c r="G73" s="20"/>
      <c r="H73" s="21"/>
      <c r="I73" s="18">
        <f>NPV($B$4,I48:I72)+I47</f>
        <v>591434.93398688245</v>
      </c>
      <c r="J73" s="18">
        <f>NPV($B$4,J48:J72)+J47</f>
        <v>591434.93398688314</v>
      </c>
    </row>
    <row r="74" spans="1:11" x14ac:dyDescent="0.35">
      <c r="B74" s="4"/>
      <c r="C74" s="5"/>
      <c r="D74" s="2"/>
      <c r="E74" s="2"/>
      <c r="F74" s="2"/>
      <c r="G74" s="6"/>
    </row>
    <row r="75" spans="1:11" x14ac:dyDescent="0.35">
      <c r="C75" s="7"/>
      <c r="D75" s="4"/>
      <c r="E75" s="2"/>
      <c r="F75" s="2"/>
    </row>
    <row r="76" spans="1:11" x14ac:dyDescent="0.35">
      <c r="C76" s="7"/>
    </row>
    <row r="80" spans="1:11" ht="23.25" customHeight="1" x14ac:dyDescent="0.35">
      <c r="A80" s="85" t="s">
        <v>45</v>
      </c>
      <c r="B80" s="86"/>
      <c r="C80" s="86"/>
      <c r="D80" s="86"/>
      <c r="E80" s="86"/>
      <c r="F80" s="86"/>
      <c r="G80" s="86"/>
      <c r="H80" s="86"/>
      <c r="I80" s="86"/>
      <c r="J80" s="86"/>
      <c r="K80" s="78" t="s">
        <v>9</v>
      </c>
    </row>
    <row r="81" spans="1:11" x14ac:dyDescent="0.35">
      <c r="A81" s="95" t="s">
        <v>10</v>
      </c>
      <c r="B81" s="96"/>
      <c r="C81" s="93" t="s">
        <v>11</v>
      </c>
      <c r="D81" s="85" t="s">
        <v>12</v>
      </c>
      <c r="E81" s="99"/>
      <c r="F81" s="93" t="s">
        <v>13</v>
      </c>
      <c r="G81" s="93" t="s">
        <v>14</v>
      </c>
      <c r="H81" s="93" t="s">
        <v>15</v>
      </c>
      <c r="I81" s="93" t="s">
        <v>16</v>
      </c>
      <c r="J81" s="93" t="s">
        <v>17</v>
      </c>
      <c r="K81" s="78"/>
    </row>
    <row r="82" spans="1:11" x14ac:dyDescent="0.35">
      <c r="A82" s="97"/>
      <c r="B82" s="98"/>
      <c r="C82" s="94"/>
      <c r="D82" s="16" t="s">
        <v>18</v>
      </c>
      <c r="E82" s="17" t="s">
        <v>19</v>
      </c>
      <c r="F82" s="94"/>
      <c r="G82" s="94"/>
      <c r="H82" s="94"/>
      <c r="I82" s="94"/>
      <c r="J82" s="94"/>
      <c r="K82" s="78"/>
    </row>
    <row r="83" spans="1:11" x14ac:dyDescent="0.35">
      <c r="A83" s="82">
        <v>2025</v>
      </c>
      <c r="B83" s="82"/>
      <c r="C83" s="40">
        <v>39503.645629318315</v>
      </c>
      <c r="D83" s="83">
        <v>375.98267000002215</v>
      </c>
      <c r="E83" s="84"/>
      <c r="F83" s="10">
        <f>C83/D83</f>
        <v>105.06772992839268</v>
      </c>
      <c r="G83" s="41">
        <f>$C$109/$D$109</f>
        <v>110.66015719299702</v>
      </c>
      <c r="H83" s="43">
        <f>C109/E109</f>
        <v>85.853778182959715</v>
      </c>
      <c r="I83" s="11">
        <f t="shared" ref="I83:I108" si="10">G83*D83</f>
        <v>41606.301364045175</v>
      </c>
      <c r="J83" s="9">
        <f>H83*D83</f>
        <v>32279.532750818846</v>
      </c>
      <c r="K83" s="79" t="s">
        <v>46</v>
      </c>
    </row>
    <row r="84" spans="1:11" x14ac:dyDescent="0.35">
      <c r="A84" s="82">
        <v>2026</v>
      </c>
      <c r="B84" s="82"/>
      <c r="C84" s="40">
        <v>55577.812632024579</v>
      </c>
      <c r="D84" s="83">
        <v>480.79432000000816</v>
      </c>
      <c r="E84" s="84"/>
      <c r="F84" s="10">
        <f>C84/D84</f>
        <v>115.59581783749782</v>
      </c>
      <c r="G84" s="41">
        <f t="shared" ref="G84:G108" si="11">$C$109/$D$109</f>
        <v>110.66015719299702</v>
      </c>
      <c r="H84" s="43">
        <f>H83*(1+$B$5)</f>
        <v>87.570853746618909</v>
      </c>
      <c r="I84" s="11">
        <f>G84*D84</f>
        <v>53204.775028701013</v>
      </c>
      <c r="J84" s="9">
        <f>H84*D84</f>
        <v>42103.569078925808</v>
      </c>
      <c r="K84" s="80"/>
    </row>
    <row r="85" spans="1:11" x14ac:dyDescent="0.35">
      <c r="A85" s="82">
        <v>2027</v>
      </c>
      <c r="B85" s="82"/>
      <c r="C85" s="40">
        <v>76007.765609728929</v>
      </c>
      <c r="D85" s="83">
        <v>603.12640000004285</v>
      </c>
      <c r="E85" s="84"/>
      <c r="F85" s="10">
        <f t="shared" ref="F85:F108" si="12">C85/D85</f>
        <v>126.02294578669336</v>
      </c>
      <c r="G85" s="41">
        <f t="shared" si="11"/>
        <v>110.66015719299702</v>
      </c>
      <c r="H85" s="43">
        <f t="shared" ref="H85:H108" si="13">H84*(1+$B$5)</f>
        <v>89.322270821551285</v>
      </c>
      <c r="I85" s="11">
        <f t="shared" si="10"/>
        <v>66742.06223125114</v>
      </c>
      <c r="J85" s="9">
        <f t="shared" ref="J85:J108" si="14">H85*D85</f>
        <v>53872.619640431098</v>
      </c>
      <c r="K85" s="80"/>
    </row>
    <row r="86" spans="1:11" x14ac:dyDescent="0.35">
      <c r="A86" s="82">
        <v>2028</v>
      </c>
      <c r="B86" s="82"/>
      <c r="C86" s="40">
        <v>121982.50388455554</v>
      </c>
      <c r="D86" s="83">
        <v>708.03389999999581</v>
      </c>
      <c r="E86" s="84"/>
      <c r="F86" s="10">
        <f t="shared" si="12"/>
        <v>172.28342298943068</v>
      </c>
      <c r="G86" s="41">
        <f t="shared" si="11"/>
        <v>110.66015719299702</v>
      </c>
      <c r="H86" s="43">
        <f t="shared" si="13"/>
        <v>91.108716237982307</v>
      </c>
      <c r="I86" s="11">
        <f t="shared" si="10"/>
        <v>78351.142671970272</v>
      </c>
      <c r="J86" s="9">
        <f t="shared" si="14"/>
        <v>64508.059681971557</v>
      </c>
      <c r="K86" s="80"/>
    </row>
    <row r="87" spans="1:11" x14ac:dyDescent="0.35">
      <c r="A87" s="82">
        <v>2029</v>
      </c>
      <c r="B87" s="82"/>
      <c r="C87" s="40">
        <v>114329.18581247993</v>
      </c>
      <c r="D87" s="83">
        <v>762.89080000001104</v>
      </c>
      <c r="E87" s="84"/>
      <c r="F87" s="10">
        <f t="shared" si="12"/>
        <v>149.86310729199812</v>
      </c>
      <c r="G87" s="41">
        <f t="shared" si="11"/>
        <v>110.66015719299702</v>
      </c>
      <c r="H87" s="43">
        <f t="shared" si="13"/>
        <v>92.930890562741951</v>
      </c>
      <c r="I87" s="11">
        <f t="shared" si="10"/>
        <v>84421.615849092472</v>
      </c>
      <c r="J87" s="9">
        <f>H87*D87</f>
        <v>70896.121446123681</v>
      </c>
      <c r="K87" s="80"/>
    </row>
    <row r="88" spans="1:11" x14ac:dyDescent="0.35">
      <c r="A88" s="82">
        <v>2030</v>
      </c>
      <c r="B88" s="82"/>
      <c r="C88" s="40">
        <v>80445.207094585057</v>
      </c>
      <c r="D88" s="83">
        <v>871.1394999999784</v>
      </c>
      <c r="E88" s="84"/>
      <c r="F88" s="10">
        <f t="shared" si="12"/>
        <v>92.34480481551698</v>
      </c>
      <c r="G88" s="41">
        <f t="shared" si="11"/>
        <v>110.66015719299702</v>
      </c>
      <c r="H88" s="43">
        <f t="shared" si="13"/>
        <v>94.789508373996796</v>
      </c>
      <c r="I88" s="11">
        <f t="shared" si="10"/>
        <v>96400.43400702643</v>
      </c>
      <c r="J88" s="9">
        <f t="shared" si="14"/>
        <v>82574.884930167333</v>
      </c>
      <c r="K88" s="80"/>
    </row>
    <row r="89" spans="1:11" x14ac:dyDescent="0.35">
      <c r="A89" s="82">
        <v>2031</v>
      </c>
      <c r="B89" s="82"/>
      <c r="C89" s="40">
        <v>86647.588848857908</v>
      </c>
      <c r="D89" s="83">
        <v>1218.7370299999984</v>
      </c>
      <c r="E89" s="84"/>
      <c r="F89" s="10">
        <f t="shared" si="12"/>
        <v>71.096214126568398</v>
      </c>
      <c r="G89" s="41">
        <f t="shared" si="11"/>
        <v>110.66015719299702</v>
      </c>
      <c r="H89" s="43">
        <f t="shared" si="13"/>
        <v>96.68529854147674</v>
      </c>
      <c r="I89" s="11">
        <f t="shared" si="10"/>
        <v>134865.63131672615</v>
      </c>
      <c r="J89" s="9">
        <f t="shared" si="14"/>
        <v>117833.95358910254</v>
      </c>
      <c r="K89" s="80"/>
    </row>
    <row r="90" spans="1:11" x14ac:dyDescent="0.35">
      <c r="A90" s="82">
        <v>2032</v>
      </c>
      <c r="B90" s="82"/>
      <c r="C90" s="40">
        <v>105302.77829578356</v>
      </c>
      <c r="D90" s="83">
        <v>1342.3054299999785</v>
      </c>
      <c r="E90" s="84"/>
      <c r="F90" s="10">
        <f t="shared" si="12"/>
        <v>78.449193411804373</v>
      </c>
      <c r="G90" s="41">
        <f t="shared" si="11"/>
        <v>110.66015719299702</v>
      </c>
      <c r="H90" s="43">
        <f t="shared" si="13"/>
        <v>98.619004512306276</v>
      </c>
      <c r="I90" s="11">
        <f t="shared" si="10"/>
        <v>148539.72988481107</v>
      </c>
      <c r="J90" s="9">
        <f t="shared" si="14"/>
        <v>132376.82525806109</v>
      </c>
      <c r="K90" s="80"/>
    </row>
    <row r="91" spans="1:11" x14ac:dyDescent="0.35">
      <c r="A91" s="82">
        <v>2033</v>
      </c>
      <c r="B91" s="82"/>
      <c r="C91" s="40">
        <v>132696.33245351061</v>
      </c>
      <c r="D91" s="83">
        <v>1442.3098399999999</v>
      </c>
      <c r="E91" s="84"/>
      <c r="F91" s="10">
        <f t="shared" si="12"/>
        <v>92.00265350301612</v>
      </c>
      <c r="G91" s="41">
        <f t="shared" si="11"/>
        <v>110.66015719299702</v>
      </c>
      <c r="H91" s="43">
        <f t="shared" si="13"/>
        <v>100.59138460255241</v>
      </c>
      <c r="I91" s="11">
        <f t="shared" si="10"/>
        <v>159606.23361540638</v>
      </c>
      <c r="J91" s="9">
        <f t="shared" si="14"/>
        <v>145083.94383148581</v>
      </c>
      <c r="K91" s="80"/>
    </row>
    <row r="92" spans="1:11" x14ac:dyDescent="0.35">
      <c r="A92" s="82">
        <v>2034</v>
      </c>
      <c r="B92" s="82"/>
      <c r="C92" s="40">
        <v>162105.72542359424</v>
      </c>
      <c r="D92" s="83">
        <v>1509.8449199999595</v>
      </c>
      <c r="E92" s="84"/>
      <c r="F92" s="10">
        <f t="shared" si="12"/>
        <v>107.36581173091511</v>
      </c>
      <c r="G92" s="41">
        <f t="shared" si="11"/>
        <v>110.66015719299702</v>
      </c>
      <c r="H92" s="43">
        <f t="shared" si="13"/>
        <v>102.60321229460347</v>
      </c>
      <c r="I92" s="11">
        <f t="shared" si="10"/>
        <v>167079.67618424352</v>
      </c>
      <c r="J92" s="9">
        <f t="shared" si="14"/>
        <v>154914.93885868444</v>
      </c>
      <c r="K92" s="80"/>
    </row>
    <row r="93" spans="1:11" x14ac:dyDescent="0.35">
      <c r="A93" s="82">
        <v>2035</v>
      </c>
      <c r="B93" s="82"/>
      <c r="C93" s="40">
        <v>172106.63407441613</v>
      </c>
      <c r="D93" s="83">
        <v>1544.1839200000068</v>
      </c>
      <c r="E93" s="84"/>
      <c r="F93" s="10">
        <f t="shared" si="12"/>
        <v>111.45475085274516</v>
      </c>
      <c r="G93" s="41">
        <f t="shared" si="11"/>
        <v>110.66015719299702</v>
      </c>
      <c r="H93" s="43">
        <f t="shared" si="13"/>
        <v>104.65527654049554</v>
      </c>
      <c r="I93" s="11">
        <f t="shared" si="10"/>
        <v>170879.63532209909</v>
      </c>
      <c r="J93" s="9">
        <f t="shared" si="14"/>
        <v>161606.99517698714</v>
      </c>
      <c r="K93" s="80"/>
    </row>
    <row r="94" spans="1:11" x14ac:dyDescent="0.35">
      <c r="A94" s="82">
        <v>2036</v>
      </c>
      <c r="B94" s="82"/>
      <c r="C94" s="40">
        <v>172625.99518480594</v>
      </c>
      <c r="D94" s="83">
        <v>1607.6441700000159</v>
      </c>
      <c r="E94" s="84"/>
      <c r="F94" s="10">
        <f t="shared" si="12"/>
        <v>107.37823605879417</v>
      </c>
      <c r="G94" s="41">
        <f t="shared" si="11"/>
        <v>110.66015719299702</v>
      </c>
      <c r="H94" s="43">
        <f t="shared" si="13"/>
        <v>106.74838207130544</v>
      </c>
      <c r="I94" s="11">
        <f t="shared" si="10"/>
        <v>177902.15656260698</v>
      </c>
      <c r="J94" s="9">
        <f t="shared" si="14"/>
        <v>171613.41409386843</v>
      </c>
      <c r="K94" s="80"/>
    </row>
    <row r="95" spans="1:11" x14ac:dyDescent="0.35">
      <c r="A95" s="82">
        <v>2037</v>
      </c>
      <c r="B95" s="82"/>
      <c r="C95" s="40">
        <v>175812.19188866753</v>
      </c>
      <c r="D95" s="83">
        <v>1685.8027299999867</v>
      </c>
      <c r="E95" s="84"/>
      <c r="F95" s="10">
        <f t="shared" si="12"/>
        <v>104.28989629686322</v>
      </c>
      <c r="G95" s="41">
        <f t="shared" si="11"/>
        <v>110.66015719299702</v>
      </c>
      <c r="H95" s="43">
        <f t="shared" si="13"/>
        <v>108.88334971273156</v>
      </c>
      <c r="I95" s="11">
        <f t="shared" si="10"/>
        <v>186551.19509818204</v>
      </c>
      <c r="J95" s="9">
        <f t="shared" si="14"/>
        <v>183555.84819726614</v>
      </c>
      <c r="K95" s="80"/>
    </row>
    <row r="96" spans="1:11" x14ac:dyDescent="0.35">
      <c r="A96" s="82">
        <v>2038</v>
      </c>
      <c r="B96" s="82"/>
      <c r="C96" s="40">
        <v>159774.95205861493</v>
      </c>
      <c r="D96" s="83">
        <v>1789.481010000045</v>
      </c>
      <c r="E96" s="84"/>
      <c r="F96" s="10">
        <f t="shared" si="12"/>
        <v>89.285637101346452</v>
      </c>
      <c r="G96" s="41">
        <f t="shared" si="11"/>
        <v>110.66015719299702</v>
      </c>
      <c r="H96" s="43">
        <f t="shared" si="13"/>
        <v>111.06101670698619</v>
      </c>
      <c r="I96" s="11">
        <f t="shared" si="10"/>
        <v>198024.24986048805</v>
      </c>
      <c r="J96" s="9">
        <f t="shared" si="14"/>
        <v>198741.58034844953</v>
      </c>
      <c r="K96" s="80"/>
    </row>
    <row r="97" spans="1:256" x14ac:dyDescent="0.35">
      <c r="A97" s="82">
        <v>2039</v>
      </c>
      <c r="B97" s="82"/>
      <c r="C97" s="40">
        <v>172882.59537854022</v>
      </c>
      <c r="D97" s="83">
        <v>1742.0309999999918</v>
      </c>
      <c r="E97" s="84"/>
      <c r="F97" s="10">
        <f t="shared" si="12"/>
        <v>99.24197409721242</v>
      </c>
      <c r="G97" s="41">
        <f t="shared" si="11"/>
        <v>110.66015719299702</v>
      </c>
      <c r="H97" s="43">
        <f t="shared" si="13"/>
        <v>113.28223704112592</v>
      </c>
      <c r="I97" s="11">
        <f t="shared" si="10"/>
        <v>192773.42429507288</v>
      </c>
      <c r="J97" s="9">
        <f t="shared" si="14"/>
        <v>197341.1686749887</v>
      </c>
      <c r="K97" s="80"/>
    </row>
    <row r="98" spans="1:256" x14ac:dyDescent="0.35">
      <c r="A98" s="82">
        <v>2040</v>
      </c>
      <c r="B98" s="82"/>
      <c r="C98" s="40">
        <v>178659.09035912668</v>
      </c>
      <c r="D98" s="83">
        <v>1843.0187700000333</v>
      </c>
      <c r="E98" s="84"/>
      <c r="F98" s="10">
        <f t="shared" si="12"/>
        <v>96.938291279108057</v>
      </c>
      <c r="G98" s="41">
        <f t="shared" si="11"/>
        <v>110.66015719299702</v>
      </c>
      <c r="H98" s="43">
        <f t="shared" si="13"/>
        <v>115.54788178194845</v>
      </c>
      <c r="I98" s="11">
        <f t="shared" si="10"/>
        <v>203948.74679784771</v>
      </c>
      <c r="J98" s="9">
        <f t="shared" si="14"/>
        <v>212956.91495787588</v>
      </c>
      <c r="K98" s="80"/>
    </row>
    <row r="99" spans="1:256" x14ac:dyDescent="0.35">
      <c r="A99" s="82">
        <v>2041</v>
      </c>
      <c r="B99" s="82"/>
      <c r="C99" s="40">
        <v>186070.24787528138</v>
      </c>
      <c r="D99" s="83">
        <v>1894.5724299999947</v>
      </c>
      <c r="E99" s="84"/>
      <c r="F99" s="10">
        <f t="shared" si="12"/>
        <v>98.212264112426624</v>
      </c>
      <c r="G99" s="41">
        <f t="shared" si="11"/>
        <v>110.66015719299702</v>
      </c>
      <c r="H99" s="43">
        <f t="shared" si="13"/>
        <v>117.85883941758742</v>
      </c>
      <c r="I99" s="11">
        <f t="shared" si="10"/>
        <v>209653.68291731775</v>
      </c>
      <c r="J99" s="9">
        <f t="shared" si="14"/>
        <v>223292.10779235777</v>
      </c>
      <c r="K99" s="80"/>
    </row>
    <row r="100" spans="1:256" x14ac:dyDescent="0.35">
      <c r="A100" s="82">
        <v>2042</v>
      </c>
      <c r="B100" s="82"/>
      <c r="C100" s="40">
        <v>201725.93516641716</v>
      </c>
      <c r="D100" s="83">
        <v>1982.3234300000167</v>
      </c>
      <c r="E100" s="84"/>
      <c r="F100" s="10">
        <f t="shared" si="12"/>
        <v>101.76237243304713</v>
      </c>
      <c r="G100" s="41">
        <f t="shared" si="11"/>
        <v>110.66015719299702</v>
      </c>
      <c r="H100" s="43">
        <f t="shared" si="13"/>
        <v>120.21601620593917</v>
      </c>
      <c r="I100" s="11">
        <f t="shared" si="10"/>
        <v>219364.22237116288</v>
      </c>
      <c r="J100" s="9">
        <f t="shared" si="14"/>
        <v>238307.02558629494</v>
      </c>
      <c r="K100" s="80"/>
    </row>
    <row r="101" spans="1:256" x14ac:dyDescent="0.35">
      <c r="A101" s="82">
        <v>2043</v>
      </c>
      <c r="B101" s="82"/>
      <c r="C101" s="40">
        <v>223189.67728883307</v>
      </c>
      <c r="D101" s="83">
        <v>2047.9851399999807</v>
      </c>
      <c r="E101" s="84"/>
      <c r="F101" s="10">
        <f t="shared" si="12"/>
        <v>108.98012535815332</v>
      </c>
      <c r="G101" s="41">
        <f t="shared" si="11"/>
        <v>110.66015719299702</v>
      </c>
      <c r="H101" s="43">
        <f t="shared" si="13"/>
        <v>122.62033653005795</v>
      </c>
      <c r="I101" s="11">
        <f t="shared" si="10"/>
        <v>226630.35752131988</v>
      </c>
      <c r="J101" s="9">
        <f t="shared" si="14"/>
        <v>251124.62707535547</v>
      </c>
      <c r="K101" s="80"/>
    </row>
    <row r="102" spans="1:256" x14ac:dyDescent="0.35">
      <c r="A102" s="82">
        <v>2044</v>
      </c>
      <c r="B102" s="82"/>
      <c r="C102" s="40">
        <v>259122.00269730168</v>
      </c>
      <c r="D102" s="83">
        <v>2090.0801900000406</v>
      </c>
      <c r="E102" s="84"/>
      <c r="F102" s="10">
        <f t="shared" si="12"/>
        <v>123.97706266824942</v>
      </c>
      <c r="G102" s="41">
        <f t="shared" si="11"/>
        <v>110.66015719299702</v>
      </c>
      <c r="H102" s="43">
        <f t="shared" si="13"/>
        <v>125.07274326065911</v>
      </c>
      <c r="I102" s="11">
        <f t="shared" si="10"/>
        <v>231288.60237137356</v>
      </c>
      <c r="J102" s="9">
        <f t="shared" si="14"/>
        <v>261412.06299806468</v>
      </c>
      <c r="K102" s="80"/>
    </row>
    <row r="103" spans="1:256" customFormat="1" ht="28.9" customHeight="1" x14ac:dyDescent="0.35">
      <c r="A103" s="82">
        <v>2045</v>
      </c>
      <c r="B103" s="82"/>
      <c r="C103" s="40">
        <v>270704.98828854971</v>
      </c>
      <c r="D103" s="83">
        <v>2109.640940000003</v>
      </c>
      <c r="E103" s="84"/>
      <c r="F103" s="10">
        <f t="shared" si="12"/>
        <v>128.31803894010008</v>
      </c>
      <c r="G103" s="41">
        <f t="shared" si="11"/>
        <v>110.66015719299702</v>
      </c>
      <c r="H103" s="43">
        <f t="shared" si="13"/>
        <v>127.5741981258723</v>
      </c>
      <c r="I103" s="11">
        <f t="shared" si="10"/>
        <v>233453.19804118233</v>
      </c>
      <c r="J103" s="9">
        <f t="shared" si="14"/>
        <v>269135.75125401188</v>
      </c>
      <c r="K103" s="80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customFormat="1" ht="35.5" customHeight="1" x14ac:dyDescent="0.35">
      <c r="A104" s="82">
        <v>2046</v>
      </c>
      <c r="B104" s="82"/>
      <c r="C104" s="40">
        <v>294992.34850757639</v>
      </c>
      <c r="D104" s="83">
        <v>2184.8904300000504</v>
      </c>
      <c r="E104" s="84"/>
      <c r="F104" s="10">
        <f t="shared" si="12"/>
        <v>135.01471032923587</v>
      </c>
      <c r="G104" s="41">
        <f t="shared" si="11"/>
        <v>110.66015719299702</v>
      </c>
      <c r="H104" s="43">
        <f t="shared" si="13"/>
        <v>130.12568208838974</v>
      </c>
      <c r="I104" s="11">
        <f t="shared" si="10"/>
        <v>241780.31843328042</v>
      </c>
      <c r="J104" s="9">
        <f t="shared" si="14"/>
        <v>284310.35749215173</v>
      </c>
      <c r="K104" s="80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customFormat="1" ht="33" customHeight="1" x14ac:dyDescent="0.35">
      <c r="A105" s="82">
        <v>2047</v>
      </c>
      <c r="B105" s="82"/>
      <c r="C105" s="40">
        <v>304101.37575172051</v>
      </c>
      <c r="D105" s="83">
        <v>2273.6102100000608</v>
      </c>
      <c r="E105" s="84"/>
      <c r="F105" s="10">
        <f t="shared" si="12"/>
        <v>133.75264344529504</v>
      </c>
      <c r="G105" s="41">
        <f t="shared" si="11"/>
        <v>110.66015719299702</v>
      </c>
      <c r="H105" s="43">
        <f t="shared" si="13"/>
        <v>132.72819573015752</v>
      </c>
      <c r="I105" s="11">
        <f t="shared" si="10"/>
        <v>251598.06323420969</v>
      </c>
      <c r="J105" s="9">
        <f t="shared" si="14"/>
        <v>301772.18096697261</v>
      </c>
      <c r="K105" s="8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customFormat="1" x14ac:dyDescent="0.35">
      <c r="A106" s="82">
        <v>2048</v>
      </c>
      <c r="B106" s="82"/>
      <c r="C106" s="40">
        <v>310397.12584383367</v>
      </c>
      <c r="D106" s="83">
        <v>2280.5119000000068</v>
      </c>
      <c r="E106" s="84"/>
      <c r="F106" s="10">
        <f t="shared" si="12"/>
        <v>136.10853152918551</v>
      </c>
      <c r="G106" s="41">
        <f t="shared" si="11"/>
        <v>110.66015719299702</v>
      </c>
      <c r="H106" s="43">
        <f t="shared" si="13"/>
        <v>135.38275964476068</v>
      </c>
      <c r="I106" s="11">
        <f t="shared" si="10"/>
        <v>252361.80533450106</v>
      </c>
      <c r="J106" s="9">
        <f t="shared" si="14"/>
        <v>308741.99442471744</v>
      </c>
      <c r="K106" s="80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customFormat="1" x14ac:dyDescent="0.35">
      <c r="A107" s="82">
        <v>2049</v>
      </c>
      <c r="B107" s="82"/>
      <c r="C107" s="40">
        <v>302229.77863121987</v>
      </c>
      <c r="D107" s="83">
        <v>2278.5884400000796</v>
      </c>
      <c r="E107" s="84"/>
      <c r="F107" s="10">
        <f t="shared" si="12"/>
        <v>132.63903797879766</v>
      </c>
      <c r="G107" s="41">
        <f t="shared" si="11"/>
        <v>110.66015719299702</v>
      </c>
      <c r="H107" s="43">
        <f t="shared" si="13"/>
        <v>138.09041483765589</v>
      </c>
      <c r="I107" s="11">
        <f t="shared" si="10"/>
        <v>252148.95494855466</v>
      </c>
      <c r="J107" s="9">
        <f t="shared" si="14"/>
        <v>314651.22292389814</v>
      </c>
      <c r="K107" s="80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customFormat="1" x14ac:dyDescent="0.35">
      <c r="A108" s="82">
        <v>2050</v>
      </c>
      <c r="B108" s="82"/>
      <c r="C108" s="40">
        <v>313770.79150724551</v>
      </c>
      <c r="D108" s="83">
        <v>2374.2836400000615</v>
      </c>
      <c r="E108" s="84"/>
      <c r="F108" s="10">
        <f t="shared" si="12"/>
        <v>132.15387842508883</v>
      </c>
      <c r="G108" s="41">
        <f t="shared" si="11"/>
        <v>110.66015719299702</v>
      </c>
      <c r="H108" s="43">
        <f t="shared" si="13"/>
        <v>140.852223134409</v>
      </c>
      <c r="I108" s="11">
        <f t="shared" si="10"/>
        <v>262738.60082316794</v>
      </c>
      <c r="J108" s="9">
        <f t="shared" si="14"/>
        <v>334423.1290456655</v>
      </c>
      <c r="K108" s="8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customFormat="1" x14ac:dyDescent="0.35">
      <c r="A109" s="87" t="s">
        <v>21</v>
      </c>
      <c r="B109" s="87"/>
      <c r="C109" s="18">
        <f>NPV($B$4,C84:C108)+C83</f>
        <v>1906589.9097004184</v>
      </c>
      <c r="D109" s="19">
        <f>NPV($B$4,D84:D108)+D83</f>
        <v>17229.235508632319</v>
      </c>
      <c r="E109" s="19">
        <f>NPV($B$6,D84:E108)+D83</f>
        <v>22207.408340694772</v>
      </c>
      <c r="F109" s="20"/>
      <c r="G109" s="20"/>
      <c r="H109" s="21"/>
      <c r="I109" s="18">
        <f>NPV($B$4,I84:I108)+I83</f>
        <v>1906589.9097004184</v>
      </c>
      <c r="J109" s="18">
        <f>NPV($B$4,J84:J108)+J83</f>
        <v>1906589.9097004193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customFormat="1" x14ac:dyDescent="0.35">
      <c r="A110" s="1"/>
      <c r="B110" s="4"/>
      <c r="C110" s="5"/>
      <c r="D110" s="2"/>
      <c r="E110" s="2"/>
      <c r="F110" s="2"/>
      <c r="G110" s="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customFormat="1" x14ac:dyDescent="0.35">
      <c r="A111" s="1"/>
      <c r="B111" s="1"/>
      <c r="C111" s="7"/>
      <c r="D111" s="4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customFormat="1" x14ac:dyDescent="0.35">
      <c r="A112" s="1"/>
      <c r="B112" s="1"/>
      <c r="C112" s="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customForma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customForma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customForma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customForma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customForma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customForma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customForma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customForma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customForma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customForma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customForma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customForma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customForma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customForma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customForma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customForma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 customForma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 customForma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customForma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 customForma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 customForma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 customForma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 customForma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 customForma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 customForma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 customForma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 customForma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 customForma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 customForma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customForma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customForma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customForma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</sheetData>
  <mergeCells count="192">
    <mergeCell ref="K11:K36"/>
    <mergeCell ref="A12:B12"/>
    <mergeCell ref="D12:E12"/>
    <mergeCell ref="A13:B13"/>
    <mergeCell ref="D13:E13"/>
    <mergeCell ref="A14:B14"/>
    <mergeCell ref="D14:E14"/>
    <mergeCell ref="A15:B15"/>
    <mergeCell ref="A8:J8"/>
    <mergeCell ref="K8:K10"/>
    <mergeCell ref="A9:B10"/>
    <mergeCell ref="C9:C10"/>
    <mergeCell ref="D9:E9"/>
    <mergeCell ref="F9:F10"/>
    <mergeCell ref="G9:G10"/>
    <mergeCell ref="H9:H10"/>
    <mergeCell ref="I9:I10"/>
    <mergeCell ref="J9:J10"/>
    <mergeCell ref="D15:E15"/>
    <mergeCell ref="A16:B16"/>
    <mergeCell ref="D16:E16"/>
    <mergeCell ref="A17:B17"/>
    <mergeCell ref="D17:E17"/>
    <mergeCell ref="A18:B18"/>
    <mergeCell ref="D18:E18"/>
    <mergeCell ref="A11:B11"/>
    <mergeCell ref="D11:E11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34:B34"/>
    <mergeCell ref="D34:E34"/>
    <mergeCell ref="A35:B35"/>
    <mergeCell ref="D35:E35"/>
    <mergeCell ref="A36:B36"/>
    <mergeCell ref="D36:E36"/>
    <mergeCell ref="A31:B31"/>
    <mergeCell ref="D31:E31"/>
    <mergeCell ref="A32:B32"/>
    <mergeCell ref="D32:E32"/>
    <mergeCell ref="A33:B33"/>
    <mergeCell ref="D33:E33"/>
    <mergeCell ref="A37:B37"/>
    <mergeCell ref="A44:J44"/>
    <mergeCell ref="K44:K46"/>
    <mergeCell ref="A45:B46"/>
    <mergeCell ref="C45:C46"/>
    <mergeCell ref="D45:E45"/>
    <mergeCell ref="F45:F46"/>
    <mergeCell ref="G45:G46"/>
    <mergeCell ref="H45:H46"/>
    <mergeCell ref="I45:I46"/>
    <mergeCell ref="A51:B51"/>
    <mergeCell ref="D51:E51"/>
    <mergeCell ref="A52:B52"/>
    <mergeCell ref="D52:E52"/>
    <mergeCell ref="A53:B53"/>
    <mergeCell ref="D53:E53"/>
    <mergeCell ref="J45:J46"/>
    <mergeCell ref="A47:B47"/>
    <mergeCell ref="D47:E47"/>
    <mergeCell ref="A48:B48"/>
    <mergeCell ref="D48:E48"/>
    <mergeCell ref="A49:B49"/>
    <mergeCell ref="D49:E49"/>
    <mergeCell ref="A50:B50"/>
    <mergeCell ref="D50:E50"/>
    <mergeCell ref="A57:B57"/>
    <mergeCell ref="D57:E57"/>
    <mergeCell ref="A58:B58"/>
    <mergeCell ref="D58:E58"/>
    <mergeCell ref="A59:B59"/>
    <mergeCell ref="D59:E59"/>
    <mergeCell ref="A54:B54"/>
    <mergeCell ref="D54:E54"/>
    <mergeCell ref="A55:B55"/>
    <mergeCell ref="D55:E55"/>
    <mergeCell ref="A56:B56"/>
    <mergeCell ref="D56:E56"/>
    <mergeCell ref="A68:B68"/>
    <mergeCell ref="D68:E68"/>
    <mergeCell ref="A63:B63"/>
    <mergeCell ref="D63:E63"/>
    <mergeCell ref="A64:B64"/>
    <mergeCell ref="D64:E64"/>
    <mergeCell ref="A65:B65"/>
    <mergeCell ref="D65:E65"/>
    <mergeCell ref="A60:B60"/>
    <mergeCell ref="D60:E60"/>
    <mergeCell ref="A61:B61"/>
    <mergeCell ref="D61:E61"/>
    <mergeCell ref="A62:B62"/>
    <mergeCell ref="D62:E62"/>
    <mergeCell ref="A72:B72"/>
    <mergeCell ref="D72:E72"/>
    <mergeCell ref="A73:B73"/>
    <mergeCell ref="A80:J80"/>
    <mergeCell ref="K80:K82"/>
    <mergeCell ref="A81:B82"/>
    <mergeCell ref="C81:C82"/>
    <mergeCell ref="D81:E81"/>
    <mergeCell ref="F81:F82"/>
    <mergeCell ref="G81:G82"/>
    <mergeCell ref="K47:K72"/>
    <mergeCell ref="H81:H82"/>
    <mergeCell ref="I81:I82"/>
    <mergeCell ref="J81:J82"/>
    <mergeCell ref="A69:B69"/>
    <mergeCell ref="D69:E69"/>
    <mergeCell ref="A70:B70"/>
    <mergeCell ref="D70:E70"/>
    <mergeCell ref="A71:B71"/>
    <mergeCell ref="D71:E71"/>
    <mergeCell ref="A66:B66"/>
    <mergeCell ref="D66:E66"/>
    <mergeCell ref="A67:B67"/>
    <mergeCell ref="D67:E67"/>
    <mergeCell ref="A83:B83"/>
    <mergeCell ref="D83:E83"/>
    <mergeCell ref="K83:K108"/>
    <mergeCell ref="A84:B84"/>
    <mergeCell ref="D84:E84"/>
    <mergeCell ref="A85:B85"/>
    <mergeCell ref="D85:E85"/>
    <mergeCell ref="A89:B89"/>
    <mergeCell ref="D89:E89"/>
    <mergeCell ref="A90:B90"/>
    <mergeCell ref="D90:E90"/>
    <mergeCell ref="A91:B91"/>
    <mergeCell ref="D91:E91"/>
    <mergeCell ref="A86:B86"/>
    <mergeCell ref="D86:E86"/>
    <mergeCell ref="A87:B87"/>
    <mergeCell ref="D87:E87"/>
    <mergeCell ref="A88:B88"/>
    <mergeCell ref="D88:E88"/>
    <mergeCell ref="A95:B95"/>
    <mergeCell ref="D95:E95"/>
    <mergeCell ref="A96:B96"/>
    <mergeCell ref="D96:E96"/>
    <mergeCell ref="A97:B97"/>
    <mergeCell ref="D97:E97"/>
    <mergeCell ref="A92:B92"/>
    <mergeCell ref="D92:E92"/>
    <mergeCell ref="A93:B93"/>
    <mergeCell ref="D93:E93"/>
    <mergeCell ref="A94:B94"/>
    <mergeCell ref="D94:E94"/>
    <mergeCell ref="A101:B101"/>
    <mergeCell ref="D101:E101"/>
    <mergeCell ref="A102:B102"/>
    <mergeCell ref="D102:E102"/>
    <mergeCell ref="A103:B103"/>
    <mergeCell ref="D103:E103"/>
    <mergeCell ref="A98:B98"/>
    <mergeCell ref="D98:E98"/>
    <mergeCell ref="A99:B99"/>
    <mergeCell ref="D99:E99"/>
    <mergeCell ref="A100:B100"/>
    <mergeCell ref="D100:E100"/>
    <mergeCell ref="A107:B107"/>
    <mergeCell ref="D107:E107"/>
    <mergeCell ref="A108:B108"/>
    <mergeCell ref="D108:E108"/>
    <mergeCell ref="A109:B109"/>
    <mergeCell ref="A104:B104"/>
    <mergeCell ref="D104:E104"/>
    <mergeCell ref="A105:B105"/>
    <mergeCell ref="D105:E105"/>
    <mergeCell ref="A106:B106"/>
    <mergeCell ref="D106:E106"/>
  </mergeCells>
  <pageMargins left="0.7" right="0.7" top="0.75" bottom="0.75" header="0.3" footer="0.3"/>
  <pageSetup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45AE-ABCB-4CE3-8D25-00C6F308851E}">
  <dimension ref="A1:T51"/>
  <sheetViews>
    <sheetView zoomScale="70" zoomScaleNormal="70" workbookViewId="0">
      <selection activeCell="L16" sqref="L16"/>
    </sheetView>
  </sheetViews>
  <sheetFormatPr defaultColWidth="8.81640625" defaultRowHeight="14.5" x14ac:dyDescent="0.35"/>
  <cols>
    <col min="1" max="1" width="24" style="1" customWidth="1"/>
    <col min="2" max="2" width="16.54296875" style="1" customWidth="1"/>
    <col min="3" max="3" width="15.7265625" style="1" customWidth="1"/>
    <col min="4" max="4" width="14.26953125" style="1" customWidth="1"/>
    <col min="5" max="5" width="14.1796875" style="1" customWidth="1"/>
    <col min="6" max="6" width="14.81640625" style="1" customWidth="1"/>
    <col min="7" max="7" width="13.7265625" style="1" customWidth="1"/>
    <col min="8" max="9" width="14.54296875" style="1" customWidth="1"/>
    <col min="10" max="10" width="16" style="1" customWidth="1"/>
    <col min="11" max="12" width="18.81640625" style="1" customWidth="1"/>
    <col min="13" max="13" width="35.7265625" style="1" customWidth="1"/>
    <col min="14" max="16" width="8.81640625" style="1"/>
    <col min="17" max="17" width="10.7265625" style="1" customWidth="1"/>
    <col min="18" max="18" width="8.81640625" style="1"/>
    <col min="19" max="19" width="16.453125" style="1" customWidth="1"/>
    <col min="20" max="16384" width="8.81640625" style="1"/>
  </cols>
  <sheetData>
    <row r="1" spans="1:20" x14ac:dyDescent="0.35">
      <c r="A1" s="1" t="s">
        <v>47</v>
      </c>
    </row>
    <row r="3" spans="1:20" x14ac:dyDescent="0.35">
      <c r="A3" s="12" t="s">
        <v>2</v>
      </c>
      <c r="B3" s="10">
        <f>C42</f>
        <v>85008.956203763926</v>
      </c>
    </row>
    <row r="4" spans="1:20" x14ac:dyDescent="0.35">
      <c r="A4" s="12" t="s">
        <v>3</v>
      </c>
      <c r="B4" s="15">
        <f>SUM(B3:B3)</f>
        <v>85008.956203763926</v>
      </c>
    </row>
    <row r="5" spans="1:20" x14ac:dyDescent="0.35">
      <c r="B5" s="2"/>
    </row>
    <row r="6" spans="1:20" x14ac:dyDescent="0.35">
      <c r="A6" s="3" t="s">
        <v>4</v>
      </c>
      <c r="B6" s="2"/>
    </row>
    <row r="7" spans="1:20" x14ac:dyDescent="0.35">
      <c r="A7" s="12" t="s">
        <v>5</v>
      </c>
      <c r="B7" s="13">
        <v>6.4799999999999996E-2</v>
      </c>
    </row>
    <row r="8" spans="1:20" x14ac:dyDescent="0.35">
      <c r="A8" s="12" t="s">
        <v>6</v>
      </c>
      <c r="B8" s="14">
        <v>0.02</v>
      </c>
    </row>
    <row r="9" spans="1:20" ht="29" x14ac:dyDescent="0.35">
      <c r="A9" s="22" t="s">
        <v>7</v>
      </c>
      <c r="B9" s="23">
        <f>((1+B7)/(1+B8))-1</f>
        <v>4.3921568627451002E-2</v>
      </c>
    </row>
    <row r="10" spans="1:20" x14ac:dyDescent="0.35">
      <c r="A10" s="27"/>
      <c r="B10" s="28"/>
    </row>
    <row r="13" spans="1:20" x14ac:dyDescent="0.35">
      <c r="A13" s="101" t="s">
        <v>48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3" t="s">
        <v>49</v>
      </c>
      <c r="L13" s="104"/>
      <c r="M13" s="78" t="s">
        <v>9</v>
      </c>
    </row>
    <row r="14" spans="1:20" ht="35.5" customHeight="1" x14ac:dyDescent="0.35">
      <c r="A14" s="89" t="s">
        <v>10</v>
      </c>
      <c r="B14" s="89"/>
      <c r="C14" s="88" t="s">
        <v>23</v>
      </c>
      <c r="D14" s="88" t="s">
        <v>24</v>
      </c>
      <c r="E14" s="88"/>
      <c r="F14" s="88" t="s">
        <v>25</v>
      </c>
      <c r="G14" s="88" t="s">
        <v>26</v>
      </c>
      <c r="H14" s="88" t="s">
        <v>27</v>
      </c>
      <c r="I14" s="88" t="s">
        <v>28</v>
      </c>
      <c r="J14" s="88" t="s">
        <v>29</v>
      </c>
      <c r="K14" s="88" t="s">
        <v>26</v>
      </c>
      <c r="L14" s="88" t="s">
        <v>27</v>
      </c>
      <c r="M14" s="78"/>
    </row>
    <row r="15" spans="1:20" ht="33" customHeight="1" x14ac:dyDescent="0.35">
      <c r="A15" s="89"/>
      <c r="B15" s="89"/>
      <c r="C15" s="88"/>
      <c r="D15" s="16" t="s">
        <v>18</v>
      </c>
      <c r="E15" s="16" t="s">
        <v>19</v>
      </c>
      <c r="F15" s="88"/>
      <c r="G15" s="88"/>
      <c r="H15" s="88"/>
      <c r="I15" s="88"/>
      <c r="J15" s="88"/>
      <c r="K15" s="88"/>
      <c r="L15" s="88"/>
      <c r="M15" s="78"/>
    </row>
    <row r="16" spans="1:20" ht="15" customHeight="1" x14ac:dyDescent="0.35">
      <c r="A16" s="82">
        <v>2025</v>
      </c>
      <c r="B16" s="82"/>
      <c r="C16" s="40">
        <v>0</v>
      </c>
      <c r="D16" s="83">
        <v>0</v>
      </c>
      <c r="E16" s="84"/>
      <c r="F16" s="10">
        <f>IF(D16&lt;=0,0,(C16/D16))</f>
        <v>0</v>
      </c>
      <c r="G16" s="41">
        <f>$C$42/$D$42</f>
        <v>145.5239851386182</v>
      </c>
      <c r="H16" s="42">
        <f>C42/E42</f>
        <v>119.67981327978059</v>
      </c>
      <c r="I16" s="34">
        <f>IF(D16&lt;=0,0,D16*G16)</f>
        <v>0</v>
      </c>
      <c r="J16" s="34">
        <f>IF(D16&lt;=0,0,H16*D16)</f>
        <v>0</v>
      </c>
      <c r="K16" s="36">
        <f t="shared" ref="K16:K41" si="0">$D$50</f>
        <v>158.62114380109384</v>
      </c>
      <c r="L16" s="36">
        <f>$D$51</f>
        <v>130.45099647496085</v>
      </c>
      <c r="M16" s="79" t="s">
        <v>50</v>
      </c>
      <c r="Q16" s="26"/>
      <c r="S16" s="33"/>
      <c r="T16" s="31"/>
    </row>
    <row r="17" spans="1:20" x14ac:dyDescent="0.35">
      <c r="A17" s="82">
        <v>2026</v>
      </c>
      <c r="B17" s="82"/>
      <c r="C17" s="40">
        <v>16268.707012058934</v>
      </c>
      <c r="D17" s="83">
        <v>53.910000000000309</v>
      </c>
      <c r="E17" s="84"/>
      <c r="F17" s="10">
        <f t="shared" ref="F17:F41" si="1">IF(D17&lt;=0,0,(C17/D17))</f>
        <v>301.77531092670824</v>
      </c>
      <c r="G17" s="41">
        <f t="shared" ref="G17:G41" si="2">$C$42/$D$42</f>
        <v>145.5239851386182</v>
      </c>
      <c r="H17" s="42">
        <f>H16*(1+$B$8)</f>
        <v>122.07340954537621</v>
      </c>
      <c r="I17" s="34">
        <f>IF(D17&lt;=0,0,D17*G17)</f>
        <v>7845.1980388229522</v>
      </c>
      <c r="J17" s="34">
        <f>IF(D17&lt;=0,0,H17*D17)</f>
        <v>6580.9775085912688</v>
      </c>
      <c r="K17" s="36">
        <f t="shared" si="0"/>
        <v>158.62114380109384</v>
      </c>
      <c r="L17" s="36">
        <f>L16*(1+$B$8)</f>
        <v>133.06001640446007</v>
      </c>
      <c r="M17" s="91"/>
      <c r="Q17" s="26"/>
      <c r="S17" s="33"/>
      <c r="T17" s="31"/>
    </row>
    <row r="18" spans="1:20" x14ac:dyDescent="0.35">
      <c r="A18" s="82">
        <v>2027</v>
      </c>
      <c r="B18" s="82"/>
      <c r="C18" s="40">
        <v>3359.5706492868048</v>
      </c>
      <c r="D18" s="83">
        <v>36.210000000000036</v>
      </c>
      <c r="E18" s="84"/>
      <c r="F18" s="10">
        <f t="shared" si="1"/>
        <v>92.780189154565079</v>
      </c>
      <c r="G18" s="41">
        <f t="shared" si="2"/>
        <v>145.5239851386182</v>
      </c>
      <c r="H18" s="42">
        <f t="shared" ref="H18:H41" si="3">H17*(1+$B$8)</f>
        <v>124.51487773628374</v>
      </c>
      <c r="I18" s="34">
        <f t="shared" ref="I18:I41" si="4">IF(D18&lt;=0,0,D18*G18)</f>
        <v>5269.4235018693707</v>
      </c>
      <c r="J18" s="34">
        <f t="shared" ref="J18:J41" si="5">IF(D18&lt;=0,0,H18*D18)</f>
        <v>4508.6837228308386</v>
      </c>
      <c r="K18" s="36">
        <f t="shared" si="0"/>
        <v>158.62114380109384</v>
      </c>
      <c r="L18" s="36">
        <f t="shared" ref="L18:L41" si="6">L17*(1+$B$8)</f>
        <v>135.72121673254927</v>
      </c>
      <c r="M18" s="91"/>
      <c r="Q18" s="26"/>
      <c r="S18" s="33"/>
      <c r="T18" s="31"/>
    </row>
    <row r="19" spans="1:20" x14ac:dyDescent="0.35">
      <c r="A19" s="82">
        <v>2028</v>
      </c>
      <c r="B19" s="82"/>
      <c r="C19" s="40">
        <v>2072.9471265429747</v>
      </c>
      <c r="D19" s="83">
        <v>38.349999999999909</v>
      </c>
      <c r="E19" s="84"/>
      <c r="F19" s="10">
        <f t="shared" si="1"/>
        <v>54.053380092385389</v>
      </c>
      <c r="G19" s="41">
        <f t="shared" si="2"/>
        <v>145.5239851386182</v>
      </c>
      <c r="H19" s="42">
        <f t="shared" si="3"/>
        <v>127.00517529100941</v>
      </c>
      <c r="I19" s="34">
        <f t="shared" si="4"/>
        <v>5580.8448300659948</v>
      </c>
      <c r="J19" s="34">
        <f t="shared" si="5"/>
        <v>4870.6484724101992</v>
      </c>
      <c r="K19" s="36">
        <f t="shared" si="0"/>
        <v>158.62114380109384</v>
      </c>
      <c r="L19" s="36">
        <f t="shared" si="6"/>
        <v>138.43564106720027</v>
      </c>
      <c r="M19" s="91"/>
      <c r="Q19" s="26"/>
      <c r="S19" s="33"/>
      <c r="T19" s="31"/>
    </row>
    <row r="20" spans="1:20" x14ac:dyDescent="0.35">
      <c r="A20" s="82">
        <v>2029</v>
      </c>
      <c r="B20" s="82"/>
      <c r="C20" s="40">
        <v>3214.7596853979339</v>
      </c>
      <c r="D20" s="83">
        <v>54.5</v>
      </c>
      <c r="E20" s="84"/>
      <c r="F20" s="10">
        <f t="shared" si="1"/>
        <v>58.986416245833652</v>
      </c>
      <c r="G20" s="41">
        <f t="shared" si="2"/>
        <v>145.5239851386182</v>
      </c>
      <c r="H20" s="42">
        <f t="shared" si="3"/>
        <v>129.54527879682959</v>
      </c>
      <c r="I20" s="34">
        <f t="shared" si="4"/>
        <v>7931.057190054692</v>
      </c>
      <c r="J20" s="34">
        <f t="shared" si="5"/>
        <v>7060.2176944272123</v>
      </c>
      <c r="K20" s="36">
        <f t="shared" si="0"/>
        <v>158.62114380109384</v>
      </c>
      <c r="L20" s="36">
        <f t="shared" si="6"/>
        <v>141.20435388854426</v>
      </c>
      <c r="M20" s="91"/>
      <c r="Q20" s="26"/>
      <c r="S20" s="33"/>
      <c r="T20" s="31"/>
    </row>
    <row r="21" spans="1:20" ht="13.5" customHeight="1" x14ac:dyDescent="0.35">
      <c r="A21" s="82">
        <v>2030</v>
      </c>
      <c r="B21" s="82"/>
      <c r="C21" s="40">
        <v>4533.3909986528161</v>
      </c>
      <c r="D21" s="83">
        <v>59.909999999999854</v>
      </c>
      <c r="E21" s="84"/>
      <c r="F21" s="10">
        <f t="shared" si="1"/>
        <v>75.670021676728879</v>
      </c>
      <c r="G21" s="41">
        <f t="shared" si="2"/>
        <v>145.5239851386182</v>
      </c>
      <c r="H21" s="42">
        <f t="shared" si="3"/>
        <v>132.13618437276619</v>
      </c>
      <c r="I21" s="34">
        <f t="shared" si="4"/>
        <v>8718.3419496545957</v>
      </c>
      <c r="J21" s="34">
        <f t="shared" si="5"/>
        <v>7916.2788057724038</v>
      </c>
      <c r="K21" s="36">
        <f t="shared" si="0"/>
        <v>158.62114380109384</v>
      </c>
      <c r="L21" s="36">
        <f t="shared" si="6"/>
        <v>144.02844096631515</v>
      </c>
      <c r="M21" s="91" t="s">
        <v>51</v>
      </c>
      <c r="Q21" s="26"/>
      <c r="S21" s="33"/>
      <c r="T21" s="31"/>
    </row>
    <row r="22" spans="1:20" x14ac:dyDescent="0.35">
      <c r="A22" s="82">
        <v>2031</v>
      </c>
      <c r="B22" s="82"/>
      <c r="C22" s="40">
        <v>21222.011501855333</v>
      </c>
      <c r="D22" s="83">
        <v>153.90999999999985</v>
      </c>
      <c r="E22" s="84"/>
      <c r="F22" s="10">
        <f t="shared" si="1"/>
        <v>137.88585213342444</v>
      </c>
      <c r="G22" s="41">
        <f t="shared" si="2"/>
        <v>145.5239851386182</v>
      </c>
      <c r="H22" s="42">
        <f t="shared" si="3"/>
        <v>134.77890806022151</v>
      </c>
      <c r="I22" s="34">
        <f t="shared" si="4"/>
        <v>22397.596552684707</v>
      </c>
      <c r="J22" s="34">
        <f t="shared" si="5"/>
        <v>20743.821739548672</v>
      </c>
      <c r="K22" s="36">
        <f t="shared" si="0"/>
        <v>158.62114380109384</v>
      </c>
      <c r="L22" s="36">
        <f t="shared" si="6"/>
        <v>146.90900978564144</v>
      </c>
      <c r="M22" s="91"/>
      <c r="Q22" s="26"/>
      <c r="S22" s="33"/>
      <c r="T22" s="31"/>
    </row>
    <row r="23" spans="1:20" x14ac:dyDescent="0.35">
      <c r="A23" s="82">
        <v>2032</v>
      </c>
      <c r="B23" s="82"/>
      <c r="C23" s="40">
        <v>21312.39465819113</v>
      </c>
      <c r="D23" s="83">
        <v>142.5</v>
      </c>
      <c r="E23" s="84"/>
      <c r="F23" s="10">
        <f t="shared" si="1"/>
        <v>149.56066426800794</v>
      </c>
      <c r="G23" s="41">
        <f t="shared" si="2"/>
        <v>145.5239851386182</v>
      </c>
      <c r="H23" s="42">
        <f t="shared" si="3"/>
        <v>137.47448622142593</v>
      </c>
      <c r="I23" s="34">
        <f t="shared" si="4"/>
        <v>20737.167882253092</v>
      </c>
      <c r="J23" s="34">
        <f t="shared" si="5"/>
        <v>19590.114286553195</v>
      </c>
      <c r="K23" s="36">
        <f t="shared" si="0"/>
        <v>158.62114380109384</v>
      </c>
      <c r="L23" s="36">
        <f t="shared" si="6"/>
        <v>149.84718998135426</v>
      </c>
      <c r="M23" s="91"/>
      <c r="Q23" s="26"/>
      <c r="S23" s="33"/>
      <c r="T23" s="31"/>
    </row>
    <row r="24" spans="1:20" ht="13.5" customHeight="1" x14ac:dyDescent="0.35">
      <c r="A24" s="82">
        <v>2033</v>
      </c>
      <c r="B24" s="82"/>
      <c r="C24" s="40">
        <v>464.70092182743247</v>
      </c>
      <c r="D24" s="83">
        <v>0</v>
      </c>
      <c r="E24" s="84"/>
      <c r="F24" s="10">
        <f t="shared" si="1"/>
        <v>0</v>
      </c>
      <c r="G24" s="41">
        <f t="shared" si="2"/>
        <v>145.5239851386182</v>
      </c>
      <c r="H24" s="42">
        <f t="shared" si="3"/>
        <v>140.22397594585445</v>
      </c>
      <c r="I24" s="34">
        <f t="shared" si="4"/>
        <v>0</v>
      </c>
      <c r="J24" s="34">
        <f t="shared" si="5"/>
        <v>0</v>
      </c>
      <c r="K24" s="36">
        <f t="shared" si="0"/>
        <v>158.62114380109384</v>
      </c>
      <c r="L24" s="36">
        <f t="shared" si="6"/>
        <v>152.84413378098134</v>
      </c>
      <c r="M24" s="91" t="s">
        <v>52</v>
      </c>
      <c r="Q24" s="26"/>
      <c r="S24" s="33"/>
      <c r="T24" s="31"/>
    </row>
    <row r="25" spans="1:20" x14ac:dyDescent="0.35">
      <c r="A25" s="82">
        <v>2034</v>
      </c>
      <c r="B25" s="82"/>
      <c r="C25" s="40">
        <v>489.48942324251402</v>
      </c>
      <c r="D25" s="83">
        <v>-4.0000000000418368E-2</v>
      </c>
      <c r="E25" s="84"/>
      <c r="F25" s="10">
        <f t="shared" si="1"/>
        <v>0</v>
      </c>
      <c r="G25" s="41">
        <f t="shared" si="2"/>
        <v>145.5239851386182</v>
      </c>
      <c r="H25" s="42">
        <f t="shared" si="3"/>
        <v>143.02845546477155</v>
      </c>
      <c r="I25" s="34">
        <f t="shared" si="4"/>
        <v>0</v>
      </c>
      <c r="J25" s="34">
        <f t="shared" si="5"/>
        <v>0</v>
      </c>
      <c r="K25" s="36">
        <f t="shared" si="0"/>
        <v>158.62114380109384</v>
      </c>
      <c r="L25" s="36">
        <f t="shared" si="6"/>
        <v>155.90101645660096</v>
      </c>
      <c r="M25" s="91"/>
      <c r="Q25" s="26"/>
      <c r="S25" s="33"/>
      <c r="T25" s="31"/>
    </row>
    <row r="26" spans="1:20" x14ac:dyDescent="0.35">
      <c r="A26" s="82">
        <v>2035</v>
      </c>
      <c r="B26" s="82"/>
      <c r="C26" s="40">
        <v>478.37344384819153</v>
      </c>
      <c r="D26" s="83">
        <v>4.9999999999727152E-2</v>
      </c>
      <c r="E26" s="84"/>
      <c r="F26" s="41">
        <v>0</v>
      </c>
      <c r="G26" s="41">
        <f t="shared" si="2"/>
        <v>145.5239851386182</v>
      </c>
      <c r="H26" s="42">
        <f t="shared" si="3"/>
        <v>145.88902457406698</v>
      </c>
      <c r="I26" s="34">
        <v>0</v>
      </c>
      <c r="J26" s="34">
        <v>0</v>
      </c>
      <c r="K26" s="36">
        <f t="shared" si="0"/>
        <v>158.62114380109384</v>
      </c>
      <c r="L26" s="36">
        <f t="shared" si="6"/>
        <v>159.01903678573296</v>
      </c>
      <c r="M26" s="91"/>
      <c r="Q26" s="26"/>
      <c r="S26" s="33"/>
      <c r="T26" s="31"/>
    </row>
    <row r="27" spans="1:20" x14ac:dyDescent="0.35">
      <c r="A27" s="82">
        <v>2036</v>
      </c>
      <c r="B27" s="82"/>
      <c r="C27" s="40">
        <v>515.13936599873705</v>
      </c>
      <c r="D27" s="83">
        <v>1.1900000000000546</v>
      </c>
      <c r="E27" s="84"/>
      <c r="F27" s="41">
        <v>0</v>
      </c>
      <c r="G27" s="41">
        <f t="shared" si="2"/>
        <v>145.5239851386182</v>
      </c>
      <c r="H27" s="42">
        <f t="shared" si="3"/>
        <v>148.80680506554833</v>
      </c>
      <c r="I27" s="34">
        <v>0</v>
      </c>
      <c r="J27" s="34">
        <v>0</v>
      </c>
      <c r="K27" s="36">
        <f t="shared" si="0"/>
        <v>158.62114380109384</v>
      </c>
      <c r="L27" s="36">
        <f t="shared" si="6"/>
        <v>162.19941752144763</v>
      </c>
      <c r="M27" s="91"/>
      <c r="Q27" s="26"/>
      <c r="S27" s="33"/>
      <c r="T27" s="31"/>
    </row>
    <row r="28" spans="1:20" x14ac:dyDescent="0.35">
      <c r="A28" s="82">
        <v>2037</v>
      </c>
      <c r="B28" s="82"/>
      <c r="C28" s="40">
        <v>397.21486691790051</v>
      </c>
      <c r="D28" s="83">
        <v>0.1999999999998181</v>
      </c>
      <c r="E28" s="84"/>
      <c r="F28" s="41">
        <v>0</v>
      </c>
      <c r="G28" s="41">
        <f t="shared" si="2"/>
        <v>145.5239851386182</v>
      </c>
      <c r="H28" s="42">
        <f t="shared" si="3"/>
        <v>151.7829411668593</v>
      </c>
      <c r="I28" s="34">
        <v>0</v>
      </c>
      <c r="J28" s="34">
        <v>0</v>
      </c>
      <c r="K28" s="36">
        <f t="shared" si="0"/>
        <v>158.62114380109384</v>
      </c>
      <c r="L28" s="36">
        <f t="shared" si="6"/>
        <v>165.44340587187659</v>
      </c>
      <c r="M28" s="91"/>
      <c r="Q28" s="26"/>
      <c r="S28" s="33"/>
      <c r="T28" s="31"/>
    </row>
    <row r="29" spans="1:20" x14ac:dyDescent="0.35">
      <c r="A29" s="82">
        <v>2038</v>
      </c>
      <c r="B29" s="82"/>
      <c r="C29" s="40">
        <v>-1774.4411156481365</v>
      </c>
      <c r="D29" s="83">
        <v>-11.610000000000127</v>
      </c>
      <c r="E29" s="84"/>
      <c r="F29" s="10">
        <f t="shared" si="1"/>
        <v>0</v>
      </c>
      <c r="G29" s="41">
        <f t="shared" si="2"/>
        <v>145.5239851386182</v>
      </c>
      <c r="H29" s="42">
        <f t="shared" si="3"/>
        <v>154.8185999901965</v>
      </c>
      <c r="I29" s="34">
        <f t="shared" si="4"/>
        <v>0</v>
      </c>
      <c r="J29" s="34">
        <f t="shared" si="5"/>
        <v>0</v>
      </c>
      <c r="K29" s="36">
        <f t="shared" si="0"/>
        <v>158.62114380109384</v>
      </c>
      <c r="L29" s="36">
        <f t="shared" si="6"/>
        <v>168.75227398931412</v>
      </c>
      <c r="M29" s="91"/>
      <c r="Q29" s="26"/>
      <c r="S29" s="33"/>
      <c r="T29" s="31"/>
    </row>
    <row r="30" spans="1:20" x14ac:dyDescent="0.35">
      <c r="A30" s="82">
        <v>2039</v>
      </c>
      <c r="B30" s="82"/>
      <c r="C30" s="40">
        <v>16865.905163287884</v>
      </c>
      <c r="D30" s="83">
        <v>110.26999999999998</v>
      </c>
      <c r="E30" s="84"/>
      <c r="F30" s="10">
        <f t="shared" si="1"/>
        <v>152.95098542929071</v>
      </c>
      <c r="G30" s="41">
        <f t="shared" si="2"/>
        <v>145.5239851386182</v>
      </c>
      <c r="H30" s="42">
        <f t="shared" si="3"/>
        <v>157.91497199000042</v>
      </c>
      <c r="I30" s="34">
        <f t="shared" si="4"/>
        <v>16046.929841235426</v>
      </c>
      <c r="J30" s="34">
        <f t="shared" si="5"/>
        <v>17413.283961337343</v>
      </c>
      <c r="K30" s="36">
        <f t="shared" si="0"/>
        <v>158.62114380109384</v>
      </c>
      <c r="L30" s="36">
        <f t="shared" si="6"/>
        <v>172.1273194691004</v>
      </c>
      <c r="M30" s="91"/>
      <c r="Q30" s="26"/>
      <c r="S30" s="33"/>
      <c r="T30" s="31"/>
    </row>
    <row r="31" spans="1:20" x14ac:dyDescent="0.35">
      <c r="A31" s="82">
        <v>2040</v>
      </c>
      <c r="B31" s="82"/>
      <c r="C31" s="40">
        <v>-5967.9303590592463</v>
      </c>
      <c r="D31" s="83">
        <v>-30.589999999999691</v>
      </c>
      <c r="E31" s="84"/>
      <c r="F31" s="10">
        <f t="shared" si="1"/>
        <v>0</v>
      </c>
      <c r="G31" s="41">
        <f t="shared" si="2"/>
        <v>145.5239851386182</v>
      </c>
      <c r="H31" s="42">
        <f t="shared" si="3"/>
        <v>161.07327142980043</v>
      </c>
      <c r="I31" s="34">
        <f t="shared" si="4"/>
        <v>0</v>
      </c>
      <c r="J31" s="34">
        <f t="shared" si="5"/>
        <v>0</v>
      </c>
      <c r="K31" s="36">
        <f t="shared" si="0"/>
        <v>158.62114380109384</v>
      </c>
      <c r="L31" s="36">
        <f t="shared" si="6"/>
        <v>175.56986585848242</v>
      </c>
      <c r="M31" s="91"/>
      <c r="Q31" s="26"/>
      <c r="S31" s="33"/>
      <c r="T31" s="31"/>
    </row>
    <row r="32" spans="1:20" x14ac:dyDescent="0.35">
      <c r="A32" s="82">
        <v>2041</v>
      </c>
      <c r="B32" s="82"/>
      <c r="C32" s="40">
        <v>16432.81253140117</v>
      </c>
      <c r="D32" s="83">
        <v>105.90000000000009</v>
      </c>
      <c r="E32" s="84"/>
      <c r="F32" s="10">
        <f t="shared" si="1"/>
        <v>155.17292286497786</v>
      </c>
      <c r="G32" s="41">
        <f t="shared" si="2"/>
        <v>145.5239851386182</v>
      </c>
      <c r="H32" s="42">
        <f t="shared" si="3"/>
        <v>164.29473685839645</v>
      </c>
      <c r="I32" s="34">
        <f t="shared" si="4"/>
        <v>15410.990026179681</v>
      </c>
      <c r="J32" s="34">
        <f t="shared" si="5"/>
        <v>17398.812633304198</v>
      </c>
      <c r="K32" s="36">
        <f t="shared" si="0"/>
        <v>158.62114380109384</v>
      </c>
      <c r="L32" s="36">
        <f t="shared" si="6"/>
        <v>179.08126317565205</v>
      </c>
      <c r="M32" s="91"/>
      <c r="Q32" s="26"/>
      <c r="S32" s="33"/>
      <c r="T32" s="31"/>
    </row>
    <row r="33" spans="1:20" x14ac:dyDescent="0.35">
      <c r="A33" s="82">
        <v>2042</v>
      </c>
      <c r="B33" s="82"/>
      <c r="C33" s="40">
        <v>-5392.5213419180945</v>
      </c>
      <c r="D33" s="83">
        <v>-26.110000000000127</v>
      </c>
      <c r="E33" s="84"/>
      <c r="F33" s="10">
        <f t="shared" si="1"/>
        <v>0</v>
      </c>
      <c r="G33" s="41">
        <f t="shared" si="2"/>
        <v>145.5239851386182</v>
      </c>
      <c r="H33" s="42">
        <f t="shared" si="3"/>
        <v>167.58063159556437</v>
      </c>
      <c r="I33" s="34">
        <f t="shared" si="4"/>
        <v>0</v>
      </c>
      <c r="J33" s="34">
        <f t="shared" si="5"/>
        <v>0</v>
      </c>
      <c r="K33" s="36">
        <f t="shared" si="0"/>
        <v>158.62114380109384</v>
      </c>
      <c r="L33" s="36">
        <f t="shared" si="6"/>
        <v>182.6628884391651</v>
      </c>
      <c r="M33" s="91"/>
      <c r="Q33" s="26"/>
      <c r="S33" s="33"/>
      <c r="T33" s="31"/>
    </row>
    <row r="34" spans="1:20" x14ac:dyDescent="0.35">
      <c r="A34" s="82">
        <v>2043</v>
      </c>
      <c r="B34" s="82"/>
      <c r="C34" s="40">
        <v>19800.234701102716</v>
      </c>
      <c r="D34" s="83">
        <v>120.67000000000007</v>
      </c>
      <c r="E34" s="84"/>
      <c r="F34" s="10">
        <f t="shared" si="1"/>
        <v>164.08581006963374</v>
      </c>
      <c r="G34" s="41">
        <f t="shared" si="2"/>
        <v>145.5239851386182</v>
      </c>
      <c r="H34" s="42">
        <f t="shared" si="3"/>
        <v>170.93224422747565</v>
      </c>
      <c r="I34" s="34">
        <f t="shared" si="4"/>
        <v>17560.379286677067</v>
      </c>
      <c r="J34" s="34">
        <f t="shared" si="5"/>
        <v>20626.393910929499</v>
      </c>
      <c r="K34" s="36">
        <f t="shared" si="0"/>
        <v>158.62114380109384</v>
      </c>
      <c r="L34" s="36">
        <f t="shared" si="6"/>
        <v>186.31614620794841</v>
      </c>
      <c r="M34" s="91"/>
      <c r="Q34" s="26"/>
      <c r="S34" s="33"/>
      <c r="T34" s="31"/>
    </row>
    <row r="35" spans="1:20" x14ac:dyDescent="0.35">
      <c r="A35" s="82">
        <v>2044</v>
      </c>
      <c r="B35" s="82"/>
      <c r="C35" s="40">
        <v>-4675.9654436748824</v>
      </c>
      <c r="D35" s="83">
        <v>-20.920000000000073</v>
      </c>
      <c r="E35" s="84"/>
      <c r="F35" s="10">
        <f t="shared" si="1"/>
        <v>0</v>
      </c>
      <c r="G35" s="41">
        <f t="shared" si="2"/>
        <v>145.5239851386182</v>
      </c>
      <c r="H35" s="42">
        <f t="shared" si="3"/>
        <v>174.35088911202516</v>
      </c>
      <c r="I35" s="34">
        <f t="shared" si="4"/>
        <v>0</v>
      </c>
      <c r="J35" s="34">
        <f t="shared" si="5"/>
        <v>0</v>
      </c>
      <c r="K35" s="36">
        <f t="shared" si="0"/>
        <v>158.62114380109384</v>
      </c>
      <c r="L35" s="36">
        <f t="shared" si="6"/>
        <v>190.04246913210739</v>
      </c>
      <c r="M35" s="91"/>
      <c r="Q35" s="26"/>
      <c r="S35" s="33"/>
      <c r="T35" s="31"/>
    </row>
    <row r="36" spans="1:20" x14ac:dyDescent="0.35">
      <c r="A36" s="82">
        <v>2045</v>
      </c>
      <c r="B36" s="82"/>
      <c r="C36" s="40">
        <v>21377.475765955751</v>
      </c>
      <c r="D36" s="83">
        <v>126.40999999999985</v>
      </c>
      <c r="E36" s="84"/>
      <c r="F36" s="10">
        <f t="shared" si="1"/>
        <v>169.11222028285559</v>
      </c>
      <c r="G36" s="41">
        <f t="shared" si="2"/>
        <v>145.5239851386182</v>
      </c>
      <c r="H36" s="42">
        <f t="shared" si="3"/>
        <v>177.83790689426567</v>
      </c>
      <c r="I36" s="34">
        <f t="shared" si="4"/>
        <v>18395.686961372707</v>
      </c>
      <c r="J36" s="34">
        <f t="shared" si="5"/>
        <v>22480.489810504099</v>
      </c>
      <c r="K36" s="36">
        <f t="shared" si="0"/>
        <v>158.62114380109384</v>
      </c>
      <c r="L36" s="36">
        <f t="shared" si="6"/>
        <v>193.84331851474954</v>
      </c>
      <c r="M36" s="91"/>
      <c r="Q36" s="26"/>
      <c r="S36" s="33"/>
      <c r="T36" s="31"/>
    </row>
    <row r="37" spans="1:20" x14ac:dyDescent="0.35">
      <c r="A37" s="82">
        <v>2046</v>
      </c>
      <c r="B37" s="82"/>
      <c r="C37" s="40">
        <v>-4333.4805813786807</v>
      </c>
      <c r="D37" s="83">
        <v>-16.090000000000146</v>
      </c>
      <c r="E37" s="84"/>
      <c r="F37" s="10">
        <f t="shared" si="1"/>
        <v>0</v>
      </c>
      <c r="G37" s="41">
        <f t="shared" si="2"/>
        <v>145.5239851386182</v>
      </c>
      <c r="H37" s="42">
        <f t="shared" si="3"/>
        <v>181.39466503215098</v>
      </c>
      <c r="I37" s="34">
        <f t="shared" si="4"/>
        <v>0</v>
      </c>
      <c r="J37" s="34">
        <f t="shared" si="5"/>
        <v>0</v>
      </c>
      <c r="K37" s="36">
        <f t="shared" si="0"/>
        <v>158.62114380109384</v>
      </c>
      <c r="L37" s="36">
        <f t="shared" si="6"/>
        <v>197.72018488504455</v>
      </c>
      <c r="M37" s="91"/>
      <c r="Q37" s="26"/>
      <c r="S37" s="33"/>
      <c r="T37" s="31"/>
    </row>
    <row r="38" spans="1:20" x14ac:dyDescent="0.35">
      <c r="A38" s="82">
        <v>2047</v>
      </c>
      <c r="B38" s="82"/>
      <c r="C38" s="40">
        <v>-4106.514367019292</v>
      </c>
      <c r="D38" s="83">
        <v>-14.880000000000109</v>
      </c>
      <c r="E38" s="84"/>
      <c r="F38" s="10">
        <f t="shared" si="1"/>
        <v>0</v>
      </c>
      <c r="G38" s="41">
        <f t="shared" si="2"/>
        <v>145.5239851386182</v>
      </c>
      <c r="H38" s="42">
        <f t="shared" si="3"/>
        <v>185.02255833279401</v>
      </c>
      <c r="I38" s="34">
        <f t="shared" si="4"/>
        <v>0</v>
      </c>
      <c r="J38" s="34">
        <f t="shared" si="5"/>
        <v>0</v>
      </c>
      <c r="K38" s="36">
        <f t="shared" si="0"/>
        <v>158.62114380109384</v>
      </c>
      <c r="L38" s="36">
        <f t="shared" si="6"/>
        <v>201.67458858274543</v>
      </c>
      <c r="M38" s="91"/>
      <c r="Q38" s="26"/>
      <c r="S38" s="33"/>
      <c r="T38" s="31"/>
    </row>
    <row r="39" spans="1:20" x14ac:dyDescent="0.35">
      <c r="A39" s="82">
        <v>2048</v>
      </c>
      <c r="B39" s="82"/>
      <c r="C39" s="40">
        <v>21469.966747781495</v>
      </c>
      <c r="D39" s="83">
        <v>123.67000000000007</v>
      </c>
      <c r="E39" s="84"/>
      <c r="F39" s="10">
        <f t="shared" si="1"/>
        <v>173.60691152083353</v>
      </c>
      <c r="G39" s="41">
        <f t="shared" si="2"/>
        <v>145.5239851386182</v>
      </c>
      <c r="H39" s="42">
        <f t="shared" si="3"/>
        <v>188.72300949944989</v>
      </c>
      <c r="I39" s="34">
        <f t="shared" si="4"/>
        <v>17996.951242092924</v>
      </c>
      <c r="J39" s="34">
        <f t="shared" si="5"/>
        <v>23339.37458479698</v>
      </c>
      <c r="K39" s="36">
        <f t="shared" si="0"/>
        <v>158.62114380109384</v>
      </c>
      <c r="L39" s="36">
        <f t="shared" si="6"/>
        <v>205.70808035440035</v>
      </c>
      <c r="M39" s="91"/>
      <c r="Q39" s="26"/>
      <c r="S39" s="33"/>
      <c r="T39" s="31"/>
    </row>
    <row r="40" spans="1:20" x14ac:dyDescent="0.35">
      <c r="A40" s="82">
        <v>2049</v>
      </c>
      <c r="B40" s="82"/>
      <c r="C40" s="40">
        <v>21531.021206322359</v>
      </c>
      <c r="D40" s="83">
        <v>123.67000000000007</v>
      </c>
      <c r="E40" s="84"/>
      <c r="F40" s="10">
        <f t="shared" si="1"/>
        <v>174.10060003495065</v>
      </c>
      <c r="G40" s="41">
        <f t="shared" si="2"/>
        <v>145.5239851386182</v>
      </c>
      <c r="H40" s="42">
        <f t="shared" si="3"/>
        <v>192.4974696894389</v>
      </c>
      <c r="I40" s="34">
        <f t="shared" si="4"/>
        <v>17996.951242092924</v>
      </c>
      <c r="J40" s="34">
        <f t="shared" si="5"/>
        <v>23806.162076492921</v>
      </c>
      <c r="K40" s="36">
        <f t="shared" si="0"/>
        <v>158.62114380109384</v>
      </c>
      <c r="L40" s="36">
        <f t="shared" si="6"/>
        <v>209.82224196148837</v>
      </c>
      <c r="M40" s="91"/>
      <c r="Q40" s="26"/>
      <c r="S40" s="33"/>
      <c r="T40" s="31"/>
    </row>
    <row r="41" spans="1:20" x14ac:dyDescent="0.35">
      <c r="A41" s="82">
        <v>2050</v>
      </c>
      <c r="B41" s="82"/>
      <c r="C41" s="40">
        <v>14018.874173815595</v>
      </c>
      <c r="D41" s="83">
        <v>47.300000000000182</v>
      </c>
      <c r="E41" s="84"/>
      <c r="F41" s="10">
        <f t="shared" si="1"/>
        <v>296.38211783965204</v>
      </c>
      <c r="G41" s="41">
        <f t="shared" si="2"/>
        <v>145.5239851386182</v>
      </c>
      <c r="H41" s="42">
        <f t="shared" si="3"/>
        <v>196.34741908322769</v>
      </c>
      <c r="I41" s="34">
        <f t="shared" si="4"/>
        <v>6883.2844970566675</v>
      </c>
      <c r="J41" s="34">
        <f t="shared" si="5"/>
        <v>9287.2329226367056</v>
      </c>
      <c r="K41" s="36">
        <f t="shared" si="0"/>
        <v>158.62114380109384</v>
      </c>
      <c r="L41" s="36">
        <f t="shared" si="6"/>
        <v>214.01868680071814</v>
      </c>
      <c r="M41" s="92"/>
      <c r="Q41" s="26"/>
      <c r="S41" s="33"/>
      <c r="T41" s="31"/>
    </row>
    <row r="42" spans="1:20" x14ac:dyDescent="0.35">
      <c r="A42" s="24" t="s">
        <v>53</v>
      </c>
      <c r="B42" s="24"/>
      <c r="C42" s="18">
        <f>NPV($B$7,C17:C41)+C16</f>
        <v>85008.956203763926</v>
      </c>
      <c r="D42" s="19">
        <f>NPV($B$7,D17:D41)+D16</f>
        <v>584.15769828450641</v>
      </c>
      <c r="E42" s="19">
        <f>NPV($B$9,D17:E41)+D16</f>
        <v>710.30321550581698</v>
      </c>
      <c r="F42" s="25"/>
      <c r="G42" s="25"/>
      <c r="H42" s="24"/>
      <c r="I42" s="18">
        <f>NPV($B$7,I17:I41)+I16</f>
        <v>90791.20835679899</v>
      </c>
      <c r="J42" s="18">
        <f>NPV($B$7,J17:J41)+J16</f>
        <v>91704.823664722149</v>
      </c>
      <c r="K42" s="18"/>
      <c r="L42" s="18"/>
    </row>
    <row r="45" spans="1:20" x14ac:dyDescent="0.35">
      <c r="F45" s="33"/>
    </row>
    <row r="46" spans="1:20" x14ac:dyDescent="0.35">
      <c r="F46" s="32"/>
    </row>
    <row r="47" spans="1:20" x14ac:dyDescent="0.35">
      <c r="F47" s="39"/>
      <c r="G47" s="8"/>
    </row>
    <row r="48" spans="1:20" x14ac:dyDescent="0.35">
      <c r="A48" s="3" t="s">
        <v>54</v>
      </c>
    </row>
    <row r="49" spans="1:4" ht="29" x14ac:dyDescent="0.35">
      <c r="A49" s="1" t="s">
        <v>35</v>
      </c>
      <c r="B49" s="1" t="s">
        <v>36</v>
      </c>
      <c r="C49" s="30" t="s">
        <v>37</v>
      </c>
      <c r="D49" s="29" t="s">
        <v>38</v>
      </c>
    </row>
    <row r="50" spans="1:4" x14ac:dyDescent="0.35">
      <c r="A50" s="1" t="s">
        <v>39</v>
      </c>
      <c r="B50" s="4">
        <f>G16</f>
        <v>145.5239851386182</v>
      </c>
      <c r="C50" s="26">
        <v>0.09</v>
      </c>
      <c r="D50" s="29">
        <f>B50*(1+C50)</f>
        <v>158.62114380109384</v>
      </c>
    </row>
    <row r="51" spans="1:4" x14ac:dyDescent="0.35">
      <c r="A51" s="1" t="s">
        <v>40</v>
      </c>
      <c r="B51" s="4">
        <f>H16</f>
        <v>119.67981327978059</v>
      </c>
      <c r="C51" s="26">
        <v>0.09</v>
      </c>
      <c r="D51" s="29">
        <f>B51*(1+C51)</f>
        <v>130.45099647496085</v>
      </c>
    </row>
  </sheetData>
  <mergeCells count="68">
    <mergeCell ref="H14:H15"/>
    <mergeCell ref="I14:I15"/>
    <mergeCell ref="A13:J13"/>
    <mergeCell ref="K13:L13"/>
    <mergeCell ref="M16:M20"/>
    <mergeCell ref="A14:B15"/>
    <mergeCell ref="C14:C15"/>
    <mergeCell ref="D14:E14"/>
    <mergeCell ref="F14:F15"/>
    <mergeCell ref="G14:G15"/>
    <mergeCell ref="J14:J15"/>
    <mergeCell ref="K14:K15"/>
    <mergeCell ref="L14:L15"/>
    <mergeCell ref="M13:M15"/>
    <mergeCell ref="D19:E19"/>
    <mergeCell ref="D20:E20"/>
    <mergeCell ref="M21:M23"/>
    <mergeCell ref="M24:M41"/>
    <mergeCell ref="D16:E16"/>
    <mergeCell ref="D17:E17"/>
    <mergeCell ref="D41:E41"/>
    <mergeCell ref="D36:E36"/>
    <mergeCell ref="D40:E40"/>
    <mergeCell ref="D37:E37"/>
    <mergeCell ref="D38:E38"/>
    <mergeCell ref="D39:E39"/>
    <mergeCell ref="D23:E23"/>
    <mergeCell ref="D24:E24"/>
    <mergeCell ref="D25:E25"/>
    <mergeCell ref="D26:E26"/>
    <mergeCell ref="D18:E18"/>
    <mergeCell ref="D33:E33"/>
    <mergeCell ref="D29:E29"/>
    <mergeCell ref="A35:B35"/>
    <mergeCell ref="D31:E31"/>
    <mergeCell ref="D32:E32"/>
    <mergeCell ref="D21:E21"/>
    <mergeCell ref="D22:E22"/>
    <mergeCell ref="D30:E30"/>
    <mergeCell ref="D34:E34"/>
    <mergeCell ref="D35:E35"/>
    <mergeCell ref="D27:E27"/>
    <mergeCell ref="D28:E28"/>
    <mergeCell ref="A36:B36"/>
    <mergeCell ref="A17:B17"/>
    <mergeCell ref="A33:B33"/>
    <mergeCell ref="A18:B18"/>
    <mergeCell ref="A34:B34"/>
    <mergeCell ref="A31:B31"/>
    <mergeCell ref="A32:B32"/>
    <mergeCell ref="A19:B19"/>
    <mergeCell ref="A24:B24"/>
    <mergeCell ref="A25:B25"/>
    <mergeCell ref="A26:B26"/>
    <mergeCell ref="A27:B27"/>
    <mergeCell ref="A30:B30"/>
    <mergeCell ref="A28:B28"/>
    <mergeCell ref="A29:B29"/>
    <mergeCell ref="A16:B16"/>
    <mergeCell ref="A20:B20"/>
    <mergeCell ref="A21:B21"/>
    <mergeCell ref="A22:B22"/>
    <mergeCell ref="A23:B23"/>
    <mergeCell ref="A37:B37"/>
    <mergeCell ref="A38:B38"/>
    <mergeCell ref="A39:B39"/>
    <mergeCell ref="A40:B40"/>
    <mergeCell ref="A41:B41"/>
  </mergeCells>
  <pageMargins left="0.7" right="0.7" top="0.75" bottom="0.75" header="0.3" footer="0.3"/>
  <pageSetup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4175-38B6-430C-B3B4-F0D798FFF1DE}">
  <dimension ref="B2:N34"/>
  <sheetViews>
    <sheetView workbookViewId="0">
      <selection activeCell="C7" sqref="C7:D7"/>
    </sheetView>
  </sheetViews>
  <sheetFormatPr defaultColWidth="9.1796875" defaultRowHeight="14.5" x14ac:dyDescent="0.35"/>
  <cols>
    <col min="1" max="1" width="4.453125" style="1" customWidth="1"/>
    <col min="2" max="2" width="26.1796875" style="1" bestFit="1" customWidth="1"/>
    <col min="3" max="3" width="12.54296875" style="1" bestFit="1" customWidth="1"/>
    <col min="4" max="4" width="11.453125" style="1" customWidth="1"/>
    <col min="5" max="5" width="11.1796875" style="1" customWidth="1"/>
    <col min="6" max="6" width="9.1796875" style="1"/>
    <col min="7" max="7" width="18.81640625" style="1" bestFit="1" customWidth="1"/>
    <col min="8" max="8" width="12.54296875" style="1" bestFit="1" customWidth="1"/>
    <col min="9" max="9" width="11.54296875" style="1" customWidth="1"/>
    <col min="10" max="12" width="9.1796875" style="1"/>
    <col min="13" max="13" width="15.26953125" style="1" bestFit="1" customWidth="1"/>
    <col min="14" max="14" width="13.81640625" style="1" customWidth="1"/>
    <col min="15" max="16384" width="9.1796875" style="1"/>
  </cols>
  <sheetData>
    <row r="2" spans="2:14" x14ac:dyDescent="0.35">
      <c r="B2" s="3" t="s">
        <v>4</v>
      </c>
    </row>
    <row r="3" spans="2:14" x14ac:dyDescent="0.35">
      <c r="B3" s="12" t="s">
        <v>6</v>
      </c>
      <c r="C3" s="57">
        <v>0.02</v>
      </c>
    </row>
    <row r="5" spans="2:14" x14ac:dyDescent="0.35">
      <c r="B5" s="105" t="s">
        <v>55</v>
      </c>
      <c r="C5" s="106"/>
      <c r="D5" s="106"/>
      <c r="E5" s="107"/>
      <c r="G5" s="105" t="s">
        <v>56</v>
      </c>
      <c r="H5" s="106"/>
      <c r="I5" s="106"/>
      <c r="J5" s="107"/>
    </row>
    <row r="6" spans="2:14" ht="29" x14ac:dyDescent="0.35">
      <c r="B6" s="45" t="s">
        <v>10</v>
      </c>
      <c r="C6" s="16" t="s">
        <v>57</v>
      </c>
      <c r="D6" s="16" t="s">
        <v>58</v>
      </c>
      <c r="E6" s="16" t="s">
        <v>59</v>
      </c>
      <c r="G6" s="47" t="s">
        <v>60</v>
      </c>
      <c r="H6" s="16" t="s">
        <v>57</v>
      </c>
      <c r="I6" s="16" t="s">
        <v>58</v>
      </c>
      <c r="J6" s="16" t="s">
        <v>59</v>
      </c>
    </row>
    <row r="7" spans="2:14" x14ac:dyDescent="0.35">
      <c r="B7" s="44">
        <v>2023</v>
      </c>
      <c r="C7" s="55">
        <v>28.324133679528085</v>
      </c>
      <c r="D7" s="55">
        <v>30.441692121663959</v>
      </c>
      <c r="E7" s="48">
        <v>58.765825801192044</v>
      </c>
      <c r="G7" s="44">
        <v>2023</v>
      </c>
      <c r="H7" s="48">
        <v>82.994164850525308</v>
      </c>
      <c r="I7" s="48">
        <v>89.198944012200784</v>
      </c>
      <c r="J7" s="48">
        <v>172.19310886272609</v>
      </c>
    </row>
    <row r="8" spans="2:14" x14ac:dyDescent="0.35">
      <c r="B8" s="44">
        <v>2024</v>
      </c>
      <c r="C8" s="48">
        <f>C7*(1+$C$3)</f>
        <v>28.890616353118649</v>
      </c>
      <c r="D8" s="48">
        <f t="shared" ref="D8:E8" si="0">D7*(1+$C$3)</f>
        <v>31.05052596409724</v>
      </c>
      <c r="E8" s="48">
        <f t="shared" si="0"/>
        <v>59.941142317215885</v>
      </c>
      <c r="G8" s="44">
        <v>2024</v>
      </c>
      <c r="H8" s="48">
        <f>H7*(1+$C$3)</f>
        <v>84.654048147535818</v>
      </c>
      <c r="I8" s="48">
        <f t="shared" ref="I8:J8" si="1">I7*(1+$C$3)</f>
        <v>90.982922892444805</v>
      </c>
      <c r="J8" s="48">
        <f t="shared" si="1"/>
        <v>175.63697103998061</v>
      </c>
    </row>
    <row r="9" spans="2:14" x14ac:dyDescent="0.35">
      <c r="B9" s="49">
        <v>2025</v>
      </c>
      <c r="C9" s="54">
        <f t="shared" ref="C9:C34" si="2">C8*(1+$C$3)</f>
        <v>29.468428680181024</v>
      </c>
      <c r="D9" s="54">
        <f t="shared" ref="D9:D34" si="3">D8*(1+$C$3)</f>
        <v>31.671536483379185</v>
      </c>
      <c r="E9" s="54">
        <f t="shared" ref="E9:E34" si="4">E8*(1+$C$3)</f>
        <v>61.139965163560205</v>
      </c>
      <c r="F9" s="51"/>
      <c r="G9" s="49">
        <v>2025</v>
      </c>
      <c r="H9" s="50">
        <f t="shared" ref="H9:H34" si="5">H8*(1+$C$3)</f>
        <v>86.347129110486534</v>
      </c>
      <c r="I9" s="50">
        <f t="shared" ref="I9:I34" si="6">I8*(1+$C$3)</f>
        <v>92.802581350293707</v>
      </c>
      <c r="J9" s="50">
        <f t="shared" ref="J9:J34" si="7">J8*(1+$C$3)</f>
        <v>179.14971046078023</v>
      </c>
      <c r="M9" s="56">
        <f>C9*10^3</f>
        <v>29468.428680181023</v>
      </c>
      <c r="N9" s="56">
        <f>D9*10^3</f>
        <v>31671.536483379186</v>
      </c>
    </row>
    <row r="10" spans="2:14" x14ac:dyDescent="0.35">
      <c r="B10" s="49">
        <v>2026</v>
      </c>
      <c r="C10" s="54">
        <f t="shared" si="2"/>
        <v>30.057797253784646</v>
      </c>
      <c r="D10" s="54">
        <f t="shared" si="3"/>
        <v>32.304967213046773</v>
      </c>
      <c r="E10" s="54">
        <f t="shared" si="4"/>
        <v>62.362764466831408</v>
      </c>
      <c r="F10" s="51"/>
      <c r="G10" s="49">
        <v>2026</v>
      </c>
      <c r="H10" s="50">
        <f t="shared" si="5"/>
        <v>88.074071692696265</v>
      </c>
      <c r="I10" s="50">
        <f t="shared" si="6"/>
        <v>94.65863297729959</v>
      </c>
      <c r="J10" s="50">
        <f t="shared" si="7"/>
        <v>182.73270466999583</v>
      </c>
      <c r="M10" s="56">
        <f t="shared" ref="M10:M34" si="8">C10*10^3</f>
        <v>30057.797253784647</v>
      </c>
      <c r="N10" s="56">
        <f t="shared" ref="N10:N34" si="9">D10*10^3</f>
        <v>32304.967213046773</v>
      </c>
    </row>
    <row r="11" spans="2:14" x14ac:dyDescent="0.35">
      <c r="B11" s="49">
        <v>2027</v>
      </c>
      <c r="C11" s="54">
        <f t="shared" si="2"/>
        <v>30.658953198860338</v>
      </c>
      <c r="D11" s="54">
        <f t="shared" si="3"/>
        <v>32.951066557307712</v>
      </c>
      <c r="E11" s="54">
        <f t="shared" si="4"/>
        <v>63.610019756168036</v>
      </c>
      <c r="F11" s="51"/>
      <c r="G11" s="49">
        <v>2027</v>
      </c>
      <c r="H11" s="50">
        <f t="shared" si="5"/>
        <v>89.835553126550195</v>
      </c>
      <c r="I11" s="50">
        <f t="shared" si="6"/>
        <v>96.551805636845586</v>
      </c>
      <c r="J11" s="50">
        <f t="shared" si="7"/>
        <v>186.38735876339575</v>
      </c>
      <c r="M11" s="56">
        <f t="shared" si="8"/>
        <v>30658.953198860338</v>
      </c>
      <c r="N11" s="56">
        <f t="shared" si="9"/>
        <v>32951.066557307713</v>
      </c>
    </row>
    <row r="12" spans="2:14" x14ac:dyDescent="0.35">
      <c r="B12" s="49">
        <v>2028</v>
      </c>
      <c r="C12" s="54">
        <f t="shared" si="2"/>
        <v>31.272132262837545</v>
      </c>
      <c r="D12" s="54">
        <f t="shared" si="3"/>
        <v>33.610087888453869</v>
      </c>
      <c r="E12" s="54">
        <f t="shared" si="4"/>
        <v>64.882220151291392</v>
      </c>
      <c r="F12" s="51"/>
      <c r="G12" s="49">
        <v>2028</v>
      </c>
      <c r="H12" s="50">
        <f t="shared" si="5"/>
        <v>91.632264189081198</v>
      </c>
      <c r="I12" s="50">
        <f t="shared" si="6"/>
        <v>98.482841749582505</v>
      </c>
      <c r="J12" s="50">
        <f t="shared" si="7"/>
        <v>190.11510593866367</v>
      </c>
      <c r="M12" s="56">
        <f t="shared" si="8"/>
        <v>31272.132262837546</v>
      </c>
      <c r="N12" s="56">
        <f t="shared" si="9"/>
        <v>33610.087888453869</v>
      </c>
    </row>
    <row r="13" spans="2:14" x14ac:dyDescent="0.35">
      <c r="B13" s="49">
        <v>2029</v>
      </c>
      <c r="C13" s="54">
        <f t="shared" si="2"/>
        <v>31.897574908094295</v>
      </c>
      <c r="D13" s="54">
        <f t="shared" si="3"/>
        <v>34.282289646222949</v>
      </c>
      <c r="E13" s="54">
        <f t="shared" si="4"/>
        <v>66.17986455431722</v>
      </c>
      <c r="F13" s="51"/>
      <c r="G13" s="49">
        <v>2029</v>
      </c>
      <c r="H13" s="50">
        <f t="shared" si="5"/>
        <v>93.464909472862828</v>
      </c>
      <c r="I13" s="50">
        <f t="shared" si="6"/>
        <v>100.45249858457416</v>
      </c>
      <c r="J13" s="50">
        <f t="shared" si="7"/>
        <v>193.91740805743694</v>
      </c>
      <c r="M13" s="56">
        <f t="shared" si="8"/>
        <v>31897.574908094295</v>
      </c>
      <c r="N13" s="56">
        <f t="shared" si="9"/>
        <v>34282.289646222947</v>
      </c>
    </row>
    <row r="14" spans="2:14" x14ac:dyDescent="0.35">
      <c r="B14" s="44">
        <v>2030</v>
      </c>
      <c r="C14" s="55">
        <f>C13*(1+$C$3)</f>
        <v>32.535526406256182</v>
      </c>
      <c r="D14" s="55">
        <f t="shared" si="3"/>
        <v>34.967935439147411</v>
      </c>
      <c r="E14" s="55">
        <f t="shared" si="4"/>
        <v>67.503461845403564</v>
      </c>
      <c r="G14" s="44">
        <v>2030</v>
      </c>
      <c r="H14" s="48">
        <f t="shared" si="5"/>
        <v>95.334207662320082</v>
      </c>
      <c r="I14" s="48">
        <f t="shared" si="6"/>
        <v>102.46154855626564</v>
      </c>
      <c r="J14" s="48">
        <f t="shared" si="7"/>
        <v>197.79575621858569</v>
      </c>
      <c r="M14" s="56">
        <f t="shared" si="8"/>
        <v>32535.52640625618</v>
      </c>
      <c r="N14" s="56">
        <f t="shared" si="9"/>
        <v>34967.935439147412</v>
      </c>
    </row>
    <row r="15" spans="2:14" x14ac:dyDescent="0.35">
      <c r="B15" s="44">
        <v>2031</v>
      </c>
      <c r="C15" s="55">
        <f t="shared" si="2"/>
        <v>33.186236934381306</v>
      </c>
      <c r="D15" s="55">
        <f t="shared" si="3"/>
        <v>35.667294147930356</v>
      </c>
      <c r="E15" s="55">
        <f t="shared" si="4"/>
        <v>68.853531082311633</v>
      </c>
      <c r="G15" s="44">
        <v>2031</v>
      </c>
      <c r="H15" s="48">
        <f t="shared" si="5"/>
        <v>97.240891815566485</v>
      </c>
      <c r="I15" s="48">
        <f t="shared" si="6"/>
        <v>104.51077952739095</v>
      </c>
      <c r="J15" s="48">
        <f t="shared" si="7"/>
        <v>201.75167134295742</v>
      </c>
      <c r="M15" s="56">
        <f t="shared" si="8"/>
        <v>33186.236934381304</v>
      </c>
      <c r="N15" s="56">
        <f t="shared" si="9"/>
        <v>35667.294147930355</v>
      </c>
    </row>
    <row r="16" spans="2:14" x14ac:dyDescent="0.35">
      <c r="B16" s="44">
        <v>2032</v>
      </c>
      <c r="C16" s="55">
        <f t="shared" si="2"/>
        <v>33.849961673068933</v>
      </c>
      <c r="D16" s="55">
        <f t="shared" si="3"/>
        <v>36.380640030888962</v>
      </c>
      <c r="E16" s="55">
        <f t="shared" si="4"/>
        <v>70.230601703957873</v>
      </c>
      <c r="G16" s="44">
        <v>2032</v>
      </c>
      <c r="H16" s="48">
        <f t="shared" si="5"/>
        <v>99.185709651877815</v>
      </c>
      <c r="I16" s="48">
        <f t="shared" si="6"/>
        <v>106.60099511793877</v>
      </c>
      <c r="J16" s="48">
        <f t="shared" si="7"/>
        <v>205.78670476981657</v>
      </c>
      <c r="M16" s="56">
        <f t="shared" si="8"/>
        <v>33849.96167306893</v>
      </c>
      <c r="N16" s="56">
        <f t="shared" si="9"/>
        <v>36380.640030888964</v>
      </c>
    </row>
    <row r="17" spans="2:14" x14ac:dyDescent="0.35">
      <c r="B17" s="44">
        <v>2033</v>
      </c>
      <c r="C17" s="55">
        <f t="shared" si="2"/>
        <v>34.526960906530313</v>
      </c>
      <c r="D17" s="55">
        <f t="shared" si="3"/>
        <v>37.108252831506739</v>
      </c>
      <c r="E17" s="55">
        <f t="shared" si="4"/>
        <v>71.635213738037038</v>
      </c>
      <c r="G17" s="44">
        <v>2033</v>
      </c>
      <c r="H17" s="48">
        <f t="shared" si="5"/>
        <v>101.16942384491537</v>
      </c>
      <c r="I17" s="48">
        <f t="shared" si="6"/>
        <v>108.73301502029754</v>
      </c>
      <c r="J17" s="48">
        <f t="shared" si="7"/>
        <v>209.9024388652129</v>
      </c>
      <c r="M17" s="56">
        <f t="shared" si="8"/>
        <v>34526.960906530316</v>
      </c>
      <c r="N17" s="56">
        <f t="shared" si="9"/>
        <v>37108.252831506739</v>
      </c>
    </row>
    <row r="18" spans="2:14" x14ac:dyDescent="0.35">
      <c r="B18" s="44">
        <v>2034</v>
      </c>
      <c r="C18" s="55">
        <f t="shared" si="2"/>
        <v>35.217500124660923</v>
      </c>
      <c r="D18" s="55">
        <f t="shared" si="3"/>
        <v>37.850417888136874</v>
      </c>
      <c r="E18" s="55">
        <f t="shared" si="4"/>
        <v>73.067918012797776</v>
      </c>
      <c r="G18" s="44">
        <v>2034</v>
      </c>
      <c r="H18" s="48">
        <f t="shared" si="5"/>
        <v>103.19281232181368</v>
      </c>
      <c r="I18" s="48">
        <f t="shared" si="6"/>
        <v>110.90767532070349</v>
      </c>
      <c r="J18" s="48">
        <f t="shared" si="7"/>
        <v>214.10048764251715</v>
      </c>
      <c r="M18" s="56">
        <f t="shared" si="8"/>
        <v>35217.500124660924</v>
      </c>
      <c r="N18" s="56">
        <f t="shared" si="9"/>
        <v>37850.417888136872</v>
      </c>
    </row>
    <row r="19" spans="2:14" x14ac:dyDescent="0.35">
      <c r="B19" s="44">
        <v>2035</v>
      </c>
      <c r="C19" s="55">
        <f t="shared" si="2"/>
        <v>35.921850127154144</v>
      </c>
      <c r="D19" s="55">
        <f t="shared" si="3"/>
        <v>38.60742624589961</v>
      </c>
      <c r="E19" s="55">
        <f t="shared" si="4"/>
        <v>74.529276373053733</v>
      </c>
      <c r="G19" s="44">
        <v>2035</v>
      </c>
      <c r="H19" s="48">
        <f t="shared" si="5"/>
        <v>105.25666856824995</v>
      </c>
      <c r="I19" s="48">
        <f t="shared" si="6"/>
        <v>113.12582882711756</v>
      </c>
      <c r="J19" s="48">
        <f t="shared" si="7"/>
        <v>218.38249739536749</v>
      </c>
      <c r="M19" s="56">
        <f t="shared" si="8"/>
        <v>35921.850127154146</v>
      </c>
      <c r="N19" s="56">
        <f t="shared" si="9"/>
        <v>38607.426245899609</v>
      </c>
    </row>
    <row r="20" spans="2:14" x14ac:dyDescent="0.35">
      <c r="B20" s="44">
        <v>2036</v>
      </c>
      <c r="C20" s="55">
        <f t="shared" si="2"/>
        <v>36.640287129697228</v>
      </c>
      <c r="D20" s="55">
        <f t="shared" si="3"/>
        <v>39.379574770817605</v>
      </c>
      <c r="E20" s="55">
        <f t="shared" si="4"/>
        <v>76.019861900514812</v>
      </c>
      <c r="G20" s="44">
        <v>2036</v>
      </c>
      <c r="H20" s="48">
        <f t="shared" si="5"/>
        <v>107.36180193961495</v>
      </c>
      <c r="I20" s="48">
        <f t="shared" si="6"/>
        <v>115.38834540365991</v>
      </c>
      <c r="J20" s="48">
        <f t="shared" si="7"/>
        <v>222.75014734327485</v>
      </c>
      <c r="M20" s="56">
        <f t="shared" si="8"/>
        <v>36640.28712969723</v>
      </c>
      <c r="N20" s="56">
        <f t="shared" si="9"/>
        <v>39379.574770817606</v>
      </c>
    </row>
    <row r="21" spans="2:14" x14ac:dyDescent="0.35">
      <c r="B21" s="44">
        <v>2037</v>
      </c>
      <c r="C21" s="55">
        <f t="shared" si="2"/>
        <v>37.373092872291174</v>
      </c>
      <c r="D21" s="55">
        <f t="shared" si="3"/>
        <v>40.167166266233956</v>
      </c>
      <c r="E21" s="55">
        <f t="shared" si="4"/>
        <v>77.540259138525116</v>
      </c>
      <c r="G21" s="44">
        <v>2037</v>
      </c>
      <c r="H21" s="48">
        <f t="shared" si="5"/>
        <v>109.50903797840725</v>
      </c>
      <c r="I21" s="48">
        <f t="shared" si="6"/>
        <v>117.69611231173312</v>
      </c>
      <c r="J21" s="48">
        <f t="shared" si="7"/>
        <v>227.20515029014035</v>
      </c>
      <c r="M21" s="56">
        <f t="shared" si="8"/>
        <v>37373.092872291178</v>
      </c>
      <c r="N21" s="56">
        <f t="shared" si="9"/>
        <v>40167.166266233959</v>
      </c>
    </row>
    <row r="22" spans="2:14" x14ac:dyDescent="0.35">
      <c r="B22" s="44">
        <v>2038</v>
      </c>
      <c r="C22" s="55">
        <f t="shared" si="2"/>
        <v>38.120554729737002</v>
      </c>
      <c r="D22" s="55">
        <f t="shared" si="3"/>
        <v>40.970509591558638</v>
      </c>
      <c r="E22" s="55">
        <f t="shared" si="4"/>
        <v>79.091064321295619</v>
      </c>
      <c r="G22" s="44">
        <v>2038</v>
      </c>
      <c r="H22" s="48">
        <f t="shared" si="5"/>
        <v>111.6992187379754</v>
      </c>
      <c r="I22" s="48">
        <f t="shared" si="6"/>
        <v>120.05003455796778</v>
      </c>
      <c r="J22" s="48">
        <f t="shared" si="7"/>
        <v>231.74925329594316</v>
      </c>
      <c r="M22" s="56">
        <f t="shared" si="8"/>
        <v>38120.554729736999</v>
      </c>
      <c r="N22" s="56">
        <f t="shared" si="9"/>
        <v>40970.509591558635</v>
      </c>
    </row>
    <row r="23" spans="2:14" x14ac:dyDescent="0.35">
      <c r="B23" s="44">
        <v>2039</v>
      </c>
      <c r="C23" s="55">
        <f t="shared" si="2"/>
        <v>38.882965824331741</v>
      </c>
      <c r="D23" s="55">
        <f t="shared" si="3"/>
        <v>41.789919783389813</v>
      </c>
      <c r="E23" s="55">
        <f t="shared" si="4"/>
        <v>80.672885607721526</v>
      </c>
      <c r="G23" s="44">
        <v>2039</v>
      </c>
      <c r="H23" s="48">
        <f t="shared" si="5"/>
        <v>113.93320311273492</v>
      </c>
      <c r="I23" s="48">
        <f t="shared" si="6"/>
        <v>122.45103524912713</v>
      </c>
      <c r="J23" s="48">
        <f t="shared" si="7"/>
        <v>236.38423836186203</v>
      </c>
      <c r="M23" s="56">
        <f t="shared" si="8"/>
        <v>38882.965824331739</v>
      </c>
      <c r="N23" s="56">
        <f t="shared" si="9"/>
        <v>41789.919783389814</v>
      </c>
    </row>
    <row r="24" spans="2:14" x14ac:dyDescent="0.35">
      <c r="B24" s="44">
        <v>2040</v>
      </c>
      <c r="C24" s="55">
        <f t="shared" si="2"/>
        <v>39.660625140818375</v>
      </c>
      <c r="D24" s="55">
        <f t="shared" si="3"/>
        <v>42.625718179057607</v>
      </c>
      <c r="E24" s="55">
        <f t="shared" si="4"/>
        <v>82.286343319875954</v>
      </c>
      <c r="G24" s="44">
        <v>2040</v>
      </c>
      <c r="H24" s="48">
        <f t="shared" si="5"/>
        <v>116.21186717498962</v>
      </c>
      <c r="I24" s="48">
        <f t="shared" si="6"/>
        <v>124.90005595410967</v>
      </c>
      <c r="J24" s="48">
        <f t="shared" si="7"/>
        <v>241.11192312909927</v>
      </c>
      <c r="M24" s="56">
        <f t="shared" si="8"/>
        <v>39660.625140818374</v>
      </c>
      <c r="N24" s="56">
        <f t="shared" si="9"/>
        <v>42625.718179057607</v>
      </c>
    </row>
    <row r="25" spans="2:14" x14ac:dyDescent="0.35">
      <c r="B25" s="44">
        <v>2041</v>
      </c>
      <c r="C25" s="55">
        <f t="shared" si="2"/>
        <v>40.453837643634742</v>
      </c>
      <c r="D25" s="55">
        <f t="shared" si="3"/>
        <v>43.478232542638757</v>
      </c>
      <c r="E25" s="55">
        <f t="shared" si="4"/>
        <v>83.932070186273478</v>
      </c>
      <c r="G25" s="44">
        <v>2041</v>
      </c>
      <c r="H25" s="48">
        <f t="shared" si="5"/>
        <v>118.53610451848941</v>
      </c>
      <c r="I25" s="48">
        <f t="shared" si="6"/>
        <v>127.39805707319186</v>
      </c>
      <c r="J25" s="48">
        <f t="shared" si="7"/>
        <v>245.93416159168126</v>
      </c>
      <c r="M25" s="56">
        <f t="shared" si="8"/>
        <v>40453.837643634739</v>
      </c>
      <c r="N25" s="56">
        <f t="shared" si="9"/>
        <v>43478.232542638754</v>
      </c>
    </row>
    <row r="26" spans="2:14" x14ac:dyDescent="0.35">
      <c r="B26" s="44">
        <v>2042</v>
      </c>
      <c r="C26" s="55">
        <f t="shared" si="2"/>
        <v>41.262914396507441</v>
      </c>
      <c r="D26" s="55">
        <f t="shared" si="3"/>
        <v>44.34779719349153</v>
      </c>
      <c r="E26" s="55">
        <f t="shared" si="4"/>
        <v>85.610711589998942</v>
      </c>
      <c r="G26" s="44">
        <v>2042</v>
      </c>
      <c r="H26" s="48">
        <f t="shared" si="5"/>
        <v>120.90682660885921</v>
      </c>
      <c r="I26" s="48">
        <f t="shared" si="6"/>
        <v>129.94601821465571</v>
      </c>
      <c r="J26" s="48">
        <f t="shared" si="7"/>
        <v>250.85284482351489</v>
      </c>
      <c r="M26" s="56">
        <f t="shared" si="8"/>
        <v>41262.91439650744</v>
      </c>
      <c r="N26" s="56">
        <f t="shared" si="9"/>
        <v>44347.797193491533</v>
      </c>
    </row>
    <row r="27" spans="2:14" x14ac:dyDescent="0.35">
      <c r="B27" s="44">
        <v>2043</v>
      </c>
      <c r="C27" s="55">
        <f t="shared" si="2"/>
        <v>42.088172684437588</v>
      </c>
      <c r="D27" s="55">
        <f t="shared" si="3"/>
        <v>45.234753137361359</v>
      </c>
      <c r="E27" s="55">
        <f t="shared" si="4"/>
        <v>87.322925821798918</v>
      </c>
      <c r="G27" s="44">
        <v>2043</v>
      </c>
      <c r="H27" s="48">
        <f t="shared" si="5"/>
        <v>123.32496314103639</v>
      </c>
      <c r="I27" s="48">
        <f t="shared" si="6"/>
        <v>132.54493857894883</v>
      </c>
      <c r="J27" s="48">
        <f t="shared" si="7"/>
        <v>255.86990171998519</v>
      </c>
      <c r="M27" s="56">
        <f t="shared" si="8"/>
        <v>42088.172684437588</v>
      </c>
      <c r="N27" s="56">
        <f t="shared" si="9"/>
        <v>45234.75313736136</v>
      </c>
    </row>
    <row r="28" spans="2:14" x14ac:dyDescent="0.35">
      <c r="B28" s="44">
        <v>2044</v>
      </c>
      <c r="C28" s="55">
        <f t="shared" si="2"/>
        <v>42.929936138126337</v>
      </c>
      <c r="D28" s="55">
        <f t="shared" si="3"/>
        <v>46.139448200108589</v>
      </c>
      <c r="E28" s="55">
        <f t="shared" si="4"/>
        <v>89.069384338234897</v>
      </c>
      <c r="G28" s="44">
        <v>2044</v>
      </c>
      <c r="H28" s="48">
        <f t="shared" si="5"/>
        <v>125.79146240385712</v>
      </c>
      <c r="I28" s="48">
        <f t="shared" si="6"/>
        <v>135.1958373505278</v>
      </c>
      <c r="J28" s="48">
        <f t="shared" si="7"/>
        <v>260.98729975438488</v>
      </c>
      <c r="M28" s="56">
        <f t="shared" si="8"/>
        <v>42929.936138126337</v>
      </c>
      <c r="N28" s="56">
        <f t="shared" si="9"/>
        <v>46139.448200108593</v>
      </c>
    </row>
    <row r="29" spans="2:14" x14ac:dyDescent="0.35">
      <c r="B29" s="44">
        <v>2045</v>
      </c>
      <c r="C29" s="55">
        <f t="shared" si="2"/>
        <v>43.788534860888866</v>
      </c>
      <c r="D29" s="55">
        <f t="shared" si="3"/>
        <v>47.062237164110762</v>
      </c>
      <c r="E29" s="55">
        <f t="shared" si="4"/>
        <v>90.8507720249996</v>
      </c>
      <c r="G29" s="44">
        <v>2045</v>
      </c>
      <c r="H29" s="48">
        <f t="shared" si="5"/>
        <v>128.30729165193426</v>
      </c>
      <c r="I29" s="48">
        <f t="shared" si="6"/>
        <v>137.89975409753836</v>
      </c>
      <c r="J29" s="48">
        <f t="shared" si="7"/>
        <v>266.20704574947257</v>
      </c>
      <c r="M29" s="56">
        <f t="shared" si="8"/>
        <v>43788.534860888867</v>
      </c>
      <c r="N29" s="56">
        <f t="shared" si="9"/>
        <v>47062.23716411076</v>
      </c>
    </row>
    <row r="30" spans="2:14" x14ac:dyDescent="0.35">
      <c r="B30" s="44">
        <v>2046</v>
      </c>
      <c r="C30" s="55">
        <f t="shared" si="2"/>
        <v>44.664305558106648</v>
      </c>
      <c r="D30" s="55">
        <f t="shared" si="3"/>
        <v>48.003481907392981</v>
      </c>
      <c r="E30" s="55">
        <f t="shared" si="4"/>
        <v>92.6677874654996</v>
      </c>
      <c r="G30" s="44">
        <v>2046</v>
      </c>
      <c r="H30" s="48">
        <f t="shared" si="5"/>
        <v>130.87343748497295</v>
      </c>
      <c r="I30" s="48">
        <f t="shared" si="6"/>
        <v>140.65774917948914</v>
      </c>
      <c r="J30" s="48">
        <f t="shared" si="7"/>
        <v>271.53118666446204</v>
      </c>
      <c r="M30" s="56">
        <f t="shared" si="8"/>
        <v>44664.305558106651</v>
      </c>
      <c r="N30" s="56">
        <f t="shared" si="9"/>
        <v>48003.481907392983</v>
      </c>
    </row>
    <row r="31" spans="2:14" x14ac:dyDescent="0.35">
      <c r="B31" s="44">
        <v>2047</v>
      </c>
      <c r="C31" s="55">
        <f t="shared" si="2"/>
        <v>45.557591669268781</v>
      </c>
      <c r="D31" s="55">
        <f t="shared" si="3"/>
        <v>48.963551545540838</v>
      </c>
      <c r="E31" s="55">
        <f t="shared" si="4"/>
        <v>94.521143214809598</v>
      </c>
      <c r="G31" s="44">
        <v>2047</v>
      </c>
      <c r="H31" s="48">
        <f t="shared" si="5"/>
        <v>133.49090623467242</v>
      </c>
      <c r="I31" s="48">
        <f t="shared" si="6"/>
        <v>143.47090416307893</v>
      </c>
      <c r="J31" s="48">
        <f t="shared" si="7"/>
        <v>276.96181039775126</v>
      </c>
      <c r="M31" s="56">
        <f t="shared" si="8"/>
        <v>45557.591669268782</v>
      </c>
      <c r="N31" s="56">
        <f t="shared" si="9"/>
        <v>48963.551545540839</v>
      </c>
    </row>
    <row r="32" spans="2:14" x14ac:dyDescent="0.35">
      <c r="B32" s="44">
        <v>2048</v>
      </c>
      <c r="C32" s="55">
        <f t="shared" si="2"/>
        <v>46.468743502654156</v>
      </c>
      <c r="D32" s="55">
        <f t="shared" si="3"/>
        <v>49.942822576451654</v>
      </c>
      <c r="E32" s="55">
        <f t="shared" si="4"/>
        <v>96.411566079105796</v>
      </c>
      <c r="G32" s="44">
        <v>2048</v>
      </c>
      <c r="H32" s="48">
        <f t="shared" si="5"/>
        <v>136.16072435936587</v>
      </c>
      <c r="I32" s="48">
        <f t="shared" si="6"/>
        <v>146.34032224634052</v>
      </c>
      <c r="J32" s="48">
        <f t="shared" si="7"/>
        <v>282.50104660570628</v>
      </c>
      <c r="M32" s="56">
        <f t="shared" si="8"/>
        <v>46468.743502654157</v>
      </c>
      <c r="N32" s="56">
        <f t="shared" si="9"/>
        <v>49942.822576451654</v>
      </c>
    </row>
    <row r="33" spans="2:14" x14ac:dyDescent="0.35">
      <c r="B33" s="44">
        <v>2049</v>
      </c>
      <c r="C33" s="55">
        <f t="shared" si="2"/>
        <v>47.398118372707238</v>
      </c>
      <c r="D33" s="55">
        <f t="shared" si="3"/>
        <v>50.94167902798069</v>
      </c>
      <c r="E33" s="55">
        <f t="shared" si="4"/>
        <v>98.339797400687914</v>
      </c>
      <c r="G33" s="44">
        <v>2049</v>
      </c>
      <c r="H33" s="48">
        <f t="shared" si="5"/>
        <v>138.88393884655318</v>
      </c>
      <c r="I33" s="48">
        <f t="shared" si="6"/>
        <v>149.26712869126735</v>
      </c>
      <c r="J33" s="48">
        <f t="shared" si="7"/>
        <v>288.15106753782038</v>
      </c>
      <c r="M33" s="56">
        <f t="shared" si="8"/>
        <v>47398.118372707235</v>
      </c>
      <c r="N33" s="56">
        <f t="shared" si="9"/>
        <v>50941.679027980688</v>
      </c>
    </row>
    <row r="34" spans="2:14" x14ac:dyDescent="0.35">
      <c r="B34" s="44">
        <v>2050</v>
      </c>
      <c r="C34" s="55">
        <f t="shared" si="2"/>
        <v>48.346080740161383</v>
      </c>
      <c r="D34" s="55">
        <f t="shared" si="3"/>
        <v>51.960512608540306</v>
      </c>
      <c r="E34" s="55">
        <f t="shared" si="4"/>
        <v>100.30659334870167</v>
      </c>
      <c r="G34" s="44">
        <v>2050</v>
      </c>
      <c r="H34" s="48">
        <f t="shared" si="5"/>
        <v>141.66161762348423</v>
      </c>
      <c r="I34" s="48">
        <f t="shared" si="6"/>
        <v>152.25247126509271</v>
      </c>
      <c r="J34" s="48">
        <f t="shared" si="7"/>
        <v>293.91408888857677</v>
      </c>
      <c r="M34" s="56">
        <f t="shared" si="8"/>
        <v>48346.080740161386</v>
      </c>
      <c r="N34" s="56">
        <f t="shared" si="9"/>
        <v>51960.512608540303</v>
      </c>
    </row>
  </sheetData>
  <mergeCells count="2">
    <mergeCell ref="B5:E5"/>
    <mergeCell ref="G5:J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67BD-4D3A-46FB-A8A9-7A0876430E33}">
  <dimension ref="B1:O35"/>
  <sheetViews>
    <sheetView topLeftCell="A3" workbookViewId="0"/>
  </sheetViews>
  <sheetFormatPr defaultRowHeight="14.5" x14ac:dyDescent="0.35"/>
  <cols>
    <col min="3" max="3" width="26.7265625" bestFit="1" customWidth="1"/>
    <col min="4" max="4" width="26.7265625" customWidth="1"/>
    <col min="5" max="5" width="22.453125" bestFit="1" customWidth="1"/>
    <col min="8" max="8" width="27.1796875" customWidth="1"/>
    <col min="9" max="10" width="25.453125" customWidth="1"/>
    <col min="11" max="11" width="21.54296875" customWidth="1"/>
    <col min="12" max="12" width="18.453125" customWidth="1"/>
    <col min="13" max="13" width="22.1796875" bestFit="1" customWidth="1"/>
    <col min="14" max="14" width="20.26953125" bestFit="1" customWidth="1"/>
    <col min="15" max="15" width="14.1796875" bestFit="1" customWidth="1"/>
  </cols>
  <sheetData>
    <row r="1" spans="2:15" ht="15" thickBot="1" x14ac:dyDescent="0.4"/>
    <row r="2" spans="2:15" ht="16" thickBot="1" x14ac:dyDescent="0.4">
      <c r="B2" s="109" t="s">
        <v>10</v>
      </c>
      <c r="C2" s="113" t="s">
        <v>61</v>
      </c>
      <c r="D2" s="113"/>
      <c r="E2" s="114"/>
      <c r="F2" s="114"/>
      <c r="G2" s="115"/>
      <c r="H2" s="116" t="s">
        <v>62</v>
      </c>
      <c r="I2" s="115"/>
      <c r="J2" s="116" t="s">
        <v>63</v>
      </c>
      <c r="K2" s="114"/>
      <c r="L2" s="114"/>
      <c r="M2" s="114"/>
      <c r="N2" s="114"/>
      <c r="O2" s="115"/>
    </row>
    <row r="3" spans="2:15" x14ac:dyDescent="0.35">
      <c r="B3" s="110"/>
      <c r="C3" s="117" t="s">
        <v>64</v>
      </c>
      <c r="D3" s="117"/>
      <c r="E3" s="118" t="s">
        <v>65</v>
      </c>
      <c r="F3" s="119"/>
      <c r="G3" s="119"/>
      <c r="H3" s="58" t="s">
        <v>64</v>
      </c>
      <c r="I3" s="59" t="s">
        <v>65</v>
      </c>
      <c r="J3" s="120" t="s">
        <v>64</v>
      </c>
      <c r="K3" s="120"/>
      <c r="L3" s="120"/>
      <c r="M3" s="120" t="s">
        <v>65</v>
      </c>
      <c r="N3" s="120"/>
      <c r="O3" s="120"/>
    </row>
    <row r="4" spans="2:15" ht="29" x14ac:dyDescent="0.35">
      <c r="B4" s="111"/>
      <c r="C4" s="60"/>
      <c r="D4" s="61"/>
      <c r="E4" s="62" t="s">
        <v>66</v>
      </c>
      <c r="F4" s="63" t="s">
        <v>67</v>
      </c>
      <c r="G4" s="64" t="s">
        <v>68</v>
      </c>
      <c r="H4" s="65"/>
      <c r="I4" s="66"/>
      <c r="J4" s="108" t="s">
        <v>69</v>
      </c>
      <c r="K4" s="108"/>
      <c r="L4" s="108"/>
      <c r="M4" s="108" t="s">
        <v>69</v>
      </c>
      <c r="N4" s="108"/>
      <c r="O4" s="108"/>
    </row>
    <row r="5" spans="2:15" ht="29.5" thickBot="1" x14ac:dyDescent="0.4">
      <c r="B5" s="112"/>
      <c r="C5" s="67" t="s">
        <v>70</v>
      </c>
      <c r="D5" s="67" t="s">
        <v>71</v>
      </c>
      <c r="E5" s="108" t="s">
        <v>72</v>
      </c>
      <c r="F5" s="108"/>
      <c r="G5" s="108"/>
      <c r="H5" s="68" t="s">
        <v>73</v>
      </c>
      <c r="I5" s="69" t="s">
        <v>74</v>
      </c>
      <c r="J5" s="70" t="s">
        <v>75</v>
      </c>
      <c r="K5" s="70" t="s">
        <v>76</v>
      </c>
      <c r="L5" s="70" t="s">
        <v>77</v>
      </c>
      <c r="M5" s="70" t="s">
        <v>75</v>
      </c>
      <c r="N5" s="70" t="s">
        <v>76</v>
      </c>
      <c r="O5" s="70" t="s">
        <v>77</v>
      </c>
    </row>
    <row r="6" spans="2:15" x14ac:dyDescent="0.35">
      <c r="B6" s="71">
        <v>2021</v>
      </c>
      <c r="C6" s="72">
        <v>0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0</v>
      </c>
      <c r="J6" s="73" t="s">
        <v>78</v>
      </c>
      <c r="K6" s="73" t="s">
        <v>79</v>
      </c>
      <c r="L6" s="73" t="s">
        <v>80</v>
      </c>
      <c r="M6" s="72">
        <v>0</v>
      </c>
      <c r="N6" s="72">
        <v>0</v>
      </c>
      <c r="O6" s="72">
        <v>0</v>
      </c>
    </row>
    <row r="7" spans="2:15" x14ac:dyDescent="0.35">
      <c r="B7" s="74">
        <v>2022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3" t="s">
        <v>81</v>
      </c>
      <c r="K7" s="73" t="s">
        <v>82</v>
      </c>
      <c r="L7" s="73" t="s">
        <v>83</v>
      </c>
      <c r="M7" s="72">
        <v>0</v>
      </c>
      <c r="N7" s="72">
        <v>0</v>
      </c>
      <c r="O7" s="72">
        <v>0</v>
      </c>
    </row>
    <row r="8" spans="2:15" x14ac:dyDescent="0.35">
      <c r="B8" s="74">
        <v>2023</v>
      </c>
      <c r="C8" s="75">
        <v>70</v>
      </c>
      <c r="D8" s="75">
        <v>55.936446037099799</v>
      </c>
      <c r="E8" s="72">
        <v>0</v>
      </c>
      <c r="F8" s="72">
        <v>0</v>
      </c>
      <c r="G8" s="72">
        <v>0</v>
      </c>
      <c r="H8" s="75">
        <v>26</v>
      </c>
      <c r="I8" s="72">
        <v>0</v>
      </c>
      <c r="J8" s="73" t="s">
        <v>84</v>
      </c>
      <c r="K8" s="73" t="s">
        <v>85</v>
      </c>
      <c r="L8" s="73" t="s">
        <v>86</v>
      </c>
      <c r="M8" s="76" t="s">
        <v>87</v>
      </c>
      <c r="N8" s="76" t="s">
        <v>88</v>
      </c>
      <c r="O8" s="76" t="s">
        <v>89</v>
      </c>
    </row>
    <row r="9" spans="2:15" x14ac:dyDescent="0.35">
      <c r="B9" s="74">
        <v>2024</v>
      </c>
      <c r="C9" s="75">
        <v>71</v>
      </c>
      <c r="D9" s="75">
        <v>71.82758210847436</v>
      </c>
      <c r="E9" s="72">
        <v>0</v>
      </c>
      <c r="F9" s="72">
        <v>0</v>
      </c>
      <c r="G9" s="72">
        <v>0</v>
      </c>
      <c r="H9" s="75">
        <v>40</v>
      </c>
      <c r="I9" s="72">
        <v>0</v>
      </c>
      <c r="J9" s="73" t="s">
        <v>90</v>
      </c>
      <c r="K9" s="73" t="s">
        <v>91</v>
      </c>
      <c r="L9" s="73" t="s">
        <v>92</v>
      </c>
      <c r="M9" s="76" t="s">
        <v>93</v>
      </c>
      <c r="N9" s="76" t="s">
        <v>94</v>
      </c>
      <c r="O9" s="76" t="s">
        <v>95</v>
      </c>
    </row>
    <row r="10" spans="2:15" x14ac:dyDescent="0.35">
      <c r="B10" s="74">
        <v>2025</v>
      </c>
      <c r="C10" s="75">
        <v>72</v>
      </c>
      <c r="D10" s="75">
        <v>59.996995053395558</v>
      </c>
      <c r="E10" s="72">
        <v>0</v>
      </c>
      <c r="F10" s="72">
        <v>0</v>
      </c>
      <c r="G10" s="72">
        <v>0</v>
      </c>
      <c r="H10" s="75">
        <v>54</v>
      </c>
      <c r="I10" s="72">
        <v>0</v>
      </c>
      <c r="J10" s="73" t="s">
        <v>96</v>
      </c>
      <c r="K10" s="73" t="s">
        <v>97</v>
      </c>
      <c r="L10" s="73" t="s">
        <v>98</v>
      </c>
      <c r="M10" s="76" t="s">
        <v>99</v>
      </c>
      <c r="N10" s="76" t="s">
        <v>100</v>
      </c>
      <c r="O10" s="76" t="s">
        <v>101</v>
      </c>
    </row>
    <row r="11" spans="2:15" x14ac:dyDescent="0.35">
      <c r="B11" s="74">
        <v>2026</v>
      </c>
      <c r="C11" s="75">
        <v>74</v>
      </c>
      <c r="D11" s="75">
        <v>49.290633258792397</v>
      </c>
      <c r="E11" s="73" t="s">
        <v>102</v>
      </c>
      <c r="F11" s="73" t="s">
        <v>103</v>
      </c>
      <c r="G11" s="73" t="s">
        <v>104</v>
      </c>
      <c r="H11" s="75">
        <v>67</v>
      </c>
      <c r="I11" s="73" t="s">
        <v>105</v>
      </c>
      <c r="J11" s="73" t="s">
        <v>106</v>
      </c>
      <c r="K11" s="73" t="s">
        <v>107</v>
      </c>
      <c r="L11" s="73" t="s">
        <v>108</v>
      </c>
      <c r="M11" s="76" t="s">
        <v>109</v>
      </c>
      <c r="N11" s="76" t="s">
        <v>110</v>
      </c>
      <c r="O11" s="76" t="s">
        <v>111</v>
      </c>
    </row>
    <row r="12" spans="2:15" x14ac:dyDescent="0.35">
      <c r="B12" s="74">
        <v>2027</v>
      </c>
      <c r="C12" s="75">
        <v>75</v>
      </c>
      <c r="D12" s="75">
        <v>44.345344177656784</v>
      </c>
      <c r="E12" s="73" t="s">
        <v>112</v>
      </c>
      <c r="F12" s="73" t="s">
        <v>113</v>
      </c>
      <c r="G12" s="73" t="s">
        <v>114</v>
      </c>
      <c r="H12" s="75">
        <v>80</v>
      </c>
      <c r="I12" s="73" t="s">
        <v>115</v>
      </c>
      <c r="J12" s="73" t="s">
        <v>116</v>
      </c>
      <c r="K12" s="73" t="s">
        <v>117</v>
      </c>
      <c r="L12" s="73" t="s">
        <v>118</v>
      </c>
      <c r="M12" s="76" t="s">
        <v>119</v>
      </c>
      <c r="N12" s="76" t="s">
        <v>120</v>
      </c>
      <c r="O12" s="76" t="s">
        <v>121</v>
      </c>
    </row>
    <row r="13" spans="2:15" x14ac:dyDescent="0.35">
      <c r="B13" s="74">
        <v>2028</v>
      </c>
      <c r="C13" s="75">
        <v>77</v>
      </c>
      <c r="D13" s="75">
        <v>60.278791716329003</v>
      </c>
      <c r="E13" s="73" t="s">
        <v>122</v>
      </c>
      <c r="F13" s="73" t="s">
        <v>123</v>
      </c>
      <c r="G13" s="73" t="s">
        <v>124</v>
      </c>
      <c r="H13" s="75">
        <v>91</v>
      </c>
      <c r="I13" s="73" t="s">
        <v>125</v>
      </c>
      <c r="J13" s="73" t="s">
        <v>126</v>
      </c>
      <c r="K13" s="73" t="s">
        <v>127</v>
      </c>
      <c r="L13" s="73" t="s">
        <v>128</v>
      </c>
      <c r="M13" s="76" t="s">
        <v>129</v>
      </c>
      <c r="N13" s="76" t="s">
        <v>130</v>
      </c>
      <c r="O13" s="76" t="s">
        <v>131</v>
      </c>
    </row>
    <row r="14" spans="2:15" x14ac:dyDescent="0.35">
      <c r="B14" s="74">
        <v>2029</v>
      </c>
      <c r="C14" s="75">
        <v>78</v>
      </c>
      <c r="D14" s="75">
        <v>60.924527202018609</v>
      </c>
      <c r="E14" s="73" t="s">
        <v>132</v>
      </c>
      <c r="F14" s="73" t="s">
        <v>133</v>
      </c>
      <c r="G14" s="73" t="s">
        <v>134</v>
      </c>
      <c r="H14" s="75">
        <v>102</v>
      </c>
      <c r="I14" s="73" t="s">
        <v>135</v>
      </c>
      <c r="J14" s="73" t="s">
        <v>136</v>
      </c>
      <c r="K14" s="73" t="s">
        <v>137</v>
      </c>
      <c r="L14" s="73" t="s">
        <v>138</v>
      </c>
      <c r="M14" s="76" t="s">
        <v>139</v>
      </c>
      <c r="N14" s="76" t="s">
        <v>140</v>
      </c>
      <c r="O14" s="76" t="s">
        <v>141</v>
      </c>
    </row>
    <row r="15" spans="2:15" x14ac:dyDescent="0.35">
      <c r="B15" s="74">
        <v>2030</v>
      </c>
      <c r="C15" s="75">
        <v>80</v>
      </c>
      <c r="D15" s="75">
        <v>14.623628928682155</v>
      </c>
      <c r="E15" s="73" t="s">
        <v>142</v>
      </c>
      <c r="F15" s="73" t="s">
        <v>143</v>
      </c>
      <c r="G15" s="73" t="s">
        <v>144</v>
      </c>
      <c r="H15" s="75">
        <v>112</v>
      </c>
      <c r="I15" s="73" t="s">
        <v>145</v>
      </c>
      <c r="J15" s="73" t="s">
        <v>146</v>
      </c>
      <c r="K15" s="73" t="s">
        <v>84</v>
      </c>
      <c r="L15" s="73" t="s">
        <v>147</v>
      </c>
      <c r="M15" s="76" t="s">
        <v>148</v>
      </c>
      <c r="N15" s="76" t="s">
        <v>149</v>
      </c>
      <c r="O15" s="76" t="s">
        <v>150</v>
      </c>
    </row>
    <row r="16" spans="2:15" x14ac:dyDescent="0.35">
      <c r="B16" s="74">
        <v>2031</v>
      </c>
      <c r="C16" s="75">
        <v>82</v>
      </c>
      <c r="D16" s="75">
        <v>27.509161972640548</v>
      </c>
      <c r="E16" s="73" t="s">
        <v>151</v>
      </c>
      <c r="F16" s="73" t="s">
        <v>152</v>
      </c>
      <c r="G16" s="73" t="s">
        <v>153</v>
      </c>
      <c r="H16" s="75">
        <v>122</v>
      </c>
      <c r="I16" s="73" t="s">
        <v>154</v>
      </c>
      <c r="J16" s="73" t="s">
        <v>155</v>
      </c>
      <c r="K16" s="73" t="s">
        <v>90</v>
      </c>
      <c r="L16" s="73" t="s">
        <v>156</v>
      </c>
      <c r="M16" s="76" t="s">
        <v>157</v>
      </c>
      <c r="N16" s="76" t="s">
        <v>158</v>
      </c>
      <c r="O16" s="76" t="s">
        <v>159</v>
      </c>
    </row>
    <row r="17" spans="2:15" x14ac:dyDescent="0.35">
      <c r="B17" s="74">
        <v>2032</v>
      </c>
      <c r="C17" s="75">
        <v>83</v>
      </c>
      <c r="D17" s="75">
        <v>56.562031979799613</v>
      </c>
      <c r="E17" s="73" t="s">
        <v>160</v>
      </c>
      <c r="F17" s="73" t="s">
        <v>161</v>
      </c>
      <c r="G17" s="73" t="s">
        <v>162</v>
      </c>
      <c r="H17" s="75">
        <v>130</v>
      </c>
      <c r="I17" s="73" t="s">
        <v>163</v>
      </c>
      <c r="J17" s="73" t="s">
        <v>164</v>
      </c>
      <c r="K17" s="73" t="s">
        <v>165</v>
      </c>
      <c r="L17" s="73" t="s">
        <v>166</v>
      </c>
      <c r="M17" s="76" t="s">
        <v>167</v>
      </c>
      <c r="N17" s="76" t="s">
        <v>168</v>
      </c>
      <c r="O17" s="76" t="s">
        <v>169</v>
      </c>
    </row>
    <row r="18" spans="2:15" x14ac:dyDescent="0.35">
      <c r="B18" s="74">
        <v>2033</v>
      </c>
      <c r="C18" s="75">
        <v>85</v>
      </c>
      <c r="D18" s="75">
        <v>64.981921008456169</v>
      </c>
      <c r="E18" s="73" t="s">
        <v>170</v>
      </c>
      <c r="F18" s="73" t="s">
        <v>171</v>
      </c>
      <c r="G18" s="73" t="s">
        <v>172</v>
      </c>
      <c r="H18" s="75">
        <v>138</v>
      </c>
      <c r="I18" s="73" t="s">
        <v>173</v>
      </c>
      <c r="J18" s="73" t="s">
        <v>174</v>
      </c>
      <c r="K18" s="73" t="s">
        <v>175</v>
      </c>
      <c r="L18" s="73" t="s">
        <v>176</v>
      </c>
      <c r="M18" s="76" t="s">
        <v>177</v>
      </c>
      <c r="N18" s="76" t="s">
        <v>178</v>
      </c>
      <c r="O18" s="76" t="s">
        <v>179</v>
      </c>
    </row>
    <row r="19" spans="2:15" x14ac:dyDescent="0.35">
      <c r="B19" s="74">
        <v>2034</v>
      </c>
      <c r="C19" s="75">
        <v>87</v>
      </c>
      <c r="D19" s="75">
        <v>67.837381714140534</v>
      </c>
      <c r="E19" s="73" t="s">
        <v>180</v>
      </c>
      <c r="F19" s="73" t="s">
        <v>181</v>
      </c>
      <c r="G19" s="73" t="s">
        <v>182</v>
      </c>
      <c r="H19" s="75">
        <v>145</v>
      </c>
      <c r="I19" s="73" t="s">
        <v>183</v>
      </c>
      <c r="J19" s="73" t="s">
        <v>184</v>
      </c>
      <c r="K19" s="73" t="s">
        <v>116</v>
      </c>
      <c r="L19" s="73" t="s">
        <v>185</v>
      </c>
      <c r="M19" s="76" t="s">
        <v>186</v>
      </c>
      <c r="N19" s="76" t="s">
        <v>187</v>
      </c>
      <c r="O19" s="76" t="s">
        <v>188</v>
      </c>
    </row>
    <row r="20" spans="2:15" x14ac:dyDescent="0.35">
      <c r="B20" s="74">
        <v>2035</v>
      </c>
      <c r="C20" s="75">
        <v>88</v>
      </c>
      <c r="D20" s="75">
        <v>50.520552176075071</v>
      </c>
      <c r="E20" s="73" t="s">
        <v>189</v>
      </c>
      <c r="F20" s="73" t="s">
        <v>190</v>
      </c>
      <c r="G20" s="73" t="s">
        <v>191</v>
      </c>
      <c r="H20" s="75">
        <v>152</v>
      </c>
      <c r="I20" s="73" t="s">
        <v>192</v>
      </c>
      <c r="J20" s="73" t="s">
        <v>193</v>
      </c>
      <c r="K20" s="73" t="s">
        <v>126</v>
      </c>
      <c r="L20" s="73" t="s">
        <v>194</v>
      </c>
      <c r="M20" s="76" t="s">
        <v>195</v>
      </c>
      <c r="N20" s="76" t="s">
        <v>196</v>
      </c>
      <c r="O20" s="76" t="s">
        <v>197</v>
      </c>
    </row>
    <row r="21" spans="2:15" x14ac:dyDescent="0.35">
      <c r="B21" s="74">
        <v>2036</v>
      </c>
      <c r="C21" s="75">
        <v>90</v>
      </c>
      <c r="D21" s="75">
        <v>67.93473279629977</v>
      </c>
      <c r="E21" s="73" t="s">
        <v>198</v>
      </c>
      <c r="F21" s="73" t="s">
        <v>199</v>
      </c>
      <c r="G21" s="73" t="s">
        <v>200</v>
      </c>
      <c r="H21" s="75">
        <v>157</v>
      </c>
      <c r="I21" s="73" t="s">
        <v>201</v>
      </c>
      <c r="J21" s="73" t="s">
        <v>202</v>
      </c>
      <c r="K21" s="73" t="s">
        <v>203</v>
      </c>
      <c r="L21" s="73" t="s">
        <v>204</v>
      </c>
      <c r="M21" s="76" t="s">
        <v>205</v>
      </c>
      <c r="N21" s="76" t="s">
        <v>206</v>
      </c>
      <c r="O21" s="76" t="s">
        <v>207</v>
      </c>
    </row>
    <row r="22" spans="2:15" x14ac:dyDescent="0.35">
      <c r="B22" s="74">
        <v>2037</v>
      </c>
      <c r="C22" s="75">
        <v>92</v>
      </c>
      <c r="D22" s="75">
        <v>56.179791533488654</v>
      </c>
      <c r="E22" s="73" t="s">
        <v>208</v>
      </c>
      <c r="F22" s="73" t="s">
        <v>209</v>
      </c>
      <c r="G22" s="73" t="s">
        <v>210</v>
      </c>
      <c r="H22" s="75">
        <v>162</v>
      </c>
      <c r="I22" s="73" t="s">
        <v>211</v>
      </c>
      <c r="J22" s="73" t="s">
        <v>212</v>
      </c>
      <c r="K22" s="73" t="s">
        <v>146</v>
      </c>
      <c r="L22" s="73" t="s">
        <v>213</v>
      </c>
      <c r="M22" s="76" t="s">
        <v>214</v>
      </c>
      <c r="N22" s="76" t="s">
        <v>215</v>
      </c>
      <c r="O22" s="76" t="s">
        <v>216</v>
      </c>
    </row>
    <row r="23" spans="2:15" x14ac:dyDescent="0.35">
      <c r="B23" s="74">
        <v>2038</v>
      </c>
      <c r="C23" s="75">
        <v>94</v>
      </c>
      <c r="D23" s="75">
        <v>47.515790928042172</v>
      </c>
      <c r="E23" s="73" t="s">
        <v>217</v>
      </c>
      <c r="F23" s="73" t="s">
        <v>218</v>
      </c>
      <c r="G23" s="73" t="s">
        <v>219</v>
      </c>
      <c r="H23" s="75">
        <v>167</v>
      </c>
      <c r="I23" s="73" t="s">
        <v>220</v>
      </c>
      <c r="J23" s="73" t="s">
        <v>221</v>
      </c>
      <c r="K23" s="73" t="s">
        <v>155</v>
      </c>
      <c r="L23" s="73" t="s">
        <v>222</v>
      </c>
      <c r="M23" s="76" t="s">
        <v>223</v>
      </c>
      <c r="N23" s="76" t="s">
        <v>224</v>
      </c>
      <c r="O23" s="76" t="s">
        <v>225</v>
      </c>
    </row>
    <row r="24" spans="2:15" x14ac:dyDescent="0.35">
      <c r="B24" s="74">
        <v>2039</v>
      </c>
      <c r="C24" s="75">
        <v>96</v>
      </c>
      <c r="D24" s="75">
        <v>44.209569616483122</v>
      </c>
      <c r="E24" s="73" t="s">
        <v>226</v>
      </c>
      <c r="F24" s="73" t="s">
        <v>227</v>
      </c>
      <c r="G24" s="73" t="s">
        <v>228</v>
      </c>
      <c r="H24" s="75">
        <v>170</v>
      </c>
      <c r="I24" s="73" t="s">
        <v>229</v>
      </c>
      <c r="J24" s="73" t="s">
        <v>230</v>
      </c>
      <c r="K24" s="73" t="s">
        <v>164</v>
      </c>
      <c r="L24" s="73" t="s">
        <v>231</v>
      </c>
      <c r="M24" s="76" t="s">
        <v>232</v>
      </c>
      <c r="N24" s="76" t="s">
        <v>233</v>
      </c>
      <c r="O24" s="76" t="s">
        <v>234</v>
      </c>
    </row>
    <row r="25" spans="2:15" x14ac:dyDescent="0.35">
      <c r="B25" s="74">
        <v>2040</v>
      </c>
      <c r="C25" s="75">
        <v>97</v>
      </c>
      <c r="D25" s="75">
        <v>45.80315601492434</v>
      </c>
      <c r="E25" s="73" t="s">
        <v>235</v>
      </c>
      <c r="F25" s="73" t="s">
        <v>236</v>
      </c>
      <c r="G25" s="73" t="s">
        <v>237</v>
      </c>
      <c r="H25" s="75">
        <v>173</v>
      </c>
      <c r="I25" s="73" t="s">
        <v>238</v>
      </c>
      <c r="J25" s="73" t="s">
        <v>239</v>
      </c>
      <c r="K25" s="73" t="s">
        <v>240</v>
      </c>
      <c r="L25" s="73" t="s">
        <v>241</v>
      </c>
      <c r="M25" s="76" t="s">
        <v>242</v>
      </c>
      <c r="N25" s="76" t="s">
        <v>243</v>
      </c>
      <c r="O25" s="76" t="s">
        <v>244</v>
      </c>
    </row>
    <row r="26" spans="2:15" x14ac:dyDescent="0.35">
      <c r="B26" s="74">
        <v>2041</v>
      </c>
      <c r="C26" s="75">
        <v>99</v>
      </c>
      <c r="D26" s="75">
        <v>33.3272185018239</v>
      </c>
      <c r="E26" s="73" t="s">
        <v>245</v>
      </c>
      <c r="F26" s="73" t="s">
        <v>246</v>
      </c>
      <c r="G26" s="73" t="s">
        <v>247</v>
      </c>
      <c r="H26" s="75">
        <v>174</v>
      </c>
      <c r="I26" s="73" t="s">
        <v>248</v>
      </c>
      <c r="J26" s="73" t="s">
        <v>249</v>
      </c>
      <c r="K26" s="73" t="s">
        <v>250</v>
      </c>
      <c r="L26" s="73" t="s">
        <v>251</v>
      </c>
      <c r="M26" s="76" t="s">
        <v>252</v>
      </c>
      <c r="N26" s="76" t="s">
        <v>253</v>
      </c>
      <c r="O26" s="76" t="s">
        <v>254</v>
      </c>
    </row>
    <row r="27" spans="2:15" x14ac:dyDescent="0.35">
      <c r="B27" s="74">
        <v>2042</v>
      </c>
      <c r="C27" s="75">
        <v>101</v>
      </c>
      <c r="D27" s="75">
        <v>37.773292017765208</v>
      </c>
      <c r="E27" s="73" t="s">
        <v>255</v>
      </c>
      <c r="F27" s="73" t="s">
        <v>256</v>
      </c>
      <c r="G27" s="73" t="s">
        <v>257</v>
      </c>
      <c r="H27" s="75">
        <v>176</v>
      </c>
      <c r="I27" s="73" t="s">
        <v>258</v>
      </c>
      <c r="J27" s="73" t="s">
        <v>259</v>
      </c>
      <c r="K27" s="73" t="s">
        <v>260</v>
      </c>
      <c r="L27" s="73" t="s">
        <v>261</v>
      </c>
      <c r="M27" s="76" t="s">
        <v>262</v>
      </c>
      <c r="N27" s="76" t="s">
        <v>263</v>
      </c>
      <c r="O27" s="76" t="s">
        <v>264</v>
      </c>
    </row>
    <row r="28" spans="2:15" x14ac:dyDescent="0.35">
      <c r="B28" s="74">
        <v>2043</v>
      </c>
      <c r="C28" s="75">
        <v>103</v>
      </c>
      <c r="D28" s="75">
        <v>40.069432452756352</v>
      </c>
      <c r="E28" s="73" t="s">
        <v>265</v>
      </c>
      <c r="F28" s="73" t="s">
        <v>266</v>
      </c>
      <c r="G28" s="73" t="s">
        <v>267</v>
      </c>
      <c r="H28" s="75">
        <v>176</v>
      </c>
      <c r="I28" s="73" t="s">
        <v>268</v>
      </c>
      <c r="J28" s="73" t="s">
        <v>269</v>
      </c>
      <c r="K28" s="73" t="s">
        <v>270</v>
      </c>
      <c r="L28" s="73" t="s">
        <v>271</v>
      </c>
      <c r="M28" s="76" t="s">
        <v>272</v>
      </c>
      <c r="N28" s="76" t="s">
        <v>273</v>
      </c>
      <c r="O28" s="76" t="s">
        <v>274</v>
      </c>
    </row>
    <row r="29" spans="2:15" x14ac:dyDescent="0.35">
      <c r="B29" s="74">
        <v>2044</v>
      </c>
      <c r="C29" s="75">
        <v>105</v>
      </c>
      <c r="D29" s="75">
        <v>37.280654090638379</v>
      </c>
      <c r="E29" s="73" t="s">
        <v>275</v>
      </c>
      <c r="F29" s="73" t="s">
        <v>276</v>
      </c>
      <c r="G29" s="73" t="s">
        <v>277</v>
      </c>
      <c r="H29" s="75">
        <v>176</v>
      </c>
      <c r="I29" s="73" t="s">
        <v>278</v>
      </c>
      <c r="J29" s="73" t="s">
        <v>279</v>
      </c>
      <c r="K29" s="73" t="s">
        <v>280</v>
      </c>
      <c r="L29" s="73" t="s">
        <v>281</v>
      </c>
      <c r="M29" s="76" t="s">
        <v>282</v>
      </c>
      <c r="N29" s="76" t="s">
        <v>283</v>
      </c>
      <c r="O29" s="76" t="s">
        <v>284</v>
      </c>
    </row>
    <row r="30" spans="2:15" x14ac:dyDescent="0.35">
      <c r="B30" s="74">
        <v>2045</v>
      </c>
      <c r="C30" s="75">
        <v>108</v>
      </c>
      <c r="D30" s="75">
        <v>40.882651333478165</v>
      </c>
      <c r="E30" s="73" t="s">
        <v>285</v>
      </c>
      <c r="F30" s="73" t="s">
        <v>286</v>
      </c>
      <c r="G30" s="73" t="s">
        <v>287</v>
      </c>
      <c r="H30" s="75">
        <v>175</v>
      </c>
      <c r="I30" s="73" t="s">
        <v>288</v>
      </c>
      <c r="J30" s="73" t="s">
        <v>289</v>
      </c>
      <c r="K30" s="73" t="s">
        <v>221</v>
      </c>
      <c r="L30" s="73" t="s">
        <v>290</v>
      </c>
      <c r="M30" s="76" t="s">
        <v>291</v>
      </c>
      <c r="N30" s="76" t="s">
        <v>292</v>
      </c>
      <c r="O30" s="76" t="s">
        <v>293</v>
      </c>
    </row>
    <row r="31" spans="2:15" x14ac:dyDescent="0.35">
      <c r="B31" s="74">
        <v>2046</v>
      </c>
      <c r="C31" s="72">
        <v>0</v>
      </c>
      <c r="D31" s="72"/>
      <c r="E31" s="73" t="s">
        <v>294</v>
      </c>
      <c r="F31" s="73" t="s">
        <v>295</v>
      </c>
      <c r="G31" s="73" t="s">
        <v>296</v>
      </c>
      <c r="H31" s="72">
        <v>0</v>
      </c>
      <c r="I31" s="73" t="s">
        <v>297</v>
      </c>
      <c r="J31" s="72">
        <v>0</v>
      </c>
      <c r="K31" s="72">
        <v>0</v>
      </c>
      <c r="L31" s="72">
        <v>0</v>
      </c>
      <c r="M31" s="76" t="s">
        <v>298</v>
      </c>
      <c r="N31" s="76" t="s">
        <v>299</v>
      </c>
      <c r="O31" s="76" t="s">
        <v>300</v>
      </c>
    </row>
    <row r="32" spans="2:15" x14ac:dyDescent="0.35">
      <c r="B32" s="74">
        <v>2047</v>
      </c>
      <c r="C32" s="72">
        <v>0</v>
      </c>
      <c r="D32" s="72"/>
      <c r="E32" s="73" t="s">
        <v>301</v>
      </c>
      <c r="F32" s="73" t="s">
        <v>302</v>
      </c>
      <c r="G32" s="73" t="s">
        <v>303</v>
      </c>
      <c r="H32" s="72">
        <v>0</v>
      </c>
      <c r="I32" s="73" t="s">
        <v>304</v>
      </c>
      <c r="J32" s="72">
        <v>0</v>
      </c>
      <c r="K32" s="72">
        <v>0</v>
      </c>
      <c r="L32" s="72">
        <v>0</v>
      </c>
      <c r="M32" s="76" t="s">
        <v>305</v>
      </c>
      <c r="N32" s="76" t="s">
        <v>306</v>
      </c>
      <c r="O32" s="76" t="s">
        <v>307</v>
      </c>
    </row>
    <row r="33" spans="2:15" x14ac:dyDescent="0.35">
      <c r="B33" s="74">
        <v>2048</v>
      </c>
      <c r="C33" s="72">
        <v>0</v>
      </c>
      <c r="D33" s="72"/>
      <c r="E33" s="73" t="s">
        <v>308</v>
      </c>
      <c r="F33" s="73" t="s">
        <v>309</v>
      </c>
      <c r="G33" s="73" t="s">
        <v>310</v>
      </c>
      <c r="H33" s="72">
        <v>0</v>
      </c>
      <c r="I33" s="73" t="s">
        <v>311</v>
      </c>
      <c r="J33" s="72">
        <v>0</v>
      </c>
      <c r="K33" s="72">
        <v>0</v>
      </c>
      <c r="L33" s="72">
        <v>0</v>
      </c>
      <c r="M33" s="76" t="s">
        <v>312</v>
      </c>
      <c r="N33" s="76" t="s">
        <v>313</v>
      </c>
      <c r="O33" s="76" t="s">
        <v>314</v>
      </c>
    </row>
    <row r="34" spans="2:15" x14ac:dyDescent="0.35">
      <c r="B34" s="74">
        <v>2049</v>
      </c>
      <c r="C34" s="72">
        <v>0</v>
      </c>
      <c r="D34" s="72"/>
      <c r="E34" s="73" t="s">
        <v>315</v>
      </c>
      <c r="F34" s="73" t="s">
        <v>316</v>
      </c>
      <c r="G34" s="73" t="s">
        <v>317</v>
      </c>
      <c r="H34" s="72">
        <v>0</v>
      </c>
      <c r="I34" s="73" t="s">
        <v>318</v>
      </c>
      <c r="J34" s="72">
        <v>0</v>
      </c>
      <c r="K34" s="72">
        <v>0</v>
      </c>
      <c r="L34" s="72">
        <v>0</v>
      </c>
      <c r="M34" s="76" t="s">
        <v>319</v>
      </c>
      <c r="N34" s="76" t="s">
        <v>320</v>
      </c>
      <c r="O34" s="76" t="s">
        <v>321</v>
      </c>
    </row>
    <row r="35" spans="2:15" x14ac:dyDescent="0.35">
      <c r="B35" s="74">
        <v>2050</v>
      </c>
      <c r="C35" s="72">
        <v>0</v>
      </c>
      <c r="D35" s="72"/>
      <c r="E35" s="73" t="s">
        <v>322</v>
      </c>
      <c r="F35" s="73" t="s">
        <v>323</v>
      </c>
      <c r="G35" s="73" t="s">
        <v>324</v>
      </c>
      <c r="H35" s="72">
        <v>0</v>
      </c>
      <c r="I35" s="73" t="s">
        <v>325</v>
      </c>
      <c r="J35" s="72">
        <v>0</v>
      </c>
      <c r="K35" s="72">
        <v>0</v>
      </c>
      <c r="L35" s="72">
        <v>0</v>
      </c>
      <c r="M35" s="76" t="s">
        <v>326</v>
      </c>
      <c r="N35" s="76" t="s">
        <v>327</v>
      </c>
      <c r="O35" s="76" t="s">
        <v>328</v>
      </c>
    </row>
  </sheetData>
  <mergeCells count="11">
    <mergeCell ref="E5:G5"/>
    <mergeCell ref="B2:B5"/>
    <mergeCell ref="C2:G2"/>
    <mergeCell ref="H2:I2"/>
    <mergeCell ref="J2:O2"/>
    <mergeCell ref="C3:D3"/>
    <mergeCell ref="E3:G3"/>
    <mergeCell ref="J3:L3"/>
    <mergeCell ref="M3:O3"/>
    <mergeCell ref="J4:L4"/>
    <mergeCell ref="M4:O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8835f68fd365533ffe2c487c0add2a57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70cb5f2f56cda7b5bb8a057c552022ce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8096A9-E0A5-445B-AC60-AD302509C240}"/>
</file>

<file path=customXml/itemProps2.xml><?xml version="1.0" encoding="utf-8"?>
<ds:datastoreItem xmlns:ds="http://schemas.openxmlformats.org/officeDocument/2006/customXml" ds:itemID="{2A5EC2FD-CF19-4B73-9927-EC7BE1F55E6E}"/>
</file>

<file path=customXml/itemProps3.xml><?xml version="1.0" encoding="utf-8"?>
<ds:datastoreItem xmlns:ds="http://schemas.openxmlformats.org/officeDocument/2006/customXml" ds:itemID="{7817CF4F-CDD6-476D-9A1B-C558E43797CD}"/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Release Notes </vt:lpstr>
      <vt:lpstr>AVC no EE, no DR (Total)</vt:lpstr>
      <vt:lpstr>AVC no EE, no DR (Seasonal)</vt:lpstr>
      <vt:lpstr>AVC no DR</vt:lpstr>
      <vt:lpstr>AVC T&amp;D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2025-06-24T16:45:56Z</dcterms:created>
  <dcterms:modified xsi:type="dcterms:W3CDTF">2025-06-24T16:50:29Z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0x0101005AC2315D2C6BBB4F891B1BA8CE0B4752</vt:lpwstr>
  </property>
</Properties>
</file>