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elsenSharleen\Desktop\"/>
    </mc:Choice>
  </mc:AlternateContent>
  <xr:revisionPtr revIDLastSave="0" documentId="8_{CC9CC624-56CF-40A3-A1F9-C7E310E1F85F}" xr6:coauthVersionLast="47" xr6:coauthVersionMax="47" xr10:uidLastSave="{00000000-0000-0000-0000-000000000000}"/>
  <bookViews>
    <workbookView xWindow="57480" yWindow="-120" windowWidth="29040" windowHeight="15720" firstSheet="1" activeTab="1" xr2:uid="{87360A03-6311-4611-AD23-3059414EA3E6}"/>
  </bookViews>
  <sheets>
    <sheet name="Attachment 1" sheetId="1" r:id="rId1"/>
    <sheet name="Attachment 2" sheetId="2" r:id="rId2"/>
    <sheet name="Sheet1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8" i="1" l="1"/>
  <c r="E34" i="1"/>
  <c r="D38" i="1"/>
  <c r="D6" i="1"/>
  <c r="C6" i="1" l="1"/>
  <c r="D25" i="1" l="1"/>
  <c r="D26" i="1"/>
  <c r="D19" i="1"/>
  <c r="D18" i="1"/>
  <c r="C11" i="1"/>
  <c r="D11" i="1"/>
  <c r="D12" i="1"/>
  <c r="C26" i="1"/>
  <c r="C25" i="1"/>
  <c r="C19" i="1"/>
  <c r="C18" i="1"/>
  <c r="C12" i="1"/>
  <c r="E11" i="1" l="1"/>
  <c r="E25" i="1"/>
  <c r="D20" i="1" l="1"/>
  <c r="C20" i="1"/>
  <c r="E19" i="1"/>
  <c r="E18" i="1"/>
  <c r="D13" i="1"/>
  <c r="C13" i="1"/>
  <c r="E12" i="1"/>
  <c r="E20" i="1" l="1"/>
  <c r="E13" i="1"/>
  <c r="N14" i="2"/>
  <c r="C27" i="1" l="1"/>
  <c r="C36" i="1" s="1"/>
  <c r="C38" i="1" s="1"/>
  <c r="D27" i="1"/>
  <c r="D36" i="1" s="1"/>
  <c r="D6" i="2" s="1"/>
  <c r="D5" i="2" l="1"/>
  <c r="D12" i="2" s="1"/>
  <c r="D15" i="2" s="1"/>
  <c r="E36" i="1"/>
  <c r="M12" i="2"/>
  <c r="M15" i="2" s="1"/>
  <c r="L12" i="2"/>
  <c r="L15" i="2" s="1"/>
  <c r="K12" i="2"/>
  <c r="K15" i="2" s="1"/>
  <c r="J12" i="2"/>
  <c r="J15" i="2" s="1"/>
  <c r="G12" i="2"/>
  <c r="I12" i="2"/>
  <c r="I15" i="2" s="1"/>
  <c r="H12" i="2"/>
  <c r="H15" i="2" s="1"/>
  <c r="B12" i="2"/>
  <c r="B15" i="2" s="1"/>
  <c r="F12" i="2"/>
  <c r="F15" i="2" s="1"/>
  <c r="E12" i="2"/>
  <c r="E15" i="2" s="1"/>
  <c r="C12" i="2"/>
  <c r="C15" i="2" s="1"/>
  <c r="E27" i="1"/>
  <c r="D7" i="2" l="1"/>
  <c r="D8" i="2" s="1"/>
  <c r="G13" i="2"/>
  <c r="G15" i="2" l="1"/>
  <c r="N15" i="2" s="1"/>
  <c r="N13" i="2"/>
</calcChain>
</file>

<file path=xl/sharedStrings.xml><?xml version="1.0" encoding="utf-8"?>
<sst xmlns="http://schemas.openxmlformats.org/spreadsheetml/2006/main" count="53" uniqueCount="40">
  <si>
    <t>Original 2026 Assessment
ROE 9% &amp; 60/40 DER</t>
  </si>
  <si>
    <t>Compliance Filing 2026 Assessment
ROE 8.75% &amp; 70/30 DER</t>
  </si>
  <si>
    <t>Variance</t>
  </si>
  <si>
    <t>Rate Base</t>
  </si>
  <si>
    <t>Sustaining Capex</t>
  </si>
  <si>
    <t>Total ROE</t>
  </si>
  <si>
    <t>Original 2026 Assessment</t>
  </si>
  <si>
    <t>Compliance Filing 2026 Assessment</t>
  </si>
  <si>
    <t xml:space="preserve">Operating &amp; Maintenance </t>
  </si>
  <si>
    <t xml:space="preserve">Depreciation </t>
  </si>
  <si>
    <t xml:space="preserve">Debt Financing </t>
  </si>
  <si>
    <t xml:space="preserve">   Interest (net)</t>
  </si>
  <si>
    <t xml:space="preserve">  Amortization of Deferred Financing Costs</t>
  </si>
  <si>
    <t>Equity Financing</t>
  </si>
  <si>
    <t>FLG2</t>
  </si>
  <si>
    <t>Total Costs</t>
  </si>
  <si>
    <t>2026 Assessment (9.0% ROE)</t>
  </si>
  <si>
    <t>2026 Assessment Board Approved (8.75%)</t>
  </si>
  <si>
    <t xml:space="preserve">Monthly Variance </t>
  </si>
  <si>
    <t>2026 Assessment Interim Order Approval Period</t>
  </si>
  <si>
    <t>2026 Assessment Board Approved Period</t>
  </si>
  <si>
    <t>Total</t>
  </si>
  <si>
    <t>Adjustment for Funds held</t>
  </si>
  <si>
    <t>Monthly Invoices</t>
  </si>
  <si>
    <t>9.0% to 8.75% ROE Impact</t>
  </si>
  <si>
    <t>Original 2026 Assessment
ROE 9%</t>
  </si>
  <si>
    <t>Compliance Filing 2026 Assessment
ROE 8.75%</t>
  </si>
  <si>
    <t>60/40 to 70/30 Sustaining Capital DER Impact</t>
  </si>
  <si>
    <t>Compliance Filing 2026 Assessment
ROE 9% &amp; 70/30 DER</t>
  </si>
  <si>
    <t>Cumulative prior monthly billing (January - May)</t>
  </si>
  <si>
    <t xml:space="preserve">M12394 - 2026 Compliance Filing Attachment 1 </t>
  </si>
  <si>
    <t>in $millions</t>
  </si>
  <si>
    <t>Average Rate Base</t>
  </si>
  <si>
    <t>Sustaining Capital</t>
  </si>
  <si>
    <t>M12394 - 2026 Compliance Filing Attachment 2</t>
  </si>
  <si>
    <t>NSPML Monthly Instalment</t>
  </si>
  <si>
    <t>Category</t>
  </si>
  <si>
    <t>Description</t>
  </si>
  <si>
    <t>Monthly Assessment Instalment</t>
  </si>
  <si>
    <t>WACC (5.26%) Held on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</si>
</sst>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&quot;$&quot;* #,##0.0_-;\-&quot;$&quot;* #,##0.0_-;_-&quot;$&quot;* &quot;-&quot;??_-;_-@_-"/>
    <numFmt numFmtId="166" formatCode="_(* #,##0.0_);_(* \(#,##0.0\);_(* &quot;-&quot;??_);_(@_)"/>
    <numFmt numFmtId="167" formatCode="_(&quot;$&quot;* #,##0.000_);_(&quot;$&quot;* \(#,##0.000\);_(&quot;$&quot;* &quot;-&quot;??_);_(@_)"/>
    <numFmt numFmtId="168" formatCode="[$-409]mmm\-yy;@"/>
    <numFmt numFmtId="169" formatCode="_(&quot;$&quot;* #,##0.00000000_);_(&quot;$&quot;* \(#,##0.00000000\);_(&quot;$&quot;* &quot;-&quot;??_);_(@_)"/>
    <numFmt numFmtId="170" formatCode="_(&quot;$&quot;* #,##0.00000000000_);_(&quot;$&quot;* \(#,##0.000000000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5E2B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quotePrefix="1" applyFont="1" applyFill="1" applyBorder="1"/>
    <xf numFmtId="0" fontId="2" fillId="3" borderId="1" xfId="0" applyFont="1" applyFill="1" applyBorder="1"/>
    <xf numFmtId="165" fontId="2" fillId="3" borderId="1" xfId="2" applyNumberFormat="1" applyFont="1" applyFill="1" applyBorder="1"/>
    <xf numFmtId="0" fontId="3" fillId="2" borderId="0" xfId="0" applyFont="1" applyFill="1"/>
    <xf numFmtId="0" fontId="4" fillId="3" borderId="1" xfId="0" applyFont="1" applyFill="1" applyBorder="1" applyAlignment="1">
      <alignment horizontal="center" wrapText="1"/>
    </xf>
    <xf numFmtId="0" fontId="3" fillId="2" borderId="1" xfId="0" applyFont="1" applyFill="1" applyBorder="1"/>
    <xf numFmtId="165" fontId="3" fillId="2" borderId="1" xfId="2" applyNumberFormat="1" applyFont="1" applyFill="1" applyBorder="1"/>
    <xf numFmtId="166" fontId="3" fillId="2" borderId="1" xfId="1" applyNumberFormat="1" applyFont="1" applyFill="1" applyBorder="1"/>
    <xf numFmtId="166" fontId="3" fillId="2" borderId="1" xfId="2" applyNumberFormat="1" applyFont="1" applyFill="1" applyBorder="1"/>
    <xf numFmtId="0" fontId="4" fillId="3" borderId="1" xfId="0" applyFont="1" applyFill="1" applyBorder="1"/>
    <xf numFmtId="165" fontId="4" fillId="3" borderId="1" xfId="2" applyNumberFormat="1" applyFont="1" applyFill="1" applyBorder="1"/>
    <xf numFmtId="44" fontId="3" fillId="2" borderId="0" xfId="0" applyNumberFormat="1" applyFont="1" applyFill="1"/>
    <xf numFmtId="167" fontId="3" fillId="2" borderId="0" xfId="0" applyNumberFormat="1" applyFont="1" applyFill="1"/>
    <xf numFmtId="10" fontId="3" fillId="2" borderId="0" xfId="0" applyNumberFormat="1" applyFont="1" applyFill="1"/>
    <xf numFmtId="0" fontId="5" fillId="2" borderId="0" xfId="0" applyFont="1" applyFill="1"/>
    <xf numFmtId="0" fontId="4" fillId="2" borderId="0" xfId="0" applyFont="1" applyFill="1"/>
    <xf numFmtId="0" fontId="3" fillId="0" borderId="0" xfId="0" applyFont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17" fontId="3" fillId="0" borderId="0" xfId="0" applyNumberFormat="1" applyFont="1"/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 applyAlignment="1">
      <alignment horizontal="right"/>
    </xf>
    <xf numFmtId="43" fontId="3" fillId="0" borderId="3" xfId="0" applyNumberFormat="1" applyFont="1" applyBorder="1"/>
    <xf numFmtId="43" fontId="3" fillId="0" borderId="5" xfId="0" applyNumberFormat="1" applyFont="1" applyBorder="1"/>
    <xf numFmtId="43" fontId="3" fillId="0" borderId="0" xfId="0" applyNumberFormat="1" applyFont="1"/>
    <xf numFmtId="43" fontId="3" fillId="0" borderId="6" xfId="0" applyNumberFormat="1" applyFont="1" applyBorder="1"/>
    <xf numFmtId="0" fontId="3" fillId="0" borderId="2" xfId="0" applyFont="1" applyBorder="1"/>
    <xf numFmtId="43" fontId="3" fillId="0" borderId="7" xfId="0" applyNumberFormat="1" applyFont="1" applyBorder="1"/>
    <xf numFmtId="0" fontId="3" fillId="0" borderId="5" xfId="0" applyFont="1" applyBorder="1"/>
    <xf numFmtId="0" fontId="3" fillId="0" borderId="7" xfId="0" applyFont="1" applyBorder="1"/>
    <xf numFmtId="168" fontId="4" fillId="3" borderId="1" xfId="0" applyNumberFormat="1" applyFont="1" applyFill="1" applyBorder="1"/>
    <xf numFmtId="0" fontId="4" fillId="0" borderId="1" xfId="0" applyFont="1" applyBorder="1"/>
    <xf numFmtId="43" fontId="3" fillId="0" borderId="1" xfId="0" applyNumberFormat="1" applyFont="1" applyBorder="1"/>
    <xf numFmtId="43" fontId="3" fillId="0" borderId="1" xfId="1" applyFont="1" applyBorder="1"/>
    <xf numFmtId="43" fontId="3" fillId="0" borderId="0" xfId="1" applyFont="1"/>
    <xf numFmtId="0" fontId="4" fillId="0" borderId="0" xfId="0" applyFont="1"/>
    <xf numFmtId="0" fontId="5" fillId="0" borderId="0" xfId="0" applyFont="1"/>
    <xf numFmtId="0" fontId="4" fillId="3" borderId="1" xfId="0" applyFont="1" applyFill="1" applyBorder="1" applyAlignment="1">
      <alignment horizontal="left" vertical="center" wrapText="1"/>
    </xf>
    <xf numFmtId="164" fontId="3" fillId="0" borderId="3" xfId="2" applyFont="1" applyBorder="1"/>
    <xf numFmtId="164" fontId="3" fillId="0" borderId="6" xfId="2" applyFont="1" applyBorder="1"/>
    <xf numFmtId="164" fontId="3" fillId="0" borderId="1" xfId="2" applyFont="1" applyBorder="1"/>
    <xf numFmtId="165" fontId="3" fillId="0" borderId="1" xfId="2" applyNumberFormat="1" applyFont="1" applyBorder="1"/>
    <xf numFmtId="169" fontId="3" fillId="2" borderId="0" xfId="0" applyNumberFormat="1" applyFont="1" applyFill="1"/>
    <xf numFmtId="170" fontId="3" fillId="2" borderId="0" xfId="0" applyNumberFormat="1" applyFont="1" applyFill="1"/>
    <xf numFmtId="165" fontId="3" fillId="2" borderId="1" xfId="2" applyNumberFormat="1" applyFont="1" applyFill="1" applyBorder="1" applyAlignment="1">
      <alignment horizontal="right"/>
    </xf>
    <xf numFmtId="168" fontId="4" fillId="2" borderId="1" xfId="0" applyNumberFormat="1" applyFont="1" applyFill="1" applyBorder="1"/>
    <xf numFmtId="0" fontId="4" fillId="2" borderId="1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D5E2BB"/>
      <color rgb="FFD5E2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39097-0CE6-437E-A42D-92AB5FC38F4B}">
  <dimension ref="A1:E46"/>
  <sheetViews>
    <sheetView workbookViewId="0">
      <pane xSplit="5" topLeftCell="F1" activePane="topRight" state="frozen"/>
      <selection pane="topRight" activeCell="I9" sqref="I9"/>
    </sheetView>
  </sheetViews>
  <sheetFormatPr defaultColWidth="8.7265625" defaultRowHeight="13" x14ac:dyDescent="0.3"/>
  <cols>
    <col min="1" max="1" width="3.1796875" style="7" customWidth="1"/>
    <col min="2" max="2" width="39.1796875" style="7" bestFit="1" customWidth="1"/>
    <col min="3" max="4" width="28.36328125" style="7" customWidth="1"/>
    <col min="5" max="5" width="17.26953125" style="7" customWidth="1"/>
    <col min="6" max="16384" width="8.7265625" style="7"/>
  </cols>
  <sheetData>
    <row r="1" spans="1:5" x14ac:dyDescent="0.3">
      <c r="A1" s="19" t="s">
        <v>30</v>
      </c>
    </row>
    <row r="2" spans="1:5" x14ac:dyDescent="0.3">
      <c r="A2" s="18" t="s">
        <v>31</v>
      </c>
    </row>
    <row r="5" spans="1:5" x14ac:dyDescent="0.3">
      <c r="C5" s="8" t="s">
        <v>32</v>
      </c>
      <c r="D5" s="8" t="s">
        <v>33</v>
      </c>
    </row>
    <row r="6" spans="1:5" x14ac:dyDescent="0.3">
      <c r="B6" s="8">
        <v>2026</v>
      </c>
      <c r="C6" s="50">
        <f>1487167283.96023/1000000</f>
        <v>1487.1672839602302</v>
      </c>
      <c r="D6" s="50">
        <f>15539776.5720688/1000000</f>
        <v>15.539776572068799</v>
      </c>
    </row>
    <row r="9" spans="1:5" x14ac:dyDescent="0.3">
      <c r="B9" s="63" t="s">
        <v>24</v>
      </c>
      <c r="C9" s="63"/>
      <c r="D9" s="63"/>
      <c r="E9" s="63"/>
    </row>
    <row r="10" spans="1:5" ht="26" x14ac:dyDescent="0.3">
      <c r="B10" s="43" t="s">
        <v>36</v>
      </c>
      <c r="C10" s="8" t="s">
        <v>25</v>
      </c>
      <c r="D10" s="8" t="s">
        <v>26</v>
      </c>
      <c r="E10" s="8" t="s">
        <v>2</v>
      </c>
    </row>
    <row r="11" spans="1:5" x14ac:dyDescent="0.3">
      <c r="B11" s="9" t="s">
        <v>3</v>
      </c>
      <c r="C11" s="10">
        <f>$C$6*0.09*30%</f>
        <v>40.153516666926208</v>
      </c>
      <c r="D11" s="10">
        <f>ROUND(C6*0.0875*30%,-0.1)</f>
        <v>39</v>
      </c>
      <c r="E11" s="10">
        <f>C11-D11</f>
        <v>1.1535166669262082</v>
      </c>
    </row>
    <row r="12" spans="1:5" x14ac:dyDescent="0.3">
      <c r="B12" s="9" t="s">
        <v>4</v>
      </c>
      <c r="C12" s="11">
        <f>$D$6*0.09*40%</f>
        <v>0.55943195659447675</v>
      </c>
      <c r="D12" s="12">
        <f>D6*0.0875*40%</f>
        <v>0.54389218002240802</v>
      </c>
      <c r="E12" s="11">
        <f>C12-D12</f>
        <v>1.5539776572068731E-2</v>
      </c>
    </row>
    <row r="13" spans="1:5" x14ac:dyDescent="0.3">
      <c r="B13" s="13" t="s">
        <v>5</v>
      </c>
      <c r="C13" s="14">
        <f>SUM(C11:C12)</f>
        <v>40.712948623520688</v>
      </c>
      <c r="D13" s="14">
        <f>SUM(D11:D12)</f>
        <v>39.543892180022411</v>
      </c>
      <c r="E13" s="14">
        <f>+C13-D13</f>
        <v>1.1690564434982775</v>
      </c>
    </row>
    <row r="16" spans="1:5" x14ac:dyDescent="0.3">
      <c r="B16" s="63" t="s">
        <v>27</v>
      </c>
      <c r="C16" s="63"/>
      <c r="D16" s="63"/>
      <c r="E16" s="63"/>
    </row>
    <row r="17" spans="2:5" ht="26" x14ac:dyDescent="0.3">
      <c r="B17" s="43" t="s">
        <v>36</v>
      </c>
      <c r="C17" s="8" t="s">
        <v>0</v>
      </c>
      <c r="D17" s="8" t="s">
        <v>28</v>
      </c>
      <c r="E17" s="8" t="s">
        <v>2</v>
      </c>
    </row>
    <row r="18" spans="2:5" x14ac:dyDescent="0.3">
      <c r="B18" s="9" t="s">
        <v>3</v>
      </c>
      <c r="C18" s="10">
        <f>$C$6*0.09*30%</f>
        <v>40.153516666926208</v>
      </c>
      <c r="D18" s="10">
        <f>C6*0.09*30%</f>
        <v>40.153516666926208</v>
      </c>
      <c r="E18" s="10">
        <f>C18-D18</f>
        <v>0</v>
      </c>
    </row>
    <row r="19" spans="2:5" x14ac:dyDescent="0.3">
      <c r="B19" s="9" t="s">
        <v>4</v>
      </c>
      <c r="C19" s="11">
        <f>$D$6*0.09*40%</f>
        <v>0.55943195659447675</v>
      </c>
      <c r="D19" s="11">
        <f>D6*0.09*30%</f>
        <v>0.41957396744585751</v>
      </c>
      <c r="E19" s="11">
        <f>C19-D19</f>
        <v>0.13985798914861924</v>
      </c>
    </row>
    <row r="20" spans="2:5" x14ac:dyDescent="0.3">
      <c r="B20" s="13" t="s">
        <v>5</v>
      </c>
      <c r="C20" s="14">
        <f>SUM(C18:C19)</f>
        <v>40.712948623520688</v>
      </c>
      <c r="D20" s="14">
        <f>SUM(D18:D19)</f>
        <v>40.573090634372065</v>
      </c>
      <c r="E20" s="14">
        <f>+C20-D20</f>
        <v>0.13985798914862357</v>
      </c>
    </row>
    <row r="23" spans="2:5" x14ac:dyDescent="0.3">
      <c r="B23" s="63">
        <v>2026</v>
      </c>
      <c r="C23" s="63"/>
      <c r="D23" s="63"/>
      <c r="E23" s="63"/>
    </row>
    <row r="24" spans="2:5" ht="26" x14ac:dyDescent="0.3">
      <c r="B24" s="43" t="s">
        <v>36</v>
      </c>
      <c r="C24" s="8" t="s">
        <v>0</v>
      </c>
      <c r="D24" s="8" t="s">
        <v>1</v>
      </c>
      <c r="E24" s="8" t="s">
        <v>2</v>
      </c>
    </row>
    <row r="25" spans="2:5" x14ac:dyDescent="0.3">
      <c r="B25" s="9" t="s">
        <v>3</v>
      </c>
      <c r="C25" s="10">
        <f>$C$6*0.09*30%</f>
        <v>40.153516666926208</v>
      </c>
      <c r="D25" s="10">
        <f>ROUND(C6*0.0875*30%,-0.1)</f>
        <v>39</v>
      </c>
      <c r="E25" s="10">
        <f>C25-D25</f>
        <v>1.1535166669262082</v>
      </c>
    </row>
    <row r="26" spans="2:5" x14ac:dyDescent="0.3">
      <c r="B26" s="9" t="s">
        <v>4</v>
      </c>
      <c r="C26" s="11">
        <f>$D$6*0.09*40%</f>
        <v>0.55943195659447675</v>
      </c>
      <c r="D26" s="11">
        <f>D6*0.0875*30%</f>
        <v>0.40791913501680593</v>
      </c>
      <c r="E26" s="11">
        <v>0.14800000000000002</v>
      </c>
    </row>
    <row r="27" spans="2:5" x14ac:dyDescent="0.3">
      <c r="B27" s="13" t="s">
        <v>5</v>
      </c>
      <c r="C27" s="14">
        <f>SUM(C25:C26)</f>
        <v>40.712948623520688</v>
      </c>
      <c r="D27" s="14">
        <f>SUM(D25:D26)</f>
        <v>39.407919135016805</v>
      </c>
      <c r="E27" s="14">
        <f>+C27-D27</f>
        <v>1.3050294885038838</v>
      </c>
    </row>
    <row r="29" spans="2:5" x14ac:dyDescent="0.3">
      <c r="B29" s="64"/>
      <c r="C29" s="64"/>
      <c r="D29" s="64"/>
      <c r="E29" s="64"/>
    </row>
    <row r="30" spans="2:5" x14ac:dyDescent="0.3">
      <c r="B30" s="1" t="s">
        <v>37</v>
      </c>
      <c r="C30" s="2" t="s">
        <v>6</v>
      </c>
      <c r="D30" s="2" t="s">
        <v>7</v>
      </c>
      <c r="E30" s="2" t="s">
        <v>2</v>
      </c>
    </row>
    <row r="31" spans="2:5" x14ac:dyDescent="0.3">
      <c r="B31" s="3" t="s">
        <v>8</v>
      </c>
      <c r="C31" s="10">
        <v>22</v>
      </c>
      <c r="D31" s="10">
        <v>22</v>
      </c>
      <c r="E31" s="10">
        <v>0</v>
      </c>
    </row>
    <row r="32" spans="2:5" x14ac:dyDescent="0.3">
      <c r="B32" s="3" t="s">
        <v>9</v>
      </c>
      <c r="C32" s="11">
        <v>57.2</v>
      </c>
      <c r="D32" s="11">
        <v>57.2</v>
      </c>
      <c r="E32" s="11">
        <v>0</v>
      </c>
    </row>
    <row r="33" spans="2:5" x14ac:dyDescent="0.3">
      <c r="B33" s="3" t="s">
        <v>10</v>
      </c>
      <c r="C33" s="11"/>
      <c r="D33" s="11"/>
      <c r="E33" s="11">
        <v>0</v>
      </c>
    </row>
    <row r="34" spans="2:5" x14ac:dyDescent="0.3">
      <c r="B34" s="4" t="s">
        <v>11</v>
      </c>
      <c r="C34" s="11">
        <v>37.700000000000003</v>
      </c>
      <c r="D34" s="11">
        <v>37.799999999999997</v>
      </c>
      <c r="E34" s="11">
        <f>C34-D34</f>
        <v>-9.9999999999994316E-2</v>
      </c>
    </row>
    <row r="35" spans="2:5" x14ac:dyDescent="0.3">
      <c r="B35" s="4" t="s">
        <v>12</v>
      </c>
      <c r="C35" s="11">
        <v>1.4</v>
      </c>
      <c r="D35" s="11">
        <v>1.4</v>
      </c>
      <c r="E35" s="11">
        <v>0</v>
      </c>
    </row>
    <row r="36" spans="2:5" x14ac:dyDescent="0.3">
      <c r="B36" s="3" t="s">
        <v>13</v>
      </c>
      <c r="C36" s="11">
        <f>C27</f>
        <v>40.712948623520688</v>
      </c>
      <c r="D36" s="11">
        <f>D27</f>
        <v>39.407919135016805</v>
      </c>
      <c r="E36" s="11">
        <f>C36-D36</f>
        <v>1.3050294885038838</v>
      </c>
    </row>
    <row r="37" spans="2:5" x14ac:dyDescent="0.3">
      <c r="B37" s="3" t="s">
        <v>14</v>
      </c>
      <c r="C37" s="11">
        <v>39.700000000000003</v>
      </c>
      <c r="D37" s="11">
        <v>39.700000000000003</v>
      </c>
      <c r="E37" s="11">
        <v>0</v>
      </c>
    </row>
    <row r="38" spans="2:5" x14ac:dyDescent="0.3">
      <c r="B38" s="5" t="s">
        <v>15</v>
      </c>
      <c r="C38" s="6">
        <f>SUM(C31:C37)</f>
        <v>198.71294862352067</v>
      </c>
      <c r="D38" s="6">
        <f>SUM(D31:D37)</f>
        <v>197.50791913501683</v>
      </c>
      <c r="E38" s="14">
        <f>C38-D38</f>
        <v>1.2050294885038397</v>
      </c>
    </row>
    <row r="40" spans="2:5" x14ac:dyDescent="0.3">
      <c r="C40" s="48"/>
      <c r="D40" s="48"/>
    </row>
    <row r="41" spans="2:5" x14ac:dyDescent="0.3">
      <c r="D41" s="49"/>
    </row>
    <row r="42" spans="2:5" x14ac:dyDescent="0.3">
      <c r="C42" s="15"/>
      <c r="D42" s="15"/>
    </row>
    <row r="43" spans="2:5" x14ac:dyDescent="0.3">
      <c r="C43" s="16"/>
    </row>
    <row r="44" spans="2:5" x14ac:dyDescent="0.3">
      <c r="C44" s="16"/>
    </row>
    <row r="45" spans="2:5" x14ac:dyDescent="0.3">
      <c r="C45" s="15"/>
    </row>
    <row r="46" spans="2:5" x14ac:dyDescent="0.3">
      <c r="C46" s="17"/>
    </row>
  </sheetData>
  <mergeCells count="4">
    <mergeCell ref="B23:E23"/>
    <mergeCell ref="B29:E29"/>
    <mergeCell ref="B9:E9"/>
    <mergeCell ref="B16:E16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7E41D-A9D7-4B62-98D7-1C53BBA6333A}">
  <dimension ref="A1:N15"/>
  <sheetViews>
    <sheetView tabSelected="1" workbookViewId="0">
      <selection activeCell="C18" sqref="C18"/>
    </sheetView>
  </sheetViews>
  <sheetFormatPr defaultRowHeight="13" x14ac:dyDescent="0.3"/>
  <cols>
    <col min="1" max="1" width="25.08984375" style="20" customWidth="1"/>
    <col min="2" max="2" width="8.81640625" style="20" customWidth="1"/>
    <col min="3" max="3" width="8.7265625" style="20"/>
    <col min="4" max="4" width="10.08984375" style="20" bestFit="1" customWidth="1"/>
    <col min="5" max="6" width="8.7265625" style="20"/>
    <col min="7" max="7" width="10.54296875" style="20" customWidth="1"/>
    <col min="8" max="13" width="8.7265625" style="20"/>
    <col min="14" max="14" width="9.453125" style="20" customWidth="1"/>
    <col min="15" max="16384" width="8.7265625" style="20"/>
  </cols>
  <sheetData>
    <row r="1" spans="1:14" x14ac:dyDescent="0.3">
      <c r="A1" s="41" t="s">
        <v>34</v>
      </c>
    </row>
    <row r="2" spans="1:14" x14ac:dyDescent="0.3">
      <c r="A2" s="42" t="s">
        <v>31</v>
      </c>
    </row>
    <row r="4" spans="1:14" x14ac:dyDescent="0.3">
      <c r="A4" s="21"/>
      <c r="B4" s="22"/>
      <c r="C4" s="23"/>
      <c r="D4" s="59" t="s">
        <v>35</v>
      </c>
      <c r="E4" s="60"/>
      <c r="F4" s="61"/>
      <c r="G4" s="24"/>
      <c r="H4" s="24"/>
      <c r="I4" s="24"/>
      <c r="J4" s="24"/>
      <c r="K4" s="24"/>
      <c r="L4" s="24"/>
    </row>
    <row r="5" spans="1:14" x14ac:dyDescent="0.3">
      <c r="A5" s="25"/>
      <c r="B5" s="26"/>
      <c r="C5" s="27" t="s">
        <v>16</v>
      </c>
      <c r="D5" s="44">
        <f>('Attachment 1'!C38-'Attachment 1'!C37)/12</f>
        <v>13.251079051960057</v>
      </c>
      <c r="E5" s="26"/>
      <c r="F5" s="29"/>
      <c r="G5" s="30"/>
      <c r="H5" s="30"/>
      <c r="I5" s="30"/>
      <c r="J5" s="30"/>
      <c r="K5" s="30"/>
      <c r="L5" s="30"/>
    </row>
    <row r="6" spans="1:14" x14ac:dyDescent="0.3">
      <c r="A6" s="25"/>
      <c r="B6" s="26"/>
      <c r="C6" s="27" t="s">
        <v>17</v>
      </c>
      <c r="D6" s="31">
        <f>('Attachment 1'!D38-'Attachment 1'!D37)/12</f>
        <v>13.15065992791807</v>
      </c>
      <c r="E6" s="32"/>
      <c r="F6" s="33"/>
      <c r="G6" s="30"/>
      <c r="H6" s="30"/>
      <c r="I6" s="30"/>
      <c r="J6" s="30"/>
      <c r="K6" s="30"/>
      <c r="L6" s="30"/>
    </row>
    <row r="7" spans="1:14" x14ac:dyDescent="0.3">
      <c r="A7" s="25"/>
      <c r="B7" s="26"/>
      <c r="C7" s="27" t="s">
        <v>18</v>
      </c>
      <c r="D7" s="28">
        <f>D5-D6</f>
        <v>0.10041912404198605</v>
      </c>
      <c r="E7" s="26"/>
      <c r="F7" s="34"/>
    </row>
    <row r="8" spans="1:14" x14ac:dyDescent="0.3">
      <c r="A8" s="25"/>
      <c r="B8" s="26"/>
      <c r="C8" s="27" t="s">
        <v>29</v>
      </c>
      <c r="D8" s="45">
        <f>D7*5</f>
        <v>0.50209562020993026</v>
      </c>
      <c r="E8" s="32"/>
      <c r="F8" s="35"/>
    </row>
    <row r="10" spans="1:14" x14ac:dyDescent="0.3">
      <c r="A10" s="62"/>
      <c r="B10" s="53" t="s">
        <v>19</v>
      </c>
      <c r="C10" s="54"/>
      <c r="D10" s="54"/>
      <c r="E10" s="54"/>
      <c r="F10" s="55"/>
      <c r="G10" s="56" t="s">
        <v>20</v>
      </c>
      <c r="H10" s="57"/>
      <c r="I10" s="57"/>
      <c r="J10" s="57"/>
      <c r="K10" s="57"/>
      <c r="L10" s="57"/>
      <c r="M10" s="58"/>
    </row>
    <row r="11" spans="1:14" x14ac:dyDescent="0.3">
      <c r="A11" s="62"/>
      <c r="B11" s="36">
        <v>46023</v>
      </c>
      <c r="C11" s="36">
        <v>46079</v>
      </c>
      <c r="D11" s="36">
        <v>46107</v>
      </c>
      <c r="E11" s="36">
        <v>46138</v>
      </c>
      <c r="F11" s="36">
        <v>46168</v>
      </c>
      <c r="G11" s="51">
        <v>46199</v>
      </c>
      <c r="H11" s="51">
        <v>46229</v>
      </c>
      <c r="I11" s="51">
        <v>46260</v>
      </c>
      <c r="J11" s="51">
        <v>46291</v>
      </c>
      <c r="K11" s="51">
        <v>46321</v>
      </c>
      <c r="L11" s="51">
        <v>46352</v>
      </c>
      <c r="M11" s="51">
        <v>46382</v>
      </c>
      <c r="N11" s="52" t="s">
        <v>21</v>
      </c>
    </row>
    <row r="12" spans="1:14" x14ac:dyDescent="0.3">
      <c r="A12" s="37" t="s">
        <v>38</v>
      </c>
      <c r="B12" s="46">
        <f>$D$5</f>
        <v>13.251079051960057</v>
      </c>
      <c r="C12" s="46">
        <f t="shared" ref="C12:F12" si="0">$D$5</f>
        <v>13.251079051960057</v>
      </c>
      <c r="D12" s="46">
        <f t="shared" si="0"/>
        <v>13.251079051960057</v>
      </c>
      <c r="E12" s="46">
        <f t="shared" si="0"/>
        <v>13.251079051960057</v>
      </c>
      <c r="F12" s="46">
        <f t="shared" si="0"/>
        <v>13.251079051960057</v>
      </c>
      <c r="G12" s="46">
        <f>$D$6</f>
        <v>13.15065992791807</v>
      </c>
      <c r="H12" s="46">
        <f t="shared" ref="H12:M12" si="1">$D$6</f>
        <v>13.15065992791807</v>
      </c>
      <c r="I12" s="46">
        <f t="shared" si="1"/>
        <v>13.15065992791807</v>
      </c>
      <c r="J12" s="46">
        <f t="shared" si="1"/>
        <v>13.15065992791807</v>
      </c>
      <c r="K12" s="46">
        <f t="shared" si="1"/>
        <v>13.15065992791807</v>
      </c>
      <c r="L12" s="46">
        <f t="shared" si="1"/>
        <v>13.15065992791807</v>
      </c>
      <c r="M12" s="46">
        <f t="shared" si="1"/>
        <v>13.15065992791807</v>
      </c>
      <c r="N12" s="38"/>
    </row>
    <row r="13" spans="1:14" x14ac:dyDescent="0.3">
      <c r="A13" s="37" t="s">
        <v>22</v>
      </c>
      <c r="B13" s="39">
        <v>0</v>
      </c>
      <c r="C13" s="39">
        <v>0</v>
      </c>
      <c r="D13" s="39">
        <v>0</v>
      </c>
      <c r="E13" s="39">
        <v>0</v>
      </c>
      <c r="F13" s="39">
        <v>0</v>
      </c>
      <c r="G13" s="40">
        <f>-D8</f>
        <v>-0.50209562020993026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8">
        <f t="shared" ref="N13:N14" si="2">SUM(B13:M13)</f>
        <v>-0.50209562020993026</v>
      </c>
    </row>
    <row r="14" spans="1:14" x14ac:dyDescent="0.3">
      <c r="A14" s="37" t="s">
        <v>39</v>
      </c>
      <c r="B14" s="39">
        <v>0</v>
      </c>
      <c r="C14" s="39">
        <v>0</v>
      </c>
      <c r="D14" s="39">
        <v>0</v>
      </c>
      <c r="E14" s="39">
        <v>0</v>
      </c>
      <c r="F14" s="39">
        <v>0</v>
      </c>
      <c r="G14" s="39">
        <v>-6.9133985892452596E-3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8">
        <f t="shared" si="2"/>
        <v>-6.9133985892452596E-3</v>
      </c>
    </row>
    <row r="15" spans="1:14" x14ac:dyDescent="0.3">
      <c r="A15" s="37" t="s">
        <v>23</v>
      </c>
      <c r="B15" s="46">
        <f>SUM(B12:B14)</f>
        <v>13.251079051960057</v>
      </c>
      <c r="C15" s="46">
        <f t="shared" ref="C15:M15" si="3">SUM(C12:C14)</f>
        <v>13.251079051960057</v>
      </c>
      <c r="D15" s="46">
        <f t="shared" si="3"/>
        <v>13.251079051960057</v>
      </c>
      <c r="E15" s="46">
        <f t="shared" si="3"/>
        <v>13.251079051960057</v>
      </c>
      <c r="F15" s="46">
        <f t="shared" si="3"/>
        <v>13.251079051960057</v>
      </c>
      <c r="G15" s="46">
        <f>SUM(G12:G14)</f>
        <v>12.641650909118894</v>
      </c>
      <c r="H15" s="46">
        <f t="shared" si="3"/>
        <v>13.15065992791807</v>
      </c>
      <c r="I15" s="46">
        <f t="shared" si="3"/>
        <v>13.15065992791807</v>
      </c>
      <c r="J15" s="46">
        <f t="shared" si="3"/>
        <v>13.15065992791807</v>
      </c>
      <c r="K15" s="46">
        <f t="shared" si="3"/>
        <v>13.15065992791807</v>
      </c>
      <c r="L15" s="46">
        <f t="shared" si="3"/>
        <v>13.15065992791807</v>
      </c>
      <c r="M15" s="46">
        <f t="shared" si="3"/>
        <v>13.15065992791807</v>
      </c>
      <c r="N15" s="47">
        <f>SUM(B15:M15)</f>
        <v>157.80100573642761</v>
      </c>
    </row>
  </sheetData>
  <mergeCells count="4">
    <mergeCell ref="B10:F10"/>
    <mergeCell ref="G10:M10"/>
    <mergeCell ref="D4:F4"/>
    <mergeCell ref="A10:A11"/>
  </mergeCells>
  <pageMargins left="0.7" right="0.7" top="0.75" bottom="0.75" header="0.3" footer="0.3"/>
  <pageSetup paperSize="9" scale="9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FD8C5-3EDB-4440-B994-47EE1BE59B4B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nsitive_x002f_ELTReview_x003f_ xmlns="5417ea63-84af-4f09-b182-449c92bd33b3">false</Sensitive_x002f_ELTReview_x003f_>
    <Writer xmlns="5417ea63-84af-4f09-b182-449c92bd33b3">
      <UserInfo>
        <DisplayName/>
        <AccountId xsi:nil="true"/>
        <AccountType/>
      </UserInfo>
    </Writer>
    <Topic xmlns="5417ea63-84af-4f09-b182-449c92bd33b3" xsi:nil="true"/>
    <Cross_x0020_Reference xmlns="5417ea63-84af-4f09-b182-449c92bd33b3" xsi:nil="true"/>
    <Status xmlns="5417ea63-84af-4f09-b182-449c92bd33b3">5</Status>
    <Confidentiality xmlns="5417ea63-84af-4f09-b182-449c92bd33b3">Non-confidential</Confidentiality>
    <Library_x0020_Type xmlns="5417ea63-84af-4f09-b182-449c92bd33b3">15</Library_x0020_Type>
    <Owner xmlns="5417ea63-84af-4f09-b182-449c92bd33b3">
      <UserInfo>
        <DisplayName/>
        <AccountId xsi:nil="true"/>
        <AccountType/>
      </UserInfo>
    </Owner>
    <Proceeding xmlns="5417ea63-84af-4f09-b182-449c92bd33b3">2026 Assessment</Proceeding>
    <Notes xmlns="5417ea63-84af-4f09-b182-449c92bd33b3" xsi:nil="true"/>
    <Intervenor xmlns="5417ea63-84af-4f09-b182-449c92bd33b3" xsi:nil="true"/>
    <Consultant_x0020_Assignment xmlns="5417ea63-84af-4f09-b182-449c92bd33b3">Concentric</Consultant_x0020_Assignment>
    <Timing xmlns="5417ea63-84af-4f09-b182-449c92bd33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8456631D4FD4D83F3F8BA5853A055" ma:contentTypeVersion="19" ma:contentTypeDescription="Create a new document." ma:contentTypeScope="" ma:versionID="27339043cbcf5793799ab9599baeaf70">
  <xsd:schema xmlns:xsd="http://www.w3.org/2001/XMLSchema" xmlns:xs="http://www.w3.org/2001/XMLSchema" xmlns:p="http://schemas.microsoft.com/office/2006/metadata/properties" xmlns:ns2="5417ea63-84af-4f09-b182-449c92bd33b3" targetNamespace="http://schemas.microsoft.com/office/2006/metadata/properties" ma:root="true" ma:fieldsID="04406a20f3ede30328661e49acbfe210" ns2:_="">
    <xsd:import namespace="5417ea63-84af-4f09-b182-449c92bd33b3"/>
    <xsd:element name="properties">
      <xsd:complexType>
        <xsd:sequence>
          <xsd:element name="documentManagement">
            <xsd:complexType>
              <xsd:all>
                <xsd:element ref="ns2:Confidentiality" minOccurs="0"/>
                <xsd:element ref="ns2:Writer" minOccurs="0"/>
                <xsd:element ref="ns2:Owner" minOccurs="0"/>
                <xsd:element ref="ns2:Timing" minOccurs="0"/>
                <xsd:element ref="ns2:Notes" minOccurs="0"/>
                <xsd:element ref="ns2:Intervenor" minOccurs="0"/>
                <xsd:element ref="ns2:Sensitive_x002f_ELTReview_x003f_" minOccurs="0"/>
                <xsd:element ref="ns2:Status" minOccurs="0"/>
                <xsd:element ref="ns2:Library_x0020_Type"/>
                <xsd:element ref="ns2:Consultant_x0020_Assignment" minOccurs="0"/>
                <xsd:element ref="ns2:Cross_x0020_Reference" minOccurs="0"/>
                <xsd:element ref="ns2:Proceedin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7ea63-84af-4f09-b182-449c92bd33b3" elementFormDefault="qualified">
    <xsd:import namespace="http://schemas.microsoft.com/office/2006/documentManagement/types"/>
    <xsd:import namespace="http://schemas.microsoft.com/office/infopath/2007/PartnerControls"/>
    <xsd:element name="Confidentiality" ma:index="2" nillable="true" ma:displayName="Confidentiality" ma:default="Non-confidential" ma:format="Dropdown" ma:internalName="Confidentiality">
      <xsd:simpleType>
        <xsd:restriction base="dms:Choice">
          <xsd:enumeration value="Non-confidential"/>
          <xsd:enumeration value="PCON"/>
          <xsd:enumeration value="CONF"/>
          <xsd:enumeration value="CONF AO"/>
          <xsd:enumeration value="REDACTED"/>
        </xsd:restriction>
      </xsd:simpleType>
    </xsd:element>
    <xsd:element name="Writer" ma:index="3" nillable="true" ma:displayName="Writer" ma:format="Dropdown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4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iming" ma:index="5" nillable="true" ma:displayName="Timing" ma:description="Timing of when DRs to be addressed" ma:format="Dropdown" ma:internalName="Timing">
      <xsd:simpleType>
        <xsd:union memberTypes="dms:Text">
          <xsd:simpleType>
            <xsd:restriction base="dms:Choice">
              <xsd:enumeration value="Before Filing"/>
              <xsd:enumeration value="Part of Filing"/>
              <xsd:enumeration value="After Filing"/>
              <xsd:enumeration value="Never"/>
              <xsd:enumeration value="Already Provided"/>
              <xsd:enumeration value="On Hold"/>
              <xsd:enumeration value="To File"/>
              <xsd:enumeration value="Response still in Progress"/>
            </xsd:restriction>
          </xsd:simpleType>
        </xsd:union>
      </xsd:simpleType>
    </xsd:element>
    <xsd:element name="Notes" ma:index="6" nillable="true" ma:displayName="Notes" ma:description="Notes / comments " ma:format="Dropdown" ma:internalName="Notes">
      <xsd:simpleType>
        <xsd:restriction base="dms:Note">
          <xsd:maxLength value="255"/>
        </xsd:restriction>
      </xsd:simpleType>
    </xsd:element>
    <xsd:element name="Intervenor" ma:index="7" nillable="true" ma:displayName="Intervenor" ma:list="{4f4ed96b-8289-4d75-9bd1-acb186f1604e}" ma:internalName="Intervenor" ma:showField="Title">
      <xsd:simpleType>
        <xsd:restriction base="dms:Lookup"/>
      </xsd:simpleType>
    </xsd:element>
    <xsd:element name="Sensitive_x002f_ELTReview_x003f_" ma:index="8" nillable="true" ma:displayName="Sensitive/ELT Review?" ma:default="0" ma:format="Dropdown" ma:internalName="Sensitive_x002f_ELTReview_x003f_">
      <xsd:simpleType>
        <xsd:restriction base="dms:Boolean"/>
      </xsd:simpleType>
    </xsd:element>
    <xsd:element name="Status" ma:index="9" nillable="true" ma:displayName="Status" ma:list="{f9279c9b-9eb9-4bb2-85d8-276db4800147}" ma:internalName="Status" ma:showField="Title">
      <xsd:simpleType>
        <xsd:restriction base="dms:Lookup"/>
      </xsd:simpleType>
    </xsd:element>
    <xsd:element name="Library_x0020_Type" ma:index="10" ma:displayName="Library Type" ma:list="{7fcabb99-eb3f-4ad5-9623-9fea735dc95a}" ma:internalName="Library_x0020_Type" ma:readOnly="false" ma:showField="Title">
      <xsd:simpleType>
        <xsd:restriction base="dms:Lookup"/>
      </xsd:simpleType>
    </xsd:element>
    <xsd:element name="Consultant_x0020_Assignment" ma:index="11" nillable="true" ma:displayName="Consultant Assignment" ma:default="Concentric" ma:format="Dropdown" ma:internalName="Consultant_x0020_Assignment">
      <xsd:simpleType>
        <xsd:restriction base="dms:Choice">
          <xsd:enumeration value="Concentric"/>
        </xsd:restriction>
      </xsd:simpleType>
    </xsd:element>
    <xsd:element name="Cross_x0020_Reference" ma:index="12" nillable="true" ma:displayName="Cross Reference" ma:internalName="Cross_x0020_Reference">
      <xsd:simpleType>
        <xsd:restriction base="dms:Text">
          <xsd:maxLength value="255"/>
        </xsd:restriction>
      </xsd:simpleType>
    </xsd:element>
    <xsd:element name="Proceeding" ma:index="13" nillable="true" ma:displayName="Proceeding" ma:default="2026 Assessment" ma:format="Dropdown" ma:internalName="Proceeding">
      <xsd:simpleType>
        <xsd:restriction base="dms:Choice">
          <xsd:enumeration value="2026 Assessment"/>
          <xsd:enumeration value="2025 Assessment"/>
          <xsd:enumeration value="2024 Assessment"/>
          <xsd:enumeration value="2023 Assessment"/>
          <xsd:enumeration value="Final Cost and 2022 Assessment"/>
          <xsd:enumeration value="2021 Assessment"/>
          <xsd:enumeration value="2020 Assessment"/>
          <xsd:enumeration value="2017 Assessment"/>
          <xsd:enumeration value="2013 Application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pic" ma:index="23" nillable="true" ma:displayName="Topic" ma:format="Dropdown" ma:internalName="Topic">
      <xsd:simpleType>
        <xsd:restriction base="dms:Choice">
          <xsd:enumeration value="O&amp;M"/>
          <xsd:enumeration value="LTAMP"/>
          <xsd:enumeration value="Multi-year assessment"/>
          <xsd:enumeration value="Data for Appendices"/>
          <xsd:enumeration value="Oth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5E7596-6313-4BDB-BE33-8214ADAA6CEA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5417ea63-84af-4f09-b182-449c92bd33b3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FD5833-2E53-4B22-B792-5302F7C864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FDCF48-4D53-4ADF-9C58-A8545DD31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17ea63-84af-4f09-b182-449c92bd33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Attachment 1</vt:lpstr>
      <vt:lpstr>Attachment 2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 Graves</dc:creator>
  <cp:keywords/>
  <dc:description/>
  <cp:lastModifiedBy>Nielsen, Sharleen</cp:lastModifiedBy>
  <cp:revision/>
  <cp:lastPrinted>2026-05-19T15:50:14Z</cp:lastPrinted>
  <dcterms:created xsi:type="dcterms:W3CDTF">2026-05-11T19:02:46Z</dcterms:created>
  <dcterms:modified xsi:type="dcterms:W3CDTF">2026-05-25T15:31:19Z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0x010100B228456631D4FD4D83F3F8BA5853A055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