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yemera-my.sharepoint.com/personal/sharleen_nielsen_emera_com/Documents/2026 Assessment - For Filing/To Be Filed/Redacted/"/>
    </mc:Choice>
  </mc:AlternateContent>
  <xr:revisionPtr revIDLastSave="6" documentId="8_{92610AA3-54BF-4C27-A94B-7B252B8A6479}" xr6:coauthVersionLast="47" xr6:coauthVersionMax="47" xr10:uidLastSave="{9AB7BCA3-6846-4494-9912-3B2FC6E2BC00}"/>
  <bookViews>
    <workbookView xWindow="-110" yWindow="-110" windowWidth="19420" windowHeight="10300" activeTab="5" xr2:uid="{AD6AD4E1-43C3-4B68-B3FC-7C178D15DB39}"/>
  </bookViews>
  <sheets>
    <sheet name="Summary" sheetId="1" r:id="rId1"/>
    <sheet name="O&amp;M" sheetId="2" r:id="rId2"/>
    <sheet name="Depreciation" sheetId="3" r:id="rId3"/>
    <sheet name="Interest" sheetId="4" r:id="rId4"/>
    <sheet name="Amort of DFC " sheetId="7" r:id="rId5"/>
    <sheet name="ROE" sheetId="5" r:id="rId6"/>
    <sheet name="FLG2"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9" i="1"/>
  <c r="D8" i="1"/>
  <c r="D6" i="1"/>
  <c r="D5" i="1"/>
  <c r="K5" i="5"/>
  <c r="K4" i="5"/>
  <c r="D10" i="3" l="1"/>
  <c r="D5" i="7"/>
  <c r="F7" i="6"/>
  <c r="D11" i="1" s="1"/>
  <c r="D12" i="1" s="1"/>
  <c r="J5" i="5"/>
  <c r="J4" i="5"/>
  <c r="I5" i="5"/>
  <c r="I4" i="5"/>
  <c r="K6" i="5" l="1"/>
  <c r="D9" i="4" l="1"/>
  <c r="D7" i="3" l="1"/>
  <c r="D8" i="3" s="1"/>
  <c r="D11" i="2"/>
</calcChain>
</file>

<file path=xl/sharedStrings.xml><?xml version="1.0" encoding="utf-8"?>
<sst xmlns="http://schemas.openxmlformats.org/spreadsheetml/2006/main" count="70" uniqueCount="59">
  <si>
    <t>Description</t>
  </si>
  <si>
    <t>Depreciation</t>
  </si>
  <si>
    <t>Debt Financing Costs</t>
  </si>
  <si>
    <t xml:space="preserve">    Interest</t>
  </si>
  <si>
    <t xml:space="preserve">    Amortization of Deferred Financing Costs</t>
  </si>
  <si>
    <t>Equity Financing Costs</t>
  </si>
  <si>
    <t>Total Costs</t>
  </si>
  <si>
    <t>FLG2</t>
  </si>
  <si>
    <t xml:space="preserve">Operating and Maintenance </t>
  </si>
  <si>
    <t>$M</t>
  </si>
  <si>
    <t>Maintenance and Inspections</t>
  </si>
  <si>
    <t>Labour and Administration</t>
  </si>
  <si>
    <t>Insurance</t>
  </si>
  <si>
    <t>Independent Engineer</t>
  </si>
  <si>
    <t>Environmental Assessment</t>
  </si>
  <si>
    <t xml:space="preserve">Description </t>
  </si>
  <si>
    <t>Prior year Depreciation</t>
  </si>
  <si>
    <t>2026 Additions</t>
  </si>
  <si>
    <t>Estimated remaining life</t>
  </si>
  <si>
    <t>Estimated depreciation per year</t>
  </si>
  <si>
    <t>2026 Assessment (assumed 1/2 year)</t>
  </si>
  <si>
    <t>Total 2026 Depreciation</t>
  </si>
  <si>
    <t>Descsription</t>
  </si>
  <si>
    <t>Total ($m)</t>
  </si>
  <si>
    <t>Total per application</t>
  </si>
  <si>
    <t>5 Quarter Average</t>
  </si>
  <si>
    <t>Target Equity Balance</t>
  </si>
  <si>
    <t>ROE at 9%</t>
  </si>
  <si>
    <t>Rate Base - Original ML Project (30% equity thickness)</t>
  </si>
  <si>
    <t>Rate Base - Sustaining Capex (40% equity thickness)</t>
  </si>
  <si>
    <t>Q4 2025</t>
  </si>
  <si>
    <t>Q1 2026</t>
  </si>
  <si>
    <t>Q2 2026</t>
  </si>
  <si>
    <t>Q3 2026</t>
  </si>
  <si>
    <t>Q4 2026</t>
  </si>
  <si>
    <t>Scheduled Bond Payment Dates</t>
  </si>
  <si>
    <t>Opening Principal Balance</t>
  </si>
  <si>
    <t>Interest Payment</t>
  </si>
  <si>
    <t>Principal Payment</t>
  </si>
  <si>
    <t>Total Debt Payment</t>
  </si>
  <si>
    <t>Ending Principal Balance</t>
  </si>
  <si>
    <t>Guarantee Fee (0.5%)</t>
  </si>
  <si>
    <t xml:space="preserve">Total </t>
  </si>
  <si>
    <t xml:space="preserve">Amortization period </t>
  </si>
  <si>
    <t>Total Annual Amortization</t>
  </si>
  <si>
    <t xml:space="preserve">Total Deferred Financing Charges </t>
  </si>
  <si>
    <t>Referenced Tab</t>
  </si>
  <si>
    <t>O&amp;M</t>
  </si>
  <si>
    <t>Interest</t>
  </si>
  <si>
    <t>Amort of DFC</t>
  </si>
  <si>
    <t>ROE</t>
  </si>
  <si>
    <t xml:space="preserve">LC Fees </t>
  </si>
  <si>
    <t xml:space="preserve">Less: Estimated bank interest earned </t>
  </si>
  <si>
    <t xml:space="preserve">Less: Unrecoverable interest </t>
  </si>
  <si>
    <t>Interest Expense Original FLG</t>
  </si>
  <si>
    <t>Please refer to SBA-IR-003 for further breakdown of financing assumptions</t>
  </si>
  <si>
    <t>Estimated Interest on new debt (sustaining capital)</t>
  </si>
  <si>
    <t>Note: Total deferred financing charges were previosuly approved by the NSEB through NSPML's Final Cost Application (M10206). NSPML is amortizing the deferred financing charges over the life of the debt as previously directed by the NSEB.</t>
  </si>
  <si>
    <t>NSPML 2026 Assessment Application SBA IR-01 Attachment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</si>
</sst>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_-* #,##0.0_-;\-* #,##0.0_-;_-* &quot;-&quot;??_-;_-@_-"/>
    <numFmt numFmtId="167" formatCode="_(* #,##0_);_(* \(#,##0\);_(* &quot;-&quot;??_);_(@_)"/>
  </numFmts>
  <fonts count="9">
    <font>
      <sz val="11"/>
      <color theme="1"/>
      <name val="Aptos Narrow"/>
      <family val="2"/>
      <scheme val="minor"/>
    </font>
    <font>
      <sz val="11"/>
      <color theme="1"/>
      <name val="Aptos Narrow"/>
      <family val="2"/>
      <scheme val="minor"/>
    </font>
    <font>
      <b/>
      <sz val="11"/>
      <color theme="1"/>
      <name val="Aptos Narrow"/>
      <family val="2"/>
      <scheme val="minor"/>
    </font>
    <font>
      <b/>
      <i/>
      <sz val="10"/>
      <name val="Arial"/>
      <family val="2"/>
    </font>
    <font>
      <b/>
      <sz val="10"/>
      <name val="Arial"/>
      <family val="2"/>
    </font>
    <font>
      <sz val="10"/>
      <name val="Arial"/>
      <family val="2"/>
    </font>
    <font>
      <b/>
      <sz val="10"/>
      <name val="Times New Roman(W1)"/>
      <family val="1"/>
    </font>
    <font>
      <sz val="11"/>
      <name val="Times New Roman(W1)"/>
      <family val="1"/>
    </font>
    <font>
      <b/>
      <sz val="11"/>
      <name val="Times New Roman(W1)"/>
    </font>
  </fonts>
  <fills count="3">
    <fill>
      <patternFill patternType="none"/>
    </fill>
    <fill>
      <patternFill patternType="gray125"/>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xf numFmtId="43" fontId="1" fillId="0" borderId="0" applyFont="0" applyFill="0" applyBorder="0" applyAlignment="0" applyProtection="0"/>
  </cellStyleXfs>
  <cellXfs count="55">
    <xf numFmtId="0" fontId="0" fillId="0" borderId="0" xfId="0"/>
    <xf numFmtId="0" fontId="0" fillId="0" borderId="1" xfId="0" applyBorder="1"/>
    <xf numFmtId="0" fontId="4" fillId="0" borderId="1" xfId="0" applyFont="1" applyBorder="1"/>
    <xf numFmtId="0" fontId="4" fillId="0" borderId="2" xfId="0" applyFont="1" applyBorder="1"/>
    <xf numFmtId="0" fontId="2" fillId="0" borderId="1" xfId="0" applyFont="1" applyBorder="1" applyAlignment="1">
      <alignment horizontal="center"/>
    </xf>
    <xf numFmtId="165" fontId="0" fillId="0" borderId="1" xfId="0" applyNumberFormat="1" applyBorder="1"/>
    <xf numFmtId="0" fontId="3" fillId="2" borderId="1" xfId="0" applyFont="1" applyFill="1" applyBorder="1"/>
    <xf numFmtId="0" fontId="2" fillId="2" borderId="1" xfId="0" applyFont="1" applyFill="1" applyBorder="1" applyAlignment="1">
      <alignment horizontal="center"/>
    </xf>
    <xf numFmtId="165" fontId="2" fillId="2" borderId="1" xfId="0" applyNumberFormat="1" applyFont="1" applyFill="1" applyBorder="1"/>
    <xf numFmtId="0" fontId="5" fillId="0" borderId="1" xfId="0" applyFont="1" applyBorder="1"/>
    <xf numFmtId="166" fontId="0" fillId="0" borderId="1" xfId="1" applyNumberFormat="1" applyFont="1" applyBorder="1"/>
    <xf numFmtId="166" fontId="2" fillId="2" borderId="1" xfId="1" applyNumberFormat="1" applyFont="1" applyFill="1" applyBorder="1"/>
    <xf numFmtId="0" fontId="0" fillId="0" borderId="3" xfId="0" applyBorder="1"/>
    <xf numFmtId="0" fontId="0" fillId="0" borderId="5" xfId="0" applyBorder="1"/>
    <xf numFmtId="0" fontId="0" fillId="0" borderId="6" xfId="0" applyBorder="1"/>
    <xf numFmtId="165" fontId="0" fillId="0" borderId="6" xfId="0" applyNumberFormat="1" applyBorder="1"/>
    <xf numFmtId="165" fontId="0" fillId="0" borderId="4" xfId="0" applyNumberFormat="1" applyBorder="1"/>
    <xf numFmtId="0" fontId="0" fillId="0" borderId="9" xfId="0" applyBorder="1"/>
    <xf numFmtId="166" fontId="0" fillId="0" borderId="10" xfId="1" applyNumberFormat="1" applyFont="1" applyBorder="1"/>
    <xf numFmtId="0" fontId="0" fillId="0" borderId="14" xfId="0" applyBorder="1"/>
    <xf numFmtId="166" fontId="0" fillId="0" borderId="15" xfId="1" applyNumberFormat="1" applyFont="1" applyBorder="1"/>
    <xf numFmtId="166" fontId="0" fillId="0" borderId="15" xfId="0" applyNumberFormat="1" applyBorder="1"/>
    <xf numFmtId="166" fontId="0" fillId="0" borderId="16" xfId="0" applyNumberFormat="1" applyBorder="1"/>
    <xf numFmtId="166" fontId="0" fillId="0" borderId="0" xfId="0" applyNumberFormat="1"/>
    <xf numFmtId="166" fontId="0" fillId="0" borderId="10" xfId="0" applyNumberFormat="1" applyBorder="1"/>
    <xf numFmtId="15" fontId="7" fillId="0" borderId="20" xfId="2" applyNumberFormat="1" applyFont="1" applyBorder="1" applyAlignment="1">
      <alignment horizontal="center" vertical="center" wrapText="1"/>
    </xf>
    <xf numFmtId="167" fontId="7" fillId="0" borderId="1" xfId="2" applyNumberFormat="1" applyFont="1" applyBorder="1" applyAlignment="1">
      <alignment horizontal="center" vertical="center" wrapText="1"/>
    </xf>
    <xf numFmtId="43" fontId="7" fillId="0" borderId="1" xfId="2" applyNumberFormat="1" applyFont="1" applyBorder="1" applyAlignment="1">
      <alignment horizontal="center" vertical="center" wrapText="1"/>
    </xf>
    <xf numFmtId="43" fontId="8" fillId="0" borderId="1" xfId="2" applyNumberFormat="1" applyFont="1" applyBorder="1" applyAlignment="1">
      <alignment horizontal="center" vertical="center" wrapText="1"/>
    </xf>
    <xf numFmtId="167" fontId="8" fillId="0" borderId="21" xfId="2" applyNumberFormat="1" applyFont="1" applyBorder="1" applyAlignment="1">
      <alignment horizontal="center" vertical="center" wrapText="1"/>
    </xf>
    <xf numFmtId="167" fontId="7" fillId="0" borderId="21" xfId="2" applyNumberFormat="1" applyFont="1" applyBorder="1" applyAlignment="1">
      <alignment horizontal="center" vertical="center" wrapText="1"/>
    </xf>
    <xf numFmtId="0" fontId="0" fillId="0" borderId="1" xfId="0" applyBorder="1" applyAlignment="1">
      <alignment horizontal="left"/>
    </xf>
    <xf numFmtId="0" fontId="2" fillId="2" borderId="3" xfId="0" applyFont="1" applyFill="1" applyBorder="1"/>
    <xf numFmtId="0" fontId="2" fillId="2" borderId="4" xfId="0" applyFont="1" applyFill="1" applyBorder="1"/>
    <xf numFmtId="0" fontId="4" fillId="2" borderId="3" xfId="0" applyFont="1" applyFill="1" applyBorder="1"/>
    <xf numFmtId="165" fontId="4" fillId="2" borderId="4" xfId="0" applyNumberFormat="1" applyFont="1" applyFill="1" applyBorder="1"/>
    <xf numFmtId="0" fontId="2" fillId="2" borderId="7" xfId="0" applyFont="1" applyFill="1" applyBorder="1"/>
    <xf numFmtId="0" fontId="2" fillId="2" borderId="8" xfId="0" applyFont="1" applyFill="1" applyBorder="1" applyAlignment="1">
      <alignment horizontal="center"/>
    </xf>
    <xf numFmtId="0" fontId="2" fillId="2" borderId="11" xfId="0" applyFont="1" applyFill="1" applyBorder="1"/>
    <xf numFmtId="166" fontId="0" fillId="2" borderId="12" xfId="1" applyNumberFormat="1" applyFont="1" applyFill="1" applyBorder="1"/>
    <xf numFmtId="0" fontId="2" fillId="2" borderId="17" xfId="0" applyFont="1" applyFill="1" applyBorder="1"/>
    <xf numFmtId="165" fontId="2" fillId="2" borderId="17" xfId="0" applyNumberFormat="1" applyFont="1" applyFill="1" applyBorder="1"/>
    <xf numFmtId="0" fontId="0" fillId="2" borderId="7" xfId="0" applyFill="1" applyBorder="1"/>
    <xf numFmtId="16" fontId="0" fillId="2" borderId="13" xfId="0" applyNumberFormat="1" applyFill="1" applyBorder="1"/>
    <xf numFmtId="0" fontId="0" fillId="2" borderId="13" xfId="0" applyFill="1" applyBorder="1" applyAlignment="1">
      <alignment horizontal="center"/>
    </xf>
    <xf numFmtId="0" fontId="0" fillId="2" borderId="8" xfId="0" applyFill="1" applyBorder="1" applyAlignment="1">
      <alignment horizontal="center"/>
    </xf>
    <xf numFmtId="0" fontId="0" fillId="2" borderId="11" xfId="0" applyFill="1" applyBorder="1"/>
    <xf numFmtId="0" fontId="0" fillId="2" borderId="17" xfId="0" applyFill="1" applyBorder="1"/>
    <xf numFmtId="166" fontId="0" fillId="2" borderId="12" xfId="0" applyNumberFormat="1" applyFill="1" applyBorder="1"/>
    <xf numFmtId="0" fontId="6" fillId="2" borderId="18" xfId="2" applyFont="1" applyFill="1" applyBorder="1" applyAlignment="1">
      <alignment horizontal="center" vertical="center" wrapText="1"/>
    </xf>
    <xf numFmtId="0" fontId="6" fillId="2" borderId="19" xfId="2" applyFont="1" applyFill="1" applyBorder="1" applyAlignment="1">
      <alignment horizontal="center" vertical="center" wrapText="1"/>
    </xf>
    <xf numFmtId="0" fontId="6" fillId="2" borderId="8" xfId="2" applyFont="1" applyFill="1" applyBorder="1" applyAlignment="1">
      <alignment horizontal="center" vertical="center" wrapText="1"/>
    </xf>
    <xf numFmtId="164" fontId="2" fillId="2" borderId="17" xfId="0" applyNumberFormat="1" applyFont="1" applyFill="1" applyBorder="1"/>
    <xf numFmtId="0" fontId="0" fillId="0" borderId="0" xfId="0" applyAlignment="1">
      <alignment horizontal="left" wrapText="1"/>
    </xf>
    <xf numFmtId="0" fontId="2" fillId="0" borderId="0" xfId="0" applyFont="1"/>
  </cellXfs>
  <cellStyles count="4">
    <cellStyle name="Comma" xfId="1" builtinId="3"/>
    <cellStyle name="Comma 2 2" xfId="3" xr:uid="{DDD12CDA-C7D3-469F-AD04-CBE9742A6ABB}"/>
    <cellStyle name="Normal" xfId="0" builtinId="0"/>
    <cellStyle name="Normal 2" xfId="2" xr:uid="{1107E4E2-D555-4BE0-A9FB-2A8BEF43D6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FL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7C00-5BB2-4F58-A28A-73400955E146}">
  <dimension ref="A1:E12"/>
  <sheetViews>
    <sheetView workbookViewId="0"/>
  </sheetViews>
  <sheetFormatPr defaultRowHeight="14.5"/>
  <cols>
    <col min="3" max="3" width="37.6328125" bestFit="1" customWidth="1"/>
    <col min="4" max="4" width="13.453125" customWidth="1"/>
    <col min="5" max="5" width="15.7265625" customWidth="1"/>
  </cols>
  <sheetData>
    <row r="1" spans="1:5">
      <c r="A1" s="54" t="s">
        <v>58</v>
      </c>
    </row>
    <row r="3" spans="1:5">
      <c r="C3" s="6" t="s">
        <v>0</v>
      </c>
      <c r="D3" s="7" t="s">
        <v>9</v>
      </c>
      <c r="E3" s="7" t="s">
        <v>46</v>
      </c>
    </row>
    <row r="4" spans="1:5">
      <c r="C4" s="1"/>
      <c r="D4" s="4">
        <v>2026</v>
      </c>
      <c r="E4" s="1"/>
    </row>
    <row r="5" spans="1:5">
      <c r="C5" s="2" t="s">
        <v>8</v>
      </c>
      <c r="D5" s="5">
        <f>ROUND('O&amp;M'!D11, 1)</f>
        <v>22</v>
      </c>
      <c r="E5" s="31" t="s">
        <v>47</v>
      </c>
    </row>
    <row r="6" spans="1:5">
      <c r="C6" s="2" t="s">
        <v>1</v>
      </c>
      <c r="D6" s="5">
        <f>ROUND(Depreciation!D10,1)</f>
        <v>57.2</v>
      </c>
      <c r="E6" s="31" t="s">
        <v>1</v>
      </c>
    </row>
    <row r="7" spans="1:5">
      <c r="C7" s="2" t="s">
        <v>2</v>
      </c>
      <c r="D7" s="5"/>
      <c r="E7" s="31"/>
    </row>
    <row r="8" spans="1:5">
      <c r="C8" s="1" t="s">
        <v>3</v>
      </c>
      <c r="D8" s="5">
        <f>ROUND(Interest!D9,1)</f>
        <v>37.700000000000003</v>
      </c>
      <c r="E8" s="31" t="s">
        <v>48</v>
      </c>
    </row>
    <row r="9" spans="1:5">
      <c r="C9" s="1" t="s">
        <v>4</v>
      </c>
      <c r="D9" s="5">
        <f>ROUND('Amort of DFC '!D5,1)</f>
        <v>1.4</v>
      </c>
      <c r="E9" s="31" t="s">
        <v>49</v>
      </c>
    </row>
    <row r="10" spans="1:5">
      <c r="C10" s="2" t="s">
        <v>5</v>
      </c>
      <c r="D10" s="5">
        <f>ROUND(ROE!K6,1)</f>
        <v>40.700000000000003</v>
      </c>
      <c r="E10" s="31" t="s">
        <v>50</v>
      </c>
    </row>
    <row r="11" spans="1:5">
      <c r="C11" s="3" t="s">
        <v>7</v>
      </c>
      <c r="D11" s="5">
        <f>ROUND(('FLG2'!F7/1000000),1)</f>
        <v>39.700000000000003</v>
      </c>
      <c r="E11" s="31" t="s">
        <v>7</v>
      </c>
    </row>
    <row r="12" spans="1:5">
      <c r="C12" s="6" t="s">
        <v>6</v>
      </c>
      <c r="D12" s="8">
        <f>SUM(D5:D11)</f>
        <v>198.7</v>
      </c>
      <c r="E12" s="8"/>
    </row>
  </sheetData>
  <hyperlinks>
    <hyperlink ref="E11" r:id="rId1" display="FLG@" xr:uid="{44B7CC2D-6604-40AD-B8B2-1ABFBB1ADB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E6F1-F265-4316-965B-77CD9369542F}">
  <dimension ref="A1:D11"/>
  <sheetViews>
    <sheetView workbookViewId="0"/>
  </sheetViews>
  <sheetFormatPr defaultRowHeight="14.5"/>
  <cols>
    <col min="3" max="3" width="27.1796875" customWidth="1"/>
    <col min="4" max="4" width="11.08984375" customWidth="1"/>
  </cols>
  <sheetData>
    <row r="1" spans="1:4">
      <c r="A1" s="54" t="s">
        <v>58</v>
      </c>
    </row>
    <row r="4" spans="1:4">
      <c r="C4" s="6" t="s">
        <v>15</v>
      </c>
      <c r="D4" s="7" t="s">
        <v>9</v>
      </c>
    </row>
    <row r="5" spans="1:4">
      <c r="C5" s="1"/>
      <c r="D5" s="4">
        <v>2026</v>
      </c>
    </row>
    <row r="6" spans="1:4">
      <c r="C6" s="9" t="s">
        <v>10</v>
      </c>
      <c r="D6" s="10">
        <v>7.7</v>
      </c>
    </row>
    <row r="7" spans="1:4">
      <c r="C7" s="9" t="s">
        <v>11</v>
      </c>
      <c r="D7" s="10">
        <v>9.5000000000000018</v>
      </c>
    </row>
    <row r="8" spans="1:4">
      <c r="C8" s="9" t="s">
        <v>12</v>
      </c>
      <c r="D8" s="10">
        <v>4.5</v>
      </c>
    </row>
    <row r="9" spans="1:4">
      <c r="C9" s="9" t="s">
        <v>13</v>
      </c>
      <c r="D9" s="10">
        <v>0.3</v>
      </c>
    </row>
    <row r="10" spans="1:4">
      <c r="C10" s="9" t="s">
        <v>14</v>
      </c>
      <c r="D10" s="10">
        <v>0</v>
      </c>
    </row>
    <row r="11" spans="1:4">
      <c r="C11" s="6" t="s">
        <v>6</v>
      </c>
      <c r="D11" s="11">
        <f>SUM(D6:D10)</f>
        <v>22.000000000000004</v>
      </c>
    </row>
  </sheetData>
  <pageMargins left="0.7" right="0.7" top="0.75" bottom="0.75" header="0.3" footer="0.3"/>
  <ignoredErrors>
    <ignoredError sqref="D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A8090-040F-4477-B337-9858AAA32451}">
  <dimension ref="A1:D10"/>
  <sheetViews>
    <sheetView workbookViewId="0"/>
  </sheetViews>
  <sheetFormatPr defaultRowHeight="14.5"/>
  <cols>
    <col min="3" max="3" width="32.54296875" bestFit="1" customWidth="1"/>
    <col min="4" max="4" width="10.26953125" customWidth="1"/>
  </cols>
  <sheetData>
    <row r="1" spans="1:4">
      <c r="A1" s="54" t="s">
        <v>58</v>
      </c>
    </row>
    <row r="3" spans="1:4">
      <c r="C3" s="32" t="s">
        <v>16</v>
      </c>
      <c r="D3" s="33">
        <v>56.6</v>
      </c>
    </row>
    <row r="4" spans="1:4">
      <c r="C4" s="13"/>
      <c r="D4" s="14"/>
    </row>
    <row r="5" spans="1:4">
      <c r="C5" s="13" t="s">
        <v>17</v>
      </c>
      <c r="D5" s="14">
        <v>33.5</v>
      </c>
    </row>
    <row r="6" spans="1:4">
      <c r="C6" s="13" t="s">
        <v>18</v>
      </c>
      <c r="D6" s="14">
        <v>30</v>
      </c>
    </row>
    <row r="7" spans="1:4">
      <c r="C7" s="13" t="s">
        <v>19</v>
      </c>
      <c r="D7" s="15">
        <f>D5/D6</f>
        <v>1.1166666666666667</v>
      </c>
    </row>
    <row r="8" spans="1:4">
      <c r="C8" s="12" t="s">
        <v>20</v>
      </c>
      <c r="D8" s="16">
        <f>D7/2</f>
        <v>0.55833333333333335</v>
      </c>
    </row>
    <row r="9" spans="1:4">
      <c r="C9" s="13"/>
      <c r="D9" s="14"/>
    </row>
    <row r="10" spans="1:4">
      <c r="C10" s="34" t="s">
        <v>21</v>
      </c>
      <c r="D10" s="35">
        <f>D3+D8</f>
        <v>57.158333333333331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D9B6C-AAEE-4E04-8AA3-CBD31323A414}">
  <dimension ref="A1:D11"/>
  <sheetViews>
    <sheetView workbookViewId="0"/>
  </sheetViews>
  <sheetFormatPr defaultRowHeight="14.5"/>
  <cols>
    <col min="3" max="3" width="43" customWidth="1"/>
    <col min="4" max="4" width="9.54296875" bestFit="1" customWidth="1"/>
  </cols>
  <sheetData>
    <row r="1" spans="1:4">
      <c r="A1" s="54" t="s">
        <v>58</v>
      </c>
    </row>
    <row r="2" spans="1:4" ht="15" thickBot="1"/>
    <row r="3" spans="1:4">
      <c r="C3" s="36" t="s">
        <v>22</v>
      </c>
      <c r="D3" s="37" t="s">
        <v>23</v>
      </c>
    </row>
    <row r="4" spans="1:4">
      <c r="C4" s="17" t="s">
        <v>54</v>
      </c>
      <c r="D4" s="18">
        <v>37.5</v>
      </c>
    </row>
    <row r="5" spans="1:4">
      <c r="C5" s="17" t="s">
        <v>51</v>
      </c>
      <c r="D5" s="18">
        <v>0.4</v>
      </c>
    </row>
    <row r="6" spans="1:4">
      <c r="C6" s="17" t="s">
        <v>56</v>
      </c>
      <c r="D6" s="18">
        <v>0.5</v>
      </c>
    </row>
    <row r="7" spans="1:4">
      <c r="C7" s="17" t="s">
        <v>52</v>
      </c>
      <c r="D7" s="18">
        <v>-0.5</v>
      </c>
    </row>
    <row r="8" spans="1:4">
      <c r="C8" s="17" t="s">
        <v>53</v>
      </c>
      <c r="D8" s="18">
        <v>-0.2</v>
      </c>
    </row>
    <row r="9" spans="1:4" ht="15" thickBot="1">
      <c r="C9" s="38" t="s">
        <v>24</v>
      </c>
      <c r="D9" s="39">
        <f>SUM(D4:D8)</f>
        <v>37.699999999999996</v>
      </c>
    </row>
    <row r="11" spans="1:4">
      <c r="C11"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837F7-F63E-4E85-97C0-AE20183847C3}">
  <dimension ref="A1:D9"/>
  <sheetViews>
    <sheetView workbookViewId="0"/>
  </sheetViews>
  <sheetFormatPr defaultRowHeight="14.5"/>
  <cols>
    <col min="3" max="3" width="32.26953125" customWidth="1"/>
    <col min="4" max="4" width="15.26953125" customWidth="1"/>
  </cols>
  <sheetData>
    <row r="1" spans="1:4">
      <c r="A1" s="54" t="s">
        <v>58</v>
      </c>
    </row>
    <row r="3" spans="1:4">
      <c r="C3" t="s">
        <v>45</v>
      </c>
      <c r="D3">
        <v>45.7</v>
      </c>
    </row>
    <row r="4" spans="1:4">
      <c r="C4" t="s">
        <v>43</v>
      </c>
      <c r="D4">
        <v>33</v>
      </c>
    </row>
    <row r="5" spans="1:4" ht="15" thickBot="1">
      <c r="C5" s="40" t="s">
        <v>44</v>
      </c>
      <c r="D5" s="41">
        <f>D3/D4</f>
        <v>1.384848484848485</v>
      </c>
    </row>
    <row r="7" spans="1:4">
      <c r="C7" s="53" t="s">
        <v>57</v>
      </c>
      <c r="D7" s="53"/>
    </row>
    <row r="8" spans="1:4">
      <c r="C8" s="53"/>
      <c r="D8" s="53"/>
    </row>
    <row r="9" spans="1:4" ht="46" customHeight="1">
      <c r="C9" s="53"/>
      <c r="D9" s="53"/>
    </row>
  </sheetData>
  <mergeCells count="1">
    <mergeCell ref="C7:D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A284-7D65-44BC-9C5B-5BAB6DAB6D81}">
  <dimension ref="A1:K6"/>
  <sheetViews>
    <sheetView tabSelected="1" workbookViewId="0"/>
  </sheetViews>
  <sheetFormatPr defaultRowHeight="14.5"/>
  <cols>
    <col min="3" max="3" width="46.7265625" bestFit="1" customWidth="1"/>
    <col min="9" max="9" width="15.81640625" bestFit="1" customWidth="1"/>
    <col min="10" max="10" width="19.08984375" bestFit="1" customWidth="1"/>
    <col min="11" max="11" width="9.7265625" customWidth="1"/>
  </cols>
  <sheetData>
    <row r="1" spans="1:11">
      <c r="A1" s="54" t="s">
        <v>58</v>
      </c>
    </row>
    <row r="2" spans="1:11" ht="15" thickBot="1"/>
    <row r="3" spans="1:11">
      <c r="C3" s="42" t="s">
        <v>0</v>
      </c>
      <c r="D3" s="43" t="s">
        <v>30</v>
      </c>
      <c r="E3" s="43" t="s">
        <v>31</v>
      </c>
      <c r="F3" s="43" t="s">
        <v>32</v>
      </c>
      <c r="G3" s="43" t="s">
        <v>33</v>
      </c>
      <c r="H3" s="43" t="s">
        <v>34</v>
      </c>
      <c r="I3" s="44" t="s">
        <v>25</v>
      </c>
      <c r="J3" s="44" t="s">
        <v>26</v>
      </c>
      <c r="K3" s="45" t="s">
        <v>27</v>
      </c>
    </row>
    <row r="4" spans="1:11">
      <c r="C4" s="19" t="s">
        <v>28</v>
      </c>
      <c r="D4" s="20">
        <v>1516.8</v>
      </c>
      <c r="E4" s="20">
        <v>1502</v>
      </c>
      <c r="F4" s="20">
        <v>1487.2</v>
      </c>
      <c r="G4" s="20">
        <v>1472.4</v>
      </c>
      <c r="H4" s="20">
        <v>1457.6</v>
      </c>
      <c r="I4" s="21">
        <f>AVERAGE(D4:H4)</f>
        <v>1487.2</v>
      </c>
      <c r="J4" s="21">
        <f>I4*0.3</f>
        <v>446.16</v>
      </c>
      <c r="K4" s="22">
        <f>ROUND((J4*0.09),1)</f>
        <v>40.200000000000003</v>
      </c>
    </row>
    <row r="5" spans="1:11">
      <c r="C5" s="17" t="s">
        <v>29</v>
      </c>
      <c r="D5" s="23">
        <v>1.5</v>
      </c>
      <c r="E5" s="23">
        <v>2.6</v>
      </c>
      <c r="F5" s="23">
        <v>2.7</v>
      </c>
      <c r="G5" s="23">
        <v>35.5</v>
      </c>
      <c r="H5" s="23">
        <v>35.299999999999997</v>
      </c>
      <c r="I5" s="23">
        <f>AVERAGE(D5:H5)</f>
        <v>15.52</v>
      </c>
      <c r="J5" s="23">
        <f>I5*0.4</f>
        <v>6.2080000000000002</v>
      </c>
      <c r="K5" s="24">
        <f>ROUND((J5*0.09),1)-0.1</f>
        <v>0.5</v>
      </c>
    </row>
    <row r="6" spans="1:11" ht="15" thickBot="1">
      <c r="C6" s="46"/>
      <c r="D6" s="47"/>
      <c r="E6" s="47"/>
      <c r="F6" s="47"/>
      <c r="G6" s="47"/>
      <c r="H6" s="47"/>
      <c r="I6" s="47"/>
      <c r="J6" s="47"/>
      <c r="K6" s="48">
        <f>SUM(K4:K5)</f>
        <v>40.700000000000003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F827-0CBE-4341-A72A-8022DD54BD5B}">
  <dimension ref="A1:H7"/>
  <sheetViews>
    <sheetView workbookViewId="0"/>
  </sheetViews>
  <sheetFormatPr defaultRowHeight="14.5"/>
  <cols>
    <col min="2" max="2" width="9.54296875" bestFit="1" customWidth="1"/>
    <col min="3" max="3" width="11.81640625" bestFit="1" customWidth="1"/>
    <col min="4" max="4" width="9.81640625" bestFit="1" customWidth="1"/>
    <col min="5" max="5" width="12.36328125" bestFit="1" customWidth="1"/>
    <col min="6" max="6" width="14.7265625" bestFit="1" customWidth="1"/>
    <col min="7" max="7" width="11.81640625" bestFit="1" customWidth="1"/>
    <col min="8" max="8" width="10.7265625" bestFit="1" customWidth="1"/>
  </cols>
  <sheetData>
    <row r="1" spans="1:8">
      <c r="A1" s="54" t="s">
        <v>58</v>
      </c>
    </row>
    <row r="2" spans="1:8" ht="15" thickBot="1"/>
    <row r="3" spans="1:8" ht="52">
      <c r="B3" s="49" t="s">
        <v>35</v>
      </c>
      <c r="C3" s="50" t="s">
        <v>36</v>
      </c>
      <c r="D3" s="50" t="s">
        <v>37</v>
      </c>
      <c r="E3" s="50" t="s">
        <v>38</v>
      </c>
      <c r="F3" s="50" t="s">
        <v>39</v>
      </c>
      <c r="G3" s="50" t="s">
        <v>40</v>
      </c>
      <c r="H3" s="51" t="s">
        <v>41</v>
      </c>
    </row>
    <row r="4" spans="1:8">
      <c r="B4" s="25">
        <v>46174</v>
      </c>
      <c r="C4" s="26">
        <v>482875201.98156166</v>
      </c>
      <c r="D4" s="26">
        <v>9773394.0881068092</v>
      </c>
      <c r="E4" s="27">
        <v>8942133.3699999992</v>
      </c>
      <c r="F4" s="28">
        <v>18715527.458106808</v>
      </c>
      <c r="G4" s="26">
        <v>473933068.61156166</v>
      </c>
      <c r="H4" s="29">
        <v>2414376.0099078082</v>
      </c>
    </row>
    <row r="5" spans="1:8">
      <c r="B5" s="25">
        <v>46357</v>
      </c>
      <c r="C5" s="26">
        <v>473933068.61156166</v>
      </c>
      <c r="D5" s="26">
        <v>9592405.3086980078</v>
      </c>
      <c r="E5" s="27">
        <v>8942133.3699999992</v>
      </c>
      <c r="F5" s="28">
        <v>18534538.678698007</v>
      </c>
      <c r="G5" s="26">
        <v>464990935.24156165</v>
      </c>
      <c r="H5" s="30"/>
    </row>
    <row r="7" spans="1:8" ht="15" thickBot="1">
      <c r="E7" s="40" t="s">
        <v>42</v>
      </c>
      <c r="F7" s="52">
        <f>F4+F5+H4</f>
        <v>39664442.146712631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nsitive_x002f_ELTReview_x003f_ xmlns="5417ea63-84af-4f09-b182-449c92bd33b3">false</Sensitive_x002f_ELTReview_x003f_>
    <Writer xmlns="5417ea63-84af-4f09-b182-449c92bd33b3">
      <UserInfo>
        <DisplayName/>
        <AccountId xsi:nil="true"/>
        <AccountType/>
      </UserInfo>
    </Writer>
    <Topic xmlns="5417ea63-84af-4f09-b182-449c92bd33b3" xsi:nil="true"/>
    <Cross_x0020_Reference xmlns="5417ea63-84af-4f09-b182-449c92bd33b3" xsi:nil="true"/>
    <Status xmlns="5417ea63-84af-4f09-b182-449c92bd33b3">8</Status>
    <Confidentiality xmlns="5417ea63-84af-4f09-b182-449c92bd33b3">Non-confidential</Confidentiality>
    <Library_x0020_Type xmlns="5417ea63-84af-4f09-b182-449c92bd33b3">3</Library_x0020_Type>
    <Owner xmlns="5417ea63-84af-4f09-b182-449c92bd33b3">
      <UserInfo>
        <DisplayName/>
        <AccountId>18</AccountId>
        <AccountType/>
      </UserInfo>
    </Owner>
    <Proceeding xmlns="5417ea63-84af-4f09-b182-449c92bd33b3">2026 Assessment</Proceeding>
    <Notes xmlns="5417ea63-84af-4f09-b182-449c92bd33b3" xsi:nil="true"/>
    <Intervenor xmlns="5417ea63-84af-4f09-b182-449c92bd33b3">2</Intervenor>
    <Consultant_x0020_Assignment xmlns="5417ea63-84af-4f09-b182-449c92bd33b3">Concentric</Consultant_x0020_Assignment>
    <Timing xmlns="5417ea63-84af-4f09-b182-449c92bd33b3">Part of Filing</Timing>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28456631D4FD4D83F3F8BA5853A055" ma:contentTypeVersion="19" ma:contentTypeDescription="Create a new document." ma:contentTypeScope="" ma:versionID="1de81feab6d36dbde45f0c68973e329c">
  <xsd:schema xmlns:xsd="http://www.w3.org/2001/XMLSchema" xmlns:xs="http://www.w3.org/2001/XMLSchema" xmlns:p="http://schemas.microsoft.com/office/2006/metadata/properties" xmlns:ns2="5417ea63-84af-4f09-b182-449c92bd33b3" targetNamespace="http://schemas.microsoft.com/office/2006/metadata/properties" ma:root="true" ma:fieldsID="b2868b39721d07dd03db58cc03de7bee" ns2:_="">
    <xsd:import namespace="5417ea63-84af-4f09-b182-449c92bd33b3"/>
    <xsd:element name="properties">
      <xsd:complexType>
        <xsd:sequence>
          <xsd:element name="documentManagement">
            <xsd:complexType>
              <xsd:all>
                <xsd:element ref="ns2:Confidentiality" minOccurs="0"/>
                <xsd:element ref="ns2:Writer" minOccurs="0"/>
                <xsd:element ref="ns2:Owner" minOccurs="0"/>
                <xsd:element ref="ns2:Timing" minOccurs="0"/>
                <xsd:element ref="ns2:Notes" minOccurs="0"/>
                <xsd:element ref="ns2:Intervenor" minOccurs="0"/>
                <xsd:element ref="ns2:Sensitive_x002f_ELTReview_x003f_" minOccurs="0"/>
                <xsd:element ref="ns2:Status" minOccurs="0"/>
                <xsd:element ref="ns2:Library_x0020_Type"/>
                <xsd:element ref="ns2:Consultant_x0020_Assignment" minOccurs="0"/>
                <xsd:element ref="ns2:Cross_x0020_Reference" minOccurs="0"/>
                <xsd:element ref="ns2:Proceeding" minOccurs="0"/>
                <xsd:element ref="ns2:MediaServiceMetadata" minOccurs="0"/>
                <xsd:element ref="ns2:MediaServiceFastMetadata" minOccurs="0"/>
                <xsd:element ref="ns2:MediaServiceSearchProperties" minOccurs="0"/>
                <xsd:element ref="ns2: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7ea63-84af-4f09-b182-449c92bd33b3" elementFormDefault="qualified">
    <xsd:import namespace="http://schemas.microsoft.com/office/2006/documentManagement/types"/>
    <xsd:import namespace="http://schemas.microsoft.com/office/infopath/2007/PartnerControls"/>
    <xsd:element name="Confidentiality" ma:index="2" nillable="true" ma:displayName="Confidentiality" ma:default="Non-confidential" ma:format="Dropdown" ma:internalName="Confidentiality">
      <xsd:simpleType>
        <xsd:restriction base="dms:Choice">
          <xsd:enumeration value="Non-confidential"/>
          <xsd:enumeration value="PCON"/>
          <xsd:enumeration value="CONF"/>
          <xsd:enumeration value="CONF AO"/>
          <xsd:enumeration value="REDACTED"/>
        </xsd:restriction>
      </xsd:simpleType>
    </xsd:element>
    <xsd:element name="Writer" ma:index="3" nillable="true" ma:displayName="Writer" ma:format="Dropdown" ma:list="UserInfo" ma:SharePointGroup="0" ma:internalName="Writ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wner" ma:index="4"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ming" ma:index="5" nillable="true" ma:displayName="Timing" ma:description="Timing of when DRs to be addressed" ma:format="Dropdown" ma:internalName="Timing">
      <xsd:simpleType>
        <xsd:union memberTypes="dms:Text">
          <xsd:simpleType>
            <xsd:restriction base="dms:Choice">
              <xsd:enumeration value="Before Filing"/>
              <xsd:enumeration value="Part of Filing"/>
              <xsd:enumeration value="After Filing"/>
              <xsd:enumeration value="Never"/>
              <xsd:enumeration value="Already Provided"/>
              <xsd:enumeration value="On Hold"/>
              <xsd:enumeration value="To File"/>
              <xsd:enumeration value="Response still in Progress"/>
            </xsd:restriction>
          </xsd:simpleType>
        </xsd:union>
      </xsd:simpleType>
    </xsd:element>
    <xsd:element name="Notes" ma:index="6" nillable="true" ma:displayName="Notes" ma:description="Notes / comments " ma:format="Dropdown" ma:internalName="Notes">
      <xsd:simpleType>
        <xsd:restriction base="dms:Note">
          <xsd:maxLength value="255"/>
        </xsd:restriction>
      </xsd:simpleType>
    </xsd:element>
    <xsd:element name="Intervenor" ma:index="7" nillable="true" ma:displayName="Intervenor" ma:list="{4f4ed96b-8289-4d75-9bd1-acb186f1604e}" ma:internalName="Intervenor" ma:showField="Title">
      <xsd:simpleType>
        <xsd:restriction base="dms:Lookup"/>
      </xsd:simpleType>
    </xsd:element>
    <xsd:element name="Sensitive_x002f_ELTReview_x003f_" ma:index="8" nillable="true" ma:displayName="Sensitive/ELT Review?" ma:default="0" ma:format="Dropdown" ma:internalName="Sensitive_x002f_ELTReview_x003f_">
      <xsd:simpleType>
        <xsd:restriction base="dms:Boolean"/>
      </xsd:simpleType>
    </xsd:element>
    <xsd:element name="Status" ma:index="9" nillable="true" ma:displayName="Status" ma:list="{f9279c9b-9eb9-4bb2-85d8-276db4800147}" ma:internalName="Status" ma:showField="Title">
      <xsd:simpleType>
        <xsd:restriction base="dms:Lookup"/>
      </xsd:simpleType>
    </xsd:element>
    <xsd:element name="Library_x0020_Type" ma:index="10" ma:displayName="Library Type" ma:list="{7fcabb99-eb3f-4ad5-9623-9fea735dc95a}" ma:internalName="Library_x0020_Type" ma:readOnly="false" ma:showField="Title">
      <xsd:simpleType>
        <xsd:restriction base="dms:Lookup"/>
      </xsd:simpleType>
    </xsd:element>
    <xsd:element name="Consultant_x0020_Assignment" ma:index="11" nillable="true" ma:displayName="Consultant Assignment" ma:default="Concentric" ma:format="Dropdown" ma:internalName="Consultant_x0020_Assignment">
      <xsd:simpleType>
        <xsd:restriction base="dms:Choice">
          <xsd:enumeration value="Concentric"/>
        </xsd:restriction>
      </xsd:simpleType>
    </xsd:element>
    <xsd:element name="Cross_x0020_Reference" ma:index="12" nillable="true" ma:displayName="Cross Reference" ma:internalName="Cross_x0020_Reference">
      <xsd:simpleType>
        <xsd:restriction base="dms:Text">
          <xsd:maxLength value="255"/>
        </xsd:restriction>
      </xsd:simpleType>
    </xsd:element>
    <xsd:element name="Proceeding" ma:index="13" nillable="true" ma:displayName="Proceeding" ma:default="2026 Assessment" ma:format="Dropdown" ma:internalName="Proceeding">
      <xsd:simpleType>
        <xsd:restriction base="dms:Choice">
          <xsd:enumeration value="2026 Assessment"/>
          <xsd:enumeration value="2025 Assessment"/>
          <xsd:enumeration value="2024 Assessment"/>
          <xsd:enumeration value="2023 Assessment"/>
          <xsd:enumeration value="Final Cost and 2022 Assessment"/>
          <xsd:enumeration value="2021 Assessment"/>
          <xsd:enumeration value="2020 Assessment"/>
          <xsd:enumeration value="2017 Assessment"/>
          <xsd:enumeration value="2013 Application"/>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Topic" ma:index="23" nillable="true" ma:displayName="Topic" ma:format="Dropdown" ma:internalName="Topic">
      <xsd:simpleType>
        <xsd:restriction base="dms:Choice">
          <xsd:enumeration value="O&amp;M"/>
          <xsd:enumeration value="LTAMP"/>
          <xsd:enumeration value="Multi-year assessment"/>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C7C5FC-E671-4C16-A8DF-C8FDDD5FEAB9}">
  <ds:schemaRefs>
    <ds:schemaRef ds:uri="http://schemas.microsoft.com/office/2006/documentManagement/types"/>
    <ds:schemaRef ds:uri="http://purl.org/dc/terms/"/>
    <ds:schemaRef ds:uri="http://www.w3.org/XML/1998/namespace"/>
    <ds:schemaRef ds:uri="http://purl.org/dc/dcmitype/"/>
    <ds:schemaRef ds:uri="5417ea63-84af-4f09-b182-449c92bd33b3"/>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9DA6963E-2A8F-4EAB-BCE2-B67E8398F878}">
  <ds:schemaRefs>
    <ds:schemaRef ds:uri="http://schemas.microsoft.com/sharepoint/v3/contenttype/forms"/>
  </ds:schemaRefs>
</ds:datastoreItem>
</file>

<file path=customXml/itemProps3.xml><?xml version="1.0" encoding="utf-8"?>
<ds:datastoreItem xmlns:ds="http://schemas.openxmlformats.org/officeDocument/2006/customXml" ds:itemID="{36260149-3628-4013-A4BA-380A7AF574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7ea63-84af-4f09-b182-449c92bd3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O&amp;M</vt:lpstr>
      <vt:lpstr>Depreciation</vt:lpstr>
      <vt:lpstr>Interest</vt:lpstr>
      <vt:lpstr>Amort of DFC </vt:lpstr>
      <vt:lpstr>ROE</vt:lpstr>
      <vt:lpstr>FLG2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Bambrick, Allison</dc:creator>
  <cp:lastModifiedBy>Nielsen, Sharleen</cp:lastModifiedBy>
  <dcterms:created xsi:type="dcterms:W3CDTF">2025-09-05T17:57:24Z</dcterms:created>
  <dcterms:modified xsi:type="dcterms:W3CDTF">2025-09-16T15:51:42Z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0x010100B228456631D4FD4D83F3F8BA5853A055</vt:lpwstr>
  </property>
</Properties>
</file>