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1E33D909-BE05-4D4C-88C8-3A94CA8BC480}" xr6:coauthVersionLast="47" xr6:coauthVersionMax="47" xr10:uidLastSave="{00000000-0000-0000-0000-000000000000}"/>
  <bookViews>
    <workbookView xWindow="28680" yWindow="-120" windowWidth="29040" windowHeight="15720" tabRatio="692" xr2:uid="{A1FFB18E-DB6B-410D-8E22-4BA15F0B72A4}"/>
  </bookViews>
  <sheets>
    <sheet name="MPA IR-007 Att 01 " sheetId="9" r:id="rId1"/>
    <sheet name="Amortization Schedule" sheetId="13" r:id="rId2"/>
  </sheets>
  <definedNames>
    <definedName name="_xlnm.Print_Area" localSheetId="0">'MPA IR-007 Att 01 '!$A$1:$AG$42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9" l="1"/>
  <c r="AF33" i="9"/>
  <c r="AE33" i="9"/>
  <c r="AD33" i="9"/>
  <c r="AC33" i="9"/>
  <c r="AB33" i="9"/>
  <c r="AA33" i="9"/>
  <c r="Z33" i="9"/>
  <c r="Y33" i="9"/>
  <c r="X33" i="9"/>
  <c r="W33" i="9"/>
  <c r="V33" i="9"/>
  <c r="U33" i="9"/>
  <c r="T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C33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D28" i="9"/>
  <c r="AF42" i="9"/>
  <c r="AE42" i="9"/>
  <c r="AD42" i="9"/>
  <c r="AG37" i="9"/>
  <c r="C28" i="9"/>
  <c r="C14" i="9"/>
  <c r="C15" i="9" s="1"/>
  <c r="C32" i="9" l="1"/>
  <c r="C34" i="9" s="1"/>
  <c r="C24" i="9"/>
  <c r="C21" i="9" s="1"/>
  <c r="D14" i="9"/>
  <c r="C19" i="9"/>
  <c r="C20" i="9"/>
  <c r="E28" i="9"/>
  <c r="D32" i="9" l="1"/>
  <c r="D34" i="9" s="1"/>
  <c r="C35" i="9"/>
  <c r="C22" i="9"/>
  <c r="D15" i="9"/>
  <c r="E14" i="9" s="1"/>
  <c r="D24" i="9"/>
  <c r="D21" i="9" s="1"/>
  <c r="D20" i="9"/>
  <c r="D19" i="9"/>
  <c r="E32" i="9"/>
  <c r="E34" i="9" s="1"/>
  <c r="F28" i="9"/>
  <c r="C42" i="9"/>
  <c r="C41" i="9" l="1"/>
  <c r="E35" i="9"/>
  <c r="E15" i="9"/>
  <c r="F14" i="9" s="1"/>
  <c r="E24" i="9"/>
  <c r="E20" i="9"/>
  <c r="D35" i="9"/>
  <c r="D22" i="9"/>
  <c r="D42" i="9"/>
  <c r="G28" i="9"/>
  <c r="F32" i="9"/>
  <c r="F34" i="9" s="1"/>
  <c r="D41" i="9" l="1"/>
  <c r="C44" i="9"/>
  <c r="H28" i="9"/>
  <c r="G32" i="9"/>
  <c r="G34" i="9" s="1"/>
  <c r="E42" i="9"/>
  <c r="E19" i="9"/>
  <c r="E21" i="9" s="1"/>
  <c r="F15" i="9"/>
  <c r="G14" i="9" s="1"/>
  <c r="E22" i="9" l="1"/>
  <c r="E41" i="9" s="1"/>
  <c r="I28" i="9"/>
  <c r="G35" i="9"/>
  <c r="G15" i="9"/>
  <c r="H14" i="9" s="1"/>
  <c r="F35" i="9"/>
  <c r="F19" i="9"/>
  <c r="F20" i="9"/>
  <c r="F24" i="9"/>
  <c r="F21" i="9" s="1"/>
  <c r="G24" i="9" l="1"/>
  <c r="F42" i="9"/>
  <c r="H32" i="9"/>
  <c r="H34" i="9" s="1"/>
  <c r="F22" i="9"/>
  <c r="F41" i="9" s="1"/>
  <c r="H15" i="9"/>
  <c r="I14" i="9" s="1"/>
  <c r="H24" i="9"/>
  <c r="H20" i="9"/>
  <c r="H19" i="9"/>
  <c r="G42" i="9"/>
  <c r="G19" i="9"/>
  <c r="J28" i="9"/>
  <c r="G20" i="9"/>
  <c r="H21" i="9" l="1"/>
  <c r="G21" i="9"/>
  <c r="I32" i="9"/>
  <c r="I34" i="9" s="1"/>
  <c r="K28" i="9"/>
  <c r="H42" i="9"/>
  <c r="H22" i="9"/>
  <c r="H35" i="9"/>
  <c r="I35" i="9"/>
  <c r="I15" i="9"/>
  <c r="J14" i="9" s="1"/>
  <c r="G22" i="9"/>
  <c r="G41" i="9" s="1"/>
  <c r="I24" i="9" l="1"/>
  <c r="J32" i="9"/>
  <c r="J34" i="9" s="1"/>
  <c r="J35" i="9" s="1"/>
  <c r="H41" i="9"/>
  <c r="J15" i="9"/>
  <c r="K14" i="9" s="1"/>
  <c r="J20" i="9"/>
  <c r="J19" i="9"/>
  <c r="J24" i="9"/>
  <c r="J21" i="9" s="1"/>
  <c r="L28" i="9"/>
  <c r="I19" i="9"/>
  <c r="I20" i="9"/>
  <c r="I42" i="9"/>
  <c r="I21" i="9" l="1"/>
  <c r="K32" i="9"/>
  <c r="K34" i="9" s="1"/>
  <c r="I22" i="9"/>
  <c r="I41" i="9" s="1"/>
  <c r="K35" i="9"/>
  <c r="J42" i="9"/>
  <c r="M28" i="9"/>
  <c r="J22" i="9"/>
  <c r="J41" i="9" s="1"/>
  <c r="K15" i="9"/>
  <c r="L14" i="9" s="1"/>
  <c r="K20" i="9"/>
  <c r="K24" i="9" l="1"/>
  <c r="K19" i="9"/>
  <c r="L32" i="9"/>
  <c r="L34" i="9" s="1"/>
  <c r="K42" i="9"/>
  <c r="L35" i="9"/>
  <c r="N28" i="9"/>
  <c r="L15" i="9"/>
  <c r="M14" i="9" s="1"/>
  <c r="L24" i="9" l="1"/>
  <c r="K21" i="9"/>
  <c r="K22" i="9" s="1"/>
  <c r="K41" i="9" s="1"/>
  <c r="L42" i="9"/>
  <c r="L19" i="9"/>
  <c r="O28" i="9"/>
  <c r="M32" i="9"/>
  <c r="M15" i="9"/>
  <c r="N14" i="9" s="1"/>
  <c r="L20" i="9"/>
  <c r="M20" i="9" l="1"/>
  <c r="L21" i="9"/>
  <c r="M34" i="9"/>
  <c r="M35" i="9" s="1"/>
  <c r="N15" i="9"/>
  <c r="O14" i="9" s="1"/>
  <c r="N24" i="9"/>
  <c r="N20" i="9"/>
  <c r="N32" i="9"/>
  <c r="N34" i="9" s="1"/>
  <c r="M24" i="9"/>
  <c r="M21" i="9" s="1"/>
  <c r="M19" i="9"/>
  <c r="P28" i="9"/>
  <c r="L22" i="9"/>
  <c r="L41" i="9" s="1"/>
  <c r="O32" i="9" l="1"/>
  <c r="O34" i="9" s="1"/>
  <c r="Q28" i="9"/>
  <c r="M42" i="9"/>
  <c r="O35" i="9"/>
  <c r="M22" i="9"/>
  <c r="M41" i="9" s="1"/>
  <c r="N35" i="9"/>
  <c r="N42" i="9"/>
  <c r="O15" i="9"/>
  <c r="P14" i="9" s="1"/>
  <c r="N19" i="9"/>
  <c r="N21" i="9" s="1"/>
  <c r="P15" i="9" l="1"/>
  <c r="Q14" i="9" s="1"/>
  <c r="P24" i="9"/>
  <c r="P20" i="9"/>
  <c r="O19" i="9"/>
  <c r="N22" i="9"/>
  <c r="N41" i="9" s="1"/>
  <c r="R28" i="9"/>
  <c r="O24" i="9"/>
  <c r="O20" i="9"/>
  <c r="P32" i="9"/>
  <c r="P34" i="9" s="1"/>
  <c r="P19" i="9" l="1"/>
  <c r="P21" i="9" s="1"/>
  <c r="P22" i="9" s="1"/>
  <c r="O21" i="9"/>
  <c r="Q32" i="9"/>
  <c r="Q34" i="9" s="1"/>
  <c r="Q35" i="9"/>
  <c r="O42" i="9"/>
  <c r="S28" i="9"/>
  <c r="O22" i="9"/>
  <c r="O41" i="9" s="1"/>
  <c r="P42" i="9"/>
  <c r="P35" i="9"/>
  <c r="Q15" i="9"/>
  <c r="R14" i="9" s="1"/>
  <c r="P41" i="9" l="1"/>
  <c r="R32" i="9"/>
  <c r="R34" i="9" s="1"/>
  <c r="T28" i="9"/>
  <c r="R15" i="9"/>
  <c r="S14" i="9" s="1"/>
  <c r="R24" i="9"/>
  <c r="R20" i="9"/>
  <c r="R19" i="9"/>
  <c r="Q19" i="9"/>
  <c r="Q20" i="9"/>
  <c r="Q24" i="9"/>
  <c r="Q21" i="9" s="1"/>
  <c r="R21" i="9" l="1"/>
  <c r="S32" i="9"/>
  <c r="S34" i="9" s="1"/>
  <c r="Q22" i="9"/>
  <c r="Q41" i="9" s="1"/>
  <c r="Q42" i="9"/>
  <c r="R42" i="9"/>
  <c r="R22" i="9"/>
  <c r="S15" i="9"/>
  <c r="T14" i="9" s="1"/>
  <c r="U28" i="9"/>
  <c r="S35" i="9"/>
  <c r="R35" i="9"/>
  <c r="T32" i="9" l="1"/>
  <c r="T34" i="9" s="1"/>
  <c r="R41" i="9"/>
  <c r="T15" i="9"/>
  <c r="U14" i="9" s="1"/>
  <c r="S24" i="9"/>
  <c r="S21" i="9" s="1"/>
  <c r="S20" i="9"/>
  <c r="S19" i="9"/>
  <c r="T35" i="9"/>
  <c r="V28" i="9"/>
  <c r="U32" i="9" l="1"/>
  <c r="U34" i="9" s="1"/>
  <c r="W28" i="9"/>
  <c r="U35" i="9"/>
  <c r="S22" i="9"/>
  <c r="S41" i="9" s="1"/>
  <c r="S42" i="9"/>
  <c r="U15" i="9"/>
  <c r="V14" i="9" s="1"/>
  <c r="T19" i="9"/>
  <c r="T20" i="9"/>
  <c r="T24" i="9"/>
  <c r="T21" i="9" s="1"/>
  <c r="V32" i="9" l="1"/>
  <c r="V34" i="9" s="1"/>
  <c r="U19" i="9"/>
  <c r="U24" i="9"/>
  <c r="U21" i="9" s="1"/>
  <c r="T42" i="9"/>
  <c r="T22" i="9"/>
  <c r="T41" i="9" s="1"/>
  <c r="V15" i="9"/>
  <c r="W14" i="9" s="1"/>
  <c r="U20" i="9"/>
  <c r="X28" i="9"/>
  <c r="V35" i="9" l="1"/>
  <c r="Y28" i="9"/>
  <c r="W32" i="9"/>
  <c r="V20" i="9"/>
  <c r="U22" i="9"/>
  <c r="U41" i="9" s="1"/>
  <c r="U42" i="9"/>
  <c r="W15" i="9"/>
  <c r="X14" i="9" s="1"/>
  <c r="W20" i="9"/>
  <c r="W24" i="9"/>
  <c r="V24" i="9"/>
  <c r="V19" i="9"/>
  <c r="V21" i="9" l="1"/>
  <c r="W34" i="9"/>
  <c r="W35" i="9" s="1"/>
  <c r="W42" i="9"/>
  <c r="Z28" i="9"/>
  <c r="V42" i="9"/>
  <c r="V22" i="9"/>
  <c r="V41" i="9" s="1"/>
  <c r="X15" i="9"/>
  <c r="Y14" i="9" s="1"/>
  <c r="X24" i="9"/>
  <c r="W19" i="9"/>
  <c r="X32" i="9"/>
  <c r="W21" i="9" l="1"/>
  <c r="W22" i="9" s="1"/>
  <c r="W41" i="9" s="1"/>
  <c r="Y32" i="9"/>
  <c r="Y34" i="9" s="1"/>
  <c r="X34" i="9"/>
  <c r="X35" i="9" s="1"/>
  <c r="X42" i="9"/>
  <c r="X19" i="9"/>
  <c r="X21" i="9" s="1"/>
  <c r="X20" i="9"/>
  <c r="Y15" i="9"/>
  <c r="Z14" i="9" s="1"/>
  <c r="Y20" i="9"/>
  <c r="AA28" i="9"/>
  <c r="Y35" i="9" l="1"/>
  <c r="Y24" i="9"/>
  <c r="Z32" i="9"/>
  <c r="Y19" i="9"/>
  <c r="AB28" i="9"/>
  <c r="Y42" i="9"/>
  <c r="Z15" i="9"/>
  <c r="AA14" i="9" s="1"/>
  <c r="Z19" i="9"/>
  <c r="X22" i="9"/>
  <c r="X41" i="9" s="1"/>
  <c r="Y21" i="9" l="1"/>
  <c r="Z20" i="9"/>
  <c r="Z24" i="9"/>
  <c r="Z21" i="9" s="1"/>
  <c r="Z22" i="9" s="1"/>
  <c r="Z34" i="9"/>
  <c r="Z35" i="9" s="1"/>
  <c r="AA15" i="9"/>
  <c r="AB14" i="9" s="1"/>
  <c r="AA20" i="9"/>
  <c r="AA24" i="9"/>
  <c r="AA21" i="9" s="1"/>
  <c r="AA19" i="9"/>
  <c r="AC28" i="9"/>
  <c r="Y22" i="9"/>
  <c r="Y41" i="9" s="1"/>
  <c r="AA32" i="9"/>
  <c r="AA34" i="9" s="1"/>
  <c r="Z42" i="9" l="1"/>
  <c r="Z41" i="9"/>
  <c r="AD28" i="9"/>
  <c r="AB15" i="9"/>
  <c r="AC14" i="9" s="1"/>
  <c r="AB19" i="9"/>
  <c r="AB24" i="9"/>
  <c r="AB21" i="9" s="1"/>
  <c r="AB20" i="9"/>
  <c r="AB32" i="9"/>
  <c r="AA22" i="9"/>
  <c r="AA42" i="9"/>
  <c r="AA35" i="9"/>
  <c r="AC32" i="9" l="1"/>
  <c r="AC34" i="9"/>
  <c r="AC35" i="9" s="1"/>
  <c r="AB34" i="9"/>
  <c r="AB35" i="9" s="1"/>
  <c r="AA41" i="9"/>
  <c r="AB42" i="9"/>
  <c r="AC15" i="9"/>
  <c r="AC19" i="9" s="1"/>
  <c r="AB22" i="9"/>
  <c r="AE28" i="9"/>
  <c r="AD32" i="9" l="1"/>
  <c r="AD34" i="9" s="1"/>
  <c r="AB41" i="9"/>
  <c r="AD19" i="9"/>
  <c r="AD35" i="9"/>
  <c r="AD41" i="9" s="1"/>
  <c r="AC20" i="9"/>
  <c r="AD20" i="9" s="1"/>
  <c r="AF28" i="9"/>
  <c r="AE32" i="9"/>
  <c r="AE34" i="9" s="1"/>
  <c r="AC24" i="9"/>
  <c r="AC21" i="9" s="1"/>
  <c r="AD21" i="9" l="1"/>
  <c r="AC42" i="9"/>
  <c r="AG42" i="9" s="1"/>
  <c r="AD24" i="9"/>
  <c r="AE35" i="9"/>
  <c r="AE41" i="9" s="1"/>
  <c r="AD22" i="9"/>
  <c r="AC22" i="9"/>
  <c r="AC41" i="9" s="1"/>
  <c r="AF32" i="9" l="1"/>
  <c r="AF34" i="9" s="1"/>
  <c r="AG34" i="9" s="1"/>
  <c r="AG33" i="9"/>
  <c r="AG32" i="9"/>
  <c r="AG35" i="9" l="1"/>
  <c r="AF35" i="9"/>
  <c r="AF41" i="9" s="1"/>
  <c r="AG41" i="9" s="1"/>
</calcChain>
</file>

<file path=xl/sharedStrings.xml><?xml version="1.0" encoding="utf-8"?>
<sst xmlns="http://schemas.openxmlformats.org/spreadsheetml/2006/main" count="114" uniqueCount="100">
  <si>
    <t>MPA IR-007 Att 01</t>
  </si>
  <si>
    <t>Assumptions:</t>
  </si>
  <si>
    <t xml:space="preserve">2025 Pre-Tax WACC </t>
  </si>
  <si>
    <t>Securitization Bond Interest Rate</t>
  </si>
  <si>
    <t>NSPI Return on Equity Embedded in 2025 WACC</t>
  </si>
  <si>
    <t>NSPI Equity Thickness Embedded in 2025 WACC</t>
  </si>
  <si>
    <t>Tax Rate</t>
  </si>
  <si>
    <t>NBV to be recovered</t>
  </si>
  <si>
    <t>Mortgage style bond amortization (equal total payment each year)</t>
  </si>
  <si>
    <t>Revenue Requirement Without Securitization</t>
  </si>
  <si>
    <t>Year</t>
  </si>
  <si>
    <t>Total</t>
  </si>
  <si>
    <t>Opening balance</t>
  </si>
  <si>
    <t>Ending balance</t>
  </si>
  <si>
    <t>Amount collected</t>
  </si>
  <si>
    <t>Revenue Requirement</t>
  </si>
  <si>
    <t>Recovery of Net Book Value</t>
  </si>
  <si>
    <t>Financing costs at WACC on Average Net Book Value</t>
  </si>
  <si>
    <t>Income taxes</t>
  </si>
  <si>
    <t>NSPI Return on Equity Component of Revenue Requirement</t>
  </si>
  <si>
    <t>Revenue Requirement With Securitization</t>
  </si>
  <si>
    <t>Principal payments</t>
  </si>
  <si>
    <t>Interest expense</t>
  </si>
  <si>
    <t>Summary</t>
  </si>
  <si>
    <t>Decrease (Increase) in Revenue Requirement</t>
  </si>
  <si>
    <t>Decrease in NSPI Earnings</t>
  </si>
  <si>
    <t>2026-2027 Decrease in Revenue Requirement</t>
  </si>
  <si>
    <t>Loan Amount</t>
  </si>
  <si>
    <t>Annual Interest Rate</t>
  </si>
  <si>
    <t>Term (Years)</t>
  </si>
  <si>
    <t>Payments Per Year</t>
  </si>
  <si>
    <t>Issue Date</t>
  </si>
  <si>
    <t>2026-01-01</t>
  </si>
  <si>
    <t>First Payment Date</t>
  </si>
  <si>
    <t>2026-07-01</t>
  </si>
  <si>
    <t>Payment #</t>
  </si>
  <si>
    <t>Payment Date</t>
  </si>
  <si>
    <t>Payment Amount</t>
  </si>
  <si>
    <t>Interest</t>
  </si>
  <si>
    <t>Principal</t>
  </si>
  <si>
    <t>Remaining Balance</t>
  </si>
  <si>
    <t>2026-12-30</t>
  </si>
  <si>
    <t>2027-06-30</t>
  </si>
  <si>
    <t>2027-12-29</t>
  </si>
  <si>
    <t>2028-06-28</t>
  </si>
  <si>
    <t>2028-12-27</t>
  </si>
  <si>
    <t>2029-06-27</t>
  </si>
  <si>
    <t>2029-12-26</t>
  </si>
  <si>
    <t>2030-06-26</t>
  </si>
  <si>
    <t>2030-12-25</t>
  </si>
  <si>
    <t>2031-06-25</t>
  </si>
  <si>
    <t>2031-12-24</t>
  </si>
  <si>
    <t>2032-06-23</t>
  </si>
  <si>
    <t>2032-12-22</t>
  </si>
  <si>
    <t>2033-06-22</t>
  </si>
  <si>
    <t>2033-12-21</t>
  </si>
  <si>
    <t>2034-06-21</t>
  </si>
  <si>
    <t>2034-12-20</t>
  </si>
  <si>
    <t>2035-06-20</t>
  </si>
  <si>
    <t>2035-12-19</t>
  </si>
  <si>
    <t>2036-06-18</t>
  </si>
  <si>
    <t>2036-12-17</t>
  </si>
  <si>
    <t>2037-06-17</t>
  </si>
  <si>
    <t>2037-12-16</t>
  </si>
  <si>
    <t>2038-06-16</t>
  </si>
  <si>
    <t>2038-12-15</t>
  </si>
  <si>
    <t>2039-06-15</t>
  </si>
  <si>
    <t>2039-12-14</t>
  </si>
  <si>
    <t>2040-06-13</t>
  </si>
  <si>
    <t>2040-12-12</t>
  </si>
  <si>
    <t>2041-06-12</t>
  </si>
  <si>
    <t>2041-12-11</t>
  </si>
  <si>
    <t>2042-06-11</t>
  </si>
  <si>
    <t>2042-12-10</t>
  </si>
  <si>
    <t>2043-06-10</t>
  </si>
  <si>
    <t>2043-12-09</t>
  </si>
  <si>
    <t>2044-06-08</t>
  </si>
  <si>
    <t>2044-12-07</t>
  </si>
  <si>
    <t>2045-06-07</t>
  </si>
  <si>
    <t>2045-12-06</t>
  </si>
  <si>
    <t>2046-06-06</t>
  </si>
  <si>
    <t>2046-12-05</t>
  </si>
  <si>
    <t>2047-06-05</t>
  </si>
  <si>
    <t>2047-12-04</t>
  </si>
  <si>
    <t>2048-06-03</t>
  </si>
  <si>
    <t>2048-12-02</t>
  </si>
  <si>
    <t>2049-06-02</t>
  </si>
  <si>
    <t>2049-12-01</t>
  </si>
  <si>
    <t>2050-06-01</t>
  </si>
  <si>
    <t>2050-11-30</t>
  </si>
  <si>
    <t>2051-05-31</t>
  </si>
  <si>
    <t>2051-11-29</t>
  </si>
  <si>
    <t>2052-05-29</t>
  </si>
  <si>
    <t>2052-11-27</t>
  </si>
  <si>
    <t>2053-05-28</t>
  </si>
  <si>
    <t>2053-11-26</t>
  </si>
  <si>
    <t>2054-05-27</t>
  </si>
  <si>
    <t>2054-11-25</t>
  </si>
  <si>
    <t>2055-05-26</t>
  </si>
  <si>
    <t>2055-11-24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</si>
</sst>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2" fillId="0" borderId="1" xfId="0" applyFont="1" applyBorder="1" applyAlignment="1">
      <alignment horizontal="center"/>
    </xf>
    <xf numFmtId="165" fontId="0" fillId="0" borderId="0" xfId="0" applyNumberFormat="1"/>
    <xf numFmtId="165" fontId="0" fillId="0" borderId="0" xfId="1" applyNumberFormat="1" applyFont="1" applyBorder="1"/>
    <xf numFmtId="165" fontId="0" fillId="0" borderId="1" xfId="1" applyNumberFormat="1" applyFont="1" applyBorder="1"/>
    <xf numFmtId="0" fontId="3" fillId="0" borderId="0" xfId="0" applyFont="1"/>
    <xf numFmtId="165" fontId="0" fillId="0" borderId="0" xfId="0" applyNumberFormat="1" applyAlignment="1">
      <alignment horizontal="center"/>
    </xf>
    <xf numFmtId="10" fontId="0" fillId="0" borderId="0" xfId="0" applyNumberFormat="1"/>
    <xf numFmtId="165" fontId="0" fillId="0" borderId="0" xfId="1" applyNumberFormat="1" applyFont="1" applyFill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2" fillId="0" borderId="2" xfId="0" applyFont="1" applyBorder="1"/>
    <xf numFmtId="165" fontId="4" fillId="0" borderId="3" xfId="0" applyNumberFormat="1" applyFont="1" applyBorder="1"/>
    <xf numFmtId="10" fontId="0" fillId="0" borderId="0" xfId="2" applyNumberFormat="1" applyFont="1"/>
    <xf numFmtId="0" fontId="5" fillId="0" borderId="0" xfId="0" applyFont="1"/>
    <xf numFmtId="0" fontId="2" fillId="2" borderId="0" xfId="0" applyFont="1" applyFill="1"/>
    <xf numFmtId="0" fontId="0" fillId="2" borderId="0" xfId="0" applyFill="1"/>
  </cellXfs>
  <cellStyles count="3">
    <cellStyle name="Comma" xfId="1" builtinId="3"/>
    <cellStyle name="Normal" xfId="0" builtinId="0"/>
    <cellStyle name="Percent" xfId="2" builtinId="5"/>
  </cellStyles>
  <dxfs count="4"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FA0895-1B40-4DF5-A14B-4558FDA578D9}" name="AmortizationTable" displayName="AmortizationTable" ref="A8:F68">
  <autoFilter ref="A8:F68" xr:uid="{00000000-0009-0000-0100-000001000000}"/>
  <tableColumns count="6">
    <tableColumn id="1" xr3:uid="{7B01C19E-71AE-4D2A-94B0-67BDFCC5C451}" name="Payment #"/>
    <tableColumn id="2" xr3:uid="{C9F32944-1051-4125-927B-E223DB37B7B4}" name="Payment Date"/>
    <tableColumn id="3" xr3:uid="{544DB792-6263-4D92-9B22-C370F97FF6A1}" name="Payment Amount" dataDxfId="3" dataCellStyle="Comma"/>
    <tableColumn id="4" xr3:uid="{D7A9BE42-58A6-4456-9B96-B0C6171ACC49}" name="Interest" dataDxfId="2" dataCellStyle="Comma"/>
    <tableColumn id="5" xr3:uid="{DC2723A1-4CAC-4EFF-92A2-8FA685C6A1D2}" name="Principal" dataDxfId="1" dataCellStyle="Comma"/>
    <tableColumn id="6" xr3:uid="{4ED65A2A-4EA8-4941-BC12-9A1486D20E7D}" name="Remaining Balance" dataDxfId="0" dataCellStyle="Comm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7ECF-974F-4712-8D13-D3E769D97B90}">
  <sheetPr>
    <pageSetUpPr fitToPage="1"/>
  </sheetPr>
  <dimension ref="A1:AR44"/>
  <sheetViews>
    <sheetView showGridLines="0" tabSelected="1" topLeftCell="A22" zoomScale="80" zoomScaleNormal="80" workbookViewId="0">
      <selection activeCell="C34" sqref="C34"/>
    </sheetView>
  </sheetViews>
  <sheetFormatPr defaultRowHeight="15" x14ac:dyDescent="0.25"/>
  <cols>
    <col min="1" max="1" width="16.28515625" bestFit="1" customWidth="1"/>
    <col min="2" max="2" width="75.140625" bestFit="1" customWidth="1"/>
    <col min="3" max="3" width="13.28515625" customWidth="1"/>
    <col min="4" max="4" width="13.140625" customWidth="1"/>
    <col min="5" max="5" width="13.42578125" customWidth="1"/>
    <col min="6" max="6" width="13" bestFit="1" customWidth="1"/>
    <col min="7" max="7" width="13" customWidth="1"/>
    <col min="8" max="8" width="13.42578125" bestFit="1" customWidth="1"/>
    <col min="9" max="12" width="12.85546875" bestFit="1" customWidth="1"/>
    <col min="13" max="13" width="13.140625" customWidth="1"/>
    <col min="14" max="14" width="13.42578125" customWidth="1"/>
    <col min="15" max="15" width="13" bestFit="1" customWidth="1"/>
    <col min="16" max="16" width="13" customWidth="1"/>
    <col min="17" max="17" width="13.42578125" bestFit="1" customWidth="1"/>
    <col min="18" max="21" width="12.85546875" bestFit="1" customWidth="1"/>
    <col min="22" max="22" width="13.140625" customWidth="1"/>
    <col min="23" max="23" width="13.42578125" customWidth="1"/>
    <col min="24" max="24" width="13" bestFit="1" customWidth="1"/>
    <col min="25" max="25" width="13" customWidth="1"/>
    <col min="26" max="26" width="13.42578125" bestFit="1" customWidth="1"/>
    <col min="27" max="29" width="12.85546875" bestFit="1" customWidth="1"/>
    <col min="30" max="30" width="14.5703125" bestFit="1" customWidth="1"/>
    <col min="31" max="32" width="12.42578125" bestFit="1" customWidth="1"/>
    <col min="33" max="33" width="14.5703125" bestFit="1" customWidth="1"/>
    <col min="34" max="40" width="11.85546875" customWidth="1"/>
    <col min="41" max="41" width="13.28515625" customWidth="1"/>
  </cols>
  <sheetData>
    <row r="1" spans="1:41" x14ac:dyDescent="0.25">
      <c r="A1" s="1" t="s">
        <v>0</v>
      </c>
      <c r="E1" s="7"/>
      <c r="N1" s="7"/>
      <c r="W1" s="7"/>
    </row>
    <row r="3" spans="1:41" x14ac:dyDescent="0.25">
      <c r="A3" s="1" t="s">
        <v>1</v>
      </c>
    </row>
    <row r="4" spans="1:41" x14ac:dyDescent="0.25">
      <c r="B4" t="s">
        <v>2</v>
      </c>
      <c r="C4" s="9">
        <v>6.6500000000000004E-2</v>
      </c>
    </row>
    <row r="5" spans="1:41" x14ac:dyDescent="0.25">
      <c r="B5" t="s">
        <v>3</v>
      </c>
      <c r="C5" s="9">
        <v>0.05</v>
      </c>
    </row>
    <row r="6" spans="1:41" x14ac:dyDescent="0.25">
      <c r="B6" t="s">
        <v>4</v>
      </c>
      <c r="C6" s="9">
        <v>0.09</v>
      </c>
    </row>
    <row r="7" spans="1:41" x14ac:dyDescent="0.25">
      <c r="B7" t="s">
        <v>5</v>
      </c>
      <c r="C7" s="9">
        <v>0.4</v>
      </c>
    </row>
    <row r="8" spans="1:41" x14ac:dyDescent="0.25">
      <c r="B8" t="s">
        <v>6</v>
      </c>
      <c r="C8" s="9">
        <v>0.28999999999999998</v>
      </c>
    </row>
    <row r="9" spans="1:41" x14ac:dyDescent="0.25">
      <c r="B9" t="s">
        <v>7</v>
      </c>
      <c r="C9" s="10">
        <v>704000000</v>
      </c>
    </row>
    <row r="10" spans="1:41" x14ac:dyDescent="0.25">
      <c r="B10" t="s">
        <v>8</v>
      </c>
      <c r="C10" s="10"/>
    </row>
    <row r="11" spans="1:41" x14ac:dyDescent="0.25">
      <c r="C11" s="10"/>
    </row>
    <row r="12" spans="1:41" x14ac:dyDescent="0.25">
      <c r="A12" s="17" t="s">
        <v>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41" x14ac:dyDescent="0.25">
      <c r="B13" s="1" t="s">
        <v>10</v>
      </c>
      <c r="C13" s="3">
        <v>1</v>
      </c>
      <c r="D13" s="3">
        <v>2</v>
      </c>
      <c r="E13" s="3">
        <v>3</v>
      </c>
      <c r="F13" s="3">
        <v>4</v>
      </c>
      <c r="G13" s="3">
        <v>5</v>
      </c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3">
        <v>11</v>
      </c>
      <c r="N13" s="3">
        <v>12</v>
      </c>
      <c r="O13" s="3">
        <v>13</v>
      </c>
      <c r="P13" s="3">
        <v>14</v>
      </c>
      <c r="Q13" s="3">
        <v>15</v>
      </c>
      <c r="R13" s="3">
        <v>16</v>
      </c>
      <c r="S13" s="3">
        <v>17</v>
      </c>
      <c r="T13" s="3">
        <v>18</v>
      </c>
      <c r="U13" s="3">
        <v>19</v>
      </c>
      <c r="V13" s="3">
        <v>20</v>
      </c>
      <c r="W13" s="3">
        <v>21</v>
      </c>
      <c r="X13" s="3">
        <v>22</v>
      </c>
      <c r="Y13" s="3">
        <v>23</v>
      </c>
      <c r="Z13" s="3">
        <v>24</v>
      </c>
      <c r="AA13" s="3">
        <v>25</v>
      </c>
      <c r="AB13" s="3">
        <v>26</v>
      </c>
      <c r="AC13" s="3">
        <v>27</v>
      </c>
      <c r="AD13" s="3" t="s">
        <v>11</v>
      </c>
    </row>
    <row r="14" spans="1:41" x14ac:dyDescent="0.25">
      <c r="A14" s="1"/>
      <c r="B14" t="s">
        <v>12</v>
      </c>
      <c r="C14" s="4">
        <f>+C9</f>
        <v>704000000</v>
      </c>
      <c r="D14" s="4">
        <f>+C15</f>
        <v>677400000</v>
      </c>
      <c r="E14" s="4">
        <f>+D15</f>
        <v>650800000</v>
      </c>
      <c r="F14" s="4">
        <f t="shared" ref="F14:L14" si="0">+E15</f>
        <v>624200000</v>
      </c>
      <c r="G14" s="4">
        <f t="shared" si="0"/>
        <v>597600000</v>
      </c>
      <c r="H14" s="4">
        <f t="shared" si="0"/>
        <v>571000000</v>
      </c>
      <c r="I14" s="4">
        <f t="shared" si="0"/>
        <v>544400000</v>
      </c>
      <c r="J14" s="4">
        <f t="shared" si="0"/>
        <v>517800000</v>
      </c>
      <c r="K14" s="4">
        <f t="shared" si="0"/>
        <v>491200000</v>
      </c>
      <c r="L14" s="4">
        <f t="shared" si="0"/>
        <v>464600000</v>
      </c>
      <c r="M14" s="4">
        <f>+L15</f>
        <v>438000000</v>
      </c>
      <c r="N14" s="4">
        <f>+M15</f>
        <v>411400000</v>
      </c>
      <c r="O14" s="4">
        <f t="shared" ref="O14:U14" si="1">+N15</f>
        <v>384800000</v>
      </c>
      <c r="P14" s="4">
        <f t="shared" si="1"/>
        <v>358200000</v>
      </c>
      <c r="Q14" s="4">
        <f t="shared" si="1"/>
        <v>331600000</v>
      </c>
      <c r="R14" s="4">
        <f t="shared" si="1"/>
        <v>305000000</v>
      </c>
      <c r="S14" s="4">
        <f t="shared" si="1"/>
        <v>278400000</v>
      </c>
      <c r="T14" s="4">
        <f t="shared" si="1"/>
        <v>251800000</v>
      </c>
      <c r="U14" s="4">
        <f t="shared" si="1"/>
        <v>225200000</v>
      </c>
      <c r="V14" s="4">
        <f>+U15</f>
        <v>198600000</v>
      </c>
      <c r="W14" s="4">
        <f>+V15</f>
        <v>172000000</v>
      </c>
      <c r="X14" s="4">
        <f t="shared" ref="X14:AC14" si="2">+W15</f>
        <v>145400000</v>
      </c>
      <c r="Y14" s="4">
        <f t="shared" si="2"/>
        <v>118800000</v>
      </c>
      <c r="Z14" s="4">
        <f t="shared" si="2"/>
        <v>92200000</v>
      </c>
      <c r="AA14" s="4">
        <f t="shared" si="2"/>
        <v>65600000</v>
      </c>
      <c r="AB14" s="4">
        <f t="shared" si="2"/>
        <v>39000000</v>
      </c>
      <c r="AC14" s="4">
        <f t="shared" si="2"/>
        <v>12400000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x14ac:dyDescent="0.25">
      <c r="A15" s="1"/>
      <c r="B15" t="s">
        <v>13</v>
      </c>
      <c r="C15" s="4">
        <f>+C14-$C$16</f>
        <v>677400000</v>
      </c>
      <c r="D15" s="4">
        <f t="shared" ref="D15:AB15" si="3">+D14-$C$16</f>
        <v>650800000</v>
      </c>
      <c r="E15" s="4">
        <f t="shared" si="3"/>
        <v>624200000</v>
      </c>
      <c r="F15" s="4">
        <f t="shared" si="3"/>
        <v>597600000</v>
      </c>
      <c r="G15" s="4">
        <f t="shared" si="3"/>
        <v>571000000</v>
      </c>
      <c r="H15" s="4">
        <f t="shared" si="3"/>
        <v>544400000</v>
      </c>
      <c r="I15" s="4">
        <f t="shared" si="3"/>
        <v>517800000</v>
      </c>
      <c r="J15" s="4">
        <f t="shared" si="3"/>
        <v>491200000</v>
      </c>
      <c r="K15" s="4">
        <f t="shared" si="3"/>
        <v>464600000</v>
      </c>
      <c r="L15" s="4">
        <f t="shared" si="3"/>
        <v>438000000</v>
      </c>
      <c r="M15" s="4">
        <f t="shared" si="3"/>
        <v>411400000</v>
      </c>
      <c r="N15" s="4">
        <f t="shared" si="3"/>
        <v>384800000</v>
      </c>
      <c r="O15" s="4">
        <f t="shared" si="3"/>
        <v>358200000</v>
      </c>
      <c r="P15" s="4">
        <f t="shared" si="3"/>
        <v>331600000</v>
      </c>
      <c r="Q15" s="4">
        <f t="shared" si="3"/>
        <v>305000000</v>
      </c>
      <c r="R15" s="4">
        <f t="shared" si="3"/>
        <v>278400000</v>
      </c>
      <c r="S15" s="4">
        <f t="shared" si="3"/>
        <v>251800000</v>
      </c>
      <c r="T15" s="4">
        <f t="shared" si="3"/>
        <v>225200000</v>
      </c>
      <c r="U15" s="4">
        <f t="shared" si="3"/>
        <v>198600000</v>
      </c>
      <c r="V15" s="4">
        <f t="shared" si="3"/>
        <v>172000000</v>
      </c>
      <c r="W15" s="4">
        <f t="shared" si="3"/>
        <v>145400000</v>
      </c>
      <c r="X15" s="4">
        <f t="shared" si="3"/>
        <v>118800000</v>
      </c>
      <c r="Y15" s="4">
        <f t="shared" si="3"/>
        <v>92200000</v>
      </c>
      <c r="Z15" s="4">
        <f t="shared" si="3"/>
        <v>65600000</v>
      </c>
      <c r="AA15" s="4">
        <f t="shared" si="3"/>
        <v>39000000</v>
      </c>
      <c r="AB15" s="4">
        <f t="shared" si="3"/>
        <v>12400000</v>
      </c>
      <c r="AC15" s="4">
        <f>+AC14-AB15</f>
        <v>0</v>
      </c>
    </row>
    <row r="16" spans="1:41" x14ac:dyDescent="0.25">
      <c r="A16" s="1"/>
      <c r="B16" t="s">
        <v>14</v>
      </c>
      <c r="C16" s="4">
        <v>26600000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44" x14ac:dyDescent="0.25">
      <c r="A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44" x14ac:dyDescent="0.25">
      <c r="A18" s="1"/>
      <c r="B18" s="1" t="s">
        <v>15</v>
      </c>
      <c r="C18" s="3">
        <v>1</v>
      </c>
      <c r="D18" s="3">
        <v>2</v>
      </c>
      <c r="E18" s="3">
        <v>3</v>
      </c>
      <c r="F18" s="3">
        <v>4</v>
      </c>
      <c r="G18" s="3">
        <v>5</v>
      </c>
      <c r="H18" s="3">
        <v>6</v>
      </c>
      <c r="I18" s="3">
        <v>7</v>
      </c>
      <c r="J18" s="3">
        <v>8</v>
      </c>
      <c r="K18" s="3">
        <v>9</v>
      </c>
      <c r="L18" s="3">
        <v>10</v>
      </c>
      <c r="M18" s="3">
        <v>11</v>
      </c>
      <c r="N18" s="3">
        <v>12</v>
      </c>
      <c r="O18" s="3">
        <v>13</v>
      </c>
      <c r="P18" s="3">
        <v>14</v>
      </c>
      <c r="Q18" s="3">
        <v>15</v>
      </c>
      <c r="R18" s="3">
        <v>16</v>
      </c>
      <c r="S18" s="3">
        <v>17</v>
      </c>
      <c r="T18" s="3">
        <v>18</v>
      </c>
      <c r="U18" s="3">
        <v>19</v>
      </c>
      <c r="V18" s="3">
        <v>20</v>
      </c>
      <c r="W18" s="3">
        <v>21</v>
      </c>
      <c r="X18" s="3">
        <v>22</v>
      </c>
      <c r="Y18" s="3">
        <v>23</v>
      </c>
      <c r="Z18" s="3">
        <v>24</v>
      </c>
      <c r="AA18" s="3">
        <v>25</v>
      </c>
      <c r="AB18" s="3">
        <v>26</v>
      </c>
      <c r="AC18" s="3">
        <v>27</v>
      </c>
      <c r="AD18" s="3" t="s">
        <v>11</v>
      </c>
    </row>
    <row r="19" spans="1:44" x14ac:dyDescent="0.25">
      <c r="A19" s="1"/>
      <c r="B19" t="s">
        <v>16</v>
      </c>
      <c r="C19" s="8">
        <f>C14-C15</f>
        <v>26600000</v>
      </c>
      <c r="D19" s="8">
        <f t="shared" ref="D19:AC19" si="4">D14-D15</f>
        <v>26600000</v>
      </c>
      <c r="E19" s="8">
        <f t="shared" si="4"/>
        <v>26600000</v>
      </c>
      <c r="F19" s="8">
        <f t="shared" si="4"/>
        <v>26600000</v>
      </c>
      <c r="G19" s="8">
        <f t="shared" si="4"/>
        <v>26600000</v>
      </c>
      <c r="H19" s="8">
        <f t="shared" si="4"/>
        <v>26600000</v>
      </c>
      <c r="I19" s="8">
        <f t="shared" si="4"/>
        <v>26600000</v>
      </c>
      <c r="J19" s="8">
        <f t="shared" si="4"/>
        <v>26600000</v>
      </c>
      <c r="K19" s="8">
        <f t="shared" si="4"/>
        <v>26600000</v>
      </c>
      <c r="L19" s="8">
        <f t="shared" si="4"/>
        <v>26600000</v>
      </c>
      <c r="M19" s="8">
        <f t="shared" si="4"/>
        <v>26600000</v>
      </c>
      <c r="N19" s="8">
        <f t="shared" si="4"/>
        <v>26600000</v>
      </c>
      <c r="O19" s="8">
        <f t="shared" si="4"/>
        <v>26600000</v>
      </c>
      <c r="P19" s="8">
        <f t="shared" si="4"/>
        <v>26600000</v>
      </c>
      <c r="Q19" s="8">
        <f t="shared" si="4"/>
        <v>26600000</v>
      </c>
      <c r="R19" s="8">
        <f t="shared" si="4"/>
        <v>26600000</v>
      </c>
      <c r="S19" s="8">
        <f t="shared" si="4"/>
        <v>26600000</v>
      </c>
      <c r="T19" s="8">
        <f t="shared" si="4"/>
        <v>26600000</v>
      </c>
      <c r="U19" s="8">
        <f t="shared" si="4"/>
        <v>26600000</v>
      </c>
      <c r="V19" s="8">
        <f t="shared" si="4"/>
        <v>26600000</v>
      </c>
      <c r="W19" s="8">
        <f t="shared" si="4"/>
        <v>26600000</v>
      </c>
      <c r="X19" s="8">
        <f t="shared" si="4"/>
        <v>26600000</v>
      </c>
      <c r="Y19" s="8">
        <f t="shared" si="4"/>
        <v>26600000</v>
      </c>
      <c r="Z19" s="8">
        <f t="shared" si="4"/>
        <v>26600000</v>
      </c>
      <c r="AA19" s="8">
        <f t="shared" si="4"/>
        <v>26600000</v>
      </c>
      <c r="AB19" s="8">
        <f t="shared" si="4"/>
        <v>26600000</v>
      </c>
      <c r="AC19" s="8">
        <f t="shared" si="4"/>
        <v>12400000</v>
      </c>
      <c r="AD19" s="5">
        <f>SUM(C19:AC19)</f>
        <v>704000000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1:44" x14ac:dyDescent="0.25">
      <c r="B20" t="s">
        <v>17</v>
      </c>
      <c r="C20" s="5">
        <f>AVERAGE(C14:C15)*$C$4</f>
        <v>45931550</v>
      </c>
      <c r="D20" s="5">
        <f>AVERAGE(D14:D15)*$C$4</f>
        <v>44162650</v>
      </c>
      <c r="E20" s="5">
        <f t="shared" ref="E20:AC20" si="5">AVERAGE(E14:E15)*$C$4</f>
        <v>42393750</v>
      </c>
      <c r="F20" s="5">
        <f t="shared" si="5"/>
        <v>40624850</v>
      </c>
      <c r="G20" s="5">
        <f t="shared" si="5"/>
        <v>38855950</v>
      </c>
      <c r="H20" s="5">
        <f t="shared" si="5"/>
        <v>37087050</v>
      </c>
      <c r="I20" s="5">
        <f t="shared" si="5"/>
        <v>35318150</v>
      </c>
      <c r="J20" s="5">
        <f t="shared" si="5"/>
        <v>33549250</v>
      </c>
      <c r="K20" s="5">
        <f t="shared" si="5"/>
        <v>31780350</v>
      </c>
      <c r="L20" s="5">
        <f t="shared" si="5"/>
        <v>30011450</v>
      </c>
      <c r="M20" s="5">
        <f t="shared" si="5"/>
        <v>28242550</v>
      </c>
      <c r="N20" s="5">
        <f t="shared" si="5"/>
        <v>26473650</v>
      </c>
      <c r="O20" s="5">
        <f t="shared" si="5"/>
        <v>24704750</v>
      </c>
      <c r="P20" s="5">
        <f t="shared" si="5"/>
        <v>22935850</v>
      </c>
      <c r="Q20" s="5">
        <f t="shared" si="5"/>
        <v>21166950</v>
      </c>
      <c r="R20" s="5">
        <f t="shared" si="5"/>
        <v>19398050</v>
      </c>
      <c r="S20" s="5">
        <f t="shared" si="5"/>
        <v>17629150</v>
      </c>
      <c r="T20" s="5">
        <f t="shared" si="5"/>
        <v>15860250</v>
      </c>
      <c r="U20" s="5">
        <f t="shared" si="5"/>
        <v>14091350</v>
      </c>
      <c r="V20" s="5">
        <f t="shared" si="5"/>
        <v>12322450</v>
      </c>
      <c r="W20" s="5">
        <f t="shared" si="5"/>
        <v>10553550</v>
      </c>
      <c r="X20" s="5">
        <f t="shared" si="5"/>
        <v>8784650</v>
      </c>
      <c r="Y20" s="5">
        <f t="shared" si="5"/>
        <v>7015750</v>
      </c>
      <c r="Z20" s="5">
        <f t="shared" si="5"/>
        <v>5246850</v>
      </c>
      <c r="AA20" s="5">
        <f t="shared" si="5"/>
        <v>3477950</v>
      </c>
      <c r="AB20" s="5">
        <f t="shared" si="5"/>
        <v>1709050</v>
      </c>
      <c r="AC20" s="5">
        <f t="shared" si="5"/>
        <v>412300</v>
      </c>
      <c r="AD20" s="5">
        <f>SUM(C20:AC20)</f>
        <v>619740100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1:44" x14ac:dyDescent="0.25">
      <c r="B21" t="s">
        <v>18</v>
      </c>
      <c r="C21" s="12">
        <f>(C24+C19)/(1-$C$8)*$C$8</f>
        <v>21020997.183098592</v>
      </c>
      <c r="D21" s="12">
        <f t="shared" ref="D21:AC21" si="6">(D24+D19)/(1-$C$8)*$C$8</f>
        <v>20629864.788732395</v>
      </c>
      <c r="E21" s="12">
        <f t="shared" si="6"/>
        <v>20238732.394366197</v>
      </c>
      <c r="F21" s="12">
        <f t="shared" si="6"/>
        <v>19847600</v>
      </c>
      <c r="G21" s="12">
        <f t="shared" si="6"/>
        <v>19456467.605633803</v>
      </c>
      <c r="H21" s="12">
        <f t="shared" si="6"/>
        <v>19065335.211267605</v>
      </c>
      <c r="I21" s="12">
        <f t="shared" si="6"/>
        <v>18674202.816901408</v>
      </c>
      <c r="J21" s="12">
        <f t="shared" si="6"/>
        <v>18283070.422535211</v>
      </c>
      <c r="K21" s="12">
        <f t="shared" si="6"/>
        <v>17891938.028169014</v>
      </c>
      <c r="L21" s="12">
        <f t="shared" si="6"/>
        <v>17500805.633802816</v>
      </c>
      <c r="M21" s="12">
        <f t="shared" si="6"/>
        <v>17109673.239436619</v>
      </c>
      <c r="N21" s="12">
        <f t="shared" si="6"/>
        <v>16718540.845070422</v>
      </c>
      <c r="O21" s="12">
        <f t="shared" si="6"/>
        <v>16327408.450704226</v>
      </c>
      <c r="P21" s="12">
        <f t="shared" si="6"/>
        <v>15936276.056338029</v>
      </c>
      <c r="Q21" s="12">
        <f t="shared" si="6"/>
        <v>15545143.661971832</v>
      </c>
      <c r="R21" s="12">
        <f t="shared" si="6"/>
        <v>15154011.267605634</v>
      </c>
      <c r="S21" s="12">
        <f t="shared" si="6"/>
        <v>14762878.873239437</v>
      </c>
      <c r="T21" s="12">
        <f t="shared" si="6"/>
        <v>14371746.47887324</v>
      </c>
      <c r="U21" s="12">
        <f t="shared" si="6"/>
        <v>13980614.084507043</v>
      </c>
      <c r="V21" s="12">
        <f t="shared" si="6"/>
        <v>13589481.690140845</v>
      </c>
      <c r="W21" s="12">
        <f t="shared" si="6"/>
        <v>13198349.295774648</v>
      </c>
      <c r="X21" s="12">
        <f t="shared" si="6"/>
        <v>12807216.901408451</v>
      </c>
      <c r="Y21" s="12">
        <f t="shared" si="6"/>
        <v>12416084.507042253</v>
      </c>
      <c r="Z21" s="12">
        <f t="shared" si="6"/>
        <v>12024952.112676058</v>
      </c>
      <c r="AA21" s="12">
        <f t="shared" si="6"/>
        <v>11633819.718309861</v>
      </c>
      <c r="AB21" s="12">
        <f t="shared" si="6"/>
        <v>11242687.323943663</v>
      </c>
      <c r="AC21" s="12">
        <f t="shared" si="6"/>
        <v>5155954.9295774652</v>
      </c>
      <c r="AD21" s="12">
        <f>SUM(C21:AC21)</f>
        <v>424583853.52112687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4" x14ac:dyDescent="0.25">
      <c r="B22" t="s">
        <v>15</v>
      </c>
      <c r="C22" s="5">
        <f>SUM(C19:C21)</f>
        <v>93552547.183098584</v>
      </c>
      <c r="D22" s="5">
        <f t="shared" ref="D22:AC22" si="7">SUM(D19:D21)</f>
        <v>91392514.788732395</v>
      </c>
      <c r="E22" s="5">
        <f t="shared" si="7"/>
        <v>89232482.394366205</v>
      </c>
      <c r="F22" s="5">
        <f t="shared" si="7"/>
        <v>87072450</v>
      </c>
      <c r="G22" s="5">
        <f t="shared" si="7"/>
        <v>84912417.605633795</v>
      </c>
      <c r="H22" s="5">
        <f t="shared" si="7"/>
        <v>82752385.211267605</v>
      </c>
      <c r="I22" s="5">
        <f t="shared" si="7"/>
        <v>80592352.816901416</v>
      </c>
      <c r="J22" s="5">
        <f t="shared" si="7"/>
        <v>78432320.422535211</v>
      </c>
      <c r="K22" s="5">
        <f t="shared" si="7"/>
        <v>76272288.028169006</v>
      </c>
      <c r="L22" s="5">
        <f t="shared" si="7"/>
        <v>74112255.633802816</v>
      </c>
      <c r="M22" s="5">
        <f t="shared" si="7"/>
        <v>71952223.239436626</v>
      </c>
      <c r="N22" s="5">
        <f t="shared" si="7"/>
        <v>69792190.845070422</v>
      </c>
      <c r="O22" s="5">
        <f t="shared" si="7"/>
        <v>67632158.450704232</v>
      </c>
      <c r="P22" s="5">
        <f t="shared" si="7"/>
        <v>65472126.056338027</v>
      </c>
      <c r="Q22" s="5">
        <f t="shared" si="7"/>
        <v>63312093.66197183</v>
      </c>
      <c r="R22" s="5">
        <f t="shared" si="7"/>
        <v>61152061.267605633</v>
      </c>
      <c r="S22" s="5">
        <f t="shared" si="7"/>
        <v>58992028.873239435</v>
      </c>
      <c r="T22" s="5">
        <f t="shared" si="7"/>
        <v>56831996.478873238</v>
      </c>
      <c r="U22" s="5">
        <f t="shared" si="7"/>
        <v>54671964.084507041</v>
      </c>
      <c r="V22" s="5">
        <f t="shared" si="7"/>
        <v>52511931.690140843</v>
      </c>
      <c r="W22" s="5">
        <f t="shared" si="7"/>
        <v>50351899.295774646</v>
      </c>
      <c r="X22" s="5">
        <f t="shared" si="7"/>
        <v>48191866.901408449</v>
      </c>
      <c r="Y22" s="5">
        <f t="shared" si="7"/>
        <v>46031834.507042252</v>
      </c>
      <c r="Z22" s="5">
        <f t="shared" si="7"/>
        <v>43871802.112676054</v>
      </c>
      <c r="AA22" s="5">
        <f t="shared" si="7"/>
        <v>41711769.718309864</v>
      </c>
      <c r="AB22" s="5">
        <f t="shared" si="7"/>
        <v>39551737.32394366</v>
      </c>
      <c r="AC22" s="5">
        <f t="shared" si="7"/>
        <v>17968254.929577466</v>
      </c>
      <c r="AD22" s="5">
        <f>SUM(AD19:AD21)</f>
        <v>1748323953.5211267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1:44" x14ac:dyDescent="0.25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4" x14ac:dyDescent="0.25">
      <c r="B24" t="s">
        <v>19</v>
      </c>
      <c r="C24" s="5">
        <f>AVERAGE(C14:C15)*$C$6*$C$7</f>
        <v>24865200</v>
      </c>
      <c r="D24" s="5">
        <f t="shared" ref="D24:AC24" si="8">AVERAGE(D14:D15)*$C$6*$C$7</f>
        <v>23907600</v>
      </c>
      <c r="E24" s="5">
        <f t="shared" si="8"/>
        <v>22950000</v>
      </c>
      <c r="F24" s="5">
        <f t="shared" si="8"/>
        <v>21992400</v>
      </c>
      <c r="G24" s="5">
        <f t="shared" si="8"/>
        <v>21034800</v>
      </c>
      <c r="H24" s="5">
        <f t="shared" si="8"/>
        <v>20077200</v>
      </c>
      <c r="I24" s="5">
        <f t="shared" si="8"/>
        <v>19119600</v>
      </c>
      <c r="J24" s="5">
        <f t="shared" si="8"/>
        <v>18162000</v>
      </c>
      <c r="K24" s="5">
        <f t="shared" si="8"/>
        <v>17204400</v>
      </c>
      <c r="L24" s="5">
        <f t="shared" si="8"/>
        <v>16246800</v>
      </c>
      <c r="M24" s="5">
        <f t="shared" si="8"/>
        <v>15289200</v>
      </c>
      <c r="N24" s="5">
        <f t="shared" si="8"/>
        <v>14331600</v>
      </c>
      <c r="O24" s="5">
        <f t="shared" si="8"/>
        <v>13374000</v>
      </c>
      <c r="P24" s="5">
        <f t="shared" si="8"/>
        <v>12416400</v>
      </c>
      <c r="Q24" s="5">
        <f t="shared" si="8"/>
        <v>11458800</v>
      </c>
      <c r="R24" s="5">
        <f t="shared" si="8"/>
        <v>10501200</v>
      </c>
      <c r="S24" s="5">
        <f t="shared" si="8"/>
        <v>9543600</v>
      </c>
      <c r="T24" s="5">
        <f t="shared" si="8"/>
        <v>8586000</v>
      </c>
      <c r="U24" s="5">
        <f t="shared" si="8"/>
        <v>7628400</v>
      </c>
      <c r="V24" s="5">
        <f t="shared" si="8"/>
        <v>6670800</v>
      </c>
      <c r="W24" s="5">
        <f t="shared" si="8"/>
        <v>5713200</v>
      </c>
      <c r="X24" s="5">
        <f t="shared" si="8"/>
        <v>4755600</v>
      </c>
      <c r="Y24" s="5">
        <f t="shared" si="8"/>
        <v>3798000</v>
      </c>
      <c r="Z24" s="5">
        <f t="shared" si="8"/>
        <v>2840400</v>
      </c>
      <c r="AA24" s="5">
        <f t="shared" si="8"/>
        <v>1882800</v>
      </c>
      <c r="AB24" s="5">
        <f t="shared" si="8"/>
        <v>925200</v>
      </c>
      <c r="AC24" s="5">
        <f t="shared" si="8"/>
        <v>223200</v>
      </c>
      <c r="AD24" s="5">
        <f>SUM(C24:AC24)</f>
        <v>335498400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4" x14ac:dyDescent="0.25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K25" s="2"/>
    </row>
    <row r="26" spans="1:44" x14ac:dyDescent="0.25">
      <c r="A26" s="17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44" x14ac:dyDescent="0.25">
      <c r="B27" s="1" t="s">
        <v>10</v>
      </c>
      <c r="C27" s="3">
        <v>1</v>
      </c>
      <c r="D27" s="3">
        <v>2</v>
      </c>
      <c r="E27" s="3">
        <v>3</v>
      </c>
      <c r="F27" s="3">
        <v>4</v>
      </c>
      <c r="G27" s="3">
        <v>5</v>
      </c>
      <c r="H27" s="3">
        <v>6</v>
      </c>
      <c r="I27" s="3">
        <v>7</v>
      </c>
      <c r="J27" s="3">
        <v>8</v>
      </c>
      <c r="K27" s="3">
        <v>9</v>
      </c>
      <c r="L27" s="3">
        <v>10</v>
      </c>
      <c r="M27" s="3">
        <v>11</v>
      </c>
      <c r="N27" s="3">
        <v>12</v>
      </c>
      <c r="O27" s="3">
        <v>13</v>
      </c>
      <c r="P27" s="3">
        <v>14</v>
      </c>
      <c r="Q27" s="3">
        <v>15</v>
      </c>
      <c r="R27" s="3">
        <v>16</v>
      </c>
      <c r="S27" s="3">
        <v>17</v>
      </c>
      <c r="T27" s="3">
        <v>18</v>
      </c>
      <c r="U27" s="3">
        <v>19</v>
      </c>
      <c r="V27" s="3">
        <v>20</v>
      </c>
      <c r="W27" s="3">
        <v>21</v>
      </c>
      <c r="X27" s="3">
        <v>22</v>
      </c>
      <c r="Y27" s="3">
        <v>23</v>
      </c>
      <c r="Z27" s="3">
        <v>24</v>
      </c>
      <c r="AA27" s="3">
        <v>25</v>
      </c>
      <c r="AB27" s="3">
        <v>26</v>
      </c>
      <c r="AC27" s="3">
        <v>27</v>
      </c>
      <c r="AD27" s="3">
        <v>28</v>
      </c>
      <c r="AE27" s="3">
        <v>29</v>
      </c>
      <c r="AF27" s="3">
        <v>30</v>
      </c>
      <c r="AG27" s="3" t="s">
        <v>11</v>
      </c>
    </row>
    <row r="28" spans="1:44" x14ac:dyDescent="0.25">
      <c r="A28" s="1"/>
      <c r="B28" t="s">
        <v>12</v>
      </c>
      <c r="C28" s="4">
        <f>+C9</f>
        <v>704000000</v>
      </c>
      <c r="D28" s="4">
        <f>+C29</f>
        <v>693516998.79999995</v>
      </c>
      <c r="E28" s="4">
        <f>+D29</f>
        <v>682503295.66999996</v>
      </c>
      <c r="F28" s="4">
        <f t="shared" ref="F28:L28" si="9">+E29</f>
        <v>670932023.82000005</v>
      </c>
      <c r="G28" s="4">
        <f t="shared" si="9"/>
        <v>658774956.33000004</v>
      </c>
      <c r="H28" s="4">
        <f t="shared" si="9"/>
        <v>646002437.29999995</v>
      </c>
      <c r="I28" s="4">
        <f t="shared" si="9"/>
        <v>632583309.5</v>
      </c>
      <c r="J28" s="4">
        <f t="shared" si="9"/>
        <v>618484838.34000003</v>
      </c>
      <c r="K28" s="4">
        <f t="shared" si="9"/>
        <v>603672632.09000003</v>
      </c>
      <c r="L28" s="4">
        <f t="shared" si="9"/>
        <v>588110557.88999999</v>
      </c>
      <c r="M28" s="4">
        <f>+L29</f>
        <v>571760653.69000006</v>
      </c>
      <c r="N28" s="4">
        <f>+M29</f>
        <v>554583035.59000003</v>
      </c>
      <c r="O28" s="4">
        <f t="shared" ref="O28:U28" si="10">+N29</f>
        <v>536535800.56999999</v>
      </c>
      <c r="P28" s="4">
        <f t="shared" si="10"/>
        <v>517574924.27999997</v>
      </c>
      <c r="Q28" s="4">
        <f t="shared" si="10"/>
        <v>497654153.63</v>
      </c>
      <c r="R28" s="4">
        <f t="shared" si="10"/>
        <v>476724893.95999998</v>
      </c>
      <c r="S28" s="4">
        <f t="shared" si="10"/>
        <v>454736090.51999998</v>
      </c>
      <c r="T28" s="4">
        <f t="shared" si="10"/>
        <v>431634103.91000003</v>
      </c>
      <c r="U28" s="4">
        <f t="shared" si="10"/>
        <v>407362579.23000002</v>
      </c>
      <c r="V28" s="4">
        <f>+U29</f>
        <v>381862308.60000002</v>
      </c>
      <c r="W28" s="4">
        <f>+V29</f>
        <v>355071086.77999997</v>
      </c>
      <c r="X28" s="4">
        <f t="shared" ref="X28:AF28" si="11">+W29</f>
        <v>326923559.35000002</v>
      </c>
      <c r="Y28" s="4">
        <f t="shared" si="11"/>
        <v>297351063.35000002</v>
      </c>
      <c r="Z28" s="4">
        <f t="shared" si="11"/>
        <v>266281459.74000001</v>
      </c>
      <c r="AA28" s="4">
        <f t="shared" si="11"/>
        <v>233638957.44</v>
      </c>
      <c r="AB28" s="4">
        <f t="shared" si="11"/>
        <v>199343928.47</v>
      </c>
      <c r="AC28" s="4">
        <f t="shared" si="11"/>
        <v>163312713.65000001</v>
      </c>
      <c r="AD28" s="4">
        <f t="shared" si="11"/>
        <v>125457418.59</v>
      </c>
      <c r="AE28" s="4">
        <f t="shared" si="11"/>
        <v>85685699.209999993</v>
      </c>
      <c r="AF28" s="4">
        <f t="shared" si="11"/>
        <v>43900536.530000001</v>
      </c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x14ac:dyDescent="0.25">
      <c r="A29" s="1"/>
      <c r="B29" t="s">
        <v>13</v>
      </c>
      <c r="C29" s="4">
        <f>'Amortization Schedule'!F10</f>
        <v>693516998.79999995</v>
      </c>
      <c r="D29" s="4">
        <f>'Amortization Schedule'!F12</f>
        <v>682503295.66999996</v>
      </c>
      <c r="E29" s="4">
        <f>'Amortization Schedule'!F14</f>
        <v>670932023.82000005</v>
      </c>
      <c r="F29" s="4">
        <f>'Amortization Schedule'!F16</f>
        <v>658774956.33000004</v>
      </c>
      <c r="G29" s="4">
        <f>'Amortization Schedule'!F18</f>
        <v>646002437.29999995</v>
      </c>
      <c r="H29" s="4">
        <f>'Amortization Schedule'!F20</f>
        <v>632583309.5</v>
      </c>
      <c r="I29" s="4">
        <f>'Amortization Schedule'!F22</f>
        <v>618484838.34000003</v>
      </c>
      <c r="J29" s="4">
        <f>'Amortization Schedule'!F24</f>
        <v>603672632.09000003</v>
      </c>
      <c r="K29" s="4">
        <f>'Amortization Schedule'!F26</f>
        <v>588110557.88999999</v>
      </c>
      <c r="L29" s="4">
        <f>'Amortization Schedule'!F28</f>
        <v>571760653.69000006</v>
      </c>
      <c r="M29" s="4">
        <f>'Amortization Schedule'!F30</f>
        <v>554583035.59000003</v>
      </c>
      <c r="N29" s="4">
        <f>'Amortization Schedule'!F32</f>
        <v>536535800.56999999</v>
      </c>
      <c r="O29" s="4">
        <f>'Amortization Schedule'!F34</f>
        <v>517574924.27999997</v>
      </c>
      <c r="P29" s="4">
        <f>'Amortization Schedule'!F36</f>
        <v>497654153.63</v>
      </c>
      <c r="Q29" s="4">
        <f>'Amortization Schedule'!F38</f>
        <v>476724893.95999998</v>
      </c>
      <c r="R29" s="4">
        <f>'Amortization Schedule'!F40</f>
        <v>454736090.51999998</v>
      </c>
      <c r="S29" s="4">
        <f>'Amortization Schedule'!F42</f>
        <v>431634103.91000003</v>
      </c>
      <c r="T29" s="4">
        <f>'Amortization Schedule'!F44</f>
        <v>407362579.23000002</v>
      </c>
      <c r="U29" s="4">
        <f>'Amortization Schedule'!F46</f>
        <v>381862308.60000002</v>
      </c>
      <c r="V29" s="4">
        <f>'Amortization Schedule'!F48</f>
        <v>355071086.77999997</v>
      </c>
      <c r="W29" s="4">
        <f>'Amortization Schedule'!F50</f>
        <v>326923559.35000002</v>
      </c>
      <c r="X29" s="4">
        <f>'Amortization Schedule'!F52</f>
        <v>297351063.35000002</v>
      </c>
      <c r="Y29" s="4">
        <f>'Amortization Schedule'!F54</f>
        <v>266281459.74000001</v>
      </c>
      <c r="Z29" s="4">
        <f>'Amortization Schedule'!F56</f>
        <v>233638957.44</v>
      </c>
      <c r="AA29" s="4">
        <f>'Amortization Schedule'!F58</f>
        <v>199343928.47</v>
      </c>
      <c r="AB29" s="4">
        <f>'Amortization Schedule'!F60</f>
        <v>163312713.65000001</v>
      </c>
      <c r="AC29" s="4">
        <f>'Amortization Schedule'!F62</f>
        <v>125457418.59</v>
      </c>
      <c r="AD29" s="4">
        <f>'Amortization Schedule'!F64</f>
        <v>85685699.209999993</v>
      </c>
      <c r="AE29" s="4">
        <f>'Amortization Schedule'!F66</f>
        <v>43900536.530000001</v>
      </c>
      <c r="AF29" s="4">
        <v>0</v>
      </c>
    </row>
    <row r="30" spans="1:44" x14ac:dyDescent="0.25">
      <c r="A30" s="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4" x14ac:dyDescent="0.25">
      <c r="A31" s="1"/>
      <c r="B31" s="1" t="s">
        <v>15</v>
      </c>
      <c r="C31" s="3">
        <v>1</v>
      </c>
      <c r="D31" s="3">
        <v>2</v>
      </c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3">
        <v>8</v>
      </c>
      <c r="K31" s="3">
        <v>9</v>
      </c>
      <c r="L31" s="3">
        <v>10</v>
      </c>
      <c r="M31" s="3">
        <v>11</v>
      </c>
      <c r="N31" s="3">
        <v>12</v>
      </c>
      <c r="O31" s="3">
        <v>13</v>
      </c>
      <c r="P31" s="3">
        <v>14</v>
      </c>
      <c r="Q31" s="3">
        <v>15</v>
      </c>
      <c r="R31" s="3">
        <v>16</v>
      </c>
      <c r="S31" s="3">
        <v>17</v>
      </c>
      <c r="T31" s="3">
        <v>18</v>
      </c>
      <c r="U31" s="3">
        <v>19</v>
      </c>
      <c r="V31" s="3">
        <v>20</v>
      </c>
      <c r="W31" s="3">
        <v>21</v>
      </c>
      <c r="X31" s="3">
        <v>22</v>
      </c>
      <c r="Y31" s="3">
        <v>23</v>
      </c>
      <c r="Z31" s="3">
        <v>24</v>
      </c>
      <c r="AA31" s="3">
        <v>25</v>
      </c>
      <c r="AB31" s="3">
        <v>26</v>
      </c>
      <c r="AC31" s="3">
        <v>27</v>
      </c>
      <c r="AD31" s="3">
        <v>28</v>
      </c>
      <c r="AE31" s="3">
        <v>29</v>
      </c>
      <c r="AF31" s="3">
        <v>30</v>
      </c>
      <c r="AG31" s="3" t="s">
        <v>11</v>
      </c>
    </row>
    <row r="32" spans="1:44" x14ac:dyDescent="0.25">
      <c r="A32" s="1"/>
      <c r="B32" t="s">
        <v>21</v>
      </c>
      <c r="C32" s="8">
        <f t="shared" ref="C32:AF32" si="12">C28-C29</f>
        <v>10483001.200000048</v>
      </c>
      <c r="D32" s="8">
        <f t="shared" si="12"/>
        <v>11013703.129999995</v>
      </c>
      <c r="E32" s="8">
        <f t="shared" si="12"/>
        <v>11571271.849999905</v>
      </c>
      <c r="F32" s="8">
        <f t="shared" si="12"/>
        <v>12157067.49000001</v>
      </c>
      <c r="G32" s="8">
        <f t="shared" si="12"/>
        <v>12772519.030000091</v>
      </c>
      <c r="H32" s="8">
        <f t="shared" si="12"/>
        <v>13419127.799999952</v>
      </c>
      <c r="I32" s="8">
        <f t="shared" si="12"/>
        <v>14098471.159999967</v>
      </c>
      <c r="J32" s="8">
        <f t="shared" si="12"/>
        <v>14812206.25</v>
      </c>
      <c r="K32" s="8">
        <f t="shared" si="12"/>
        <v>15562074.200000048</v>
      </c>
      <c r="L32" s="8">
        <f t="shared" si="12"/>
        <v>16349904.199999928</v>
      </c>
      <c r="M32" s="8">
        <f t="shared" si="12"/>
        <v>17177618.100000024</v>
      </c>
      <c r="N32" s="8">
        <f t="shared" si="12"/>
        <v>18047235.020000041</v>
      </c>
      <c r="O32" s="8">
        <f t="shared" si="12"/>
        <v>18960876.290000021</v>
      </c>
      <c r="P32" s="8">
        <f t="shared" si="12"/>
        <v>19920770.649999976</v>
      </c>
      <c r="Q32" s="8">
        <f t="shared" si="12"/>
        <v>20929259.670000017</v>
      </c>
      <c r="R32" s="8">
        <f t="shared" si="12"/>
        <v>21988803.439999998</v>
      </c>
      <c r="S32" s="8">
        <f t="shared" si="12"/>
        <v>23101986.609999955</v>
      </c>
      <c r="T32" s="8">
        <f t="shared" si="12"/>
        <v>24271524.680000007</v>
      </c>
      <c r="U32" s="8">
        <f t="shared" si="12"/>
        <v>25500270.629999995</v>
      </c>
      <c r="V32" s="8">
        <f t="shared" si="12"/>
        <v>26791221.820000052</v>
      </c>
      <c r="W32" s="8">
        <f t="shared" si="12"/>
        <v>28147527.429999948</v>
      </c>
      <c r="X32" s="8">
        <f t="shared" si="12"/>
        <v>29572496</v>
      </c>
      <c r="Y32" s="8">
        <f t="shared" si="12"/>
        <v>31069603.610000014</v>
      </c>
      <c r="Z32" s="8">
        <f t="shared" si="12"/>
        <v>32642502.300000012</v>
      </c>
      <c r="AA32" s="8">
        <f t="shared" si="12"/>
        <v>34295028.969999999</v>
      </c>
      <c r="AB32" s="8">
        <f t="shared" si="12"/>
        <v>36031214.819999993</v>
      </c>
      <c r="AC32" s="8">
        <f t="shared" si="12"/>
        <v>37855295.060000002</v>
      </c>
      <c r="AD32" s="8">
        <f t="shared" si="12"/>
        <v>39771719.38000001</v>
      </c>
      <c r="AE32" s="8">
        <f t="shared" si="12"/>
        <v>41785162.679999992</v>
      </c>
      <c r="AF32" s="8">
        <f t="shared" si="12"/>
        <v>43900536.530000001</v>
      </c>
      <c r="AG32" s="5">
        <f>SUM(C32:AF32)</f>
        <v>703999999.99999976</v>
      </c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x14ac:dyDescent="0.25">
      <c r="B33" t="s">
        <v>22</v>
      </c>
      <c r="C33" s="5">
        <f>SUM('Amortization Schedule'!D9:D10)</f>
        <v>35070580.230000004</v>
      </c>
      <c r="D33" s="5">
        <f>SUM('Amortization Schedule'!D11:D12)</f>
        <v>34539878.299999997</v>
      </c>
      <c r="E33" s="5">
        <f>SUM('Amortization Schedule'!D13:D14)</f>
        <v>33982309.57</v>
      </c>
      <c r="F33" s="5">
        <f>SUM('Amortization Schedule'!D15:D16)</f>
        <v>33396513.939999998</v>
      </c>
      <c r="G33" s="5">
        <f>SUM('Amortization Schedule'!D17:D18)</f>
        <v>32781062.399999999</v>
      </c>
      <c r="H33" s="5">
        <f>SUM('Amortization Schedule'!D19:D20)</f>
        <v>32134453.619999997</v>
      </c>
      <c r="I33" s="5">
        <f>SUM('Amortization Schedule'!D21:D22)</f>
        <v>31455110.280000001</v>
      </c>
      <c r="J33" s="5">
        <f>SUM('Amortization Schedule'!D23:D24)</f>
        <v>30741375.170000002</v>
      </c>
      <c r="K33" s="5">
        <f>SUM('Amortization Schedule'!D25:D26)</f>
        <v>29991507.23</v>
      </c>
      <c r="L33" s="5">
        <f>SUM('Amortization Schedule'!D27:D28)</f>
        <v>29203677.229999997</v>
      </c>
      <c r="M33" s="5">
        <f>SUM('Amortization Schedule'!D29:D30)</f>
        <v>28375963.32</v>
      </c>
      <c r="N33" s="5">
        <f>SUM('Amortization Schedule'!D31:D32)</f>
        <v>27506346.41</v>
      </c>
      <c r="O33" s="5">
        <f>SUM('Amortization Schedule'!D33:D34)</f>
        <v>26592705.129999999</v>
      </c>
      <c r="P33" s="5">
        <f>SUM('Amortization Schedule'!D35:D36)</f>
        <v>25632810.780000001</v>
      </c>
      <c r="Q33" s="5">
        <f>SUM('Amortization Schedule'!D37:D38)</f>
        <v>24624321.759999998</v>
      </c>
      <c r="R33" s="5">
        <f>SUM('Amortization Schedule'!D39:D40)</f>
        <v>23564777.990000002</v>
      </c>
      <c r="S33" s="5">
        <f>SUM('Amortization Schedule'!D41:D42)</f>
        <v>22451594.810000002</v>
      </c>
      <c r="T33" s="5">
        <f>SUM('Amortization Schedule'!D43:D44)</f>
        <v>21282056.740000002</v>
      </c>
      <c r="U33" s="5">
        <f>SUM('Amortization Schedule'!D45:D46)</f>
        <v>20053310.800000001</v>
      </c>
      <c r="V33" s="5">
        <f>SUM('Amortization Schedule'!D47:D48)</f>
        <v>18762359.609999999</v>
      </c>
      <c r="W33" s="5">
        <f>SUM('Amortization Schedule'!D49:D50)</f>
        <v>17406054</v>
      </c>
      <c r="X33" s="5">
        <f>SUM('Amortization Schedule'!D51:D52)</f>
        <v>15981085.420000002</v>
      </c>
      <c r="Y33" s="5">
        <f>SUM('Amortization Schedule'!D53:D54)</f>
        <v>14483977.810000001</v>
      </c>
      <c r="Z33" s="5">
        <f>SUM('Amortization Schedule'!D55:D56)</f>
        <v>12911079.129999999</v>
      </c>
      <c r="AA33" s="5">
        <f>SUM('Amortization Schedule'!D57:D58)</f>
        <v>11258552.460000001</v>
      </c>
      <c r="AB33" s="5">
        <f>SUM('Amortization Schedule'!D59:D60)</f>
        <v>9522366.6099999994</v>
      </c>
      <c r="AC33" s="5">
        <f>SUM('Amortization Schedule'!D61:D62)</f>
        <v>7698286.3599999994</v>
      </c>
      <c r="AD33" s="5">
        <f>SUM('Amortization Schedule'!D63:D64)</f>
        <v>5781862.04</v>
      </c>
      <c r="AE33" s="5">
        <f>SUM('Amortization Schedule'!D65:D66)</f>
        <v>3768418.75</v>
      </c>
      <c r="AF33" s="5">
        <f>SUM('Amortization Schedule'!D67:D68)</f>
        <v>1653044.89</v>
      </c>
      <c r="AG33" s="5">
        <f>SUM(C33:AF33)</f>
        <v>662607442.78999996</v>
      </c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1:44" x14ac:dyDescent="0.25">
      <c r="B34" t="s">
        <v>18</v>
      </c>
      <c r="C34" s="6">
        <f>C32/(1-$C$8)*$C$8</f>
        <v>4281789.2225352312</v>
      </c>
      <c r="D34" s="6">
        <f t="shared" ref="D34:AF34" si="13">D32/(1-$C$8)*$C$8</f>
        <v>4498554.7995774625</v>
      </c>
      <c r="E34" s="6">
        <f t="shared" si="13"/>
        <v>4726294.1359154535</v>
      </c>
      <c r="F34" s="6">
        <f t="shared" si="13"/>
        <v>4965562.777605637</v>
      </c>
      <c r="G34" s="6">
        <f t="shared" si="13"/>
        <v>5216944.3925352488</v>
      </c>
      <c r="H34" s="6">
        <f t="shared" si="13"/>
        <v>5481052.1999999806</v>
      </c>
      <c r="I34" s="6">
        <f t="shared" si="13"/>
        <v>5758530.4738028031</v>
      </c>
      <c r="J34" s="6">
        <f t="shared" si="13"/>
        <v>6050056.0739436615</v>
      </c>
      <c r="K34" s="6">
        <f t="shared" si="13"/>
        <v>6356340.1661972022</v>
      </c>
      <c r="L34" s="6">
        <f t="shared" si="13"/>
        <v>6678129.8845070135</v>
      </c>
      <c r="M34" s="6">
        <f t="shared" si="13"/>
        <v>7016210.2098591644</v>
      </c>
      <c r="N34" s="6">
        <f t="shared" si="13"/>
        <v>7371405.8532394534</v>
      </c>
      <c r="O34" s="6">
        <f t="shared" si="13"/>
        <v>7744583.2733802898</v>
      </c>
      <c r="P34" s="6">
        <f t="shared" si="13"/>
        <v>8136652.8007042157</v>
      </c>
      <c r="Q34" s="6">
        <f t="shared" si="13"/>
        <v>8548570.8511267677</v>
      </c>
      <c r="R34" s="6">
        <f t="shared" si="13"/>
        <v>8981342.2501408439</v>
      </c>
      <c r="S34" s="6">
        <f t="shared" si="13"/>
        <v>9436022.6998591367</v>
      </c>
      <c r="T34" s="6">
        <f t="shared" si="13"/>
        <v>9913721.3481690176</v>
      </c>
      <c r="U34" s="6">
        <f t="shared" si="13"/>
        <v>10415603.49676056</v>
      </c>
      <c r="V34" s="6">
        <f t="shared" si="13"/>
        <v>10942893.419436641</v>
      </c>
      <c r="W34" s="6">
        <f t="shared" si="13"/>
        <v>11496877.400985895</v>
      </c>
      <c r="X34" s="6">
        <f t="shared" si="13"/>
        <v>12078906.816901408</v>
      </c>
      <c r="Y34" s="6">
        <f t="shared" si="13"/>
        <v>12690401.474507047</v>
      </c>
      <c r="Z34" s="6">
        <f t="shared" si="13"/>
        <v>13332853.05211268</v>
      </c>
      <c r="AA34" s="6">
        <f t="shared" si="13"/>
        <v>14007828.734225351</v>
      </c>
      <c r="AB34" s="6">
        <f t="shared" si="13"/>
        <v>14716975.067323942</v>
      </c>
      <c r="AC34" s="6">
        <f t="shared" si="13"/>
        <v>15462021.925915493</v>
      </c>
      <c r="AD34" s="6">
        <f t="shared" si="13"/>
        <v>16244786.78901409</v>
      </c>
      <c r="AE34" s="6">
        <f t="shared" si="13"/>
        <v>17067179.122816898</v>
      </c>
      <c r="AF34" s="6">
        <f t="shared" si="13"/>
        <v>17931205.061549295</v>
      </c>
      <c r="AG34" s="6">
        <f>SUM(C34:AF34)</f>
        <v>287549295.77464789</v>
      </c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x14ac:dyDescent="0.25">
      <c r="B35" t="s">
        <v>15</v>
      </c>
      <c r="C35" s="5">
        <f>SUM(C32:C34)</f>
        <v>49835370.652535282</v>
      </c>
      <c r="D35" s="5">
        <f t="shared" ref="D35:AF35" si="14">SUM(D32:D34)</f>
        <v>50052136.229577452</v>
      </c>
      <c r="E35" s="5">
        <f t="shared" si="14"/>
        <v>50279875.555915356</v>
      </c>
      <c r="F35" s="5">
        <f t="shared" si="14"/>
        <v>50519144.207605645</v>
      </c>
      <c r="G35" s="5">
        <f t="shared" si="14"/>
        <v>50770525.822535336</v>
      </c>
      <c r="H35" s="5">
        <f t="shared" si="14"/>
        <v>51034633.61999993</v>
      </c>
      <c r="I35" s="5">
        <f t="shared" si="14"/>
        <v>51312111.913802773</v>
      </c>
      <c r="J35" s="5">
        <f t="shared" si="14"/>
        <v>51603637.493943661</v>
      </c>
      <c r="K35" s="5">
        <f t="shared" si="14"/>
        <v>51909921.596197255</v>
      </c>
      <c r="L35" s="5">
        <f t="shared" si="14"/>
        <v>52231711.314506941</v>
      </c>
      <c r="M35" s="5">
        <f t="shared" si="14"/>
        <v>52569791.629859187</v>
      </c>
      <c r="N35" s="5">
        <f t="shared" si="14"/>
        <v>52924987.283239491</v>
      </c>
      <c r="O35" s="5">
        <f t="shared" si="14"/>
        <v>53298164.693380304</v>
      </c>
      <c r="P35" s="5">
        <f t="shared" si="14"/>
        <v>53690234.230704196</v>
      </c>
      <c r="Q35" s="5">
        <f t="shared" si="14"/>
        <v>54102152.281126782</v>
      </c>
      <c r="R35" s="5">
        <f t="shared" si="14"/>
        <v>54534923.680140845</v>
      </c>
      <c r="S35" s="5">
        <f t="shared" si="14"/>
        <v>54989604.119859092</v>
      </c>
      <c r="T35" s="5">
        <f t="shared" si="14"/>
        <v>55467302.768169031</v>
      </c>
      <c r="U35" s="5">
        <f t="shared" si="14"/>
        <v>55969184.926760554</v>
      </c>
      <c r="V35" s="5">
        <f t="shared" si="14"/>
        <v>56496474.849436693</v>
      </c>
      <c r="W35" s="5">
        <f t="shared" si="14"/>
        <v>57050458.830985844</v>
      </c>
      <c r="X35" s="5">
        <f t="shared" si="14"/>
        <v>57632488.23690141</v>
      </c>
      <c r="Y35" s="5">
        <f t="shared" si="14"/>
        <v>58243982.894507065</v>
      </c>
      <c r="Z35" s="5">
        <f t="shared" si="14"/>
        <v>58886434.482112691</v>
      </c>
      <c r="AA35" s="5">
        <f t="shared" si="14"/>
        <v>59561410.164225355</v>
      </c>
      <c r="AB35" s="5">
        <f t="shared" si="14"/>
        <v>60270556.49732393</v>
      </c>
      <c r="AC35" s="5">
        <f t="shared" si="14"/>
        <v>61015603.345915496</v>
      </c>
      <c r="AD35" s="5">
        <f t="shared" si="14"/>
        <v>61798368.209014103</v>
      </c>
      <c r="AE35" s="5">
        <f t="shared" si="14"/>
        <v>62620760.55281689</v>
      </c>
      <c r="AF35" s="5">
        <f t="shared" si="14"/>
        <v>63484786.481549293</v>
      </c>
      <c r="AG35" s="5">
        <f>SUM(AG32:AG33)</f>
        <v>1366607442.7899997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x14ac:dyDescent="0.2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K36" s="2"/>
    </row>
    <row r="37" spans="1:44" x14ac:dyDescent="0.25">
      <c r="B37" t="s">
        <v>19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11">
        <v>0</v>
      </c>
      <c r="AF37" s="4">
        <v>0</v>
      </c>
      <c r="AG37" s="5">
        <f>SUM(C37:AF37)</f>
        <v>0</v>
      </c>
      <c r="AH37" s="4"/>
      <c r="AI37" s="4"/>
      <c r="AJ37" s="4"/>
      <c r="AK37" s="4"/>
      <c r="AL37" s="4"/>
      <c r="AM37" s="4"/>
      <c r="AN37" s="4"/>
      <c r="AO37" s="4"/>
    </row>
    <row r="38" spans="1:44" x14ac:dyDescent="0.25">
      <c r="C38" s="5"/>
      <c r="D38" s="5"/>
      <c r="E38" s="5"/>
      <c r="F38" s="5"/>
      <c r="G38" s="5"/>
      <c r="H38" s="5"/>
      <c r="M38" s="5"/>
      <c r="N38" s="5"/>
      <c r="O38" s="5"/>
      <c r="P38" s="5"/>
      <c r="Q38" s="5"/>
      <c r="V38" s="5"/>
      <c r="W38" s="5"/>
      <c r="X38" s="5"/>
      <c r="Y38" s="5"/>
      <c r="Z38" s="5"/>
      <c r="AF38" s="2"/>
    </row>
    <row r="39" spans="1:44" x14ac:dyDescent="0.25">
      <c r="A39" s="17" t="s">
        <v>23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44" x14ac:dyDescent="0.25">
      <c r="B40" s="1" t="s">
        <v>10</v>
      </c>
      <c r="C40" s="3">
        <v>1</v>
      </c>
      <c r="D40" s="3">
        <v>2</v>
      </c>
      <c r="E40" s="3">
        <v>3</v>
      </c>
      <c r="F40" s="3">
        <v>4</v>
      </c>
      <c r="G40" s="3">
        <v>5</v>
      </c>
      <c r="H40" s="3">
        <v>6</v>
      </c>
      <c r="I40" s="3">
        <v>7</v>
      </c>
      <c r="J40" s="3">
        <v>8</v>
      </c>
      <c r="K40" s="3">
        <v>9</v>
      </c>
      <c r="L40" s="3">
        <v>10</v>
      </c>
      <c r="M40" s="3">
        <v>11</v>
      </c>
      <c r="N40" s="3">
        <v>12</v>
      </c>
      <c r="O40" s="3">
        <v>13</v>
      </c>
      <c r="P40" s="3">
        <v>14</v>
      </c>
      <c r="Q40" s="3">
        <v>15</v>
      </c>
      <c r="R40" s="3">
        <v>16</v>
      </c>
      <c r="S40" s="3">
        <v>17</v>
      </c>
      <c r="T40" s="3">
        <v>18</v>
      </c>
      <c r="U40" s="3">
        <v>19</v>
      </c>
      <c r="V40" s="3">
        <v>20</v>
      </c>
      <c r="W40" s="3">
        <v>21</v>
      </c>
      <c r="X40" s="3">
        <v>22</v>
      </c>
      <c r="Y40" s="3">
        <v>23</v>
      </c>
      <c r="Z40" s="3">
        <v>24</v>
      </c>
      <c r="AA40" s="3">
        <v>25</v>
      </c>
      <c r="AB40" s="3">
        <v>26</v>
      </c>
      <c r="AC40" s="3">
        <v>27</v>
      </c>
      <c r="AD40" s="3">
        <v>28</v>
      </c>
      <c r="AE40" s="3">
        <v>29</v>
      </c>
      <c r="AF40" s="3">
        <v>30</v>
      </c>
      <c r="AG40" s="3" t="s">
        <v>11</v>
      </c>
    </row>
    <row r="41" spans="1:44" x14ac:dyDescent="0.25">
      <c r="A41" s="1"/>
      <c r="B41" t="s">
        <v>24</v>
      </c>
      <c r="C41" s="4">
        <f t="shared" ref="C41:AC41" si="15">C22-C35</f>
        <v>43717176.530563302</v>
      </c>
      <c r="D41" s="4">
        <f t="shared" si="15"/>
        <v>41340378.559154943</v>
      </c>
      <c r="E41" s="4">
        <f t="shared" si="15"/>
        <v>38952606.838450849</v>
      </c>
      <c r="F41" s="4">
        <f t="shared" si="15"/>
        <v>36553305.792394355</v>
      </c>
      <c r="G41" s="4">
        <f t="shared" si="15"/>
        <v>34141891.783098459</v>
      </c>
      <c r="H41" s="4">
        <f t="shared" si="15"/>
        <v>31717751.591267675</v>
      </c>
      <c r="I41" s="4">
        <f t="shared" si="15"/>
        <v>29280240.903098643</v>
      </c>
      <c r="J41" s="4">
        <f t="shared" si="15"/>
        <v>26828682.928591549</v>
      </c>
      <c r="K41" s="4">
        <f t="shared" si="15"/>
        <v>24362366.431971751</v>
      </c>
      <c r="L41" s="4">
        <f t="shared" si="15"/>
        <v>21880544.319295876</v>
      </c>
      <c r="M41" s="4">
        <f t="shared" si="15"/>
        <v>19382431.60957744</v>
      </c>
      <c r="N41" s="4">
        <f t="shared" si="15"/>
        <v>16867203.56183093</v>
      </c>
      <c r="O41" s="4">
        <f t="shared" si="15"/>
        <v>14333993.757323928</v>
      </c>
      <c r="P41" s="4">
        <f t="shared" si="15"/>
        <v>11781891.825633831</v>
      </c>
      <c r="Q41" s="4">
        <f t="shared" si="15"/>
        <v>9209941.3808450475</v>
      </c>
      <c r="R41" s="4">
        <f t="shared" si="15"/>
        <v>6617137.5874647871</v>
      </c>
      <c r="S41" s="4">
        <f t="shared" si="15"/>
        <v>4002424.7533803433</v>
      </c>
      <c r="T41" s="4">
        <f t="shared" si="15"/>
        <v>1364693.7107042074</v>
      </c>
      <c r="U41" s="4">
        <f t="shared" si="15"/>
        <v>-1297220.8422535136</v>
      </c>
      <c r="V41" s="4">
        <f t="shared" si="15"/>
        <v>-3984543.1592958495</v>
      </c>
      <c r="W41" s="4">
        <f t="shared" si="15"/>
        <v>-6698559.535211198</v>
      </c>
      <c r="X41" s="4">
        <f t="shared" si="15"/>
        <v>-9440621.3354929611</v>
      </c>
      <c r="Y41" s="4">
        <f t="shared" si="15"/>
        <v>-12212148.387464814</v>
      </c>
      <c r="Z41" s="4">
        <f t="shared" si="15"/>
        <v>-15014632.369436637</v>
      </c>
      <c r="AA41" s="4">
        <f t="shared" si="15"/>
        <v>-17849640.44591549</v>
      </c>
      <c r="AB41" s="4">
        <f t="shared" si="15"/>
        <v>-20718819.173380271</v>
      </c>
      <c r="AC41" s="4">
        <f t="shared" si="15"/>
        <v>-43047348.416338027</v>
      </c>
      <c r="AD41" s="4">
        <f>0-AD35</f>
        <v>-61798368.209014103</v>
      </c>
      <c r="AE41" s="4">
        <f t="shared" ref="AE41:AF41" si="16">0-AE35</f>
        <v>-62620760.55281689</v>
      </c>
      <c r="AF41" s="4">
        <f t="shared" si="16"/>
        <v>-63484786.481549293</v>
      </c>
      <c r="AG41" s="4">
        <f>SUM(C41:AF41)</f>
        <v>94167214.956478894</v>
      </c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1:44" x14ac:dyDescent="0.25">
      <c r="A42" s="1"/>
      <c r="B42" t="s">
        <v>25</v>
      </c>
      <c r="C42" s="4">
        <f t="shared" ref="C42:AC42" si="17">C24-C37</f>
        <v>24865200</v>
      </c>
      <c r="D42" s="4">
        <f t="shared" si="17"/>
        <v>23907600</v>
      </c>
      <c r="E42" s="4">
        <f t="shared" si="17"/>
        <v>22950000</v>
      </c>
      <c r="F42" s="4">
        <f t="shared" si="17"/>
        <v>21992400</v>
      </c>
      <c r="G42" s="4">
        <f t="shared" si="17"/>
        <v>21034800</v>
      </c>
      <c r="H42" s="4">
        <f t="shared" si="17"/>
        <v>20077200</v>
      </c>
      <c r="I42" s="4">
        <f t="shared" si="17"/>
        <v>19119600</v>
      </c>
      <c r="J42" s="4">
        <f t="shared" si="17"/>
        <v>18162000</v>
      </c>
      <c r="K42" s="4">
        <f t="shared" si="17"/>
        <v>17204400</v>
      </c>
      <c r="L42" s="4">
        <f t="shared" si="17"/>
        <v>16246800</v>
      </c>
      <c r="M42" s="4">
        <f t="shared" si="17"/>
        <v>15289200</v>
      </c>
      <c r="N42" s="4">
        <f t="shared" si="17"/>
        <v>14331600</v>
      </c>
      <c r="O42" s="4">
        <f t="shared" si="17"/>
        <v>13374000</v>
      </c>
      <c r="P42" s="4">
        <f t="shared" si="17"/>
        <v>12416400</v>
      </c>
      <c r="Q42" s="4">
        <f t="shared" si="17"/>
        <v>11458800</v>
      </c>
      <c r="R42" s="4">
        <f t="shared" si="17"/>
        <v>10501200</v>
      </c>
      <c r="S42" s="4">
        <f t="shared" si="17"/>
        <v>9543600</v>
      </c>
      <c r="T42" s="4">
        <f t="shared" si="17"/>
        <v>8586000</v>
      </c>
      <c r="U42" s="4">
        <f t="shared" si="17"/>
        <v>7628400</v>
      </c>
      <c r="V42" s="4">
        <f t="shared" si="17"/>
        <v>6670800</v>
      </c>
      <c r="W42" s="4">
        <f t="shared" si="17"/>
        <v>5713200</v>
      </c>
      <c r="X42" s="4">
        <f t="shared" si="17"/>
        <v>4755600</v>
      </c>
      <c r="Y42" s="4">
        <f t="shared" si="17"/>
        <v>3798000</v>
      </c>
      <c r="Z42" s="4">
        <f t="shared" si="17"/>
        <v>2840400</v>
      </c>
      <c r="AA42" s="4">
        <f t="shared" si="17"/>
        <v>1882800</v>
      </c>
      <c r="AB42" s="4">
        <f t="shared" si="17"/>
        <v>925200</v>
      </c>
      <c r="AC42" s="4">
        <f t="shared" si="17"/>
        <v>223200</v>
      </c>
      <c r="AD42" s="4">
        <f>0-AD37</f>
        <v>0</v>
      </c>
      <c r="AE42" s="4">
        <f t="shared" ref="AE42:AF42" si="18">0-AE37</f>
        <v>0</v>
      </c>
      <c r="AF42" s="4">
        <f t="shared" si="18"/>
        <v>0</v>
      </c>
      <c r="AG42" s="4">
        <f>SUM(C42:AF42)</f>
        <v>335498400</v>
      </c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1:44" ht="15.75" thickBot="1" x14ac:dyDescent="0.3"/>
    <row r="44" spans="1:44" ht="15.75" thickBot="1" x14ac:dyDescent="0.3">
      <c r="B44" s="13" t="s">
        <v>26</v>
      </c>
      <c r="C44" s="14">
        <f>SUM(C41:D41)</f>
        <v>85057555.089718252</v>
      </c>
    </row>
  </sheetData>
  <pageMargins left="0.7" right="0.7" top="0.75" bottom="0.75" header="0.3" footer="0.3"/>
  <pageSetup paperSize="17" scale="40" fitToHeight="0" orientation="landscape" r:id="rId1"/>
  <rowBreaks count="1" manualBreakCount="1">
    <brk id="5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1300-E728-49A7-9B87-6469B2E942DE}">
  <dimension ref="A1:F68"/>
  <sheetViews>
    <sheetView workbookViewId="0">
      <selection activeCell="K33" sqref="K33"/>
    </sheetView>
  </sheetViews>
  <sheetFormatPr defaultRowHeight="15" x14ac:dyDescent="0.25"/>
  <cols>
    <col min="1" max="1" width="22" customWidth="1"/>
    <col min="2" max="2" width="14" customWidth="1"/>
    <col min="3" max="3" width="16" customWidth="1"/>
    <col min="4" max="5" width="13" customWidth="1"/>
    <col min="6" max="6" width="19" customWidth="1"/>
  </cols>
  <sheetData>
    <row r="1" spans="1:6" x14ac:dyDescent="0.25">
      <c r="A1" s="16" t="s">
        <v>27</v>
      </c>
      <c r="B1" s="2">
        <v>704000000</v>
      </c>
    </row>
    <row r="2" spans="1:6" x14ac:dyDescent="0.25">
      <c r="A2" s="16" t="s">
        <v>28</v>
      </c>
      <c r="B2" s="15">
        <v>0.05</v>
      </c>
    </row>
    <row r="3" spans="1:6" x14ac:dyDescent="0.25">
      <c r="A3" s="16" t="s">
        <v>29</v>
      </c>
      <c r="B3">
        <v>30</v>
      </c>
    </row>
    <row r="4" spans="1:6" x14ac:dyDescent="0.25">
      <c r="A4" s="16" t="s">
        <v>30</v>
      </c>
      <c r="B4">
        <v>2</v>
      </c>
    </row>
    <row r="5" spans="1:6" x14ac:dyDescent="0.25">
      <c r="A5" s="16" t="s">
        <v>31</v>
      </c>
      <c r="B5" t="s">
        <v>32</v>
      </c>
    </row>
    <row r="6" spans="1:6" x14ac:dyDescent="0.25">
      <c r="A6" s="16" t="s">
        <v>33</v>
      </c>
      <c r="B6" t="s">
        <v>34</v>
      </c>
    </row>
    <row r="8" spans="1:6" x14ac:dyDescent="0.25">
      <c r="A8" s="16" t="s">
        <v>35</v>
      </c>
      <c r="B8" s="16" t="s">
        <v>36</v>
      </c>
      <c r="C8" s="16" t="s">
        <v>37</v>
      </c>
      <c r="D8" s="16" t="s">
        <v>38</v>
      </c>
      <c r="E8" s="16" t="s">
        <v>39</v>
      </c>
      <c r="F8" s="16" t="s">
        <v>40</v>
      </c>
    </row>
    <row r="9" spans="1:6" x14ac:dyDescent="0.25">
      <c r="A9">
        <v>1</v>
      </c>
      <c r="B9" t="s">
        <v>34</v>
      </c>
      <c r="C9" s="2">
        <v>22776790.710000001</v>
      </c>
      <c r="D9" s="2">
        <v>17600000</v>
      </c>
      <c r="E9" s="2">
        <v>5176790.71</v>
      </c>
      <c r="F9" s="2">
        <v>698823209.28999996</v>
      </c>
    </row>
    <row r="10" spans="1:6" x14ac:dyDescent="0.25">
      <c r="A10">
        <v>2</v>
      </c>
      <c r="B10" t="s">
        <v>41</v>
      </c>
      <c r="C10" s="2">
        <v>22776790.710000001</v>
      </c>
      <c r="D10" s="2">
        <v>17470580.23</v>
      </c>
      <c r="E10" s="2">
        <v>5306210.4800000004</v>
      </c>
      <c r="F10" s="2">
        <v>693516998.79999995</v>
      </c>
    </row>
    <row r="11" spans="1:6" x14ac:dyDescent="0.25">
      <c r="A11">
        <v>3</v>
      </c>
      <c r="B11" t="s">
        <v>42</v>
      </c>
      <c r="C11" s="2">
        <v>22776790.710000001</v>
      </c>
      <c r="D11" s="2">
        <v>17337924.969999999</v>
      </c>
      <c r="E11" s="2">
        <v>5438865.7400000002</v>
      </c>
      <c r="F11" s="2">
        <v>688078133.05999994</v>
      </c>
    </row>
    <row r="12" spans="1:6" x14ac:dyDescent="0.25">
      <c r="A12">
        <v>4</v>
      </c>
      <c r="B12" t="s">
        <v>43</v>
      </c>
      <c r="C12" s="2">
        <v>22776790.710000001</v>
      </c>
      <c r="D12" s="2">
        <v>17201953.329999998</v>
      </c>
      <c r="E12" s="2">
        <v>5574837.3899999997</v>
      </c>
      <c r="F12" s="2">
        <v>682503295.66999996</v>
      </c>
    </row>
    <row r="13" spans="1:6" x14ac:dyDescent="0.25">
      <c r="A13">
        <v>5</v>
      </c>
      <c r="B13" t="s">
        <v>44</v>
      </c>
      <c r="C13" s="2">
        <v>22776790.710000001</v>
      </c>
      <c r="D13" s="2">
        <v>17062582.390000001</v>
      </c>
      <c r="E13" s="2">
        <v>5714208.3200000003</v>
      </c>
      <c r="F13" s="2">
        <v>676789087.35000002</v>
      </c>
    </row>
    <row r="14" spans="1:6" x14ac:dyDescent="0.25">
      <c r="A14">
        <v>6</v>
      </c>
      <c r="B14" t="s">
        <v>45</v>
      </c>
      <c r="C14" s="2">
        <v>22776790.710000001</v>
      </c>
      <c r="D14" s="2">
        <v>16919727.18</v>
      </c>
      <c r="E14" s="2">
        <v>5857063.5300000003</v>
      </c>
      <c r="F14" s="2">
        <v>670932023.82000005</v>
      </c>
    </row>
    <row r="15" spans="1:6" x14ac:dyDescent="0.25">
      <c r="A15">
        <v>7</v>
      </c>
      <c r="B15" t="s">
        <v>46</v>
      </c>
      <c r="C15" s="2">
        <v>22776790.710000001</v>
      </c>
      <c r="D15" s="2">
        <v>16773300.6</v>
      </c>
      <c r="E15" s="2">
        <v>6003490.1200000001</v>
      </c>
      <c r="F15" s="2">
        <v>664928533.70000005</v>
      </c>
    </row>
    <row r="16" spans="1:6" x14ac:dyDescent="0.25">
      <c r="A16">
        <v>8</v>
      </c>
      <c r="B16" t="s">
        <v>47</v>
      </c>
      <c r="C16" s="2">
        <v>22776790.710000001</v>
      </c>
      <c r="D16" s="2">
        <v>16623213.34</v>
      </c>
      <c r="E16" s="2">
        <v>6153577.3700000001</v>
      </c>
      <c r="F16" s="2">
        <v>658774956.33000004</v>
      </c>
    </row>
    <row r="17" spans="1:6" x14ac:dyDescent="0.25">
      <c r="A17">
        <v>9</v>
      </c>
      <c r="B17" t="s">
        <v>48</v>
      </c>
      <c r="C17" s="2">
        <v>22776790.710000001</v>
      </c>
      <c r="D17" s="2">
        <v>16469373.91</v>
      </c>
      <c r="E17" s="2">
        <v>6307416.8099999996</v>
      </c>
      <c r="F17" s="2">
        <v>652467539.52999997</v>
      </c>
    </row>
    <row r="18" spans="1:6" x14ac:dyDescent="0.25">
      <c r="A18">
        <v>10</v>
      </c>
      <c r="B18" t="s">
        <v>49</v>
      </c>
      <c r="C18" s="2">
        <v>22776790.710000001</v>
      </c>
      <c r="D18" s="2">
        <v>16311688.49</v>
      </c>
      <c r="E18" s="2">
        <v>6465102.2300000004</v>
      </c>
      <c r="F18" s="2">
        <v>646002437.29999995</v>
      </c>
    </row>
    <row r="19" spans="1:6" x14ac:dyDescent="0.25">
      <c r="A19">
        <v>11</v>
      </c>
      <c r="B19" t="s">
        <v>50</v>
      </c>
      <c r="C19" s="2">
        <v>22776790.710000001</v>
      </c>
      <c r="D19" s="2">
        <v>16150060.93</v>
      </c>
      <c r="E19" s="2">
        <v>6626729.7800000003</v>
      </c>
      <c r="F19" s="2">
        <v>639375707.51999998</v>
      </c>
    </row>
    <row r="20" spans="1:6" x14ac:dyDescent="0.25">
      <c r="A20">
        <v>12</v>
      </c>
      <c r="B20" t="s">
        <v>51</v>
      </c>
      <c r="C20" s="2">
        <v>22776790.710000001</v>
      </c>
      <c r="D20" s="2">
        <v>15984392.689999999</v>
      </c>
      <c r="E20" s="2">
        <v>6792398.0300000003</v>
      </c>
      <c r="F20" s="2">
        <v>632583309.5</v>
      </c>
    </row>
    <row r="21" spans="1:6" x14ac:dyDescent="0.25">
      <c r="A21">
        <v>13</v>
      </c>
      <c r="B21" t="s">
        <v>52</v>
      </c>
      <c r="C21" s="2">
        <v>22776790.710000001</v>
      </c>
      <c r="D21" s="2">
        <v>15814582.74</v>
      </c>
      <c r="E21" s="2">
        <v>6962207.9800000004</v>
      </c>
      <c r="F21" s="2">
        <v>625621101.51999998</v>
      </c>
    </row>
    <row r="22" spans="1:6" x14ac:dyDescent="0.25">
      <c r="A22">
        <v>14</v>
      </c>
      <c r="B22" t="s">
        <v>53</v>
      </c>
      <c r="C22" s="2">
        <v>22776790.710000001</v>
      </c>
      <c r="D22" s="2">
        <v>15640527.539999999</v>
      </c>
      <c r="E22" s="2">
        <v>7136263.1799999997</v>
      </c>
      <c r="F22" s="2">
        <v>618484838.34000003</v>
      </c>
    </row>
    <row r="23" spans="1:6" x14ac:dyDescent="0.25">
      <c r="A23">
        <v>15</v>
      </c>
      <c r="B23" t="s">
        <v>54</v>
      </c>
      <c r="C23" s="2">
        <v>22776790.710000001</v>
      </c>
      <c r="D23" s="2">
        <v>15462120.960000001</v>
      </c>
      <c r="E23" s="2">
        <v>7314669.7599999998</v>
      </c>
      <c r="F23" s="2">
        <v>611170168.59000003</v>
      </c>
    </row>
    <row r="24" spans="1:6" x14ac:dyDescent="0.25">
      <c r="A24">
        <v>16</v>
      </c>
      <c r="B24" t="s">
        <v>55</v>
      </c>
      <c r="C24" s="2">
        <v>22776790.710000001</v>
      </c>
      <c r="D24" s="2">
        <v>15279254.210000001</v>
      </c>
      <c r="E24" s="2">
        <v>7497536.5</v>
      </c>
      <c r="F24" s="2">
        <v>603672632.09000003</v>
      </c>
    </row>
    <row r="25" spans="1:6" x14ac:dyDescent="0.25">
      <c r="A25">
        <v>17</v>
      </c>
      <c r="B25" t="s">
        <v>56</v>
      </c>
      <c r="C25" s="2">
        <v>22776790.710000001</v>
      </c>
      <c r="D25" s="2">
        <v>15091815.800000001</v>
      </c>
      <c r="E25" s="2">
        <v>7684974.9100000001</v>
      </c>
      <c r="F25" s="2">
        <v>595987657.17999995</v>
      </c>
    </row>
    <row r="26" spans="1:6" x14ac:dyDescent="0.25">
      <c r="A26">
        <v>18</v>
      </c>
      <c r="B26" t="s">
        <v>57</v>
      </c>
      <c r="C26" s="2">
        <v>22776790.710000001</v>
      </c>
      <c r="D26" s="2">
        <v>14899691.43</v>
      </c>
      <c r="E26" s="2">
        <v>7877099.2800000003</v>
      </c>
      <c r="F26" s="2">
        <v>588110557.88999999</v>
      </c>
    </row>
    <row r="27" spans="1:6" x14ac:dyDescent="0.25">
      <c r="A27">
        <v>19</v>
      </c>
      <c r="B27" t="s">
        <v>58</v>
      </c>
      <c r="C27" s="2">
        <v>22776790.710000001</v>
      </c>
      <c r="D27" s="2">
        <v>14702763.949999999</v>
      </c>
      <c r="E27" s="2">
        <v>8074026.7699999996</v>
      </c>
      <c r="F27" s="2">
        <v>580036531.13</v>
      </c>
    </row>
    <row r="28" spans="1:6" x14ac:dyDescent="0.25">
      <c r="A28">
        <v>20</v>
      </c>
      <c r="B28" t="s">
        <v>59</v>
      </c>
      <c r="C28" s="2">
        <v>22776790.710000001</v>
      </c>
      <c r="D28" s="2">
        <v>14500913.279999999</v>
      </c>
      <c r="E28" s="2">
        <v>8275877.4400000004</v>
      </c>
      <c r="F28" s="2">
        <v>571760653.69000006</v>
      </c>
    </row>
    <row r="29" spans="1:6" x14ac:dyDescent="0.25">
      <c r="A29">
        <v>21</v>
      </c>
      <c r="B29" t="s">
        <v>60</v>
      </c>
      <c r="C29" s="2">
        <v>22776790.710000001</v>
      </c>
      <c r="D29" s="2">
        <v>14294016.34</v>
      </c>
      <c r="E29" s="2">
        <v>8482774.3699999992</v>
      </c>
      <c r="F29" s="2">
        <v>563277879.32000005</v>
      </c>
    </row>
    <row r="30" spans="1:6" x14ac:dyDescent="0.25">
      <c r="A30">
        <v>22</v>
      </c>
      <c r="B30" t="s">
        <v>61</v>
      </c>
      <c r="C30" s="2">
        <v>22776790.710000001</v>
      </c>
      <c r="D30" s="2">
        <v>14081946.98</v>
      </c>
      <c r="E30" s="2">
        <v>8694843.7300000004</v>
      </c>
      <c r="F30" s="2">
        <v>554583035.59000003</v>
      </c>
    </row>
    <row r="31" spans="1:6" x14ac:dyDescent="0.25">
      <c r="A31">
        <v>23</v>
      </c>
      <c r="B31" t="s">
        <v>62</v>
      </c>
      <c r="C31" s="2">
        <v>22776790.710000001</v>
      </c>
      <c r="D31" s="2">
        <v>13864575.890000001</v>
      </c>
      <c r="E31" s="2">
        <v>8912214.8200000003</v>
      </c>
      <c r="F31" s="2">
        <v>545670820.76999998</v>
      </c>
    </row>
    <row r="32" spans="1:6" x14ac:dyDescent="0.25">
      <c r="A32">
        <v>24</v>
      </c>
      <c r="B32" t="s">
        <v>63</v>
      </c>
      <c r="C32" s="2">
        <v>22776790.710000001</v>
      </c>
      <c r="D32" s="2">
        <v>13641770.52</v>
      </c>
      <c r="E32" s="2">
        <v>9135020.1899999995</v>
      </c>
      <c r="F32" s="2">
        <v>536535800.56999999</v>
      </c>
    </row>
    <row r="33" spans="1:6" x14ac:dyDescent="0.25">
      <c r="A33">
        <v>25</v>
      </c>
      <c r="B33" t="s">
        <v>64</v>
      </c>
      <c r="C33" s="2">
        <v>22776790.710000001</v>
      </c>
      <c r="D33" s="2">
        <v>13413395.01</v>
      </c>
      <c r="E33" s="2">
        <v>9363395.6999999993</v>
      </c>
      <c r="F33" s="2">
        <v>527172404.87</v>
      </c>
    </row>
    <row r="34" spans="1:6" x14ac:dyDescent="0.25">
      <c r="A34">
        <v>26</v>
      </c>
      <c r="B34" t="s">
        <v>65</v>
      </c>
      <c r="C34" s="2">
        <v>22776790.710000001</v>
      </c>
      <c r="D34" s="2">
        <v>13179310.119999999</v>
      </c>
      <c r="E34" s="2">
        <v>9597480.5899999999</v>
      </c>
      <c r="F34" s="2">
        <v>517574924.27999997</v>
      </c>
    </row>
    <row r="35" spans="1:6" x14ac:dyDescent="0.25">
      <c r="A35">
        <v>27</v>
      </c>
      <c r="B35" t="s">
        <v>66</v>
      </c>
      <c r="C35" s="2">
        <v>22776790.710000001</v>
      </c>
      <c r="D35" s="2">
        <v>12939373.109999999</v>
      </c>
      <c r="E35" s="2">
        <v>9837417.6099999994</v>
      </c>
      <c r="F35" s="2">
        <v>507737506.68000001</v>
      </c>
    </row>
    <row r="36" spans="1:6" x14ac:dyDescent="0.25">
      <c r="A36">
        <v>28</v>
      </c>
      <c r="B36" t="s">
        <v>67</v>
      </c>
      <c r="C36" s="2">
        <v>22776790.710000001</v>
      </c>
      <c r="D36" s="2">
        <v>12693437.67</v>
      </c>
      <c r="E36" s="2">
        <v>10083353.050000001</v>
      </c>
      <c r="F36" s="2">
        <v>497654153.63</v>
      </c>
    </row>
    <row r="37" spans="1:6" x14ac:dyDescent="0.25">
      <c r="A37">
        <v>29</v>
      </c>
      <c r="B37" t="s">
        <v>68</v>
      </c>
      <c r="C37" s="2">
        <v>22776790.710000001</v>
      </c>
      <c r="D37" s="2">
        <v>12441353.84</v>
      </c>
      <c r="E37" s="2">
        <v>10335436.869999999</v>
      </c>
      <c r="F37" s="2">
        <v>487318716.75999999</v>
      </c>
    </row>
    <row r="38" spans="1:6" x14ac:dyDescent="0.25">
      <c r="A38">
        <v>30</v>
      </c>
      <c r="B38" t="s">
        <v>69</v>
      </c>
      <c r="C38" s="2">
        <v>22776790.710000001</v>
      </c>
      <c r="D38" s="2">
        <v>12182967.92</v>
      </c>
      <c r="E38" s="2">
        <v>10593822.789999999</v>
      </c>
      <c r="F38" s="2">
        <v>476724893.95999998</v>
      </c>
    </row>
    <row r="39" spans="1:6" x14ac:dyDescent="0.25">
      <c r="A39">
        <v>31</v>
      </c>
      <c r="B39" t="s">
        <v>70</v>
      </c>
      <c r="C39" s="2">
        <v>22776790.710000001</v>
      </c>
      <c r="D39" s="2">
        <v>11918122.35</v>
      </c>
      <c r="E39" s="2">
        <v>10858668.359999999</v>
      </c>
      <c r="F39" s="2">
        <v>465866225.60000002</v>
      </c>
    </row>
    <row r="40" spans="1:6" x14ac:dyDescent="0.25">
      <c r="A40">
        <v>32</v>
      </c>
      <c r="B40" t="s">
        <v>71</v>
      </c>
      <c r="C40" s="2">
        <v>22776790.710000001</v>
      </c>
      <c r="D40" s="2">
        <v>11646655.640000001</v>
      </c>
      <c r="E40" s="2">
        <v>11130135.07</v>
      </c>
      <c r="F40" s="2">
        <v>454736090.51999998</v>
      </c>
    </row>
    <row r="41" spans="1:6" x14ac:dyDescent="0.25">
      <c r="A41">
        <v>33</v>
      </c>
      <c r="B41" t="s">
        <v>72</v>
      </c>
      <c r="C41" s="2">
        <v>22776790.710000001</v>
      </c>
      <c r="D41" s="2">
        <v>11368402.26</v>
      </c>
      <c r="E41" s="2">
        <v>11408388.449999999</v>
      </c>
      <c r="F41" s="2">
        <v>443327702.06999999</v>
      </c>
    </row>
    <row r="42" spans="1:6" x14ac:dyDescent="0.25">
      <c r="A42">
        <v>34</v>
      </c>
      <c r="B42" t="s">
        <v>73</v>
      </c>
      <c r="C42" s="2">
        <v>22776790.710000001</v>
      </c>
      <c r="D42" s="2">
        <v>11083192.550000001</v>
      </c>
      <c r="E42" s="2">
        <v>11693598.16</v>
      </c>
      <c r="F42" s="2">
        <v>431634103.91000003</v>
      </c>
    </row>
    <row r="43" spans="1:6" x14ac:dyDescent="0.25">
      <c r="A43">
        <v>35</v>
      </c>
      <c r="B43" t="s">
        <v>74</v>
      </c>
      <c r="C43" s="2">
        <v>22776790.710000001</v>
      </c>
      <c r="D43" s="2">
        <v>10790852.6</v>
      </c>
      <c r="E43" s="2">
        <v>11985938.119999999</v>
      </c>
      <c r="F43" s="2">
        <v>419648165.79000002</v>
      </c>
    </row>
    <row r="44" spans="1:6" x14ac:dyDescent="0.25">
      <c r="A44">
        <v>36</v>
      </c>
      <c r="B44" t="s">
        <v>75</v>
      </c>
      <c r="C44" s="2">
        <v>22776790.710000001</v>
      </c>
      <c r="D44" s="2">
        <v>10491204.140000001</v>
      </c>
      <c r="E44" s="2">
        <v>12285586.57</v>
      </c>
      <c r="F44" s="2">
        <v>407362579.23000002</v>
      </c>
    </row>
    <row r="45" spans="1:6" x14ac:dyDescent="0.25">
      <c r="A45">
        <v>37</v>
      </c>
      <c r="B45" t="s">
        <v>76</v>
      </c>
      <c r="C45" s="2">
        <v>22776790.710000001</v>
      </c>
      <c r="D45" s="2">
        <v>10184064.48</v>
      </c>
      <c r="E45" s="2">
        <v>12592726.23</v>
      </c>
      <c r="F45" s="2">
        <v>394769852.99000001</v>
      </c>
    </row>
    <row r="46" spans="1:6" x14ac:dyDescent="0.25">
      <c r="A46">
        <v>38</v>
      </c>
      <c r="B46" t="s">
        <v>77</v>
      </c>
      <c r="C46" s="2">
        <v>22776790.710000001</v>
      </c>
      <c r="D46" s="2">
        <v>9869246.3200000003</v>
      </c>
      <c r="E46" s="2">
        <v>12907544.390000001</v>
      </c>
      <c r="F46" s="2">
        <v>381862308.60000002</v>
      </c>
    </row>
    <row r="47" spans="1:6" x14ac:dyDescent="0.25">
      <c r="A47">
        <v>39</v>
      </c>
      <c r="B47" t="s">
        <v>78</v>
      </c>
      <c r="C47" s="2">
        <v>22776790.710000001</v>
      </c>
      <c r="D47" s="2">
        <v>9546557.7200000007</v>
      </c>
      <c r="E47" s="2">
        <v>13230233</v>
      </c>
      <c r="F47" s="2">
        <v>368632075.60000002</v>
      </c>
    </row>
    <row r="48" spans="1:6" x14ac:dyDescent="0.25">
      <c r="A48">
        <v>40</v>
      </c>
      <c r="B48" t="s">
        <v>79</v>
      </c>
      <c r="C48" s="2">
        <v>22776790.710000001</v>
      </c>
      <c r="D48" s="2">
        <v>9215801.8900000006</v>
      </c>
      <c r="E48" s="2">
        <v>13560988.82</v>
      </c>
      <c r="F48" s="2">
        <v>355071086.77999997</v>
      </c>
    </row>
    <row r="49" spans="1:6" x14ac:dyDescent="0.25">
      <c r="A49">
        <v>41</v>
      </c>
      <c r="B49" t="s">
        <v>80</v>
      </c>
      <c r="C49" s="2">
        <v>22776790.710000001</v>
      </c>
      <c r="D49" s="2">
        <v>8876777.1699999999</v>
      </c>
      <c r="E49" s="2">
        <v>13900013.539999999</v>
      </c>
      <c r="F49" s="2">
        <v>341171073.24000001</v>
      </c>
    </row>
    <row r="50" spans="1:6" x14ac:dyDescent="0.25">
      <c r="A50">
        <v>42</v>
      </c>
      <c r="B50" t="s">
        <v>81</v>
      </c>
      <c r="C50" s="2">
        <v>22776790.710000001</v>
      </c>
      <c r="D50" s="2">
        <v>8529276.8300000001</v>
      </c>
      <c r="E50" s="2">
        <v>14247513.880000001</v>
      </c>
      <c r="F50" s="2">
        <v>326923559.35000002</v>
      </c>
    </row>
    <row r="51" spans="1:6" x14ac:dyDescent="0.25">
      <c r="A51">
        <v>43</v>
      </c>
      <c r="B51" t="s">
        <v>82</v>
      </c>
      <c r="C51" s="2">
        <v>22776790.710000001</v>
      </c>
      <c r="D51" s="2">
        <v>8173088.9800000004</v>
      </c>
      <c r="E51" s="2">
        <v>14603701.73</v>
      </c>
      <c r="F51" s="2">
        <v>312319857.62</v>
      </c>
    </row>
    <row r="52" spans="1:6" x14ac:dyDescent="0.25">
      <c r="A52">
        <v>44</v>
      </c>
      <c r="B52" t="s">
        <v>83</v>
      </c>
      <c r="C52" s="2">
        <v>22776790.710000001</v>
      </c>
      <c r="D52" s="2">
        <v>7807996.4400000004</v>
      </c>
      <c r="E52" s="2">
        <v>14968794.27</v>
      </c>
      <c r="F52" s="2">
        <v>297351063.35000002</v>
      </c>
    </row>
    <row r="53" spans="1:6" x14ac:dyDescent="0.25">
      <c r="A53">
        <v>45</v>
      </c>
      <c r="B53" t="s">
        <v>84</v>
      </c>
      <c r="C53" s="2">
        <v>22776790.710000001</v>
      </c>
      <c r="D53" s="2">
        <v>7433776.5800000001</v>
      </c>
      <c r="E53" s="2">
        <v>15343014.130000001</v>
      </c>
      <c r="F53" s="2">
        <v>282008049.22000003</v>
      </c>
    </row>
    <row r="54" spans="1:6" x14ac:dyDescent="0.25">
      <c r="A54">
        <v>46</v>
      </c>
      <c r="B54" t="s">
        <v>85</v>
      </c>
      <c r="C54" s="2">
        <v>22776790.710000001</v>
      </c>
      <c r="D54" s="2">
        <v>7050201.2300000004</v>
      </c>
      <c r="E54" s="2">
        <v>15726589.48</v>
      </c>
      <c r="F54" s="2">
        <v>266281459.74000001</v>
      </c>
    </row>
    <row r="55" spans="1:6" x14ac:dyDescent="0.25">
      <c r="A55">
        <v>47</v>
      </c>
      <c r="B55" t="s">
        <v>86</v>
      </c>
      <c r="C55" s="2">
        <v>22776790.710000001</v>
      </c>
      <c r="D55" s="2">
        <v>6657036.4900000002</v>
      </c>
      <c r="E55" s="2">
        <v>16119754.220000001</v>
      </c>
      <c r="F55" s="2">
        <v>250161705.52000001</v>
      </c>
    </row>
    <row r="56" spans="1:6" x14ac:dyDescent="0.25">
      <c r="A56">
        <v>48</v>
      </c>
      <c r="B56" t="s">
        <v>87</v>
      </c>
      <c r="C56" s="2">
        <v>22776790.710000001</v>
      </c>
      <c r="D56" s="2">
        <v>6254042.6399999997</v>
      </c>
      <c r="E56" s="2">
        <v>16522748.08</v>
      </c>
      <c r="F56" s="2">
        <v>233638957.44</v>
      </c>
    </row>
    <row r="57" spans="1:6" x14ac:dyDescent="0.25">
      <c r="A57">
        <v>49</v>
      </c>
      <c r="B57" t="s">
        <v>88</v>
      </c>
      <c r="C57" s="2">
        <v>22776790.710000001</v>
      </c>
      <c r="D57" s="2">
        <v>5840973.9400000004</v>
      </c>
      <c r="E57" s="2">
        <v>16935816.780000001</v>
      </c>
      <c r="F57" s="2">
        <v>216703140.66999999</v>
      </c>
    </row>
    <row r="58" spans="1:6" x14ac:dyDescent="0.25">
      <c r="A58">
        <v>50</v>
      </c>
      <c r="B58" t="s">
        <v>89</v>
      </c>
      <c r="C58" s="2">
        <v>22776790.710000001</v>
      </c>
      <c r="D58" s="2">
        <v>5417578.5199999996</v>
      </c>
      <c r="E58" s="2">
        <v>17359212.199999999</v>
      </c>
      <c r="F58" s="2">
        <v>199343928.47</v>
      </c>
    </row>
    <row r="59" spans="1:6" x14ac:dyDescent="0.25">
      <c r="A59">
        <v>51</v>
      </c>
      <c r="B59" t="s">
        <v>90</v>
      </c>
      <c r="C59" s="2">
        <v>22776790.710000001</v>
      </c>
      <c r="D59" s="2">
        <v>4983598.21</v>
      </c>
      <c r="E59" s="2">
        <v>17793192.5</v>
      </c>
      <c r="F59" s="2">
        <v>181550735.97</v>
      </c>
    </row>
    <row r="60" spans="1:6" x14ac:dyDescent="0.25">
      <c r="A60">
        <v>52</v>
      </c>
      <c r="B60" t="s">
        <v>91</v>
      </c>
      <c r="C60" s="2">
        <v>22776790.710000001</v>
      </c>
      <c r="D60" s="2">
        <v>4538768.4000000004</v>
      </c>
      <c r="E60" s="2">
        <v>18238022.309999999</v>
      </c>
      <c r="F60" s="2">
        <v>163312713.65000001</v>
      </c>
    </row>
    <row r="61" spans="1:6" x14ac:dyDescent="0.25">
      <c r="A61">
        <v>53</v>
      </c>
      <c r="B61" t="s">
        <v>92</v>
      </c>
      <c r="C61" s="2">
        <v>22776790.710000001</v>
      </c>
      <c r="D61" s="2">
        <v>4082817.84</v>
      </c>
      <c r="E61" s="2">
        <v>18693972.870000001</v>
      </c>
      <c r="F61" s="2">
        <v>144618740.78</v>
      </c>
    </row>
    <row r="62" spans="1:6" x14ac:dyDescent="0.25">
      <c r="A62">
        <v>54</v>
      </c>
      <c r="B62" t="s">
        <v>93</v>
      </c>
      <c r="C62" s="2">
        <v>22776790.710000001</v>
      </c>
      <c r="D62" s="2">
        <v>3615468.52</v>
      </c>
      <c r="E62" s="2">
        <v>19161322.190000001</v>
      </c>
      <c r="F62" s="2">
        <v>125457418.59</v>
      </c>
    </row>
    <row r="63" spans="1:6" x14ac:dyDescent="0.25">
      <c r="A63">
        <v>55</v>
      </c>
      <c r="B63" t="s">
        <v>94</v>
      </c>
      <c r="C63" s="2">
        <v>22776790.710000001</v>
      </c>
      <c r="D63" s="2">
        <v>3136435.46</v>
      </c>
      <c r="E63" s="2">
        <v>19640355.25</v>
      </c>
      <c r="F63" s="2">
        <v>105817063.34</v>
      </c>
    </row>
    <row r="64" spans="1:6" x14ac:dyDescent="0.25">
      <c r="A64">
        <v>56</v>
      </c>
      <c r="B64" t="s">
        <v>95</v>
      </c>
      <c r="C64" s="2">
        <v>22776790.710000001</v>
      </c>
      <c r="D64" s="2">
        <v>2645426.58</v>
      </c>
      <c r="E64" s="2">
        <v>20131364.129999999</v>
      </c>
      <c r="F64" s="2">
        <v>85685699.209999993</v>
      </c>
    </row>
    <row r="65" spans="1:6" x14ac:dyDescent="0.25">
      <c r="A65">
        <v>57</v>
      </c>
      <c r="B65" t="s">
        <v>96</v>
      </c>
      <c r="C65" s="2">
        <v>22776790.710000001</v>
      </c>
      <c r="D65" s="2">
        <v>2142142.48</v>
      </c>
      <c r="E65" s="2">
        <v>20634648.23</v>
      </c>
      <c r="F65" s="2">
        <v>65051050.969999999</v>
      </c>
    </row>
    <row r="66" spans="1:6" x14ac:dyDescent="0.25">
      <c r="A66">
        <v>58</v>
      </c>
      <c r="B66" t="s">
        <v>97</v>
      </c>
      <c r="C66" s="2">
        <v>22776790.710000001</v>
      </c>
      <c r="D66" s="2">
        <v>1626276.27</v>
      </c>
      <c r="E66" s="2">
        <v>21150514.440000001</v>
      </c>
      <c r="F66" s="2">
        <v>43900536.530000001</v>
      </c>
    </row>
    <row r="67" spans="1:6" x14ac:dyDescent="0.25">
      <c r="A67">
        <v>59</v>
      </c>
      <c r="B67" t="s">
        <v>98</v>
      </c>
      <c r="C67" s="2">
        <v>22776790.710000001</v>
      </c>
      <c r="D67" s="2">
        <v>1097513.4099999999</v>
      </c>
      <c r="E67" s="2">
        <v>21679277.300000001</v>
      </c>
      <c r="F67" s="2">
        <v>22221259.23</v>
      </c>
    </row>
    <row r="68" spans="1:6" x14ac:dyDescent="0.25">
      <c r="A68">
        <v>60</v>
      </c>
      <c r="B68" t="s">
        <v>99</v>
      </c>
      <c r="C68" s="2">
        <v>22776790.710000001</v>
      </c>
      <c r="D68" s="2">
        <v>555531.48</v>
      </c>
      <c r="E68" s="2">
        <v>22221259.23</v>
      </c>
      <c r="F68" s="2">
        <v>0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MPA IR-007 Att 01 </vt:lpstr>
      <vt:lpstr>Amortization Schedule</vt:lpstr>
      <vt:lpstr>'MPA IR-007 Att 01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2025-11-04T18:28:35Z</dcterms:created>
  <dcterms:modified xsi:type="dcterms:W3CDTF">2025-11-05T18:52:26Z</dcterms:modified>
  <cp:category/>
  <cp:contentStatus/>
</cp:coreProperties>
</file>