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aintika\Desktop\1. Titanfile Downloads\"/>
    </mc:Choice>
  </mc:AlternateContent>
  <xr:revisionPtr revIDLastSave="0" documentId="8_{B98C71AC-32E1-4395-B28A-2E0AA7DE99F0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Methodology Comparison" sheetId="1" r:id="rId1"/>
    <sheet name="Cost and Usage Comparison" sheetId="3" r:id="rId2"/>
    <sheet name="2026-2027 Tariff Var Report" sheetId="4" r:id="rId3"/>
  </sheets>
  <definedNames>
    <definedName name="_Key1" hidden="1">#REF!</definedName>
    <definedName name="_Order1" hidden="1">255</definedName>
    <definedName name="_Sort" hidden="1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39993.5445601852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_xlnm.Print_Area" localSheetId="1">'Cost and Usage Comparison'!$A$1:$AB$25</definedName>
    <definedName name="_xlnm.Print_Area" localSheetId="0">'Methodology Comparison'!$A$1:$L$46</definedName>
    <definedName name="sencount" hidden="1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G38" i="4"/>
  <c r="F38" i="4"/>
  <c r="F36" i="4"/>
  <c r="E35" i="4"/>
  <c r="G35" i="4" s="1"/>
  <c r="D35" i="4"/>
  <c r="G34" i="4"/>
  <c r="F34" i="4"/>
  <c r="G32" i="4"/>
  <c r="F32" i="4"/>
  <c r="G31" i="4"/>
  <c r="F31" i="4"/>
  <c r="G30" i="4"/>
  <c r="F30" i="4"/>
  <c r="G29" i="4"/>
  <c r="F29" i="4"/>
  <c r="G28" i="4"/>
  <c r="F28" i="4"/>
  <c r="G27" i="4"/>
  <c r="F27" i="4"/>
  <c r="F26" i="4"/>
  <c r="G23" i="4"/>
  <c r="F23" i="4"/>
  <c r="G22" i="4"/>
  <c r="F22" i="4"/>
  <c r="E21" i="4"/>
  <c r="D21" i="4"/>
  <c r="C21" i="4"/>
  <c r="C35" i="4" s="1"/>
  <c r="G18" i="4"/>
  <c r="F18" i="4"/>
  <c r="F17" i="4"/>
  <c r="G14" i="4"/>
  <c r="F14" i="4"/>
  <c r="F13" i="4"/>
  <c r="F11" i="4"/>
  <c r="F10" i="4"/>
  <c r="E9" i="4"/>
  <c r="D9" i="4"/>
  <c r="C9" i="4"/>
  <c r="F6" i="4"/>
  <c r="G5" i="4"/>
  <c r="F5" i="4"/>
  <c r="B25" i="3"/>
  <c r="B23" i="3"/>
  <c r="Y6" i="3"/>
  <c r="V11" i="3"/>
  <c r="K19" i="3"/>
  <c r="U10" i="3"/>
  <c r="D19" i="3"/>
  <c r="G26" i="4" l="1"/>
  <c r="G36" i="4"/>
  <c r="G11" i="4"/>
  <c r="L19" i="3"/>
  <c r="C19" i="3"/>
  <c r="S12" i="3"/>
  <c r="S13" i="3"/>
  <c r="T15" i="3"/>
  <c r="T13" i="3"/>
  <c r="G6" i="4"/>
  <c r="U15" i="3"/>
  <c r="X15" i="3" s="1"/>
  <c r="G10" i="4"/>
  <c r="G13" i="4"/>
  <c r="G17" i="4"/>
  <c r="T10" i="3"/>
  <c r="X10" i="3" s="1"/>
  <c r="S9" i="3"/>
  <c r="V12" i="3"/>
  <c r="T12" i="3"/>
  <c r="W12" i="3" s="1"/>
  <c r="S10" i="3"/>
  <c r="V9" i="3"/>
  <c r="F35" i="4"/>
  <c r="V14" i="3"/>
  <c r="U11" i="3"/>
  <c r="Y11" i="3"/>
  <c r="U12" i="3"/>
  <c r="V17" i="3"/>
  <c r="S14" i="3"/>
  <c r="T14" i="3"/>
  <c r="U14" i="3"/>
  <c r="X14" i="3" s="1"/>
  <c r="S15" i="3"/>
  <c r="E19" i="3"/>
  <c r="E20" i="3" s="1"/>
  <c r="V15" i="3"/>
  <c r="Y15" i="3" s="1"/>
  <c r="V13" i="3"/>
  <c r="I19" i="3"/>
  <c r="I20" i="3" s="1"/>
  <c r="U13" i="3"/>
  <c r="X13" i="3" s="1"/>
  <c r="T9" i="3"/>
  <c r="U9" i="3"/>
  <c r="V10" i="3"/>
  <c r="Y10" i="3" s="1"/>
  <c r="S11" i="3"/>
  <c r="O19" i="3"/>
  <c r="S19" i="3" s="1"/>
  <c r="T11" i="3"/>
  <c r="P19" i="3"/>
  <c r="T19" i="3" s="1"/>
  <c r="M19" i="3"/>
  <c r="M20" i="3" s="1"/>
  <c r="N19" i="3"/>
  <c r="N20" i="3" s="1"/>
  <c r="G19" i="3"/>
  <c r="G20" i="3" s="1"/>
  <c r="H19" i="3"/>
  <c r="H20" i="3" s="1"/>
  <c r="J19" i="3"/>
  <c r="J20" i="3" s="1"/>
  <c r="S17" i="3"/>
  <c r="T17" i="3"/>
  <c r="W17" i="3" s="1"/>
  <c r="L20" i="3"/>
  <c r="F19" i="3"/>
  <c r="K20" i="3"/>
  <c r="C20" i="3"/>
  <c r="D20" i="3"/>
  <c r="W15" i="3" l="1"/>
  <c r="W13" i="3"/>
  <c r="W11" i="3"/>
  <c r="W10" i="3"/>
  <c r="W14" i="3"/>
  <c r="X12" i="3"/>
  <c r="W19" i="3"/>
  <c r="Y9" i="3"/>
  <c r="Y12" i="3"/>
  <c r="Y13" i="3"/>
  <c r="P20" i="3"/>
  <c r="T20" i="3" s="1"/>
  <c r="X11" i="3"/>
  <c r="Y14" i="3"/>
  <c r="X9" i="3"/>
  <c r="W9" i="3"/>
  <c r="O20" i="3"/>
  <c r="S20" i="3" s="1"/>
  <c r="F20" i="3"/>
  <c r="W20" i="3" l="1"/>
  <c r="K37" i="1" l="1"/>
  <c r="I40" i="1"/>
  <c r="R18" i="3" s="1"/>
  <c r="R19" i="3" s="1"/>
  <c r="H40" i="1"/>
  <c r="I36" i="1"/>
  <c r="H36" i="1"/>
  <c r="K32" i="1"/>
  <c r="H31" i="1"/>
  <c r="K28" i="1"/>
  <c r="J24" i="1"/>
  <c r="K24" i="1" s="1"/>
  <c r="K20" i="1"/>
  <c r="H19" i="1"/>
  <c r="K16" i="1"/>
  <c r="J14" i="1"/>
  <c r="K14" i="1" s="1"/>
  <c r="I15" i="1"/>
  <c r="K12" i="1"/>
  <c r="I11" i="1"/>
  <c r="K8" i="1"/>
  <c r="F8" i="1"/>
  <c r="F12" i="1"/>
  <c r="F16" i="1"/>
  <c r="F20" i="1"/>
  <c r="F28" i="1"/>
  <c r="F32" i="1"/>
  <c r="F37" i="1"/>
  <c r="E24" i="1"/>
  <c r="F24" i="1" s="1"/>
  <c r="R20" i="3" l="1"/>
  <c r="V20" i="3" s="1"/>
  <c r="V19" i="3"/>
  <c r="H23" i="1"/>
  <c r="H27" i="1"/>
  <c r="J17" i="1"/>
  <c r="K17" i="1" s="1"/>
  <c r="I23" i="1"/>
  <c r="J26" i="1"/>
  <c r="K26" i="1" s="1"/>
  <c r="J29" i="1"/>
  <c r="K29" i="1" s="1"/>
  <c r="I31" i="1"/>
  <c r="J31" i="1" s="1"/>
  <c r="K31" i="1" s="1"/>
  <c r="I19" i="1"/>
  <c r="J19" i="1" s="1"/>
  <c r="K19" i="1" s="1"/>
  <c r="H39" i="1"/>
  <c r="I39" i="1"/>
  <c r="J34" i="1"/>
  <c r="K34" i="1" s="1"/>
  <c r="H11" i="1"/>
  <c r="J11" i="1" s="1"/>
  <c r="K11" i="1" s="1"/>
  <c r="J22" i="1"/>
  <c r="K22" i="1" s="1"/>
  <c r="K35" i="1"/>
  <c r="J5" i="1"/>
  <c r="K5" i="1" s="1"/>
  <c r="J33" i="1"/>
  <c r="K33" i="1" s="1"/>
  <c r="J10" i="1"/>
  <c r="K10" i="1" s="1"/>
  <c r="J25" i="1"/>
  <c r="K25" i="1" s="1"/>
  <c r="H15" i="1"/>
  <c r="J15" i="1" s="1"/>
  <c r="K15" i="1" s="1"/>
  <c r="J40" i="1"/>
  <c r="K40" i="1" s="1"/>
  <c r="J23" i="1"/>
  <c r="K23" i="1" s="1"/>
  <c r="J36" i="1"/>
  <c r="K36" i="1" s="1"/>
  <c r="J30" i="1"/>
  <c r="K30" i="1" s="1"/>
  <c r="J6" i="1"/>
  <c r="K6" i="1" s="1"/>
  <c r="H7" i="1"/>
  <c r="J13" i="1"/>
  <c r="K13" i="1" s="1"/>
  <c r="I7" i="1"/>
  <c r="I38" i="1"/>
  <c r="J21" i="1"/>
  <c r="K21" i="1" s="1"/>
  <c r="I27" i="1"/>
  <c r="J27" i="1" s="1"/>
  <c r="K27" i="1" s="1"/>
  <c r="J18" i="1"/>
  <c r="K18" i="1" s="1"/>
  <c r="H38" i="1"/>
  <c r="J9" i="1"/>
  <c r="K9" i="1" s="1"/>
  <c r="H41" i="1" l="1"/>
  <c r="J7" i="1"/>
  <c r="K7" i="1" s="1"/>
  <c r="J39" i="1"/>
  <c r="K39" i="1" s="1"/>
  <c r="I41" i="1"/>
  <c r="J41" i="1" s="1"/>
  <c r="K41" i="1" s="1"/>
  <c r="J38" i="1"/>
  <c r="K38" i="1" s="1"/>
  <c r="U17" i="3" l="1"/>
  <c r="X17" i="3" l="1"/>
  <c r="Y17" i="3"/>
  <c r="D7" i="1" l="1"/>
  <c r="D11" i="1"/>
  <c r="D15" i="1"/>
  <c r="D19" i="1"/>
  <c r="D27" i="1"/>
  <c r="D31" i="1"/>
  <c r="D36" i="1"/>
  <c r="D40" i="1"/>
  <c r="Q18" i="3" s="1"/>
  <c r="Q19" i="3" s="1"/>
  <c r="D23" i="1" l="1"/>
  <c r="D39" i="1"/>
  <c r="D38" i="1"/>
  <c r="U19" i="3"/>
  <c r="Q20" i="3"/>
  <c r="U20" i="3" s="1"/>
  <c r="D41" i="1"/>
  <c r="X20" i="3" l="1"/>
  <c r="Y20" i="3"/>
  <c r="Y19" i="3"/>
  <c r="X19" i="3"/>
  <c r="E5" i="1" l="1"/>
  <c r="F5" i="1" s="1"/>
  <c r="E6" i="1"/>
  <c r="F6" i="1" s="1"/>
  <c r="E10" i="1"/>
  <c r="F10" i="1" s="1"/>
  <c r="E13" i="1"/>
  <c r="F13" i="1" s="1"/>
  <c r="E14" i="1"/>
  <c r="F14" i="1" s="1"/>
  <c r="E17" i="1"/>
  <c r="F17" i="1" s="1"/>
  <c r="E18" i="1"/>
  <c r="F18" i="1" s="1"/>
  <c r="E21" i="1"/>
  <c r="F21" i="1" s="1"/>
  <c r="E22" i="1"/>
  <c r="F22" i="1" s="1"/>
  <c r="E26" i="1"/>
  <c r="F26" i="1" s="1"/>
  <c r="C31" i="1"/>
  <c r="E31" i="1" s="1"/>
  <c r="F31" i="1" s="1"/>
  <c r="E30" i="1"/>
  <c r="F30" i="1" s="1"/>
  <c r="E33" i="1"/>
  <c r="F33" i="1" s="1"/>
  <c r="E34" i="1"/>
  <c r="F34" i="1" s="1"/>
  <c r="C40" i="1"/>
  <c r="E40" i="1" s="1"/>
  <c r="F40" i="1" s="1"/>
  <c r="C27" i="1" l="1"/>
  <c r="E27" i="1" s="1"/>
  <c r="F27" i="1" s="1"/>
  <c r="C11" i="1"/>
  <c r="E11" i="1" s="1"/>
  <c r="F11" i="1" s="1"/>
  <c r="C15" i="1"/>
  <c r="E15" i="1" s="1"/>
  <c r="F15" i="1" s="1"/>
  <c r="C36" i="1"/>
  <c r="E36" i="1" s="1"/>
  <c r="F36" i="1" s="1"/>
  <c r="F35" i="1"/>
  <c r="E25" i="1"/>
  <c r="F25" i="1" s="1"/>
  <c r="E9" i="1"/>
  <c r="F9" i="1" s="1"/>
  <c r="C19" i="1"/>
  <c r="E19" i="1" s="1"/>
  <c r="F19" i="1" s="1"/>
  <c r="E29" i="1"/>
  <c r="F29" i="1" s="1"/>
  <c r="C23" i="1"/>
  <c r="E23" i="1" s="1"/>
  <c r="F23" i="1" s="1"/>
  <c r="C7" i="1"/>
  <c r="E7" i="1" s="1"/>
  <c r="F7" i="1" s="1"/>
  <c r="C39" i="1"/>
  <c r="E39" i="1" s="1"/>
  <c r="F39" i="1" s="1"/>
  <c r="C38" i="1"/>
  <c r="E38" i="1" l="1"/>
  <c r="F38" i="1" s="1"/>
  <c r="C41" i="1"/>
  <c r="E41" i="1" s="1"/>
  <c r="F41" i="1" s="1"/>
</calcChain>
</file>

<file path=xl/sharedStrings.xml><?xml version="1.0" encoding="utf-8"?>
<sst xmlns="http://schemas.openxmlformats.org/spreadsheetml/2006/main" count="150" uniqueCount="81">
  <si>
    <t>Current COSS</t>
  </si>
  <si>
    <t>Proposed COSS</t>
  </si>
  <si>
    <t>Variance</t>
  </si>
  <si>
    <t>% Variance</t>
  </si>
  <si>
    <t>Residential Sector *(1)</t>
  </si>
  <si>
    <t>Distribution</t>
  </si>
  <si>
    <t>Retail</t>
  </si>
  <si>
    <t>Total</t>
  </si>
  <si>
    <t>Small General</t>
  </si>
  <si>
    <t>General Demand</t>
  </si>
  <si>
    <t>Large General</t>
  </si>
  <si>
    <t xml:space="preserve"> Small Industrial</t>
  </si>
  <si>
    <t xml:space="preserve"> Medium Industrial</t>
  </si>
  <si>
    <t>Large Industrial</t>
  </si>
  <si>
    <t xml:space="preserve">  Unmetered </t>
  </si>
  <si>
    <t>Street Light Related</t>
  </si>
  <si>
    <t>Total Above-the-line</t>
  </si>
  <si>
    <t>Street Light Related (1)</t>
  </si>
  <si>
    <t>Street Light Related cost are recovered througn Street Lights and unmetered Miscl Tariffs</t>
  </si>
  <si>
    <t>Refer to Exhibit 6.1 for the Distribution Cost and Retail Cost</t>
  </si>
  <si>
    <t>Energy in GWh</t>
  </si>
  <si>
    <t>Demand in kWs or kVa</t>
  </si>
  <si>
    <t>Billing Months</t>
  </si>
  <si>
    <t>Distribution and Retail Cost in Million of dollars</t>
  </si>
  <si>
    <t>Unit Cost in Cents/ kWh</t>
  </si>
  <si>
    <r>
      <t xml:space="preserve">% Change in unit cost/ Cents/ kWh </t>
    </r>
    <r>
      <rPr>
        <b/>
        <vertAlign val="superscript"/>
        <sz val="10.199999999999999"/>
        <rFont val="Times New Roman"/>
        <family val="1"/>
      </rPr>
      <t>(1)</t>
    </r>
  </si>
  <si>
    <t>Proposed Distribution Tariffs</t>
  </si>
  <si>
    <r>
      <t xml:space="preserve">2022 GRA </t>
    </r>
    <r>
      <rPr>
        <b/>
        <vertAlign val="superscript"/>
        <sz val="10.199999999999999"/>
        <rFont val="Times New Roman"/>
        <family val="1"/>
      </rPr>
      <t>(1)</t>
    </r>
  </si>
  <si>
    <t>2026 GRA</t>
  </si>
  <si>
    <t>2022 GRA</t>
  </si>
  <si>
    <t>Above-the-line Classes</t>
  </si>
  <si>
    <t>Residential Sector</t>
  </si>
  <si>
    <t xml:space="preserve">  Small Industrial</t>
  </si>
  <si>
    <t xml:space="preserve">  Medium Industrial</t>
  </si>
  <si>
    <t xml:space="preserve"> Large Industrial </t>
  </si>
  <si>
    <t xml:space="preserve">  Unmetered 1,2</t>
  </si>
  <si>
    <t xml:space="preserve">     Electric Service Only</t>
  </si>
  <si>
    <t xml:space="preserve">     Street light Fixtures</t>
  </si>
  <si>
    <t xml:space="preserve">    Total</t>
  </si>
  <si>
    <t>M10431   2022 General Rate Application -Appendix E - 2023-2024 Distribution Tariff Calculations ( Exhibits N-160 -(iv) in Board depository</t>
  </si>
  <si>
    <t>M1245   2026 General Rate Application -2026-2027 GRA SR-01 Att 15</t>
  </si>
  <si>
    <t>2025-2027 TARIFF VAR REPORT</t>
  </si>
  <si>
    <t>RESIDENTIAL TARIFFS</t>
  </si>
  <si>
    <t>Percentage Change</t>
  </si>
  <si>
    <t xml:space="preserve">Explanation for Components with &gt; 10% Change </t>
  </si>
  <si>
    <t>All Domestic Service Rates</t>
  </si>
  <si>
    <t>units</t>
  </si>
  <si>
    <t>2026 Current</t>
  </si>
  <si>
    <t>2026  Proposed</t>
  </si>
  <si>
    <t xml:space="preserve">2027 Proposed </t>
  </si>
  <si>
    <t>Customer Charge</t>
  </si>
  <si>
    <t>$/mo</t>
  </si>
  <si>
    <t>The 64 % increase in Energy Charge is due to the increase in Distribution and Retail cost in 2026. Refer to "Cost Comparison" Tab.</t>
  </si>
  <si>
    <t>Energy Charge</t>
  </si>
  <si>
    <t>¢/kWh</t>
  </si>
  <si>
    <t>COMMERCIAL TARIFFS</t>
  </si>
  <si>
    <t>The 21 % increase in Energy Charge is due to the increase in distribution and Retail cost in 2026. Refer to "Cost Comparison" Tab.</t>
  </si>
  <si>
    <t>All Small General Rates</t>
  </si>
  <si>
    <t>All General  Rates</t>
  </si>
  <si>
    <t>The 22 % increase in Demand Charge is due to the increase in distribution and Retail cost in 2026 and reduction of the customer demand billing determinants. Refer to "Cost Comparison" Tab.</t>
  </si>
  <si>
    <t>Demand Charge</t>
  </si>
  <si>
    <t>$/kW</t>
  </si>
  <si>
    <t>Transformer Ownership Credit</t>
  </si>
  <si>
    <t>Large General Rate</t>
  </si>
  <si>
    <t>Not applicable.</t>
  </si>
  <si>
    <t>Demand Charge (Ratcheted)</t>
  </si>
  <si>
    <t>$/kVA</t>
  </si>
  <si>
    <t>INDUSTRIAL TARIFFS</t>
  </si>
  <si>
    <t>Small Industrial Rate</t>
  </si>
  <si>
    <t>Medium Industrial Rate</t>
  </si>
  <si>
    <t>Large Industrial Rate</t>
  </si>
  <si>
    <t>The 25 % increase in Demand Charge is due to the increase in distribution and Retail cost in 2026 and reduction of the customer demand billing determinants.Refer to "Cost Comparison" Tab. 
The 62 % increase in Demand Charge is due to the increase in distribution and Retail cost in 2026 and reduction of the customer demand billing determinants. Refer to "Cost Comparison" Tab.</t>
  </si>
  <si>
    <t>Demand Charge (Ratcheted) Distribution-connected</t>
  </si>
  <si>
    <t>Demand Charge (Ratcheted) Transmission-connected</t>
  </si>
  <si>
    <t>Transformer Ownership Credit (applicable only to the distribution-connected customers)</t>
  </si>
  <si>
    <t>OTHER TARIFFS</t>
  </si>
  <si>
    <t>The 66 % increase in Energy Charge is due to the increase in distribution and Retail cost in 2026 and reduction of the customer usage. Refer to "Cost Comparison" Tab.</t>
  </si>
  <si>
    <t>Outdoor Recreational Light Rate</t>
  </si>
  <si>
    <t>Miscellaneous Small Loads Rate</t>
  </si>
  <si>
    <t>The 66 % increase in Energy Charge  is due to the increase in distribution and Retail cost in 2026  and  reduction of the customer usage. Refer to "Cost Comparison" Tab.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</si>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</sst>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&quot;$&quot;#,##0.0_);\(&quot;$&quot;#,##0.0\)"/>
    <numFmt numFmtId="169" formatCode="&quot;$&quot;#,##0.0"/>
    <numFmt numFmtId="170" formatCode="0_);\(0\)"/>
    <numFmt numFmtId="171" formatCode="0.0%"/>
    <numFmt numFmtId="172" formatCode="_(* #,##0.000_);_(* \(#,##0.000\);_(* &quot;-&quot;??_);_(@_)"/>
    <numFmt numFmtId="173" formatCode="0.000"/>
    <numFmt numFmtId="174" formatCode="0%;\(0%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 val="singleAccounting"/>
      <sz val="12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0.199999999999999"/>
      <name val="Times New Roman"/>
      <family val="1"/>
    </font>
    <font>
      <b/>
      <sz val="12"/>
      <color theme="1"/>
      <name val="Times New Roman"/>
      <family val="1"/>
    </font>
    <font>
      <b/>
      <sz val="20"/>
      <name val="Aptos Narrow"/>
      <family val="2"/>
    </font>
    <font>
      <sz val="10"/>
      <name val="Aptos Narrow"/>
      <family val="2"/>
    </font>
    <font>
      <b/>
      <sz val="12"/>
      <color indexed="8"/>
      <name val="Aptos Narrow"/>
      <family val="2"/>
    </font>
    <font>
      <b/>
      <sz val="11"/>
      <name val="Aptos Narrow"/>
      <family val="2"/>
    </font>
    <font>
      <b/>
      <sz val="10"/>
      <name val="Aptos Narrow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Fill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0" xfId="0" applyFont="1"/>
    <xf numFmtId="0" fontId="4" fillId="0" borderId="14" xfId="0" applyFont="1" applyBorder="1"/>
    <xf numFmtId="0" fontId="4" fillId="0" borderId="24" xfId="0" applyFont="1" applyBorder="1"/>
    <xf numFmtId="166" fontId="5" fillId="0" borderId="14" xfId="6" applyNumberFormat="1" applyFont="1" applyFill="1" applyBorder="1"/>
    <xf numFmtId="166" fontId="5" fillId="0" borderId="0" xfId="6" applyNumberFormat="1" applyFont="1" applyFill="1" applyBorder="1"/>
    <xf numFmtId="166" fontId="5" fillId="0" borderId="24" xfId="6" applyNumberFormat="1" applyFont="1" applyFill="1" applyBorder="1"/>
    <xf numFmtId="166" fontId="6" fillId="0" borderId="14" xfId="6" applyNumberFormat="1" applyFont="1" applyFill="1" applyBorder="1"/>
    <xf numFmtId="166" fontId="6" fillId="0" borderId="0" xfId="6" applyNumberFormat="1" applyFont="1" applyFill="1" applyBorder="1"/>
    <xf numFmtId="0" fontId="5" fillId="0" borderId="0" xfId="0" applyFont="1"/>
    <xf numFmtId="0" fontId="8" fillId="0" borderId="0" xfId="0" applyFont="1"/>
    <xf numFmtId="166" fontId="7" fillId="0" borderId="14" xfId="6" applyNumberFormat="1" applyFont="1" applyFill="1" applyBorder="1"/>
    <xf numFmtId="166" fontId="7" fillId="0" borderId="0" xfId="6" applyNumberFormat="1" applyFont="1" applyFill="1" applyBorder="1"/>
    <xf numFmtId="166" fontId="7" fillId="0" borderId="24" xfId="6" applyNumberFormat="1" applyFont="1" applyFill="1" applyBorder="1"/>
    <xf numFmtId="166" fontId="6" fillId="0" borderId="24" xfId="6" applyNumberFormat="1" applyFont="1" applyFill="1" applyBorder="1"/>
    <xf numFmtId="166" fontId="5" fillId="0" borderId="0" xfId="6" applyNumberFormat="1" applyFont="1" applyFill="1" applyBorder="1" applyAlignment="1">
      <alignment horizontal="center"/>
    </xf>
    <xf numFmtId="166" fontId="7" fillId="0" borderId="0" xfId="6" applyNumberFormat="1" applyFont="1" applyFill="1" applyBorder="1" applyAlignment="1">
      <alignment horizontal="center"/>
    </xf>
    <xf numFmtId="166" fontId="6" fillId="0" borderId="0" xfId="6" applyNumberFormat="1" applyFont="1" applyFill="1" applyBorder="1" applyAlignment="1">
      <alignment horizontal="center"/>
    </xf>
    <xf numFmtId="0" fontId="5" fillId="0" borderId="27" xfId="0" applyFont="1" applyBorder="1"/>
    <xf numFmtId="0" fontId="5" fillId="0" borderId="12" xfId="0" applyFont="1" applyBorder="1"/>
    <xf numFmtId="0" fontId="5" fillId="0" borderId="28" xfId="0" applyFont="1" applyBorder="1"/>
    <xf numFmtId="0" fontId="5" fillId="0" borderId="30" xfId="0" applyFont="1" applyBorder="1"/>
    <xf numFmtId="166" fontId="5" fillId="0" borderId="14" xfId="6" applyNumberFormat="1" applyFont="1" applyFill="1" applyBorder="1" applyAlignment="1">
      <alignment horizontal="center"/>
    </xf>
    <xf numFmtId="166" fontId="5" fillId="0" borderId="24" xfId="6" applyNumberFormat="1" applyFont="1" applyFill="1" applyBorder="1" applyAlignment="1">
      <alignment horizontal="center"/>
    </xf>
    <xf numFmtId="166" fontId="7" fillId="0" borderId="14" xfId="6" applyNumberFormat="1" applyFont="1" applyFill="1" applyBorder="1" applyAlignment="1">
      <alignment horizontal="center"/>
    </xf>
    <xf numFmtId="166" fontId="7" fillId="0" borderId="24" xfId="6" applyNumberFormat="1" applyFont="1" applyFill="1" applyBorder="1" applyAlignment="1">
      <alignment horizontal="center"/>
    </xf>
    <xf numFmtId="166" fontId="6" fillId="0" borderId="14" xfId="6" applyNumberFormat="1" applyFont="1" applyFill="1" applyBorder="1" applyAlignment="1">
      <alignment horizontal="center"/>
    </xf>
    <xf numFmtId="166" fontId="6" fillId="0" borderId="24" xfId="6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69" fontId="5" fillId="0" borderId="14" xfId="6" applyNumberFormat="1" applyFont="1" applyFill="1" applyBorder="1"/>
    <xf numFmtId="169" fontId="5" fillId="0" borderId="0" xfId="6" applyNumberFormat="1" applyFont="1" applyFill="1" applyBorder="1"/>
    <xf numFmtId="169" fontId="5" fillId="0" borderId="24" xfId="6" applyNumberFormat="1" applyFont="1" applyFill="1" applyBorder="1"/>
    <xf numFmtId="169" fontId="7" fillId="0" borderId="14" xfId="6" applyNumberFormat="1" applyFont="1" applyFill="1" applyBorder="1"/>
    <xf numFmtId="169" fontId="7" fillId="0" borderId="0" xfId="6" applyNumberFormat="1" applyFont="1" applyFill="1" applyBorder="1"/>
    <xf numFmtId="169" fontId="7" fillId="0" borderId="24" xfId="6" applyNumberFormat="1" applyFont="1" applyFill="1" applyBorder="1"/>
    <xf numFmtId="169" fontId="6" fillId="0" borderId="14" xfId="6" applyNumberFormat="1" applyFont="1" applyFill="1" applyBorder="1"/>
    <xf numFmtId="169" fontId="6" fillId="0" borderId="0" xfId="6" applyNumberFormat="1" applyFont="1" applyFill="1" applyBorder="1"/>
    <xf numFmtId="169" fontId="6" fillId="0" borderId="24" xfId="6" applyNumberFormat="1" applyFont="1" applyFill="1" applyBorder="1"/>
    <xf numFmtId="166" fontId="5" fillId="0" borderId="15" xfId="6" applyNumberFormat="1" applyFont="1" applyFill="1" applyBorder="1"/>
    <xf numFmtId="0" fontId="4" fillId="0" borderId="20" xfId="0" applyFont="1" applyBorder="1"/>
    <xf numFmtId="0" fontId="4" fillId="0" borderId="32" xfId="0" applyFont="1" applyBorder="1"/>
    <xf numFmtId="166" fontId="5" fillId="0" borderId="15" xfId="6" applyNumberFormat="1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5" fillId="0" borderId="14" xfId="1" applyFont="1" applyFill="1" applyBorder="1"/>
    <xf numFmtId="165" fontId="5" fillId="0" borderId="0" xfId="1" applyFont="1" applyFill="1" applyBorder="1"/>
    <xf numFmtId="165" fontId="5" fillId="0" borderId="24" xfId="1" applyFont="1" applyFill="1" applyBorder="1"/>
    <xf numFmtId="165" fontId="7" fillId="0" borderId="14" xfId="1" applyFont="1" applyFill="1" applyBorder="1"/>
    <xf numFmtId="165" fontId="7" fillId="0" borderId="0" xfId="1" applyFont="1" applyFill="1" applyBorder="1"/>
    <xf numFmtId="165" fontId="7" fillId="0" borderId="24" xfId="1" applyFont="1" applyFill="1" applyBorder="1"/>
    <xf numFmtId="165" fontId="6" fillId="0" borderId="14" xfId="1" applyFont="1" applyFill="1" applyBorder="1"/>
    <xf numFmtId="165" fontId="6" fillId="0" borderId="0" xfId="1" applyFont="1" applyFill="1" applyBorder="1"/>
    <xf numFmtId="165" fontId="6" fillId="0" borderId="24" xfId="1" applyFont="1" applyFill="1" applyBorder="1"/>
    <xf numFmtId="0" fontId="5" fillId="0" borderId="2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9" fontId="5" fillId="0" borderId="14" xfId="3" applyFont="1" applyFill="1" applyBorder="1"/>
    <xf numFmtId="9" fontId="5" fillId="0" borderId="0" xfId="3" applyFont="1" applyFill="1" applyBorder="1"/>
    <xf numFmtId="9" fontId="7" fillId="0" borderId="14" xfId="3" applyFont="1" applyFill="1" applyBorder="1"/>
    <xf numFmtId="9" fontId="7" fillId="0" borderId="0" xfId="3" applyFont="1" applyFill="1" applyBorder="1"/>
    <xf numFmtId="9" fontId="6" fillId="0" borderId="14" xfId="3" applyFont="1" applyFill="1" applyBorder="1"/>
    <xf numFmtId="9" fontId="6" fillId="0" borderId="0" xfId="3" applyFont="1" applyFill="1" applyBorder="1"/>
    <xf numFmtId="9" fontId="4" fillId="0" borderId="14" xfId="3" applyFont="1" applyBorder="1" applyAlignment="1">
      <alignment horizontal="center"/>
    </xf>
    <xf numFmtId="9" fontId="4" fillId="0" borderId="0" xfId="3" applyFont="1" applyBorder="1" applyAlignment="1">
      <alignment horizontal="center"/>
    </xf>
    <xf numFmtId="9" fontId="4" fillId="0" borderId="14" xfId="3" applyFont="1" applyBorder="1"/>
    <xf numFmtId="9" fontId="4" fillId="0" borderId="0" xfId="3" applyFont="1" applyBorder="1"/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1" xfId="0" applyFont="1" applyBorder="1"/>
    <xf numFmtId="0" fontId="5" fillId="0" borderId="2" xfId="0" applyFont="1" applyBorder="1" applyAlignment="1">
      <alignment horizontal="left" indent="2"/>
    </xf>
    <xf numFmtId="168" fontId="5" fillId="0" borderId="7" xfId="2" applyNumberFormat="1" applyFont="1" applyFill="1" applyBorder="1"/>
    <xf numFmtId="168" fontId="5" fillId="0" borderId="1" xfId="2" applyNumberFormat="1" applyFont="1" applyFill="1" applyBorder="1"/>
    <xf numFmtId="0" fontId="5" fillId="0" borderId="2" xfId="0" applyFont="1" applyBorder="1" applyAlignment="1">
      <alignment horizontal="center"/>
    </xf>
    <xf numFmtId="168" fontId="5" fillId="0" borderId="9" xfId="2" applyNumberFormat="1" applyFont="1" applyFill="1" applyBorder="1"/>
    <xf numFmtId="168" fontId="5" fillId="0" borderId="10" xfId="2" applyNumberFormat="1" applyFont="1" applyFill="1" applyBorder="1"/>
    <xf numFmtId="0" fontId="8" fillId="0" borderId="8" xfId="0" applyFont="1" applyBorder="1"/>
    <xf numFmtId="9" fontId="8" fillId="0" borderId="8" xfId="3" applyFont="1" applyBorder="1"/>
    <xf numFmtId="9" fontId="8" fillId="0" borderId="11" xfId="3" applyFont="1" applyBorder="1"/>
    <xf numFmtId="0" fontId="4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9" fontId="4" fillId="0" borderId="22" xfId="3" applyFont="1" applyBorder="1" applyAlignment="1">
      <alignment horizontal="center"/>
    </xf>
    <xf numFmtId="9" fontId="4" fillId="0" borderId="22" xfId="3" applyFont="1" applyBorder="1"/>
    <xf numFmtId="0" fontId="8" fillId="0" borderId="16" xfId="0" applyFont="1" applyBorder="1" applyAlignment="1">
      <alignment horizontal="left"/>
    </xf>
    <xf numFmtId="9" fontId="5" fillId="0" borderId="22" xfId="3" applyFont="1" applyFill="1" applyBorder="1"/>
    <xf numFmtId="9" fontId="7" fillId="0" borderId="22" xfId="3" applyFont="1" applyFill="1" applyBorder="1"/>
    <xf numFmtId="9" fontId="6" fillId="0" borderId="22" xfId="3" applyFont="1" applyFill="1" applyBorder="1"/>
    <xf numFmtId="0" fontId="4" fillId="0" borderId="18" xfId="0" applyFont="1" applyBorder="1" applyAlignment="1">
      <alignment horizontal="left"/>
    </xf>
    <xf numFmtId="166" fontId="5" fillId="0" borderId="32" xfId="6" applyNumberFormat="1" applyFont="1" applyFill="1" applyBorder="1"/>
    <xf numFmtId="166" fontId="5" fillId="0" borderId="32" xfId="6" applyNumberFormat="1" applyFont="1" applyFill="1" applyBorder="1" applyAlignment="1">
      <alignment horizontal="center"/>
    </xf>
    <xf numFmtId="9" fontId="5" fillId="0" borderId="15" xfId="3" applyFont="1" applyFill="1" applyBorder="1"/>
    <xf numFmtId="9" fontId="5" fillId="0" borderId="20" xfId="3" applyFont="1" applyFill="1" applyBorder="1"/>
    <xf numFmtId="9" fontId="4" fillId="0" borderId="23" xfId="3" applyFont="1" applyBorder="1"/>
    <xf numFmtId="170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33" xfId="0" applyFont="1" applyBorder="1" applyAlignment="1">
      <alignment horizontal="center"/>
    </xf>
    <xf numFmtId="167" fontId="8" fillId="0" borderId="0" xfId="1" applyNumberFormat="1" applyFont="1"/>
    <xf numFmtId="0" fontId="11" fillId="0" borderId="0" xfId="4" applyFont="1" applyAlignment="1">
      <alignment horizontal="left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left" vertical="center" wrapText="1"/>
    </xf>
    <xf numFmtId="0" fontId="14" fillId="0" borderId="35" xfId="4" applyFont="1" applyFill="1" applyBorder="1" applyAlignment="1">
      <alignment vertical="center"/>
    </xf>
    <xf numFmtId="0" fontId="14" fillId="0" borderId="36" xfId="4" applyFont="1" applyFill="1" applyBorder="1" applyAlignment="1">
      <alignment vertical="center"/>
    </xf>
    <xf numFmtId="0" fontId="14" fillId="0" borderId="27" xfId="4" applyFont="1" applyFill="1" applyBorder="1" applyAlignment="1">
      <alignment vertical="center"/>
    </xf>
    <xf numFmtId="0" fontId="14" fillId="0" borderId="12" xfId="4" applyFont="1" applyFill="1" applyBorder="1" applyAlignment="1">
      <alignment vertical="center"/>
    </xf>
    <xf numFmtId="0" fontId="14" fillId="0" borderId="28" xfId="4" applyFont="1" applyFill="1" applyBorder="1" applyAlignment="1">
      <alignment vertical="center"/>
    </xf>
    <xf numFmtId="0" fontId="15" fillId="0" borderId="12" xfId="4" applyFont="1" applyFill="1" applyBorder="1" applyAlignment="1">
      <alignment horizontal="right" vertical="center"/>
    </xf>
    <xf numFmtId="165" fontId="15" fillId="0" borderId="27" xfId="6" quotePrefix="1" applyFont="1" applyFill="1" applyBorder="1" applyAlignment="1">
      <alignment horizontal="center" vertical="center" wrapText="1"/>
    </xf>
    <xf numFmtId="165" fontId="15" fillId="0" borderId="12" xfId="6" applyFont="1" applyFill="1" applyBorder="1" applyAlignment="1">
      <alignment horizontal="center" vertical="center" wrapText="1"/>
    </xf>
    <xf numFmtId="165" fontId="15" fillId="0" borderId="28" xfId="6" applyFont="1" applyFill="1" applyBorder="1" applyAlignment="1">
      <alignment horizontal="center" vertical="center" wrapText="1"/>
    </xf>
    <xf numFmtId="0" fontId="15" fillId="0" borderId="22" xfId="4" applyFont="1" applyFill="1" applyBorder="1" applyAlignment="1">
      <alignment vertical="center"/>
    </xf>
    <xf numFmtId="165" fontId="12" fillId="0" borderId="14" xfId="6" applyFont="1" applyFill="1" applyBorder="1" applyAlignment="1">
      <alignment horizontal="center" vertical="center"/>
    </xf>
    <xf numFmtId="165" fontId="12" fillId="0" borderId="0" xfId="6" applyFont="1" applyFill="1" applyBorder="1" applyAlignment="1">
      <alignment horizontal="center" vertical="center"/>
    </xf>
    <xf numFmtId="165" fontId="12" fillId="0" borderId="24" xfId="6" applyFont="1" applyFill="1" applyBorder="1" applyAlignment="1">
      <alignment horizontal="center" vertical="center"/>
    </xf>
    <xf numFmtId="171" fontId="12" fillId="0" borderId="22" xfId="8" applyNumberFormat="1" applyFont="1" applyFill="1" applyBorder="1" applyAlignment="1">
      <alignment vertical="center"/>
    </xf>
    <xf numFmtId="165" fontId="12" fillId="0" borderId="0" xfId="4" applyNumberFormat="1" applyFont="1" applyAlignment="1">
      <alignment vertical="center"/>
    </xf>
    <xf numFmtId="172" fontId="12" fillId="0" borderId="14" xfId="6" applyNumberFormat="1" applyFont="1" applyFill="1" applyBorder="1" applyAlignment="1">
      <alignment horizontal="center" vertical="center"/>
    </xf>
    <xf numFmtId="172" fontId="12" fillId="0" borderId="0" xfId="6" applyNumberFormat="1" applyFont="1" applyFill="1" applyBorder="1" applyAlignment="1">
      <alignment horizontal="center" vertical="center"/>
    </xf>
    <xf numFmtId="172" fontId="12" fillId="0" borderId="24" xfId="6" applyNumberFormat="1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right" vertical="center"/>
    </xf>
    <xf numFmtId="172" fontId="12" fillId="0" borderId="26" xfId="6" applyNumberFormat="1" applyFont="1" applyFill="1" applyBorder="1" applyAlignment="1">
      <alignment horizontal="center" vertical="center"/>
    </xf>
    <xf numFmtId="172" fontId="12" fillId="0" borderId="3" xfId="6" applyNumberFormat="1" applyFont="1" applyFill="1" applyBorder="1" applyAlignment="1">
      <alignment horizontal="center" vertical="center"/>
    </xf>
    <xf numFmtId="172" fontId="12" fillId="0" borderId="29" xfId="6" applyNumberFormat="1" applyFont="1" applyFill="1" applyBorder="1" applyAlignment="1">
      <alignment horizontal="center" vertical="center"/>
    </xf>
    <xf numFmtId="171" fontId="12" fillId="0" borderId="33" xfId="4" applyNumberFormat="1" applyFont="1" applyFill="1" applyBorder="1" applyAlignment="1">
      <alignment vertical="center"/>
    </xf>
    <xf numFmtId="0" fontId="14" fillId="0" borderId="42" xfId="4" applyFont="1" applyFill="1" applyBorder="1" applyAlignment="1">
      <alignment vertical="center"/>
    </xf>
    <xf numFmtId="0" fontId="14" fillId="0" borderId="13" xfId="4" applyFont="1" applyFill="1" applyBorder="1" applyAlignment="1">
      <alignment vertical="center"/>
    </xf>
    <xf numFmtId="0" fontId="14" fillId="0" borderId="31" xfId="4" applyFont="1" applyFill="1" applyBorder="1" applyAlignment="1">
      <alignment vertical="center"/>
    </xf>
    <xf numFmtId="165" fontId="15" fillId="0" borderId="27" xfId="6" applyFont="1" applyFill="1" applyBorder="1" applyAlignment="1">
      <alignment horizontal="center" vertical="center" wrapText="1"/>
    </xf>
    <xf numFmtId="0" fontId="15" fillId="0" borderId="43" xfId="4" applyFont="1" applyFill="1" applyBorder="1" applyAlignment="1">
      <alignment vertical="center"/>
    </xf>
    <xf numFmtId="173" fontId="12" fillId="0" borderId="14" xfId="6" applyNumberFormat="1" applyFont="1" applyFill="1" applyBorder="1" applyAlignment="1">
      <alignment vertical="center"/>
    </xf>
    <xf numFmtId="172" fontId="12" fillId="0" borderId="0" xfId="6" applyNumberFormat="1" applyFont="1" applyFill="1" applyBorder="1" applyAlignment="1">
      <alignment vertical="center"/>
    </xf>
    <xf numFmtId="172" fontId="12" fillId="0" borderId="24" xfId="6" applyNumberFormat="1" applyFont="1" applyFill="1" applyBorder="1" applyAlignment="1">
      <alignment vertical="center"/>
    </xf>
    <xf numFmtId="172" fontId="12" fillId="0" borderId="14" xfId="6" applyNumberFormat="1" applyFont="1" applyFill="1" applyBorder="1" applyAlignment="1">
      <alignment vertical="center"/>
    </xf>
    <xf numFmtId="0" fontId="12" fillId="0" borderId="12" xfId="4" applyFont="1" applyFill="1" applyBorder="1" applyAlignment="1">
      <alignment horizontal="right" vertical="center"/>
    </xf>
    <xf numFmtId="172" fontId="12" fillId="0" borderId="27" xfId="6" applyNumberFormat="1" applyFont="1" applyFill="1" applyBorder="1" applyAlignment="1">
      <alignment vertical="center"/>
    </xf>
    <xf numFmtId="172" fontId="12" fillId="0" borderId="12" xfId="6" applyNumberFormat="1" applyFont="1" applyFill="1" applyBorder="1" applyAlignment="1">
      <alignment vertical="center"/>
    </xf>
    <xf numFmtId="172" fontId="12" fillId="0" borderId="28" xfId="6" applyNumberFormat="1" applyFont="1" applyFill="1" applyBorder="1" applyAlignment="1">
      <alignment vertical="center"/>
    </xf>
    <xf numFmtId="171" fontId="12" fillId="0" borderId="43" xfId="4" applyNumberFormat="1" applyFont="1" applyFill="1" applyBorder="1" applyAlignment="1">
      <alignment vertical="center"/>
    </xf>
    <xf numFmtId="0" fontId="12" fillId="0" borderId="20" xfId="4" applyFont="1" applyFill="1" applyBorder="1" applyAlignment="1">
      <alignment horizontal="right" vertical="center"/>
    </xf>
    <xf numFmtId="172" fontId="12" fillId="0" borderId="15" xfId="6" applyNumberFormat="1" applyFont="1" applyFill="1" applyBorder="1" applyAlignment="1">
      <alignment vertical="center"/>
    </xf>
    <xf numFmtId="172" fontId="12" fillId="0" borderId="20" xfId="6" applyNumberFormat="1" applyFont="1" applyFill="1" applyBorder="1" applyAlignment="1">
      <alignment vertical="center"/>
    </xf>
    <xf numFmtId="172" fontId="12" fillId="0" borderId="32" xfId="6" applyNumberFormat="1" applyFont="1" applyFill="1" applyBorder="1" applyAlignment="1">
      <alignment vertical="center"/>
    </xf>
    <xf numFmtId="171" fontId="12" fillId="0" borderId="23" xfId="8" applyNumberFormat="1" applyFont="1" applyFill="1" applyBorder="1" applyAlignment="1">
      <alignment vertical="center"/>
    </xf>
    <xf numFmtId="171" fontId="12" fillId="0" borderId="22" xfId="4" applyNumberFormat="1" applyFont="1" applyFill="1" applyBorder="1" applyAlignment="1">
      <alignment vertical="center"/>
    </xf>
    <xf numFmtId="0" fontId="16" fillId="0" borderId="35" xfId="4" applyFont="1" applyFill="1" applyBorder="1" applyAlignment="1">
      <alignment vertical="center"/>
    </xf>
    <xf numFmtId="0" fontId="16" fillId="0" borderId="42" xfId="4" applyFont="1" applyFill="1" applyBorder="1" applyAlignment="1">
      <alignment vertical="center"/>
    </xf>
    <xf numFmtId="0" fontId="16" fillId="0" borderId="44" xfId="4" applyFont="1" applyFill="1" applyBorder="1" applyAlignment="1">
      <alignment vertical="center"/>
    </xf>
    <xf numFmtId="0" fontId="16" fillId="0" borderId="36" xfId="4" applyFont="1" applyFill="1" applyBorder="1" applyAlignment="1">
      <alignment vertical="center"/>
    </xf>
    <xf numFmtId="0" fontId="15" fillId="0" borderId="22" xfId="4" applyFont="1" applyBorder="1" applyAlignment="1">
      <alignment horizontal="center" vertical="center"/>
    </xf>
    <xf numFmtId="172" fontId="12" fillId="0" borderId="14" xfId="6" applyNumberFormat="1" applyFont="1" applyBorder="1" applyAlignment="1">
      <alignment vertical="center"/>
    </xf>
    <xf numFmtId="172" fontId="12" fillId="0" borderId="0" xfId="6" applyNumberFormat="1" applyFont="1" applyBorder="1" applyAlignment="1">
      <alignment vertical="center"/>
    </xf>
    <xf numFmtId="172" fontId="12" fillId="0" borderId="24" xfId="6" applyNumberFormat="1" applyFont="1" applyBorder="1" applyAlignment="1">
      <alignment vertical="center"/>
    </xf>
    <xf numFmtId="0" fontId="12" fillId="0" borderId="13" xfId="4" applyFont="1" applyFill="1" applyBorder="1" applyAlignment="1">
      <alignment horizontal="right" vertical="center"/>
    </xf>
    <xf numFmtId="172" fontId="12" fillId="0" borderId="25" xfId="6" applyNumberFormat="1" applyFont="1" applyFill="1" applyBorder="1" applyAlignment="1">
      <alignment vertical="center"/>
    </xf>
    <xf numFmtId="172" fontId="12" fillId="0" borderId="13" xfId="6" applyNumberFormat="1" applyFont="1" applyFill="1" applyBorder="1" applyAlignment="1">
      <alignment vertical="center"/>
    </xf>
    <xf numFmtId="172" fontId="12" fillId="0" borderId="31" xfId="6" applyNumberFormat="1" applyFont="1" applyFill="1" applyBorder="1" applyAlignment="1">
      <alignment vertical="center"/>
    </xf>
    <xf numFmtId="171" fontId="12" fillId="0" borderId="21" xfId="4" applyNumberFormat="1" applyFont="1" applyFill="1" applyBorder="1" applyAlignment="1">
      <alignment vertical="center"/>
    </xf>
    <xf numFmtId="10" fontId="12" fillId="0" borderId="22" xfId="8" applyNumberFormat="1" applyFont="1" applyFill="1" applyBorder="1" applyAlignment="1">
      <alignment vertical="center"/>
    </xf>
    <xf numFmtId="0" fontId="12" fillId="0" borderId="0" xfId="4" applyFont="1" applyAlignment="1">
      <alignment vertical="center" wrapText="1"/>
    </xf>
    <xf numFmtId="165" fontId="12" fillId="0" borderId="0" xfId="6" applyFont="1" applyAlignment="1">
      <alignment vertical="center"/>
    </xf>
    <xf numFmtId="10" fontId="12" fillId="0" borderId="0" xfId="7" applyNumberFormat="1" applyFont="1" applyAlignment="1">
      <alignment vertical="center"/>
    </xf>
    <xf numFmtId="0" fontId="13" fillId="0" borderId="37" xfId="4" applyFont="1" applyFill="1" applyBorder="1" applyAlignment="1">
      <alignment horizontal="center" vertical="center"/>
    </xf>
    <xf numFmtId="0" fontId="15" fillId="0" borderId="27" xfId="4" applyFont="1" applyFill="1" applyBorder="1" applyAlignment="1">
      <alignment vertical="center"/>
    </xf>
    <xf numFmtId="0" fontId="12" fillId="0" borderId="14" xfId="4" applyFont="1" applyFill="1" applyBorder="1" applyAlignment="1">
      <alignment vertical="center"/>
    </xf>
    <xf numFmtId="0" fontId="12" fillId="0" borderId="0" xfId="4" applyFont="1" applyFill="1" applyAlignment="1">
      <alignment horizontal="right" vertical="center"/>
    </xf>
    <xf numFmtId="0" fontId="12" fillId="0" borderId="26" xfId="4" applyFont="1" applyFill="1" applyBorder="1" applyAlignment="1">
      <alignment vertical="center"/>
    </xf>
    <xf numFmtId="0" fontId="12" fillId="0" borderId="15" xfId="4" applyFont="1" applyFill="1" applyBorder="1" applyAlignment="1">
      <alignment vertical="center"/>
    </xf>
    <xf numFmtId="0" fontId="12" fillId="0" borderId="14" xfId="4" applyFont="1" applyFill="1" applyBorder="1" applyAlignment="1">
      <alignment vertical="center" wrapText="1"/>
    </xf>
    <xf numFmtId="0" fontId="15" fillId="0" borderId="14" xfId="4" applyFont="1" applyBorder="1" applyAlignment="1">
      <alignment horizontal="left" vertical="center"/>
    </xf>
    <xf numFmtId="0" fontId="15" fillId="0" borderId="0" xfId="4" applyFont="1" applyAlignment="1">
      <alignment horizontal="right" vertical="center"/>
    </xf>
    <xf numFmtId="0" fontId="12" fillId="0" borderId="14" xfId="4" applyFont="1" applyBorder="1" applyAlignment="1">
      <alignment vertical="center"/>
    </xf>
    <xf numFmtId="0" fontId="12" fillId="0" borderId="0" xfId="4" applyFont="1" applyAlignment="1">
      <alignment horizontal="right" vertical="center"/>
    </xf>
    <xf numFmtId="0" fontId="15" fillId="0" borderId="25" xfId="4" applyFont="1" applyFill="1" applyBorder="1" applyAlignment="1">
      <alignment vertical="center"/>
    </xf>
    <xf numFmtId="172" fontId="12" fillId="0" borderId="26" xfId="6" applyNumberFormat="1" applyFont="1" applyFill="1" applyBorder="1" applyAlignment="1">
      <alignment horizontal="right" vertical="center"/>
    </xf>
    <xf numFmtId="172" fontId="12" fillId="0" borderId="3" xfId="6" applyNumberFormat="1" applyFont="1" applyFill="1" applyBorder="1" applyAlignment="1">
      <alignment horizontal="right" vertical="center"/>
    </xf>
    <xf numFmtId="172" fontId="12" fillId="0" borderId="29" xfId="6" applyNumberFormat="1" applyFont="1" applyFill="1" applyBorder="1" applyAlignment="1">
      <alignment horizontal="right" vertical="center"/>
    </xf>
    <xf numFmtId="10" fontId="12" fillId="0" borderId="33" xfId="8" applyNumberFormat="1" applyFont="1" applyFill="1" applyBorder="1" applyAlignment="1">
      <alignment vertical="center"/>
    </xf>
    <xf numFmtId="0" fontId="15" fillId="0" borderId="0" xfId="6" quotePrefix="1" applyNumberFormat="1" applyFont="1" applyFill="1" applyBorder="1" applyAlignment="1">
      <alignment horizontal="center" vertical="center" wrapText="1"/>
    </xf>
    <xf numFmtId="174" fontId="12" fillId="0" borderId="0" xfId="7" applyNumberFormat="1" applyFont="1" applyFill="1" applyBorder="1" applyAlignment="1">
      <alignment horizontal="center" vertical="center"/>
    </xf>
    <xf numFmtId="174" fontId="15" fillId="0" borderId="0" xfId="7" applyNumberFormat="1" applyFont="1" applyFill="1" applyBorder="1" applyAlignment="1">
      <alignment horizontal="center" vertical="center"/>
    </xf>
    <xf numFmtId="174" fontId="12" fillId="0" borderId="3" xfId="6" applyNumberFormat="1" applyFont="1" applyFill="1" applyBorder="1" applyAlignment="1">
      <alignment horizontal="center" vertical="center"/>
    </xf>
    <xf numFmtId="174" fontId="14" fillId="0" borderId="13" xfId="4" applyNumberFormat="1" applyFont="1" applyFill="1" applyBorder="1" applyAlignment="1">
      <alignment horizontal="center" vertical="center"/>
    </xf>
    <xf numFmtId="174" fontId="15" fillId="0" borderId="12" xfId="6" applyNumberFormat="1" applyFont="1" applyFill="1" applyBorder="1" applyAlignment="1">
      <alignment horizontal="center" vertical="center" wrapText="1"/>
    </xf>
    <xf numFmtId="174" fontId="12" fillId="0" borderId="12" xfId="6" applyNumberFormat="1" applyFont="1" applyFill="1" applyBorder="1" applyAlignment="1">
      <alignment horizontal="center" vertical="center"/>
    </xf>
    <xf numFmtId="174" fontId="12" fillId="0" borderId="0" xfId="6" applyNumberFormat="1" applyFont="1" applyFill="1" applyBorder="1" applyAlignment="1">
      <alignment horizontal="center" vertical="center"/>
    </xf>
    <xf numFmtId="174" fontId="12" fillId="0" borderId="20" xfId="6" applyNumberFormat="1" applyFont="1" applyFill="1" applyBorder="1" applyAlignment="1">
      <alignment horizontal="center" vertical="center"/>
    </xf>
    <xf numFmtId="174" fontId="16" fillId="0" borderId="35" xfId="4" applyNumberFormat="1" applyFont="1" applyFill="1" applyBorder="1" applyAlignment="1">
      <alignment horizontal="center" vertical="center"/>
    </xf>
    <xf numFmtId="174" fontId="15" fillId="0" borderId="0" xfId="6" applyNumberFormat="1" applyFont="1" applyFill="1" applyBorder="1" applyAlignment="1">
      <alignment horizontal="center" vertical="center" wrapText="1"/>
    </xf>
    <xf numFmtId="174" fontId="12" fillId="0" borderId="13" xfId="6" applyNumberFormat="1" applyFont="1" applyFill="1" applyBorder="1" applyAlignment="1">
      <alignment horizontal="center" vertical="center"/>
    </xf>
    <xf numFmtId="165" fontId="12" fillId="0" borderId="0" xfId="4" applyNumberFormat="1" applyFont="1" applyFill="1" applyAlignment="1">
      <alignment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9" fontId="4" fillId="0" borderId="25" xfId="3" applyFont="1" applyBorder="1" applyAlignment="1">
      <alignment horizontal="center" wrapText="1"/>
    </xf>
    <xf numFmtId="9" fontId="4" fillId="0" borderId="13" xfId="3" applyFont="1" applyBorder="1" applyAlignment="1">
      <alignment horizontal="center" wrapText="1"/>
    </xf>
    <xf numFmtId="9" fontId="4" fillId="0" borderId="21" xfId="3" applyFont="1" applyBorder="1" applyAlignment="1">
      <alignment horizontal="center" wrapText="1"/>
    </xf>
    <xf numFmtId="9" fontId="4" fillId="0" borderId="26" xfId="3" applyFont="1" applyBorder="1" applyAlignment="1">
      <alignment horizontal="center" wrapText="1"/>
    </xf>
    <xf numFmtId="9" fontId="4" fillId="0" borderId="3" xfId="3" applyFont="1" applyBorder="1" applyAlignment="1">
      <alignment horizontal="center" wrapText="1"/>
    </xf>
    <xf numFmtId="9" fontId="4" fillId="0" borderId="33" xfId="3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12" fillId="0" borderId="45" xfId="4" applyFont="1" applyBorder="1" applyAlignment="1">
      <alignment horizontal="left" vertical="center" wrapText="1"/>
    </xf>
    <xf numFmtId="0" fontId="12" fillId="0" borderId="31" xfId="4" applyFont="1" applyBorder="1" applyAlignment="1">
      <alignment horizontal="left" vertical="center" wrapText="1"/>
    </xf>
    <xf numFmtId="0" fontId="12" fillId="0" borderId="37" xfId="4" applyFont="1" applyBorder="1" applyAlignment="1">
      <alignment horizontal="left" vertical="center" wrapText="1"/>
    </xf>
    <xf numFmtId="0" fontId="12" fillId="0" borderId="24" xfId="4" applyFont="1" applyBorder="1" applyAlignment="1">
      <alignment horizontal="left" vertical="center" wrapText="1"/>
    </xf>
    <xf numFmtId="0" fontId="12" fillId="0" borderId="34" xfId="4" applyFont="1" applyBorder="1" applyAlignment="1">
      <alignment horizontal="left" vertical="center" wrapText="1"/>
    </xf>
    <xf numFmtId="0" fontId="12" fillId="0" borderId="32" xfId="4" applyFont="1" applyBorder="1" applyAlignment="1">
      <alignment horizontal="left" vertical="center" wrapText="1"/>
    </xf>
    <xf numFmtId="0" fontId="12" fillId="0" borderId="41" xfId="4" applyFont="1" applyBorder="1" applyAlignment="1">
      <alignment horizontal="left" vertical="center" wrapText="1"/>
    </xf>
    <xf numFmtId="0" fontId="12" fillId="0" borderId="29" xfId="4" applyFont="1" applyBorder="1" applyAlignment="1">
      <alignment horizontal="left" vertical="center" wrapText="1"/>
    </xf>
    <xf numFmtId="0" fontId="14" fillId="0" borderId="40" xfId="4" applyFont="1" applyBorder="1" applyAlignment="1">
      <alignment horizontal="left" vertical="center" wrapText="1"/>
    </xf>
    <xf numFmtId="0" fontId="14" fillId="0" borderId="28" xfId="4" applyFont="1" applyBorder="1" applyAlignment="1">
      <alignment horizontal="left" vertical="center" wrapText="1"/>
    </xf>
    <xf numFmtId="0" fontId="14" fillId="0" borderId="37" xfId="4" applyFont="1" applyBorder="1" applyAlignment="1">
      <alignment horizontal="left" vertical="center" wrapText="1"/>
    </xf>
    <xf numFmtId="0" fontId="14" fillId="0" borderId="24" xfId="4" applyFont="1" applyBorder="1" applyAlignment="1">
      <alignment horizontal="left" vertical="center" wrapText="1"/>
    </xf>
    <xf numFmtId="0" fontId="12" fillId="0" borderId="40" xfId="4" applyFont="1" applyBorder="1" applyAlignment="1">
      <alignment horizontal="left" vertical="center" wrapText="1"/>
    </xf>
    <xf numFmtId="0" fontId="12" fillId="0" borderId="28" xfId="4" applyFont="1" applyBorder="1" applyAlignment="1">
      <alignment horizontal="left" vertical="center" wrapText="1"/>
    </xf>
    <xf numFmtId="0" fontId="14" fillId="0" borderId="38" xfId="4" applyFont="1" applyFill="1" applyBorder="1" applyAlignment="1">
      <alignment horizontal="center" vertical="center" wrapText="1"/>
    </xf>
    <xf numFmtId="0" fontId="14" fillId="0" borderId="39" xfId="4" applyFont="1" applyFill="1" applyBorder="1" applyAlignment="1">
      <alignment horizontal="center" vertical="center" wrapText="1"/>
    </xf>
  </cellXfs>
  <cellStyles count="9">
    <cellStyle name="Comma" xfId="1" builtinId="3"/>
    <cellStyle name="Comma 2 2" xfId="6" xr:uid="{0306C378-6A72-4BFC-ADFB-10DE70F64CC2}"/>
    <cellStyle name="Currency" xfId="2" builtinId="4"/>
    <cellStyle name="Currency 4" xfId="5" xr:uid="{5D182587-5333-42B5-A787-5DBB9380BB87}"/>
    <cellStyle name="Normal" xfId="0" builtinId="0"/>
    <cellStyle name="Normal 2" xfId="4" xr:uid="{20B7F965-1AE0-47E9-891B-3382105A289F}"/>
    <cellStyle name="Percent" xfId="3" builtinId="5"/>
    <cellStyle name="Percent 2" xfId="7" xr:uid="{79A45638-25F5-4357-B5E3-3BEE14E6FBD6}"/>
    <cellStyle name="Percent 4" xfId="8" xr:uid="{462ACACE-7AC5-4298-AF98-11D5FF05B283}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view="pageBreakPreview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defaultColWidth="9.140625" defaultRowHeight="15.75" x14ac:dyDescent="0.25"/>
  <cols>
    <col min="1" max="1" width="9.140625" style="13"/>
    <col min="2" max="2" width="27.42578125" style="13" customWidth="1"/>
    <col min="3" max="5" width="13.5703125" style="13" bestFit="1" customWidth="1"/>
    <col min="6" max="6" width="12.5703125" style="13" customWidth="1"/>
    <col min="7" max="7" width="3" style="13" customWidth="1"/>
    <col min="8" max="10" width="13.5703125" style="13" bestFit="1" customWidth="1"/>
    <col min="11" max="11" width="12.5703125" style="13" customWidth="1"/>
    <col min="12" max="12" width="4.140625" style="13" customWidth="1"/>
    <col min="13" max="16384" width="9.140625" style="13"/>
  </cols>
  <sheetData>
    <row r="1" spans="2:11" ht="16.5" thickBot="1" x14ac:dyDescent="0.3"/>
    <row r="2" spans="2:11" x14ac:dyDescent="0.25">
      <c r="C2" s="199">
        <v>2026</v>
      </c>
      <c r="D2" s="200"/>
      <c r="E2" s="200"/>
      <c r="F2" s="201"/>
      <c r="H2" s="202">
        <v>2027</v>
      </c>
      <c r="I2" s="203"/>
      <c r="J2" s="203"/>
      <c r="K2" s="204"/>
    </row>
    <row r="3" spans="2:11" ht="31.5" x14ac:dyDescent="0.25">
      <c r="C3" s="71" t="s">
        <v>0</v>
      </c>
      <c r="D3" s="72" t="s">
        <v>1</v>
      </c>
      <c r="E3" s="72" t="s">
        <v>2</v>
      </c>
      <c r="F3" s="73" t="s">
        <v>3</v>
      </c>
      <c r="H3" s="71" t="s">
        <v>0</v>
      </c>
      <c r="I3" s="72" t="s">
        <v>1</v>
      </c>
      <c r="J3" s="72" t="s">
        <v>2</v>
      </c>
      <c r="K3" s="73" t="s">
        <v>3</v>
      </c>
    </row>
    <row r="4" spans="2:11" x14ac:dyDescent="0.25">
      <c r="B4" s="74" t="s">
        <v>4</v>
      </c>
      <c r="C4" s="75"/>
      <c r="D4" s="76"/>
      <c r="E4" s="76"/>
      <c r="F4" s="83"/>
      <c r="H4" s="75"/>
      <c r="I4" s="76"/>
      <c r="J4" s="76"/>
      <c r="K4" s="83"/>
    </row>
    <row r="5" spans="2:11" x14ac:dyDescent="0.25">
      <c r="B5" s="77" t="s">
        <v>5</v>
      </c>
      <c r="C5" s="78">
        <v>237.06159755839786</v>
      </c>
      <c r="D5" s="79">
        <v>244.45135336886145</v>
      </c>
      <c r="E5" s="79">
        <f>D5-C5</f>
        <v>7.3897558104635834</v>
      </c>
      <c r="F5" s="84">
        <f>IFERROR(E5/C5," ")</f>
        <v>3.1172302416645901E-2</v>
      </c>
      <c r="H5" s="78">
        <v>254.63554038505612</v>
      </c>
      <c r="I5" s="79">
        <v>262.29919867967351</v>
      </c>
      <c r="J5" s="79">
        <f>I5-H5</f>
        <v>7.6636582946173917</v>
      </c>
      <c r="K5" s="84">
        <f>IFERROR(J5/H5," ")</f>
        <v>3.0096577575261178E-2</v>
      </c>
    </row>
    <row r="6" spans="2:11" x14ac:dyDescent="0.25">
      <c r="B6" s="77" t="s">
        <v>6</v>
      </c>
      <c r="C6" s="78">
        <v>23.639945931809113</v>
      </c>
      <c r="D6" s="79">
        <v>32.187064803508115</v>
      </c>
      <c r="E6" s="79">
        <f>D6-C6</f>
        <v>8.5471188716990021</v>
      </c>
      <c r="F6" s="84">
        <f t="shared" ref="F6:F41" si="0">IFERROR(E6/C6," ")</f>
        <v>0.36155407869179124</v>
      </c>
      <c r="H6" s="78">
        <v>22.262463680341757</v>
      </c>
      <c r="I6" s="79">
        <v>30.404618170790073</v>
      </c>
      <c r="J6" s="79">
        <f>I6-H6</f>
        <v>8.1421544904483163</v>
      </c>
      <c r="K6" s="84">
        <f t="shared" ref="K6:K41" si="1">IFERROR(J6/H6," ")</f>
        <v>0.36573465575771008</v>
      </c>
    </row>
    <row r="7" spans="2:11" x14ac:dyDescent="0.25">
      <c r="B7" s="77" t="s">
        <v>7</v>
      </c>
      <c r="C7" s="78">
        <f>SUM(C5:C6)</f>
        <v>260.70154349020697</v>
      </c>
      <c r="D7" s="79">
        <f>SUM(D5:D6)</f>
        <v>276.63841817236954</v>
      </c>
      <c r="E7" s="79">
        <f>D7-C7</f>
        <v>15.936874682162568</v>
      </c>
      <c r="F7" s="84">
        <f t="shared" si="0"/>
        <v>6.1130726227408096E-2</v>
      </c>
      <c r="H7" s="78">
        <f>SUM(H5:H6)</f>
        <v>276.89800406539786</v>
      </c>
      <c r="I7" s="79">
        <f>SUM(I5:I6)</f>
        <v>292.70381685046357</v>
      </c>
      <c r="J7" s="79">
        <f>I7-H7</f>
        <v>15.805812785065712</v>
      </c>
      <c r="K7" s="84">
        <f t="shared" si="1"/>
        <v>5.7081714396658094E-2</v>
      </c>
    </row>
    <row r="8" spans="2:11" x14ac:dyDescent="0.25">
      <c r="B8" s="74" t="s">
        <v>8</v>
      </c>
      <c r="C8" s="78"/>
      <c r="D8" s="79"/>
      <c r="E8" s="79"/>
      <c r="F8" s="84" t="str">
        <f t="shared" si="0"/>
        <v xml:space="preserve"> </v>
      </c>
      <c r="H8" s="78"/>
      <c r="I8" s="79"/>
      <c r="J8" s="79"/>
      <c r="K8" s="84" t="str">
        <f t="shared" si="1"/>
        <v xml:space="preserve"> </v>
      </c>
    </row>
    <row r="9" spans="2:11" x14ac:dyDescent="0.25">
      <c r="B9" s="77" t="s">
        <v>5</v>
      </c>
      <c r="C9" s="78">
        <v>13.316663953077116</v>
      </c>
      <c r="D9" s="79">
        <v>13.699920362786441</v>
      </c>
      <c r="E9" s="79">
        <f>D9-C9</f>
        <v>0.3832564097093254</v>
      </c>
      <c r="F9" s="84">
        <f t="shared" si="0"/>
        <v>2.8780211850338487E-2</v>
      </c>
      <c r="H9" s="78">
        <v>14.32107936791181</v>
      </c>
      <c r="I9" s="79">
        <v>14.702459951154326</v>
      </c>
      <c r="J9" s="79">
        <f>I9-H9</f>
        <v>0.38138058324251567</v>
      </c>
      <c r="K9" s="84">
        <f t="shared" si="1"/>
        <v>2.6630715007211474E-2</v>
      </c>
    </row>
    <row r="10" spans="2:11" x14ac:dyDescent="0.25">
      <c r="B10" s="77" t="s">
        <v>6</v>
      </c>
      <c r="C10" s="78">
        <v>2.2253742321707293</v>
      </c>
      <c r="D10" s="79">
        <v>2.5943373301024759</v>
      </c>
      <c r="E10" s="79">
        <f>D10-C10</f>
        <v>0.36896309793174664</v>
      </c>
      <c r="F10" s="84">
        <f t="shared" si="0"/>
        <v>0.16579822512451919</v>
      </c>
      <c r="H10" s="78">
        <v>2.1365855162930507</v>
      </c>
      <c r="I10" s="79">
        <v>2.6341905794722176</v>
      </c>
      <c r="J10" s="79">
        <f>I10-H10</f>
        <v>0.49760506317916686</v>
      </c>
      <c r="K10" s="84">
        <f t="shared" si="1"/>
        <v>0.23289733052319173</v>
      </c>
    </row>
    <row r="11" spans="2:11" x14ac:dyDescent="0.25">
      <c r="B11" s="77" t="s">
        <v>7</v>
      </c>
      <c r="C11" s="78">
        <f>SUM(C9:C10)</f>
        <v>15.542038185247845</v>
      </c>
      <c r="D11" s="79">
        <f>SUM(D9:D10)</f>
        <v>16.294257692888916</v>
      </c>
      <c r="E11" s="79">
        <f>D11-C11</f>
        <v>0.75221950764107071</v>
      </c>
      <c r="F11" s="84">
        <f t="shared" si="0"/>
        <v>4.8399025834015813E-2</v>
      </c>
      <c r="H11" s="78">
        <f>SUM(H9:H10)</f>
        <v>16.45766488420486</v>
      </c>
      <c r="I11" s="79">
        <f>SUM(I9:I10)</f>
        <v>17.336650530626542</v>
      </c>
      <c r="J11" s="79">
        <f>I11-H11</f>
        <v>0.87898564642168253</v>
      </c>
      <c r="K11" s="84">
        <f t="shared" si="1"/>
        <v>5.3408892002976889E-2</v>
      </c>
    </row>
    <row r="12" spans="2:11" x14ac:dyDescent="0.25">
      <c r="B12" s="74" t="s">
        <v>9</v>
      </c>
      <c r="C12" s="78"/>
      <c r="D12" s="79"/>
      <c r="E12" s="79"/>
      <c r="F12" s="84" t="str">
        <f t="shared" si="0"/>
        <v xml:space="preserve"> </v>
      </c>
      <c r="H12" s="78"/>
      <c r="I12" s="79"/>
      <c r="J12" s="79"/>
      <c r="K12" s="84" t="str">
        <f t="shared" si="1"/>
        <v xml:space="preserve"> </v>
      </c>
    </row>
    <row r="13" spans="2:11" x14ac:dyDescent="0.25">
      <c r="B13" s="77" t="s">
        <v>5</v>
      </c>
      <c r="C13" s="78">
        <v>34.039266208248939</v>
      </c>
      <c r="D13" s="79">
        <v>35.068277110460912</v>
      </c>
      <c r="E13" s="79">
        <f>D13-C13</f>
        <v>1.0290109022119722</v>
      </c>
      <c r="F13" s="84">
        <f t="shared" si="0"/>
        <v>3.0230114125157193E-2</v>
      </c>
      <c r="H13" s="78">
        <v>35.670849403294085</v>
      </c>
      <c r="I13" s="79">
        <v>36.908848271443389</v>
      </c>
      <c r="J13" s="79">
        <f>I13-H13</f>
        <v>1.2379988681493046</v>
      </c>
      <c r="K13" s="84">
        <f t="shared" si="1"/>
        <v>3.4706178542386473E-2</v>
      </c>
    </row>
    <row r="14" spans="2:11" x14ac:dyDescent="0.25">
      <c r="B14" s="77" t="s">
        <v>6</v>
      </c>
      <c r="C14" s="78">
        <v>3.0854890584953951</v>
      </c>
      <c r="D14" s="79">
        <v>3.3511402739128675</v>
      </c>
      <c r="E14" s="79">
        <f>D14-C14</f>
        <v>0.26565121541747239</v>
      </c>
      <c r="F14" s="84">
        <f t="shared" si="0"/>
        <v>8.6096955905918621E-2</v>
      </c>
      <c r="H14" s="78">
        <v>2.7751925301530025</v>
      </c>
      <c r="I14" s="79">
        <v>3.1103089864149398</v>
      </c>
      <c r="J14" s="79">
        <f>I14-H14</f>
        <v>0.33511645626193731</v>
      </c>
      <c r="K14" s="84">
        <f t="shared" si="1"/>
        <v>0.12075430897886627</v>
      </c>
    </row>
    <row r="15" spans="2:11" x14ac:dyDescent="0.25">
      <c r="B15" s="77" t="s">
        <v>7</v>
      </c>
      <c r="C15" s="78">
        <f>SUM(C13:C14)</f>
        <v>37.124755266744337</v>
      </c>
      <c r="D15" s="79">
        <f>SUM(D13:D14)</f>
        <v>38.41941738437378</v>
      </c>
      <c r="E15" s="79">
        <f>D15-C15</f>
        <v>1.2946621176294428</v>
      </c>
      <c r="F15" s="84">
        <f t="shared" si="0"/>
        <v>3.4873283563142489E-2</v>
      </c>
      <c r="H15" s="78">
        <f>SUM(H13:H14)</f>
        <v>38.446041933447084</v>
      </c>
      <c r="I15" s="79">
        <f>SUM(I13:I14)</f>
        <v>40.019157257858332</v>
      </c>
      <c r="J15" s="79">
        <f>I15-H15</f>
        <v>1.5731153244112477</v>
      </c>
      <c r="K15" s="84">
        <f t="shared" si="1"/>
        <v>4.0917484487334892E-2</v>
      </c>
    </row>
    <row r="16" spans="2:11" x14ac:dyDescent="0.25">
      <c r="B16" s="74" t="s">
        <v>10</v>
      </c>
      <c r="C16" s="78"/>
      <c r="D16" s="79"/>
      <c r="E16" s="79"/>
      <c r="F16" s="84" t="str">
        <f t="shared" si="0"/>
        <v xml:space="preserve"> </v>
      </c>
      <c r="H16" s="78"/>
      <c r="I16" s="79"/>
      <c r="J16" s="79"/>
      <c r="K16" s="84" t="str">
        <f t="shared" si="1"/>
        <v xml:space="preserve"> </v>
      </c>
    </row>
    <row r="17" spans="2:11" x14ac:dyDescent="0.25">
      <c r="B17" s="77" t="s">
        <v>5</v>
      </c>
      <c r="C17" s="78">
        <v>1.9260424618076606</v>
      </c>
      <c r="D17" s="79">
        <v>1.9687194816018299</v>
      </c>
      <c r="E17" s="79">
        <f>D17-C17</f>
        <v>4.2677019794169269E-2</v>
      </c>
      <c r="F17" s="84">
        <f t="shared" si="0"/>
        <v>2.2157881064634132E-2</v>
      </c>
      <c r="H17" s="78">
        <v>2.0065612923617588</v>
      </c>
      <c r="I17" s="79">
        <v>2.067892274830736</v>
      </c>
      <c r="J17" s="79">
        <f>I17-H17</f>
        <v>6.1330982468977169E-2</v>
      </c>
      <c r="K17" s="84">
        <f t="shared" si="1"/>
        <v>3.0565217570199161E-2</v>
      </c>
    </row>
    <row r="18" spans="2:11" x14ac:dyDescent="0.25">
      <c r="B18" s="77" t="s">
        <v>6</v>
      </c>
      <c r="C18" s="78">
        <v>0.4094668310474332</v>
      </c>
      <c r="D18" s="79">
        <v>0.41406145789400023</v>
      </c>
      <c r="E18" s="79">
        <f>D18-C18</f>
        <v>4.5946268465670292E-3</v>
      </c>
      <c r="F18" s="84">
        <f t="shared" si="0"/>
        <v>1.1220998865314151E-2</v>
      </c>
      <c r="H18" s="78">
        <v>0.377509699473697</v>
      </c>
      <c r="I18" s="79">
        <v>0.38437653053601717</v>
      </c>
      <c r="J18" s="79">
        <f>I18-H18</f>
        <v>6.8668310623201667E-3</v>
      </c>
      <c r="K18" s="84">
        <f t="shared" si="1"/>
        <v>1.8189813591262743E-2</v>
      </c>
    </row>
    <row r="19" spans="2:11" x14ac:dyDescent="0.25">
      <c r="B19" s="77" t="s">
        <v>7</v>
      </c>
      <c r="C19" s="78">
        <f>SUM(C17:C18)</f>
        <v>2.335509292855094</v>
      </c>
      <c r="D19" s="79">
        <f>SUM(D17:D18)</f>
        <v>2.3827809394958299</v>
      </c>
      <c r="E19" s="79">
        <f>D19-C19</f>
        <v>4.7271646640735909E-2</v>
      </c>
      <c r="F19" s="84">
        <f t="shared" si="0"/>
        <v>2.0240401862391077E-2</v>
      </c>
      <c r="H19" s="78">
        <f>SUM(H17:H18)</f>
        <v>2.3840709918354559</v>
      </c>
      <c r="I19" s="79">
        <f>SUM(I17:I18)</f>
        <v>2.452268805366753</v>
      </c>
      <c r="J19" s="79">
        <f>I19-H19</f>
        <v>6.8197813531297058E-2</v>
      </c>
      <c r="K19" s="84">
        <f t="shared" si="1"/>
        <v>2.8605613576461797E-2</v>
      </c>
    </row>
    <row r="20" spans="2:11" x14ac:dyDescent="0.25">
      <c r="B20" s="74" t="s">
        <v>11</v>
      </c>
      <c r="C20" s="78"/>
      <c r="D20" s="79"/>
      <c r="E20" s="79"/>
      <c r="F20" s="84" t="str">
        <f t="shared" si="0"/>
        <v xml:space="preserve"> </v>
      </c>
      <c r="H20" s="78"/>
      <c r="I20" s="79"/>
      <c r="J20" s="79"/>
      <c r="K20" s="84" t="str">
        <f t="shared" si="1"/>
        <v xml:space="preserve"> </v>
      </c>
    </row>
    <row r="21" spans="2:11" x14ac:dyDescent="0.25">
      <c r="B21" s="77" t="s">
        <v>5</v>
      </c>
      <c r="C21" s="78">
        <v>4.1550561757295847</v>
      </c>
      <c r="D21" s="79">
        <v>4.2502141179676638</v>
      </c>
      <c r="E21" s="79">
        <f t="shared" ref="E21:E27" si="2">D21-C21</f>
        <v>9.5157942238079052E-2</v>
      </c>
      <c r="F21" s="84">
        <f t="shared" si="0"/>
        <v>2.2901722194254161E-2</v>
      </c>
      <c r="H21" s="78">
        <v>4.431917877504171</v>
      </c>
      <c r="I21" s="79">
        <v>4.5500562347961377</v>
      </c>
      <c r="J21" s="79">
        <f t="shared" ref="J21:J27" si="3">I21-H21</f>
        <v>0.11813835729196676</v>
      </c>
      <c r="K21" s="84">
        <f t="shared" si="1"/>
        <v>2.6656260462681727E-2</v>
      </c>
    </row>
    <row r="22" spans="2:11" x14ac:dyDescent="0.25">
      <c r="B22" s="77" t="s">
        <v>6</v>
      </c>
      <c r="C22" s="78">
        <v>0.47924879639484963</v>
      </c>
      <c r="D22" s="79">
        <v>0.52681352706178941</v>
      </c>
      <c r="E22" s="79">
        <f t="shared" si="2"/>
        <v>4.7564730666939781E-2</v>
      </c>
      <c r="F22" s="84">
        <f t="shared" si="0"/>
        <v>9.924851355860588E-2</v>
      </c>
      <c r="H22" s="78">
        <v>0.44834476900217235</v>
      </c>
      <c r="I22" s="79">
        <v>0.50870742559461046</v>
      </c>
      <c r="J22" s="79">
        <f t="shared" si="3"/>
        <v>6.0362656592438113E-2</v>
      </c>
      <c r="K22" s="84">
        <f t="shared" si="1"/>
        <v>0.13463446161484185</v>
      </c>
    </row>
    <row r="23" spans="2:11" x14ac:dyDescent="0.25">
      <c r="B23" s="77" t="s">
        <v>7</v>
      </c>
      <c r="C23" s="78">
        <f>SUM(C21:C22)</f>
        <v>4.6343049721244345</v>
      </c>
      <c r="D23" s="79">
        <f>SUM(D21:D22)</f>
        <v>4.7770276450294533</v>
      </c>
      <c r="E23" s="79">
        <f t="shared" si="2"/>
        <v>0.14272267290501883</v>
      </c>
      <c r="F23" s="84">
        <f t="shared" si="0"/>
        <v>3.079699626233114E-2</v>
      </c>
      <c r="H23" s="78">
        <f>SUM(H21:H22)</f>
        <v>4.8802626465063437</v>
      </c>
      <c r="I23" s="79">
        <f>SUM(I21:I22)</f>
        <v>5.0587636603907482</v>
      </c>
      <c r="J23" s="79">
        <f t="shared" si="3"/>
        <v>0.17850101388440454</v>
      </c>
      <c r="K23" s="84">
        <f t="shared" si="1"/>
        <v>3.6576108052747712E-2</v>
      </c>
    </row>
    <row r="24" spans="2:11" x14ac:dyDescent="0.25">
      <c r="B24" s="74" t="s">
        <v>12</v>
      </c>
      <c r="C24" s="78"/>
      <c r="D24" s="79"/>
      <c r="E24" s="79">
        <f t="shared" si="2"/>
        <v>0</v>
      </c>
      <c r="F24" s="84" t="str">
        <f t="shared" si="0"/>
        <v xml:space="preserve"> </v>
      </c>
      <c r="H24" s="78"/>
      <c r="I24" s="79"/>
      <c r="J24" s="79">
        <f t="shared" si="3"/>
        <v>0</v>
      </c>
      <c r="K24" s="84" t="str">
        <f t="shared" si="1"/>
        <v xml:space="preserve"> </v>
      </c>
    </row>
    <row r="25" spans="2:11" x14ac:dyDescent="0.25">
      <c r="B25" s="77" t="s">
        <v>5</v>
      </c>
      <c r="C25" s="78">
        <v>3.7648856730907405</v>
      </c>
      <c r="D25" s="79">
        <v>3.8625134086730286</v>
      </c>
      <c r="E25" s="79">
        <f t="shared" si="2"/>
        <v>9.76277355822881E-2</v>
      </c>
      <c r="F25" s="84">
        <f t="shared" si="0"/>
        <v>2.5931128873334874E-2</v>
      </c>
      <c r="H25" s="78">
        <v>3.6396331597044713</v>
      </c>
      <c r="I25" s="79">
        <v>3.7597840917725862</v>
      </c>
      <c r="J25" s="79">
        <f t="shared" si="3"/>
        <v>0.12015093206811489</v>
      </c>
      <c r="K25" s="84">
        <f t="shared" si="1"/>
        <v>3.3011824762545806E-2</v>
      </c>
    </row>
    <row r="26" spans="2:11" x14ac:dyDescent="0.25">
      <c r="B26" s="77" t="s">
        <v>6</v>
      </c>
      <c r="C26" s="78">
        <v>0.28632042039112188</v>
      </c>
      <c r="D26" s="79">
        <v>0.29691437247347563</v>
      </c>
      <c r="E26" s="79">
        <f t="shared" si="2"/>
        <v>1.0593952082353753E-2</v>
      </c>
      <c r="F26" s="84">
        <f t="shared" si="0"/>
        <v>3.7000337132371178E-2</v>
      </c>
      <c r="H26" s="78">
        <v>0.20167784118296669</v>
      </c>
      <c r="I26" s="79">
        <v>0.21455573019727803</v>
      </c>
      <c r="J26" s="79">
        <f t="shared" si="3"/>
        <v>1.2877889014311333E-2</v>
      </c>
      <c r="K26" s="84">
        <f t="shared" si="1"/>
        <v>6.3853762707764314E-2</v>
      </c>
    </row>
    <row r="27" spans="2:11" x14ac:dyDescent="0.25">
      <c r="B27" s="77" t="s">
        <v>7</v>
      </c>
      <c r="C27" s="78">
        <f>SUM(C25:C26)</f>
        <v>4.0512060934818628</v>
      </c>
      <c r="D27" s="79">
        <f>SUM(D25:D26)</f>
        <v>4.1594277811465039</v>
      </c>
      <c r="E27" s="79">
        <f t="shared" si="2"/>
        <v>0.10822168766464113</v>
      </c>
      <c r="F27" s="84">
        <f t="shared" si="0"/>
        <v>2.6713449073539619E-2</v>
      </c>
      <c r="H27" s="78">
        <f>SUM(H25:H26)</f>
        <v>3.8413110008874378</v>
      </c>
      <c r="I27" s="79">
        <f>SUM(I25:I26)</f>
        <v>3.9743398219698642</v>
      </c>
      <c r="J27" s="79">
        <f t="shared" si="3"/>
        <v>0.13302882108242642</v>
      </c>
      <c r="K27" s="84">
        <f t="shared" si="1"/>
        <v>3.463109887527812E-2</v>
      </c>
    </row>
    <row r="28" spans="2:11" x14ac:dyDescent="0.25">
      <c r="B28" s="74" t="s">
        <v>13</v>
      </c>
      <c r="C28" s="78"/>
      <c r="D28" s="79"/>
      <c r="E28" s="79"/>
      <c r="F28" s="84" t="str">
        <f t="shared" si="0"/>
        <v xml:space="preserve"> </v>
      </c>
      <c r="H28" s="78"/>
      <c r="I28" s="79"/>
      <c r="J28" s="79"/>
      <c r="K28" s="84" t="str">
        <f t="shared" si="1"/>
        <v xml:space="preserve"> </v>
      </c>
    </row>
    <row r="29" spans="2:11" x14ac:dyDescent="0.25">
      <c r="B29" s="77" t="s">
        <v>5</v>
      </c>
      <c r="C29" s="78">
        <v>1.9260424618076606</v>
      </c>
      <c r="D29" s="79">
        <v>1.9687194816018299</v>
      </c>
      <c r="E29" s="79">
        <f>D29-C29</f>
        <v>4.2677019794169269E-2</v>
      </c>
      <c r="F29" s="84">
        <f t="shared" si="0"/>
        <v>2.2157881064634132E-2</v>
      </c>
      <c r="H29" s="78">
        <v>2.0065612923617588</v>
      </c>
      <c r="I29" s="79">
        <v>2.067892274830736</v>
      </c>
      <c r="J29" s="79">
        <f>I29-H29</f>
        <v>6.1330982468977169E-2</v>
      </c>
      <c r="K29" s="84">
        <f t="shared" si="1"/>
        <v>3.0565217570199161E-2</v>
      </c>
    </row>
    <row r="30" spans="2:11" x14ac:dyDescent="0.25">
      <c r="B30" s="77" t="s">
        <v>6</v>
      </c>
      <c r="C30" s="78">
        <v>0.4094668310474332</v>
      </c>
      <c r="D30" s="79">
        <v>0.41406145789400023</v>
      </c>
      <c r="E30" s="79">
        <f>D30-C30</f>
        <v>4.5946268465670292E-3</v>
      </c>
      <c r="F30" s="84">
        <f t="shared" si="0"/>
        <v>1.1220998865314151E-2</v>
      </c>
      <c r="H30" s="78">
        <v>0.377509699473697</v>
      </c>
      <c r="I30" s="79">
        <v>0.38437653053601717</v>
      </c>
      <c r="J30" s="79">
        <f>I30-H30</f>
        <v>6.8668310623201667E-3</v>
      </c>
      <c r="K30" s="84">
        <f t="shared" si="1"/>
        <v>1.8189813591262743E-2</v>
      </c>
    </row>
    <row r="31" spans="2:11" x14ac:dyDescent="0.25">
      <c r="B31" s="77" t="s">
        <v>7</v>
      </c>
      <c r="C31" s="78">
        <f>SUM(C29:C30)</f>
        <v>2.335509292855094</v>
      </c>
      <c r="D31" s="79">
        <f>SUM(D29:D30)</f>
        <v>2.3827809394958299</v>
      </c>
      <c r="E31" s="79">
        <f>D31-C31</f>
        <v>4.7271646640735909E-2</v>
      </c>
      <c r="F31" s="84">
        <f t="shared" si="0"/>
        <v>2.0240401862391077E-2</v>
      </c>
      <c r="H31" s="78">
        <f>SUM(H29:H30)</f>
        <v>2.3840709918354559</v>
      </c>
      <c r="I31" s="79">
        <f>SUM(I29:I30)</f>
        <v>2.452268805366753</v>
      </c>
      <c r="J31" s="79">
        <f>I31-H31</f>
        <v>6.8197813531297058E-2</v>
      </c>
      <c r="K31" s="84">
        <f t="shared" si="1"/>
        <v>2.8605613576461797E-2</v>
      </c>
    </row>
    <row r="32" spans="2:11" x14ac:dyDescent="0.25">
      <c r="B32" s="74" t="s">
        <v>14</v>
      </c>
      <c r="C32" s="78"/>
      <c r="D32" s="79"/>
      <c r="E32" s="79"/>
      <c r="F32" s="84" t="str">
        <f t="shared" si="0"/>
        <v xml:space="preserve"> </v>
      </c>
      <c r="H32" s="78"/>
      <c r="I32" s="79"/>
      <c r="J32" s="79"/>
      <c r="K32" s="84" t="str">
        <f t="shared" si="1"/>
        <v xml:space="preserve"> </v>
      </c>
    </row>
    <row r="33" spans="1:11" x14ac:dyDescent="0.25">
      <c r="B33" s="77" t="s">
        <v>5</v>
      </c>
      <c r="C33" s="78">
        <v>11.434477373490486</v>
      </c>
      <c r="D33" s="79">
        <v>11.571003992290473</v>
      </c>
      <c r="E33" s="79">
        <f>D33-C33</f>
        <v>0.13652661879998718</v>
      </c>
      <c r="F33" s="84">
        <f t="shared" si="0"/>
        <v>1.1939908956093469E-2</v>
      </c>
      <c r="H33" s="78">
        <v>12.151493966440629</v>
      </c>
      <c r="I33" s="79">
        <v>12.302042302136091</v>
      </c>
      <c r="J33" s="79">
        <f>I33-H33</f>
        <v>0.15054833569546133</v>
      </c>
      <c r="K33" s="84">
        <f t="shared" si="1"/>
        <v>1.2389286133148564E-2</v>
      </c>
    </row>
    <row r="34" spans="1:11" x14ac:dyDescent="0.25">
      <c r="B34" s="77" t="s">
        <v>6</v>
      </c>
      <c r="C34" s="78">
        <v>0.733059956137733</v>
      </c>
      <c r="D34" s="79">
        <v>0.87643313792511091</v>
      </c>
      <c r="E34" s="79">
        <f>D34-C34</f>
        <v>0.1433731817873779</v>
      </c>
      <c r="F34" s="84">
        <f t="shared" si="0"/>
        <v>0.19558179462259406</v>
      </c>
      <c r="H34" s="78">
        <v>0.7223372839975799</v>
      </c>
      <c r="I34" s="79">
        <v>0.8653401383560777</v>
      </c>
      <c r="J34" s="79">
        <f>I34-H34</f>
        <v>0.1430028543584978</v>
      </c>
      <c r="K34" s="84">
        <f t="shared" si="1"/>
        <v>0.19797241195565493</v>
      </c>
    </row>
    <row r="35" spans="1:11" x14ac:dyDescent="0.25">
      <c r="B35" s="77" t="s">
        <v>15</v>
      </c>
      <c r="C35" s="78">
        <v>-7.6531016233957612</v>
      </c>
      <c r="D35" s="79">
        <v>-7.6683772696600272</v>
      </c>
      <c r="E35" s="79"/>
      <c r="F35" s="84">
        <f t="shared" si="0"/>
        <v>0</v>
      </c>
      <c r="H35" s="78">
        <v>-8.1128654102364308</v>
      </c>
      <c r="I35" s="79">
        <v>-8.1334657070670886</v>
      </c>
      <c r="J35" s="79"/>
      <c r="K35" s="84">
        <f t="shared" si="1"/>
        <v>0</v>
      </c>
    </row>
    <row r="36" spans="1:11" x14ac:dyDescent="0.25">
      <c r="B36" s="77" t="s">
        <v>7</v>
      </c>
      <c r="C36" s="78">
        <f>C33+C34+C35</f>
        <v>4.514435706232458</v>
      </c>
      <c r="D36" s="79">
        <f>D33+D34+D35</f>
        <v>4.7790598605555559</v>
      </c>
      <c r="E36" s="79">
        <f>D36-C36</f>
        <v>0.26462415432309783</v>
      </c>
      <c r="F36" s="84">
        <f t="shared" si="0"/>
        <v>5.8617327068755859E-2</v>
      </c>
      <c r="H36" s="78">
        <f>H33+H34+H35</f>
        <v>4.7609658402017789</v>
      </c>
      <c r="I36" s="79">
        <f>I33+I34+I35</f>
        <v>5.0339167334250803</v>
      </c>
      <c r="J36" s="79">
        <f>I36-H36</f>
        <v>0.27295089322330135</v>
      </c>
      <c r="K36" s="84">
        <f t="shared" si="1"/>
        <v>5.733099173249543E-2</v>
      </c>
    </row>
    <row r="37" spans="1:11" x14ac:dyDescent="0.25">
      <c r="B37" s="74" t="s">
        <v>16</v>
      </c>
      <c r="C37" s="78"/>
      <c r="D37" s="79"/>
      <c r="E37" s="79"/>
      <c r="F37" s="84" t="str">
        <f t="shared" si="0"/>
        <v xml:space="preserve"> </v>
      </c>
      <c r="H37" s="78"/>
      <c r="I37" s="79"/>
      <c r="J37" s="79"/>
      <c r="K37" s="84" t="str">
        <f t="shared" si="1"/>
        <v xml:space="preserve"> </v>
      </c>
    </row>
    <row r="38" spans="1:11" x14ac:dyDescent="0.25">
      <c r="B38" s="77" t="s">
        <v>5</v>
      </c>
      <c r="C38" s="78">
        <f>C5+C9+C13+C17+C21+C25+C29+C33</f>
        <v>307.62403186565007</v>
      </c>
      <c r="D38" s="79">
        <f>D5+D9+D13+D17+D21+D25+D29+D33</f>
        <v>316.84072132424365</v>
      </c>
      <c r="E38" s="79">
        <f>D38-C38</f>
        <v>9.2166894585935779</v>
      </c>
      <c r="F38" s="84">
        <f t="shared" si="0"/>
        <v>2.9960888954926712E-2</v>
      </c>
      <c r="H38" s="78">
        <f>H5+H9+H13+H17+H21+H25+H29+H33</f>
        <v>328.86363674463485</v>
      </c>
      <c r="I38" s="79">
        <f>I5+I9+I13+I17+I21+I25+I29+I33</f>
        <v>338.65817408063754</v>
      </c>
      <c r="J38" s="79">
        <f>I38-H38</f>
        <v>9.7945373360026906</v>
      </c>
      <c r="K38" s="84">
        <f t="shared" si="1"/>
        <v>2.9782974587756642E-2</v>
      </c>
    </row>
    <row r="39" spans="1:11" x14ac:dyDescent="0.25">
      <c r="B39" s="77" t="s">
        <v>6</v>
      </c>
      <c r="C39" s="78">
        <f>C6+C10+C14+C18+C22+C26+C30+C34</f>
        <v>31.268372057493803</v>
      </c>
      <c r="D39" s="79">
        <f>D6+D10+D14+D18+D22+D26+D30+D34</f>
        <v>40.660826360771836</v>
      </c>
      <c r="E39" s="79">
        <f>D39-C39</f>
        <v>9.3924543032780328</v>
      </c>
      <c r="F39" s="84">
        <f t="shared" si="0"/>
        <v>0.30038194140737268</v>
      </c>
      <c r="H39" s="78">
        <f>H6+H10+H14+H18+H22+H26+H30+H34</f>
        <v>29.301621019917924</v>
      </c>
      <c r="I39" s="79">
        <f>I6+I10+I14+I18+I22+I26+I30+I34</f>
        <v>38.506474091897225</v>
      </c>
      <c r="J39" s="79">
        <f>I39-H39</f>
        <v>9.2048530719793007</v>
      </c>
      <c r="K39" s="84">
        <f t="shared" si="1"/>
        <v>0.31414142807055812</v>
      </c>
    </row>
    <row r="40" spans="1:11" x14ac:dyDescent="0.25">
      <c r="B40" s="80" t="s">
        <v>17</v>
      </c>
      <c r="C40" s="78">
        <f>C35</f>
        <v>-7.6531016233957612</v>
      </c>
      <c r="D40" s="79">
        <f>D35</f>
        <v>-7.6683772696600272</v>
      </c>
      <c r="E40" s="79">
        <f>D40-C40</f>
        <v>-1.527564626426603E-2</v>
      </c>
      <c r="F40" s="84">
        <f t="shared" si="0"/>
        <v>1.9960072420269347E-3</v>
      </c>
      <c r="H40" s="78">
        <f>H35</f>
        <v>-8.1128654102364308</v>
      </c>
      <c r="I40" s="79">
        <f>I35</f>
        <v>-8.1334657070670886</v>
      </c>
      <c r="J40" s="79">
        <f>I40-H40</f>
        <v>-2.0600296830657783E-2</v>
      </c>
      <c r="K40" s="84">
        <f t="shared" si="1"/>
        <v>2.5392134331065448E-3</v>
      </c>
    </row>
    <row r="41" spans="1:11" ht="16.5" thickBot="1" x14ac:dyDescent="0.3">
      <c r="B41" s="77" t="s">
        <v>7</v>
      </c>
      <c r="C41" s="81">
        <f>SUM(C38:C40)</f>
        <v>331.23930229974815</v>
      </c>
      <c r="D41" s="82">
        <f>SUM(D38:D40)</f>
        <v>349.83317041535543</v>
      </c>
      <c r="E41" s="82">
        <f>D41-C41</f>
        <v>18.593868115607279</v>
      </c>
      <c r="F41" s="85">
        <f t="shared" si="0"/>
        <v>5.6134244899420607E-2</v>
      </c>
      <c r="H41" s="81">
        <f>SUM(H38:H40)</f>
        <v>350.05239235431634</v>
      </c>
      <c r="I41" s="82">
        <f>SUM(I38:I40)</f>
        <v>369.03118246546768</v>
      </c>
      <c r="J41" s="82">
        <f>I41-H41</f>
        <v>18.978790111151341</v>
      </c>
      <c r="K41" s="85">
        <f t="shared" si="1"/>
        <v>5.421699872841141E-2</v>
      </c>
    </row>
    <row r="44" spans="1:11" x14ac:dyDescent="0.25">
      <c r="A44" s="105">
        <v>-1</v>
      </c>
      <c r="B44" s="13" t="s">
        <v>18</v>
      </c>
    </row>
    <row r="45" spans="1:11" x14ac:dyDescent="0.25">
      <c r="B45" s="13" t="s">
        <v>19</v>
      </c>
    </row>
  </sheetData>
  <mergeCells count="2">
    <mergeCell ref="C2:F2"/>
    <mergeCell ref="H2:K2"/>
  </mergeCell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FED7-F997-453B-8A7A-867A0658B7DB}">
  <dimension ref="B1:Y25"/>
  <sheetViews>
    <sheetView showGridLines="0" view="pageBreakPreview" zoomScale="85" zoomScaleNormal="70" zoomScaleSheetLayoutView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8" sqref="F18"/>
    </sheetView>
  </sheetViews>
  <sheetFormatPr defaultColWidth="9.140625" defaultRowHeight="15.75" x14ac:dyDescent="0.25"/>
  <cols>
    <col min="1" max="1" width="9.140625" style="13"/>
    <col min="2" max="2" width="31.85546875" style="4" bestFit="1" customWidth="1"/>
    <col min="3" max="5" width="10" style="4" bestFit="1" customWidth="1"/>
    <col min="6" max="6" width="10" style="4" customWidth="1"/>
    <col min="7" max="10" width="7" style="1" bestFit="1" customWidth="1"/>
    <col min="11" max="14" width="6" style="4" bestFit="1" customWidth="1"/>
    <col min="15" max="18" width="7.5703125" style="4" bestFit="1" customWidth="1"/>
    <col min="19" max="22" width="8.140625" style="4" bestFit="1" customWidth="1"/>
    <col min="23" max="23" width="6.5703125" style="4" bestFit="1" customWidth="1"/>
    <col min="24" max="24" width="6.42578125" style="4" bestFit="1" customWidth="1"/>
    <col min="25" max="25" width="7.42578125" style="4" customWidth="1"/>
    <col min="26" max="16384" width="9.140625" style="13"/>
  </cols>
  <sheetData>
    <row r="1" spans="2:25" x14ac:dyDescent="0.25">
      <c r="C1" s="5"/>
      <c r="F1" s="6"/>
      <c r="G1" s="2"/>
      <c r="J1" s="3"/>
      <c r="K1" s="5"/>
      <c r="N1" s="6"/>
      <c r="O1" s="5"/>
      <c r="R1" s="6"/>
      <c r="S1" s="5"/>
      <c r="V1" s="6"/>
      <c r="W1" s="5"/>
    </row>
    <row r="2" spans="2:25" ht="16.5" thickBot="1" x14ac:dyDescent="0.3">
      <c r="B2" s="24"/>
      <c r="C2" s="21"/>
      <c r="D2" s="22"/>
      <c r="E2" s="22"/>
      <c r="F2" s="23"/>
      <c r="G2" s="57"/>
      <c r="H2" s="58"/>
      <c r="I2" s="58"/>
      <c r="J2" s="59"/>
      <c r="K2" s="21"/>
      <c r="L2" s="22"/>
      <c r="M2" s="22"/>
      <c r="N2" s="23"/>
      <c r="O2" s="21"/>
      <c r="P2" s="22"/>
      <c r="Q2" s="22"/>
      <c r="R2" s="23"/>
      <c r="S2" s="22"/>
      <c r="T2" s="22"/>
      <c r="U2" s="22"/>
      <c r="V2" s="23"/>
      <c r="W2" s="86"/>
      <c r="X2" s="86"/>
      <c r="Y2" s="86"/>
    </row>
    <row r="3" spans="2:25" ht="15.75" customHeight="1" x14ac:dyDescent="0.25">
      <c r="B3" s="87"/>
      <c r="C3" s="208" t="s">
        <v>20</v>
      </c>
      <c r="D3" s="209"/>
      <c r="E3" s="209"/>
      <c r="F3" s="210"/>
      <c r="G3" s="208" t="s">
        <v>21</v>
      </c>
      <c r="H3" s="209"/>
      <c r="I3" s="209"/>
      <c r="J3" s="210"/>
      <c r="K3" s="208" t="s">
        <v>22</v>
      </c>
      <c r="L3" s="209"/>
      <c r="M3" s="209"/>
      <c r="N3" s="210"/>
      <c r="O3" s="220" t="s">
        <v>23</v>
      </c>
      <c r="P3" s="221"/>
      <c r="Q3" s="221"/>
      <c r="R3" s="222"/>
      <c r="S3" s="220" t="s">
        <v>24</v>
      </c>
      <c r="T3" s="221"/>
      <c r="U3" s="221"/>
      <c r="V3" s="222"/>
      <c r="W3" s="214" t="s">
        <v>25</v>
      </c>
      <c r="X3" s="215"/>
      <c r="Y3" s="216"/>
    </row>
    <row r="4" spans="2:25" ht="32.25" customHeight="1" x14ac:dyDescent="0.25">
      <c r="B4" s="88" t="s">
        <v>26</v>
      </c>
      <c r="C4" s="211"/>
      <c r="D4" s="212"/>
      <c r="E4" s="212"/>
      <c r="F4" s="213"/>
      <c r="G4" s="211"/>
      <c r="H4" s="212"/>
      <c r="I4" s="212"/>
      <c r="J4" s="213"/>
      <c r="K4" s="211"/>
      <c r="L4" s="212"/>
      <c r="M4" s="212"/>
      <c r="N4" s="213"/>
      <c r="O4" s="223"/>
      <c r="P4" s="224"/>
      <c r="Q4" s="224"/>
      <c r="R4" s="225"/>
      <c r="S4" s="223"/>
      <c r="T4" s="224"/>
      <c r="U4" s="224"/>
      <c r="V4" s="225"/>
      <c r="W4" s="217"/>
      <c r="X4" s="218"/>
      <c r="Y4" s="219"/>
    </row>
    <row r="5" spans="2:25" ht="16.5" x14ac:dyDescent="0.25">
      <c r="B5" s="88"/>
      <c r="C5" s="205" t="s">
        <v>27</v>
      </c>
      <c r="D5" s="206"/>
      <c r="E5" s="207" t="s">
        <v>28</v>
      </c>
      <c r="F5" s="207"/>
      <c r="G5" s="205" t="s">
        <v>29</v>
      </c>
      <c r="H5" s="206"/>
      <c r="I5" s="207" t="s">
        <v>28</v>
      </c>
      <c r="J5" s="207"/>
      <c r="K5" s="205" t="s">
        <v>29</v>
      </c>
      <c r="L5" s="206"/>
      <c r="M5" s="207" t="s">
        <v>28</v>
      </c>
      <c r="N5" s="207"/>
      <c r="O5" s="205" t="s">
        <v>29</v>
      </c>
      <c r="P5" s="206"/>
      <c r="Q5" s="207" t="s">
        <v>28</v>
      </c>
      <c r="R5" s="207"/>
      <c r="S5" s="205" t="s">
        <v>29</v>
      </c>
      <c r="T5" s="206"/>
      <c r="U5" s="207" t="s">
        <v>28</v>
      </c>
      <c r="V5" s="207"/>
      <c r="W5" s="67"/>
      <c r="X5" s="68"/>
      <c r="Y5" s="89"/>
    </row>
    <row r="6" spans="2:25" ht="15.75" customHeight="1" x14ac:dyDescent="0.25">
      <c r="B6" s="103"/>
      <c r="C6" s="60">
        <v>2023</v>
      </c>
      <c r="D6" s="32">
        <v>2024</v>
      </c>
      <c r="E6" s="31">
        <v>2026</v>
      </c>
      <c r="F6" s="32">
        <v>2027</v>
      </c>
      <c r="G6" s="60"/>
      <c r="H6" s="32"/>
      <c r="I6" s="31"/>
      <c r="J6" s="32"/>
      <c r="K6" s="60">
        <v>2023</v>
      </c>
      <c r="L6" s="32">
        <v>2024</v>
      </c>
      <c r="M6" s="31">
        <v>2026</v>
      </c>
      <c r="N6" s="32">
        <v>2027</v>
      </c>
      <c r="O6" s="60">
        <v>2023</v>
      </c>
      <c r="P6" s="32">
        <v>2024</v>
      </c>
      <c r="Q6" s="31">
        <v>2026</v>
      </c>
      <c r="R6" s="32">
        <v>2027</v>
      </c>
      <c r="S6" s="60">
        <v>2023</v>
      </c>
      <c r="T6" s="32">
        <v>2024</v>
      </c>
      <c r="U6" s="31">
        <v>2026</v>
      </c>
      <c r="V6" s="32">
        <v>2027</v>
      </c>
      <c r="W6" s="60">
        <v>2024</v>
      </c>
      <c r="X6" s="31">
        <v>2026</v>
      </c>
      <c r="Y6" s="104">
        <f>X6+1</f>
        <v>2027</v>
      </c>
    </row>
    <row r="7" spans="2:25" ht="18.75" customHeight="1" x14ac:dyDescent="0.25">
      <c r="B7" s="88" t="s">
        <v>30</v>
      </c>
      <c r="C7" s="5"/>
      <c r="D7" s="6"/>
      <c r="F7" s="6"/>
      <c r="G7" s="2"/>
      <c r="H7" s="3"/>
      <c r="J7" s="3"/>
      <c r="K7" s="5"/>
      <c r="L7" s="6"/>
      <c r="N7" s="6"/>
      <c r="O7" s="5"/>
      <c r="P7" s="6"/>
      <c r="R7" s="6"/>
      <c r="S7" s="5"/>
      <c r="T7" s="6"/>
      <c r="V7" s="6"/>
      <c r="W7" s="69"/>
      <c r="X7" s="70"/>
      <c r="Y7" s="90"/>
    </row>
    <row r="8" spans="2:25" x14ac:dyDescent="0.25">
      <c r="B8" s="91"/>
      <c r="C8" s="5"/>
      <c r="D8" s="6"/>
      <c r="F8" s="6"/>
      <c r="G8" s="2"/>
      <c r="H8" s="3"/>
      <c r="J8" s="3"/>
      <c r="K8" s="5"/>
      <c r="L8" s="6"/>
      <c r="N8" s="6"/>
      <c r="O8" s="5"/>
      <c r="P8" s="6"/>
      <c r="R8" s="6"/>
      <c r="S8" s="5"/>
      <c r="T8" s="6"/>
      <c r="V8" s="6"/>
      <c r="W8" s="69"/>
      <c r="X8" s="70"/>
      <c r="Y8" s="90"/>
    </row>
    <row r="9" spans="2:25" x14ac:dyDescent="0.25">
      <c r="B9" s="88" t="s">
        <v>31</v>
      </c>
      <c r="C9" s="7">
        <v>4619.9101540805586</v>
      </c>
      <c r="D9" s="9">
        <v>4635.5626979999997</v>
      </c>
      <c r="E9" s="8">
        <v>5213.7769638903837</v>
      </c>
      <c r="F9" s="9">
        <v>5174.2858079257185</v>
      </c>
      <c r="G9" s="25" t="s">
        <v>80</v>
      </c>
      <c r="H9" s="26" t="s">
        <v>80</v>
      </c>
      <c r="I9" s="18" t="s">
        <v>80</v>
      </c>
      <c r="J9" s="26" t="s">
        <v>80</v>
      </c>
      <c r="K9" s="7">
        <v>5.6804396188828958</v>
      </c>
      <c r="L9" s="9">
        <v>5.6357647222640619</v>
      </c>
      <c r="M9" s="8">
        <v>5.8591765443920867</v>
      </c>
      <c r="N9" s="9">
        <v>5.8393439920640553</v>
      </c>
      <c r="O9" s="33">
        <v>191.4115367378522</v>
      </c>
      <c r="P9" s="35">
        <v>193.86918740980471</v>
      </c>
      <c r="Q9" s="34">
        <v>276.63841802266626</v>
      </c>
      <c r="R9" s="35">
        <v>292.70381685046357</v>
      </c>
      <c r="S9" s="48">
        <f>O9/C9*100</f>
        <v>4.1431874290625981</v>
      </c>
      <c r="T9" s="50">
        <f t="shared" ref="T9:T19" si="0">P9/D9*100</f>
        <v>4.1822147609706377</v>
      </c>
      <c r="U9" s="49">
        <f t="shared" ref="U9:U19" si="1">Q9/E9*100</f>
        <v>5.3059120084846496</v>
      </c>
      <c r="V9" s="50">
        <f t="shared" ref="V9:V19" si="2">R9/F9*100</f>
        <v>5.6568931001475438</v>
      </c>
      <c r="W9" s="61">
        <f>T9/S9-1</f>
        <v>9.4196394868069078E-3</v>
      </c>
      <c r="X9" s="62">
        <f t="shared" ref="X9:X15" si="3">U9/T9-1</f>
        <v>0.26868473087527822</v>
      </c>
      <c r="Y9" s="92">
        <f t="shared" ref="Y9:Y15" si="4">V9/U9-1</f>
        <v>6.6149059973411362E-2</v>
      </c>
    </row>
    <row r="10" spans="2:25" x14ac:dyDescent="0.25">
      <c r="B10" s="88" t="s">
        <v>8</v>
      </c>
      <c r="C10" s="7">
        <v>316.55278080000011</v>
      </c>
      <c r="D10" s="9">
        <v>324.288141</v>
      </c>
      <c r="E10" s="8">
        <v>353.43371502976902</v>
      </c>
      <c r="F10" s="9">
        <v>356.34115182167255</v>
      </c>
      <c r="G10" s="25">
        <v>0</v>
      </c>
      <c r="H10" s="26">
        <v>0</v>
      </c>
      <c r="I10" s="18">
        <v>0</v>
      </c>
      <c r="J10" s="26">
        <v>0</v>
      </c>
      <c r="K10" s="7">
        <v>0.32437288630075384</v>
      </c>
      <c r="L10" s="9">
        <v>0.31976050300490211</v>
      </c>
      <c r="M10" s="8">
        <v>0.32879041903652861</v>
      </c>
      <c r="N10" s="9">
        <v>0.32988940743932138</v>
      </c>
      <c r="O10" s="33">
        <v>13.349670774365542</v>
      </c>
      <c r="P10" s="35">
        <v>13.636540622074875</v>
      </c>
      <c r="Q10" s="34">
        <v>16.294257683199518</v>
      </c>
      <c r="R10" s="35">
        <v>17.336650530626542</v>
      </c>
      <c r="S10" s="48">
        <f t="shared" ref="S10:S19" si="5">O10/C10*100</f>
        <v>4.217202180510915</v>
      </c>
      <c r="T10" s="50">
        <f t="shared" si="0"/>
        <v>4.2050691647323841</v>
      </c>
      <c r="U10" s="49">
        <f t="shared" si="1"/>
        <v>4.610272588688118</v>
      </c>
      <c r="V10" s="50">
        <f t="shared" si="2"/>
        <v>4.8651833901301691</v>
      </c>
      <c r="W10" s="61">
        <f t="shared" ref="W10:W15" si="6">T10/S10-1</f>
        <v>-2.8770296654501148E-3</v>
      </c>
      <c r="X10" s="62">
        <f t="shared" si="3"/>
        <v>9.6360703732092157E-2</v>
      </c>
      <c r="Y10" s="92">
        <f t="shared" si="4"/>
        <v>5.5291915290975879E-2</v>
      </c>
    </row>
    <row r="11" spans="2:25" x14ac:dyDescent="0.25">
      <c r="B11" s="88" t="s">
        <v>9</v>
      </c>
      <c r="C11" s="7">
        <v>2352.29585266</v>
      </c>
      <c r="D11" s="9">
        <v>2352.89647737</v>
      </c>
      <c r="E11" s="8">
        <v>2219.4063974317437</v>
      </c>
      <c r="F11" s="9">
        <v>2165.4158991015483</v>
      </c>
      <c r="G11" s="25">
        <v>6.5463525978378296</v>
      </c>
      <c r="H11" s="26">
        <v>6.5112788337159646</v>
      </c>
      <c r="I11" s="18">
        <v>6.1157909275920179</v>
      </c>
      <c r="J11" s="26">
        <v>5.9666946524392133</v>
      </c>
      <c r="K11" s="7">
        <v>0</v>
      </c>
      <c r="L11" s="9">
        <v>0</v>
      </c>
      <c r="M11" s="8">
        <v>0</v>
      </c>
      <c r="N11" s="9">
        <v>0</v>
      </c>
      <c r="O11" s="33">
        <v>33.123449374345697</v>
      </c>
      <c r="P11" s="35">
        <v>33.533549168508443</v>
      </c>
      <c r="Q11" s="34">
        <v>38.4194173687873</v>
      </c>
      <c r="R11" s="35">
        <v>40.019157257858332</v>
      </c>
      <c r="S11" s="48">
        <f t="shared" si="5"/>
        <v>1.4081327965990911</v>
      </c>
      <c r="T11" s="50">
        <f t="shared" si="0"/>
        <v>1.4252029144091916</v>
      </c>
      <c r="U11" s="49">
        <f t="shared" si="1"/>
        <v>1.7310672535343481</v>
      </c>
      <c r="V11" s="50">
        <f t="shared" si="2"/>
        <v>1.8481048963602169</v>
      </c>
      <c r="W11" s="61">
        <f t="shared" si="6"/>
        <v>1.2122519872648452E-2</v>
      </c>
      <c r="X11" s="62">
        <f t="shared" si="3"/>
        <v>0.2146110817153013</v>
      </c>
      <c r="Y11" s="92">
        <f t="shared" si="4"/>
        <v>6.7610107340954739E-2</v>
      </c>
    </row>
    <row r="12" spans="2:25" ht="18" x14ac:dyDescent="0.4">
      <c r="B12" s="88" t="s">
        <v>10</v>
      </c>
      <c r="C12" s="14">
        <v>382.34339518600001</v>
      </c>
      <c r="D12" s="16">
        <v>385.917618</v>
      </c>
      <c r="E12" s="15">
        <v>358.5682759954193</v>
      </c>
      <c r="F12" s="16">
        <v>357.05288806025499</v>
      </c>
      <c r="G12" s="27">
        <v>0.81119262000000014</v>
      </c>
      <c r="H12" s="28">
        <v>0.81118800000000002</v>
      </c>
      <c r="I12" s="19">
        <v>0.76118476999999996</v>
      </c>
      <c r="J12" s="28">
        <v>0.76118476999999996</v>
      </c>
      <c r="K12" s="14">
        <v>0</v>
      </c>
      <c r="L12" s="16">
        <v>0</v>
      </c>
      <c r="M12" s="15">
        <v>0</v>
      </c>
      <c r="N12" s="16">
        <v>0</v>
      </c>
      <c r="O12" s="36">
        <v>2.0605505981863619</v>
      </c>
      <c r="P12" s="38">
        <v>2.1400295964545624</v>
      </c>
      <c r="Q12" s="37">
        <v>2.382780938750332</v>
      </c>
      <c r="R12" s="38">
        <v>2.452268805366753</v>
      </c>
      <c r="S12" s="51">
        <f t="shared" si="5"/>
        <v>0.53892668845082525</v>
      </c>
      <c r="T12" s="53">
        <f t="shared" si="0"/>
        <v>0.55453016308122072</v>
      </c>
      <c r="U12" s="52">
        <f t="shared" si="1"/>
        <v>0.66452642307396204</v>
      </c>
      <c r="V12" s="53">
        <f t="shared" si="2"/>
        <v>0.686808281733578</v>
      </c>
      <c r="W12" s="63">
        <f t="shared" si="6"/>
        <v>2.8952870519826313E-2</v>
      </c>
      <c r="X12" s="64">
        <f t="shared" si="3"/>
        <v>0.19835938117694507</v>
      </c>
      <c r="Y12" s="93">
        <f t="shared" si="4"/>
        <v>3.3530432930785059E-2</v>
      </c>
    </row>
    <row r="13" spans="2:25" x14ac:dyDescent="0.25">
      <c r="B13" s="88" t="s">
        <v>32</v>
      </c>
      <c r="C13" s="7">
        <v>267.97116319000008</v>
      </c>
      <c r="D13" s="9">
        <v>270.922325</v>
      </c>
      <c r="E13" s="8">
        <v>255.14180778093584</v>
      </c>
      <c r="F13" s="9">
        <v>254.46766389096109</v>
      </c>
      <c r="G13" s="25">
        <v>0.93061692589217959</v>
      </c>
      <c r="H13" s="26">
        <v>0.94090278050279352</v>
      </c>
      <c r="I13" s="18">
        <v>0.92983960452136249</v>
      </c>
      <c r="J13" s="26">
        <v>0.92738181833828692</v>
      </c>
      <c r="K13" s="7">
        <v>0</v>
      </c>
      <c r="L13" s="9">
        <v>0</v>
      </c>
      <c r="M13" s="8">
        <v>0</v>
      </c>
      <c r="N13" s="9">
        <v>0</v>
      </c>
      <c r="O13" s="33">
        <v>4.7860407940789154</v>
      </c>
      <c r="P13" s="35">
        <v>4.8718475269600585</v>
      </c>
      <c r="Q13" s="34">
        <v>4.7770276430475667</v>
      </c>
      <c r="R13" s="35">
        <v>5.0587636603907482</v>
      </c>
      <c r="S13" s="48">
        <f t="shared" si="5"/>
        <v>1.7860282939046914</v>
      </c>
      <c r="T13" s="50">
        <f t="shared" si="0"/>
        <v>1.7982451342686723</v>
      </c>
      <c r="U13" s="49">
        <f t="shared" si="1"/>
        <v>1.8723029693154449</v>
      </c>
      <c r="V13" s="50">
        <f t="shared" si="2"/>
        <v>1.9879789765973641</v>
      </c>
      <c r="W13" s="61">
        <f t="shared" si="6"/>
        <v>6.8402277868016004E-3</v>
      </c>
      <c r="X13" s="62">
        <f t="shared" si="3"/>
        <v>4.1183392428247201E-2</v>
      </c>
      <c r="Y13" s="92">
        <f t="shared" si="4"/>
        <v>6.1782739854443935E-2</v>
      </c>
    </row>
    <row r="14" spans="2:25" x14ac:dyDescent="0.25">
      <c r="B14" s="88" t="s">
        <v>33</v>
      </c>
      <c r="C14" s="7">
        <v>486.75767675868099</v>
      </c>
      <c r="D14" s="9">
        <v>490.529425</v>
      </c>
      <c r="E14" s="8">
        <v>438.58461556108819</v>
      </c>
      <c r="F14" s="9">
        <v>414.53568887293699</v>
      </c>
      <c r="G14" s="25">
        <v>1.3516106989226293</v>
      </c>
      <c r="H14" s="26">
        <v>1.3620793346137077</v>
      </c>
      <c r="I14" s="18">
        <v>1.275715104125426</v>
      </c>
      <c r="J14" s="26">
        <v>1.2057630760667741</v>
      </c>
      <c r="K14" s="7">
        <v>0</v>
      </c>
      <c r="L14" s="9">
        <v>0</v>
      </c>
      <c r="M14" s="8">
        <v>0</v>
      </c>
      <c r="N14" s="9">
        <v>0</v>
      </c>
      <c r="O14" s="33">
        <v>4.8292850970911205</v>
      </c>
      <c r="P14" s="35">
        <v>4.9564253227031267</v>
      </c>
      <c r="Q14" s="34">
        <v>4.159427780216328</v>
      </c>
      <c r="R14" s="35">
        <v>3.9743398219698642</v>
      </c>
      <c r="S14" s="48">
        <f t="shared" si="5"/>
        <v>0.99213331965287666</v>
      </c>
      <c r="T14" s="50">
        <f t="shared" si="0"/>
        <v>1.0104236504676813</v>
      </c>
      <c r="U14" s="49">
        <f t="shared" si="1"/>
        <v>0.94837521259041579</v>
      </c>
      <c r="V14" s="50">
        <f t="shared" si="2"/>
        <v>0.95874491114999616</v>
      </c>
      <c r="W14" s="61">
        <f t="shared" si="6"/>
        <v>1.8435355866491809E-2</v>
      </c>
      <c r="X14" s="62">
        <f t="shared" si="3"/>
        <v>-6.1408338817629637E-2</v>
      </c>
      <c r="Y14" s="92">
        <f t="shared" si="4"/>
        <v>1.0934172911643669E-2</v>
      </c>
    </row>
    <row r="15" spans="2:25" x14ac:dyDescent="0.25">
      <c r="B15" s="88" t="s">
        <v>34</v>
      </c>
      <c r="C15" s="7">
        <v>790.31283350299998</v>
      </c>
      <c r="D15" s="9">
        <v>824.38782500000002</v>
      </c>
      <c r="E15" s="8">
        <v>697.60285131180513</v>
      </c>
      <c r="F15" s="9">
        <v>694.58192753520257</v>
      </c>
      <c r="G15" s="25">
        <v>1.8227903485714285</v>
      </c>
      <c r="H15" s="26">
        <v>1.875723</v>
      </c>
      <c r="I15" s="18">
        <v>1.6061280111231995</v>
      </c>
      <c r="J15" s="26">
        <v>1.5454795877202436</v>
      </c>
      <c r="K15" s="7">
        <v>0</v>
      </c>
      <c r="L15" s="9">
        <v>0</v>
      </c>
      <c r="M15" s="8">
        <v>0</v>
      </c>
      <c r="N15" s="9">
        <v>0</v>
      </c>
      <c r="O15" s="33">
        <v>2.1888453864129942</v>
      </c>
      <c r="P15" s="35">
        <v>2.4355961323217086</v>
      </c>
      <c r="Q15" s="34">
        <v>2.4177401244395362</v>
      </c>
      <c r="R15" s="35">
        <v>2.4392486107933933</v>
      </c>
      <c r="S15" s="48">
        <f t="shared" si="5"/>
        <v>0.27695936262493775</v>
      </c>
      <c r="T15" s="50">
        <f t="shared" si="0"/>
        <v>0.29544300127451645</v>
      </c>
      <c r="U15" s="49">
        <f t="shared" si="1"/>
        <v>0.34657830309797394</v>
      </c>
      <c r="V15" s="50">
        <f t="shared" si="2"/>
        <v>0.35118227441495997</v>
      </c>
      <c r="W15" s="61">
        <f t="shared" si="6"/>
        <v>6.6737728143205999E-2</v>
      </c>
      <c r="X15" s="62">
        <f t="shared" si="3"/>
        <v>0.17308009193944041</v>
      </c>
      <c r="Y15" s="92">
        <f t="shared" si="4"/>
        <v>1.3284072533774616E-2</v>
      </c>
    </row>
    <row r="16" spans="2:25" x14ac:dyDescent="0.25">
      <c r="B16" s="88" t="s">
        <v>35</v>
      </c>
      <c r="C16" s="7"/>
      <c r="D16" s="9"/>
      <c r="E16" s="8"/>
      <c r="F16" s="9"/>
      <c r="G16" s="25"/>
      <c r="H16" s="26"/>
      <c r="I16" s="18"/>
      <c r="J16" s="26"/>
      <c r="K16" s="7"/>
      <c r="L16" s="9"/>
      <c r="M16" s="8"/>
      <c r="N16" s="9"/>
      <c r="O16" s="33"/>
      <c r="P16" s="35"/>
      <c r="Q16" s="34"/>
      <c r="R16" s="35"/>
      <c r="S16" s="48"/>
      <c r="T16" s="50"/>
      <c r="U16" s="49"/>
      <c r="V16" s="50"/>
      <c r="W16" s="61"/>
      <c r="X16" s="62"/>
      <c r="Y16" s="92"/>
    </row>
    <row r="17" spans="2:25" x14ac:dyDescent="0.25">
      <c r="B17" s="88" t="s">
        <v>36</v>
      </c>
      <c r="C17" s="7">
        <v>79.616450759999992</v>
      </c>
      <c r="D17" s="9">
        <v>79.61645</v>
      </c>
      <c r="E17" s="8">
        <v>77.000000000000014</v>
      </c>
      <c r="F17" s="9">
        <v>77.000000000000014</v>
      </c>
      <c r="G17" s="25">
        <v>0</v>
      </c>
      <c r="H17" s="26">
        <v>0</v>
      </c>
      <c r="I17" s="18">
        <v>0</v>
      </c>
      <c r="J17" s="26">
        <v>0</v>
      </c>
      <c r="K17" s="7">
        <v>0</v>
      </c>
      <c r="L17" s="9">
        <v>0</v>
      </c>
      <c r="M17" s="8">
        <v>0</v>
      </c>
      <c r="N17" s="9">
        <v>0</v>
      </c>
      <c r="O17" s="33">
        <v>2.9577452397229784</v>
      </c>
      <c r="P17" s="35">
        <v>2.9877752060861118</v>
      </c>
      <c r="Q17" s="34">
        <v>4.7790598583626016</v>
      </c>
      <c r="R17" s="35">
        <v>5.0339167334250794</v>
      </c>
      <c r="S17" s="48">
        <f t="shared" si="5"/>
        <v>3.7149925819212428</v>
      </c>
      <c r="T17" s="50">
        <f t="shared" si="0"/>
        <v>3.7527109109814765</v>
      </c>
      <c r="U17" s="49">
        <f t="shared" si="1"/>
        <v>6.2065712446267538</v>
      </c>
      <c r="V17" s="50">
        <f t="shared" si="2"/>
        <v>6.5375541992533481</v>
      </c>
      <c r="W17" s="61">
        <f t="shared" ref="W17:Y17" si="7">T17/S17-1</f>
        <v>1.0153002523823895E-2</v>
      </c>
      <c r="X17" s="62">
        <f t="shared" si="7"/>
        <v>0.6538900522458575</v>
      </c>
      <c r="Y17" s="92">
        <f t="shared" si="7"/>
        <v>5.3327826521469168E-2</v>
      </c>
    </row>
    <row r="18" spans="2:25" x14ac:dyDescent="0.25">
      <c r="B18" s="88" t="s">
        <v>37</v>
      </c>
      <c r="C18" s="10">
        <v>0</v>
      </c>
      <c r="D18" s="17">
        <v>0</v>
      </c>
      <c r="E18" s="11">
        <v>0</v>
      </c>
      <c r="F18" s="17">
        <v>0</v>
      </c>
      <c r="G18" s="29">
        <v>0</v>
      </c>
      <c r="H18" s="30">
        <v>0</v>
      </c>
      <c r="I18" s="20">
        <v>0</v>
      </c>
      <c r="J18" s="30">
        <v>0</v>
      </c>
      <c r="K18" s="10">
        <v>0</v>
      </c>
      <c r="L18" s="17">
        <v>0</v>
      </c>
      <c r="M18" s="11">
        <v>0</v>
      </c>
      <c r="N18" s="17">
        <v>0</v>
      </c>
      <c r="O18" s="39">
        <v>6.4826960416745987</v>
      </c>
      <c r="P18" s="41">
        <v>6.722255631218883</v>
      </c>
      <c r="Q18" s="40">
        <f>-'Methodology Comparison'!D40</f>
        <v>7.6683772696600272</v>
      </c>
      <c r="R18" s="41">
        <f>-'Methodology Comparison'!I40</f>
        <v>8.1334657070670886</v>
      </c>
      <c r="S18" s="54"/>
      <c r="T18" s="56"/>
      <c r="U18" s="55"/>
      <c r="V18" s="56"/>
      <c r="W18" s="65"/>
      <c r="X18" s="66"/>
      <c r="Y18" s="94"/>
    </row>
    <row r="19" spans="2:25" x14ac:dyDescent="0.25">
      <c r="B19" s="88" t="s">
        <v>38</v>
      </c>
      <c r="C19" s="10">
        <f>C17+C18</f>
        <v>79.616450759999992</v>
      </c>
      <c r="D19" s="17">
        <f t="shared" ref="D19" si="8">D17+D18</f>
        <v>79.61645</v>
      </c>
      <c r="E19" s="11">
        <f t="shared" ref="E19" si="9">E17+E18</f>
        <v>77.000000000000014</v>
      </c>
      <c r="F19" s="17">
        <f t="shared" ref="F19" si="10">F17+F18</f>
        <v>77.000000000000014</v>
      </c>
      <c r="G19" s="29">
        <f>G17+G18</f>
        <v>0</v>
      </c>
      <c r="H19" s="30">
        <f t="shared" ref="H19" si="11">H17+H18</f>
        <v>0</v>
      </c>
      <c r="I19" s="20">
        <f t="shared" ref="I19" si="12">I17+I18</f>
        <v>0</v>
      </c>
      <c r="J19" s="30">
        <f t="shared" ref="J19" si="13">J17+J18</f>
        <v>0</v>
      </c>
      <c r="K19" s="10">
        <f>K17+K18</f>
        <v>0</v>
      </c>
      <c r="L19" s="17">
        <f t="shared" ref="L19" si="14">L17+L18</f>
        <v>0</v>
      </c>
      <c r="M19" s="11">
        <f t="shared" ref="M19" si="15">M17+M18</f>
        <v>0</v>
      </c>
      <c r="N19" s="17">
        <f t="shared" ref="N19" si="16">N17+N18</f>
        <v>0</v>
      </c>
      <c r="O19" s="39">
        <f>O17+O18</f>
        <v>9.4404412813975771</v>
      </c>
      <c r="P19" s="41">
        <f t="shared" ref="P19" si="17">P17+P18</f>
        <v>9.7100308373049948</v>
      </c>
      <c r="Q19" s="40">
        <f t="shared" ref="Q19" si="18">Q17+Q18</f>
        <v>12.447437128022628</v>
      </c>
      <c r="R19" s="41">
        <f t="shared" ref="R19" si="19">R17+R18</f>
        <v>13.167382440492169</v>
      </c>
      <c r="S19" s="54">
        <f t="shared" si="5"/>
        <v>11.857400312725995</v>
      </c>
      <c r="T19" s="56">
        <f t="shared" si="0"/>
        <v>12.196010795890793</v>
      </c>
      <c r="U19" s="55">
        <f t="shared" si="1"/>
        <v>16.165502763665749</v>
      </c>
      <c r="V19" s="56">
        <f t="shared" si="2"/>
        <v>17.100496675963853</v>
      </c>
      <c r="W19" s="65">
        <f t="shared" ref="W19:W20" si="20">T19/S19-1</f>
        <v>2.8556890569122695E-2</v>
      </c>
      <c r="X19" s="66">
        <f t="shared" ref="X19:X20" si="21">U19/T19-1</f>
        <v>0.32547461905432229</v>
      </c>
      <c r="Y19" s="94">
        <f t="shared" ref="Y19:Y20" si="22">V19/U19-1</f>
        <v>5.7838839036892464E-2</v>
      </c>
    </row>
    <row r="20" spans="2:25" x14ac:dyDescent="0.25">
      <c r="B20" s="88" t="s">
        <v>16</v>
      </c>
      <c r="C20" s="7">
        <f t="shared" ref="C20:R20" si="23">SUM(C9:C19)-C19</f>
        <v>9295.7603069382403</v>
      </c>
      <c r="D20" s="9">
        <f t="shared" si="23"/>
        <v>9364.1209593700005</v>
      </c>
      <c r="E20" s="8">
        <f t="shared" si="23"/>
        <v>9613.5146270011464</v>
      </c>
      <c r="F20" s="9">
        <f t="shared" si="23"/>
        <v>9493.6810272082948</v>
      </c>
      <c r="G20" s="25">
        <f t="shared" si="23"/>
        <v>11.462563191224067</v>
      </c>
      <c r="H20" s="26">
        <f t="shared" si="23"/>
        <v>11.501171948832466</v>
      </c>
      <c r="I20" s="18">
        <f t="shared" si="23"/>
        <v>10.688658417362007</v>
      </c>
      <c r="J20" s="26">
        <f t="shared" si="23"/>
        <v>10.406503904564518</v>
      </c>
      <c r="K20" s="7">
        <f t="shared" si="23"/>
        <v>6.0048125051836498</v>
      </c>
      <c r="L20" s="9">
        <f t="shared" si="23"/>
        <v>5.9555252252689641</v>
      </c>
      <c r="M20" s="8">
        <f t="shared" si="23"/>
        <v>6.1879669634286154</v>
      </c>
      <c r="N20" s="9">
        <f t="shared" si="23"/>
        <v>6.1692333995033763</v>
      </c>
      <c r="O20" s="33">
        <f t="shared" si="23"/>
        <v>261.18982004373044</v>
      </c>
      <c r="P20" s="35">
        <f t="shared" si="23"/>
        <v>265.15320661613248</v>
      </c>
      <c r="Q20" s="34">
        <f t="shared" si="23"/>
        <v>357.53650668912951</v>
      </c>
      <c r="R20" s="35">
        <f t="shared" si="23"/>
        <v>377.15162797796148</v>
      </c>
      <c r="S20" s="48">
        <f t="shared" ref="S20" si="24">O20/C20*100</f>
        <v>2.8097736109738287</v>
      </c>
      <c r="T20" s="50">
        <f t="shared" ref="T20" si="25">P20/D20*100</f>
        <v>2.831586731596123</v>
      </c>
      <c r="U20" s="49">
        <f t="shared" ref="U20" si="26">Q20/E20*100</f>
        <v>3.7191029562167524</v>
      </c>
      <c r="V20" s="50">
        <f t="shared" ref="V20" si="27">R20/F20*100</f>
        <v>3.9726595711091259</v>
      </c>
      <c r="W20" s="61">
        <f t="shared" si="20"/>
        <v>7.7633018322547098E-3</v>
      </c>
      <c r="X20" s="62">
        <f t="shared" si="21"/>
        <v>0.31343423625959344</v>
      </c>
      <c r="Y20" s="92">
        <f t="shared" si="22"/>
        <v>6.8176820560596596E-2</v>
      </c>
    </row>
    <row r="21" spans="2:25" ht="16.5" thickBot="1" x14ac:dyDescent="0.3">
      <c r="B21" s="95"/>
      <c r="C21" s="42"/>
      <c r="D21" s="96"/>
      <c r="E21" s="43"/>
      <c r="F21" s="44"/>
      <c r="G21" s="45"/>
      <c r="H21" s="97"/>
      <c r="I21" s="46"/>
      <c r="J21" s="47"/>
      <c r="K21" s="42"/>
      <c r="L21" s="96"/>
      <c r="M21" s="43"/>
      <c r="N21" s="44"/>
      <c r="O21" s="42"/>
      <c r="P21" s="96"/>
      <c r="Q21" s="43"/>
      <c r="R21" s="44"/>
      <c r="S21" s="42"/>
      <c r="T21" s="96"/>
      <c r="U21" s="43"/>
      <c r="V21" s="44"/>
      <c r="W21" s="98"/>
      <c r="X21" s="99"/>
      <c r="Y21" s="100"/>
    </row>
    <row r="23" spans="2:25" x14ac:dyDescent="0.25">
      <c r="B23" s="101">
        <f>-(1)</f>
        <v>-1</v>
      </c>
      <c r="C23" s="102" t="s">
        <v>39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2"/>
    </row>
    <row r="25" spans="2:25" x14ac:dyDescent="0.25">
      <c r="B25" s="101">
        <f>-(2)</f>
        <v>-2</v>
      </c>
      <c r="C25" s="102" t="s">
        <v>40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2"/>
    </row>
  </sheetData>
  <mergeCells count="16">
    <mergeCell ref="K3:N4"/>
    <mergeCell ref="G3:J4"/>
    <mergeCell ref="C3:F4"/>
    <mergeCell ref="W3:Y4"/>
    <mergeCell ref="O3:R4"/>
    <mergeCell ref="S3:V4"/>
    <mergeCell ref="Q5:R5"/>
    <mergeCell ref="S5:T5"/>
    <mergeCell ref="U5:V5"/>
    <mergeCell ref="K5:L5"/>
    <mergeCell ref="M5:N5"/>
    <mergeCell ref="C5:D5"/>
    <mergeCell ref="E5:F5"/>
    <mergeCell ref="G5:H5"/>
    <mergeCell ref="I5:J5"/>
    <mergeCell ref="O5:P5"/>
  </mergeCells>
  <phoneticPr fontId="3" type="noConversion"/>
  <pageMargins left="0.7" right="0.7" top="0.75" bottom="0.75" header="0.3" footer="0.3"/>
  <pageSetup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6923D-39B1-4C14-AB1D-35B425C4BE81}">
  <dimension ref="A1:Q46"/>
  <sheetViews>
    <sheetView showGridLines="0" tabSelected="1" zoomScale="130" zoomScaleNormal="130" workbookViewId="0">
      <pane xSplit="2" ySplit="4" topLeftCell="F21" activePane="bottomRight" state="frozen"/>
      <selection pane="topRight" activeCell="B15" sqref="B15"/>
      <selection pane="bottomLeft" activeCell="B15" sqref="B15"/>
      <selection pane="bottomRight" activeCell="I41" sqref="I41"/>
    </sheetView>
  </sheetViews>
  <sheetFormatPr defaultRowHeight="13.5" x14ac:dyDescent="0.25"/>
  <cols>
    <col min="1" max="1" width="47.5703125" style="107" customWidth="1"/>
    <col min="2" max="2" width="6.42578125" style="107" bestFit="1" customWidth="1"/>
    <col min="3" max="3" width="10.42578125" style="107" customWidth="1"/>
    <col min="4" max="4" width="13.42578125" style="107" customWidth="1"/>
    <col min="5" max="5" width="11.42578125" style="107" customWidth="1"/>
    <col min="6" max="7" width="7" style="108" customWidth="1"/>
    <col min="8" max="8" width="0.5703125" style="107" customWidth="1"/>
    <col min="9" max="9" width="15.5703125" style="109" customWidth="1"/>
    <col min="10" max="10" width="70.5703125" style="109" customWidth="1"/>
    <col min="11" max="257" width="9.140625" style="107"/>
    <col min="258" max="258" width="3" style="107" customWidth="1"/>
    <col min="259" max="259" width="43.5703125" style="107" bestFit="1" customWidth="1"/>
    <col min="260" max="260" width="6.42578125" style="107" bestFit="1" customWidth="1"/>
    <col min="261" max="261" width="9.140625" style="107"/>
    <col min="262" max="262" width="11" style="107" customWidth="1"/>
    <col min="263" max="513" width="9.140625" style="107"/>
    <col min="514" max="514" width="3" style="107" customWidth="1"/>
    <col min="515" max="515" width="43.5703125" style="107" bestFit="1" customWidth="1"/>
    <col min="516" max="516" width="6.42578125" style="107" bestFit="1" customWidth="1"/>
    <col min="517" max="517" width="9.140625" style="107"/>
    <col min="518" max="518" width="11" style="107" customWidth="1"/>
    <col min="519" max="769" width="9.140625" style="107"/>
    <col min="770" max="770" width="3" style="107" customWidth="1"/>
    <col min="771" max="771" width="43.5703125" style="107" bestFit="1" customWidth="1"/>
    <col min="772" max="772" width="6.42578125" style="107" bestFit="1" customWidth="1"/>
    <col min="773" max="773" width="9.140625" style="107"/>
    <col min="774" max="774" width="11" style="107" customWidth="1"/>
    <col min="775" max="1025" width="9.140625" style="107"/>
    <col min="1026" max="1026" width="3" style="107" customWidth="1"/>
    <col min="1027" max="1027" width="43.5703125" style="107" bestFit="1" customWidth="1"/>
    <col min="1028" max="1028" width="6.42578125" style="107" bestFit="1" customWidth="1"/>
    <col min="1029" max="1029" width="9.140625" style="107"/>
    <col min="1030" max="1030" width="11" style="107" customWidth="1"/>
    <col min="1031" max="1281" width="9.140625" style="107"/>
    <col min="1282" max="1282" width="3" style="107" customWidth="1"/>
    <col min="1283" max="1283" width="43.5703125" style="107" bestFit="1" customWidth="1"/>
    <col min="1284" max="1284" width="6.42578125" style="107" bestFit="1" customWidth="1"/>
    <col min="1285" max="1285" width="9.140625" style="107"/>
    <col min="1286" max="1286" width="11" style="107" customWidth="1"/>
    <col min="1287" max="1537" width="9.140625" style="107"/>
    <col min="1538" max="1538" width="3" style="107" customWidth="1"/>
    <col min="1539" max="1539" width="43.5703125" style="107" bestFit="1" customWidth="1"/>
    <col min="1540" max="1540" width="6.42578125" style="107" bestFit="1" customWidth="1"/>
    <col min="1541" max="1541" width="9.140625" style="107"/>
    <col min="1542" max="1542" width="11" style="107" customWidth="1"/>
    <col min="1543" max="1793" width="9.140625" style="107"/>
    <col min="1794" max="1794" width="3" style="107" customWidth="1"/>
    <col min="1795" max="1795" width="43.5703125" style="107" bestFit="1" customWidth="1"/>
    <col min="1796" max="1796" width="6.42578125" style="107" bestFit="1" customWidth="1"/>
    <col min="1797" max="1797" width="9.140625" style="107"/>
    <col min="1798" max="1798" width="11" style="107" customWidth="1"/>
    <col min="1799" max="2049" width="9.140625" style="107"/>
    <col min="2050" max="2050" width="3" style="107" customWidth="1"/>
    <col min="2051" max="2051" width="43.5703125" style="107" bestFit="1" customWidth="1"/>
    <col min="2052" max="2052" width="6.42578125" style="107" bestFit="1" customWidth="1"/>
    <col min="2053" max="2053" width="9.140625" style="107"/>
    <col min="2054" max="2054" width="11" style="107" customWidth="1"/>
    <col min="2055" max="2305" width="9.140625" style="107"/>
    <col min="2306" max="2306" width="3" style="107" customWidth="1"/>
    <col min="2307" max="2307" width="43.5703125" style="107" bestFit="1" customWidth="1"/>
    <col min="2308" max="2308" width="6.42578125" style="107" bestFit="1" customWidth="1"/>
    <col min="2309" max="2309" width="9.140625" style="107"/>
    <col min="2310" max="2310" width="11" style="107" customWidth="1"/>
    <col min="2311" max="2561" width="9.140625" style="107"/>
    <col min="2562" max="2562" width="3" style="107" customWidth="1"/>
    <col min="2563" max="2563" width="43.5703125" style="107" bestFit="1" customWidth="1"/>
    <col min="2564" max="2564" width="6.42578125" style="107" bestFit="1" customWidth="1"/>
    <col min="2565" max="2565" width="9.140625" style="107"/>
    <col min="2566" max="2566" width="11" style="107" customWidth="1"/>
    <col min="2567" max="2817" width="9.140625" style="107"/>
    <col min="2818" max="2818" width="3" style="107" customWidth="1"/>
    <col min="2819" max="2819" width="43.5703125" style="107" bestFit="1" customWidth="1"/>
    <col min="2820" max="2820" width="6.42578125" style="107" bestFit="1" customWidth="1"/>
    <col min="2821" max="2821" width="9.140625" style="107"/>
    <col min="2822" max="2822" width="11" style="107" customWidth="1"/>
    <col min="2823" max="3073" width="9.140625" style="107"/>
    <col min="3074" max="3074" width="3" style="107" customWidth="1"/>
    <col min="3075" max="3075" width="43.5703125" style="107" bestFit="1" customWidth="1"/>
    <col min="3076" max="3076" width="6.42578125" style="107" bestFit="1" customWidth="1"/>
    <col min="3077" max="3077" width="9.140625" style="107"/>
    <col min="3078" max="3078" width="11" style="107" customWidth="1"/>
    <col min="3079" max="3329" width="9.140625" style="107"/>
    <col min="3330" max="3330" width="3" style="107" customWidth="1"/>
    <col min="3331" max="3331" width="43.5703125" style="107" bestFit="1" customWidth="1"/>
    <col min="3332" max="3332" width="6.42578125" style="107" bestFit="1" customWidth="1"/>
    <col min="3333" max="3333" width="9.140625" style="107"/>
    <col min="3334" max="3334" width="11" style="107" customWidth="1"/>
    <col min="3335" max="3585" width="9.140625" style="107"/>
    <col min="3586" max="3586" width="3" style="107" customWidth="1"/>
    <col min="3587" max="3587" width="43.5703125" style="107" bestFit="1" customWidth="1"/>
    <col min="3588" max="3588" width="6.42578125" style="107" bestFit="1" customWidth="1"/>
    <col min="3589" max="3589" width="9.140625" style="107"/>
    <col min="3590" max="3590" width="11" style="107" customWidth="1"/>
    <col min="3591" max="3841" width="9.140625" style="107"/>
    <col min="3842" max="3842" width="3" style="107" customWidth="1"/>
    <col min="3843" max="3843" width="43.5703125" style="107" bestFit="1" customWidth="1"/>
    <col min="3844" max="3844" width="6.42578125" style="107" bestFit="1" customWidth="1"/>
    <col min="3845" max="3845" width="9.140625" style="107"/>
    <col min="3846" max="3846" width="11" style="107" customWidth="1"/>
    <col min="3847" max="4097" width="9.140625" style="107"/>
    <col min="4098" max="4098" width="3" style="107" customWidth="1"/>
    <col min="4099" max="4099" width="43.5703125" style="107" bestFit="1" customWidth="1"/>
    <col min="4100" max="4100" width="6.42578125" style="107" bestFit="1" customWidth="1"/>
    <col min="4101" max="4101" width="9.140625" style="107"/>
    <col min="4102" max="4102" width="11" style="107" customWidth="1"/>
    <col min="4103" max="4353" width="9.140625" style="107"/>
    <col min="4354" max="4354" width="3" style="107" customWidth="1"/>
    <col min="4355" max="4355" width="43.5703125" style="107" bestFit="1" customWidth="1"/>
    <col min="4356" max="4356" width="6.42578125" style="107" bestFit="1" customWidth="1"/>
    <col min="4357" max="4357" width="9.140625" style="107"/>
    <col min="4358" max="4358" width="11" style="107" customWidth="1"/>
    <col min="4359" max="4609" width="9.140625" style="107"/>
    <col min="4610" max="4610" width="3" style="107" customWidth="1"/>
    <col min="4611" max="4611" width="43.5703125" style="107" bestFit="1" customWidth="1"/>
    <col min="4612" max="4612" width="6.42578125" style="107" bestFit="1" customWidth="1"/>
    <col min="4613" max="4613" width="9.140625" style="107"/>
    <col min="4614" max="4614" width="11" style="107" customWidth="1"/>
    <col min="4615" max="4865" width="9.140625" style="107"/>
    <col min="4866" max="4866" width="3" style="107" customWidth="1"/>
    <col min="4867" max="4867" width="43.5703125" style="107" bestFit="1" customWidth="1"/>
    <col min="4868" max="4868" width="6.42578125" style="107" bestFit="1" customWidth="1"/>
    <col min="4869" max="4869" width="9.140625" style="107"/>
    <col min="4870" max="4870" width="11" style="107" customWidth="1"/>
    <col min="4871" max="5121" width="9.140625" style="107"/>
    <col min="5122" max="5122" width="3" style="107" customWidth="1"/>
    <col min="5123" max="5123" width="43.5703125" style="107" bestFit="1" customWidth="1"/>
    <col min="5124" max="5124" width="6.42578125" style="107" bestFit="1" customWidth="1"/>
    <col min="5125" max="5125" width="9.140625" style="107"/>
    <col min="5126" max="5126" width="11" style="107" customWidth="1"/>
    <col min="5127" max="5377" width="9.140625" style="107"/>
    <col min="5378" max="5378" width="3" style="107" customWidth="1"/>
    <col min="5379" max="5379" width="43.5703125" style="107" bestFit="1" customWidth="1"/>
    <col min="5380" max="5380" width="6.42578125" style="107" bestFit="1" customWidth="1"/>
    <col min="5381" max="5381" width="9.140625" style="107"/>
    <col min="5382" max="5382" width="11" style="107" customWidth="1"/>
    <col min="5383" max="5633" width="9.140625" style="107"/>
    <col min="5634" max="5634" width="3" style="107" customWidth="1"/>
    <col min="5635" max="5635" width="43.5703125" style="107" bestFit="1" customWidth="1"/>
    <col min="5636" max="5636" width="6.42578125" style="107" bestFit="1" customWidth="1"/>
    <col min="5637" max="5637" width="9.140625" style="107"/>
    <col min="5638" max="5638" width="11" style="107" customWidth="1"/>
    <col min="5639" max="5889" width="9.140625" style="107"/>
    <col min="5890" max="5890" width="3" style="107" customWidth="1"/>
    <col min="5891" max="5891" width="43.5703125" style="107" bestFit="1" customWidth="1"/>
    <col min="5892" max="5892" width="6.42578125" style="107" bestFit="1" customWidth="1"/>
    <col min="5893" max="5893" width="9.140625" style="107"/>
    <col min="5894" max="5894" width="11" style="107" customWidth="1"/>
    <col min="5895" max="6145" width="9.140625" style="107"/>
    <col min="6146" max="6146" width="3" style="107" customWidth="1"/>
    <col min="6147" max="6147" width="43.5703125" style="107" bestFit="1" customWidth="1"/>
    <col min="6148" max="6148" width="6.42578125" style="107" bestFit="1" customWidth="1"/>
    <col min="6149" max="6149" width="9.140625" style="107"/>
    <col min="6150" max="6150" width="11" style="107" customWidth="1"/>
    <col min="6151" max="6401" width="9.140625" style="107"/>
    <col min="6402" max="6402" width="3" style="107" customWidth="1"/>
    <col min="6403" max="6403" width="43.5703125" style="107" bestFit="1" customWidth="1"/>
    <col min="6404" max="6404" width="6.42578125" style="107" bestFit="1" customWidth="1"/>
    <col min="6405" max="6405" width="9.140625" style="107"/>
    <col min="6406" max="6406" width="11" style="107" customWidth="1"/>
    <col min="6407" max="6657" width="9.140625" style="107"/>
    <col min="6658" max="6658" width="3" style="107" customWidth="1"/>
    <col min="6659" max="6659" width="43.5703125" style="107" bestFit="1" customWidth="1"/>
    <col min="6660" max="6660" width="6.42578125" style="107" bestFit="1" customWidth="1"/>
    <col min="6661" max="6661" width="9.140625" style="107"/>
    <col min="6662" max="6662" width="11" style="107" customWidth="1"/>
    <col min="6663" max="6913" width="9.140625" style="107"/>
    <col min="6914" max="6914" width="3" style="107" customWidth="1"/>
    <col min="6915" max="6915" width="43.5703125" style="107" bestFit="1" customWidth="1"/>
    <col min="6916" max="6916" width="6.42578125" style="107" bestFit="1" customWidth="1"/>
    <col min="6917" max="6917" width="9.140625" style="107"/>
    <col min="6918" max="6918" width="11" style="107" customWidth="1"/>
    <col min="6919" max="7169" width="9.140625" style="107"/>
    <col min="7170" max="7170" width="3" style="107" customWidth="1"/>
    <col min="7171" max="7171" width="43.5703125" style="107" bestFit="1" customWidth="1"/>
    <col min="7172" max="7172" width="6.42578125" style="107" bestFit="1" customWidth="1"/>
    <col min="7173" max="7173" width="9.140625" style="107"/>
    <col min="7174" max="7174" width="11" style="107" customWidth="1"/>
    <col min="7175" max="7425" width="9.140625" style="107"/>
    <col min="7426" max="7426" width="3" style="107" customWidth="1"/>
    <col min="7427" max="7427" width="43.5703125" style="107" bestFit="1" customWidth="1"/>
    <col min="7428" max="7428" width="6.42578125" style="107" bestFit="1" customWidth="1"/>
    <col min="7429" max="7429" width="9.140625" style="107"/>
    <col min="7430" max="7430" width="11" style="107" customWidth="1"/>
    <col min="7431" max="7681" width="9.140625" style="107"/>
    <col min="7682" max="7682" width="3" style="107" customWidth="1"/>
    <col min="7683" max="7683" width="43.5703125" style="107" bestFit="1" customWidth="1"/>
    <col min="7684" max="7684" width="6.42578125" style="107" bestFit="1" customWidth="1"/>
    <col min="7685" max="7685" width="9.140625" style="107"/>
    <col min="7686" max="7686" width="11" style="107" customWidth="1"/>
    <col min="7687" max="7937" width="9.140625" style="107"/>
    <col min="7938" max="7938" width="3" style="107" customWidth="1"/>
    <col min="7939" max="7939" width="43.5703125" style="107" bestFit="1" customWidth="1"/>
    <col min="7940" max="7940" width="6.42578125" style="107" bestFit="1" customWidth="1"/>
    <col min="7941" max="7941" width="9.140625" style="107"/>
    <col min="7942" max="7942" width="11" style="107" customWidth="1"/>
    <col min="7943" max="8193" width="9.140625" style="107"/>
    <col min="8194" max="8194" width="3" style="107" customWidth="1"/>
    <col min="8195" max="8195" width="43.5703125" style="107" bestFit="1" customWidth="1"/>
    <col min="8196" max="8196" width="6.42578125" style="107" bestFit="1" customWidth="1"/>
    <col min="8197" max="8197" width="9.140625" style="107"/>
    <col min="8198" max="8198" width="11" style="107" customWidth="1"/>
    <col min="8199" max="8449" width="9.140625" style="107"/>
    <col min="8450" max="8450" width="3" style="107" customWidth="1"/>
    <col min="8451" max="8451" width="43.5703125" style="107" bestFit="1" customWidth="1"/>
    <col min="8452" max="8452" width="6.42578125" style="107" bestFit="1" customWidth="1"/>
    <col min="8453" max="8453" width="9.140625" style="107"/>
    <col min="8454" max="8454" width="11" style="107" customWidth="1"/>
    <col min="8455" max="8705" width="9.140625" style="107"/>
    <col min="8706" max="8706" width="3" style="107" customWidth="1"/>
    <col min="8707" max="8707" width="43.5703125" style="107" bestFit="1" customWidth="1"/>
    <col min="8708" max="8708" width="6.42578125" style="107" bestFit="1" customWidth="1"/>
    <col min="8709" max="8709" width="9.140625" style="107"/>
    <col min="8710" max="8710" width="11" style="107" customWidth="1"/>
    <col min="8711" max="8961" width="9.140625" style="107"/>
    <col min="8962" max="8962" width="3" style="107" customWidth="1"/>
    <col min="8963" max="8963" width="43.5703125" style="107" bestFit="1" customWidth="1"/>
    <col min="8964" max="8964" width="6.42578125" style="107" bestFit="1" customWidth="1"/>
    <col min="8965" max="8965" width="9.140625" style="107"/>
    <col min="8966" max="8966" width="11" style="107" customWidth="1"/>
    <col min="8967" max="9217" width="9.140625" style="107"/>
    <col min="9218" max="9218" width="3" style="107" customWidth="1"/>
    <col min="9219" max="9219" width="43.5703125" style="107" bestFit="1" customWidth="1"/>
    <col min="9220" max="9220" width="6.42578125" style="107" bestFit="1" customWidth="1"/>
    <col min="9221" max="9221" width="9.140625" style="107"/>
    <col min="9222" max="9222" width="11" style="107" customWidth="1"/>
    <col min="9223" max="9473" width="9.140625" style="107"/>
    <col min="9474" max="9474" width="3" style="107" customWidth="1"/>
    <col min="9475" max="9475" width="43.5703125" style="107" bestFit="1" customWidth="1"/>
    <col min="9476" max="9476" width="6.42578125" style="107" bestFit="1" customWidth="1"/>
    <col min="9477" max="9477" width="9.140625" style="107"/>
    <col min="9478" max="9478" width="11" style="107" customWidth="1"/>
    <col min="9479" max="9729" width="9.140625" style="107"/>
    <col min="9730" max="9730" width="3" style="107" customWidth="1"/>
    <col min="9731" max="9731" width="43.5703125" style="107" bestFit="1" customWidth="1"/>
    <col min="9732" max="9732" width="6.42578125" style="107" bestFit="1" customWidth="1"/>
    <col min="9733" max="9733" width="9.140625" style="107"/>
    <col min="9734" max="9734" width="11" style="107" customWidth="1"/>
    <col min="9735" max="9985" width="9.140625" style="107"/>
    <col min="9986" max="9986" width="3" style="107" customWidth="1"/>
    <col min="9987" max="9987" width="43.5703125" style="107" bestFit="1" customWidth="1"/>
    <col min="9988" max="9988" width="6.42578125" style="107" bestFit="1" customWidth="1"/>
    <col min="9989" max="9989" width="9.140625" style="107"/>
    <col min="9990" max="9990" width="11" style="107" customWidth="1"/>
    <col min="9991" max="10241" width="9.140625" style="107"/>
    <col min="10242" max="10242" width="3" style="107" customWidth="1"/>
    <col min="10243" max="10243" width="43.5703125" style="107" bestFit="1" customWidth="1"/>
    <col min="10244" max="10244" width="6.42578125" style="107" bestFit="1" customWidth="1"/>
    <col min="10245" max="10245" width="9.140625" style="107"/>
    <col min="10246" max="10246" width="11" style="107" customWidth="1"/>
    <col min="10247" max="10497" width="9.140625" style="107"/>
    <col min="10498" max="10498" width="3" style="107" customWidth="1"/>
    <col min="10499" max="10499" width="43.5703125" style="107" bestFit="1" customWidth="1"/>
    <col min="10500" max="10500" width="6.42578125" style="107" bestFit="1" customWidth="1"/>
    <col min="10501" max="10501" width="9.140625" style="107"/>
    <col min="10502" max="10502" width="11" style="107" customWidth="1"/>
    <col min="10503" max="10753" width="9.140625" style="107"/>
    <col min="10754" max="10754" width="3" style="107" customWidth="1"/>
    <col min="10755" max="10755" width="43.5703125" style="107" bestFit="1" customWidth="1"/>
    <col min="10756" max="10756" width="6.42578125" style="107" bestFit="1" customWidth="1"/>
    <col min="10757" max="10757" width="9.140625" style="107"/>
    <col min="10758" max="10758" width="11" style="107" customWidth="1"/>
    <col min="10759" max="11009" width="9.140625" style="107"/>
    <col min="11010" max="11010" width="3" style="107" customWidth="1"/>
    <col min="11011" max="11011" width="43.5703125" style="107" bestFit="1" customWidth="1"/>
    <col min="11012" max="11012" width="6.42578125" style="107" bestFit="1" customWidth="1"/>
    <col min="11013" max="11013" width="9.140625" style="107"/>
    <col min="11014" max="11014" width="11" style="107" customWidth="1"/>
    <col min="11015" max="11265" width="9.140625" style="107"/>
    <col min="11266" max="11266" width="3" style="107" customWidth="1"/>
    <col min="11267" max="11267" width="43.5703125" style="107" bestFit="1" customWidth="1"/>
    <col min="11268" max="11268" width="6.42578125" style="107" bestFit="1" customWidth="1"/>
    <col min="11269" max="11269" width="9.140625" style="107"/>
    <col min="11270" max="11270" width="11" style="107" customWidth="1"/>
    <col min="11271" max="11521" width="9.140625" style="107"/>
    <col min="11522" max="11522" width="3" style="107" customWidth="1"/>
    <col min="11523" max="11523" width="43.5703125" style="107" bestFit="1" customWidth="1"/>
    <col min="11524" max="11524" width="6.42578125" style="107" bestFit="1" customWidth="1"/>
    <col min="11525" max="11525" width="9.140625" style="107"/>
    <col min="11526" max="11526" width="11" style="107" customWidth="1"/>
    <col min="11527" max="11777" width="9.140625" style="107"/>
    <col min="11778" max="11778" width="3" style="107" customWidth="1"/>
    <col min="11779" max="11779" width="43.5703125" style="107" bestFit="1" customWidth="1"/>
    <col min="11780" max="11780" width="6.42578125" style="107" bestFit="1" customWidth="1"/>
    <col min="11781" max="11781" width="9.140625" style="107"/>
    <col min="11782" max="11782" width="11" style="107" customWidth="1"/>
    <col min="11783" max="12033" width="9.140625" style="107"/>
    <col min="12034" max="12034" width="3" style="107" customWidth="1"/>
    <col min="12035" max="12035" width="43.5703125" style="107" bestFit="1" customWidth="1"/>
    <col min="12036" max="12036" width="6.42578125" style="107" bestFit="1" customWidth="1"/>
    <col min="12037" max="12037" width="9.140625" style="107"/>
    <col min="12038" max="12038" width="11" style="107" customWidth="1"/>
    <col min="12039" max="12289" width="9.140625" style="107"/>
    <col min="12290" max="12290" width="3" style="107" customWidth="1"/>
    <col min="12291" max="12291" width="43.5703125" style="107" bestFit="1" customWidth="1"/>
    <col min="12292" max="12292" width="6.42578125" style="107" bestFit="1" customWidth="1"/>
    <col min="12293" max="12293" width="9.140625" style="107"/>
    <col min="12294" max="12294" width="11" style="107" customWidth="1"/>
    <col min="12295" max="12545" width="9.140625" style="107"/>
    <col min="12546" max="12546" width="3" style="107" customWidth="1"/>
    <col min="12547" max="12547" width="43.5703125" style="107" bestFit="1" customWidth="1"/>
    <col min="12548" max="12548" width="6.42578125" style="107" bestFit="1" customWidth="1"/>
    <col min="12549" max="12549" width="9.140625" style="107"/>
    <col min="12550" max="12550" width="11" style="107" customWidth="1"/>
    <col min="12551" max="12801" width="9.140625" style="107"/>
    <col min="12802" max="12802" width="3" style="107" customWidth="1"/>
    <col min="12803" max="12803" width="43.5703125" style="107" bestFit="1" customWidth="1"/>
    <col min="12804" max="12804" width="6.42578125" style="107" bestFit="1" customWidth="1"/>
    <col min="12805" max="12805" width="9.140625" style="107"/>
    <col min="12806" max="12806" width="11" style="107" customWidth="1"/>
    <col min="12807" max="13057" width="9.140625" style="107"/>
    <col min="13058" max="13058" width="3" style="107" customWidth="1"/>
    <col min="13059" max="13059" width="43.5703125" style="107" bestFit="1" customWidth="1"/>
    <col min="13060" max="13060" width="6.42578125" style="107" bestFit="1" customWidth="1"/>
    <col min="13061" max="13061" width="9.140625" style="107"/>
    <col min="13062" max="13062" width="11" style="107" customWidth="1"/>
    <col min="13063" max="13313" width="9.140625" style="107"/>
    <col min="13314" max="13314" width="3" style="107" customWidth="1"/>
    <col min="13315" max="13315" width="43.5703125" style="107" bestFit="1" customWidth="1"/>
    <col min="13316" max="13316" width="6.42578125" style="107" bestFit="1" customWidth="1"/>
    <col min="13317" max="13317" width="9.140625" style="107"/>
    <col min="13318" max="13318" width="11" style="107" customWidth="1"/>
    <col min="13319" max="13569" width="9.140625" style="107"/>
    <col min="13570" max="13570" width="3" style="107" customWidth="1"/>
    <col min="13571" max="13571" width="43.5703125" style="107" bestFit="1" customWidth="1"/>
    <col min="13572" max="13572" width="6.42578125" style="107" bestFit="1" customWidth="1"/>
    <col min="13573" max="13573" width="9.140625" style="107"/>
    <col min="13574" max="13574" width="11" style="107" customWidth="1"/>
    <col min="13575" max="13825" width="9.140625" style="107"/>
    <col min="13826" max="13826" width="3" style="107" customWidth="1"/>
    <col min="13827" max="13827" width="43.5703125" style="107" bestFit="1" customWidth="1"/>
    <col min="13828" max="13828" width="6.42578125" style="107" bestFit="1" customWidth="1"/>
    <col min="13829" max="13829" width="9.140625" style="107"/>
    <col min="13830" max="13830" width="11" style="107" customWidth="1"/>
    <col min="13831" max="14081" width="9.140625" style="107"/>
    <col min="14082" max="14082" width="3" style="107" customWidth="1"/>
    <col min="14083" max="14083" width="43.5703125" style="107" bestFit="1" customWidth="1"/>
    <col min="14084" max="14084" width="6.42578125" style="107" bestFit="1" customWidth="1"/>
    <col min="14085" max="14085" width="9.140625" style="107"/>
    <col min="14086" max="14086" width="11" style="107" customWidth="1"/>
    <col min="14087" max="14337" width="9.140625" style="107"/>
    <col min="14338" max="14338" width="3" style="107" customWidth="1"/>
    <col min="14339" max="14339" width="43.5703125" style="107" bestFit="1" customWidth="1"/>
    <col min="14340" max="14340" width="6.42578125" style="107" bestFit="1" customWidth="1"/>
    <col min="14341" max="14341" width="9.140625" style="107"/>
    <col min="14342" max="14342" width="11" style="107" customWidth="1"/>
    <col min="14343" max="14593" width="9.140625" style="107"/>
    <col min="14594" max="14594" width="3" style="107" customWidth="1"/>
    <col min="14595" max="14595" width="43.5703125" style="107" bestFit="1" customWidth="1"/>
    <col min="14596" max="14596" width="6.42578125" style="107" bestFit="1" customWidth="1"/>
    <col min="14597" max="14597" width="9.140625" style="107"/>
    <col min="14598" max="14598" width="11" style="107" customWidth="1"/>
    <col min="14599" max="14849" width="9.140625" style="107"/>
    <col min="14850" max="14850" width="3" style="107" customWidth="1"/>
    <col min="14851" max="14851" width="43.5703125" style="107" bestFit="1" customWidth="1"/>
    <col min="14852" max="14852" width="6.42578125" style="107" bestFit="1" customWidth="1"/>
    <col min="14853" max="14853" width="9.140625" style="107"/>
    <col min="14854" max="14854" width="11" style="107" customWidth="1"/>
    <col min="14855" max="15105" width="9.140625" style="107"/>
    <col min="15106" max="15106" width="3" style="107" customWidth="1"/>
    <col min="15107" max="15107" width="43.5703125" style="107" bestFit="1" customWidth="1"/>
    <col min="15108" max="15108" width="6.42578125" style="107" bestFit="1" customWidth="1"/>
    <col min="15109" max="15109" width="9.140625" style="107"/>
    <col min="15110" max="15110" width="11" style="107" customWidth="1"/>
    <col min="15111" max="15361" width="9.140625" style="107"/>
    <col min="15362" max="15362" width="3" style="107" customWidth="1"/>
    <col min="15363" max="15363" width="43.5703125" style="107" bestFit="1" customWidth="1"/>
    <col min="15364" max="15364" width="6.42578125" style="107" bestFit="1" customWidth="1"/>
    <col min="15365" max="15365" width="9.140625" style="107"/>
    <col min="15366" max="15366" width="11" style="107" customWidth="1"/>
    <col min="15367" max="15617" width="9.140625" style="107"/>
    <col min="15618" max="15618" width="3" style="107" customWidth="1"/>
    <col min="15619" max="15619" width="43.5703125" style="107" bestFit="1" customWidth="1"/>
    <col min="15620" max="15620" width="6.42578125" style="107" bestFit="1" customWidth="1"/>
    <col min="15621" max="15621" width="9.140625" style="107"/>
    <col min="15622" max="15622" width="11" style="107" customWidth="1"/>
    <col min="15623" max="15873" width="9.140625" style="107"/>
    <col min="15874" max="15874" width="3" style="107" customWidth="1"/>
    <col min="15875" max="15875" width="43.5703125" style="107" bestFit="1" customWidth="1"/>
    <col min="15876" max="15876" width="6.42578125" style="107" bestFit="1" customWidth="1"/>
    <col min="15877" max="15877" width="9.140625" style="107"/>
    <col min="15878" max="15878" width="11" style="107" customWidth="1"/>
    <col min="15879" max="16129" width="9.140625" style="107"/>
    <col min="16130" max="16130" width="3" style="107" customWidth="1"/>
    <col min="16131" max="16131" width="43.5703125" style="107" bestFit="1" customWidth="1"/>
    <col min="16132" max="16132" width="6.42578125" style="107" bestFit="1" customWidth="1"/>
    <col min="16133" max="16133" width="9.140625" style="107"/>
    <col min="16134" max="16134" width="11" style="107" customWidth="1"/>
    <col min="16135" max="16382" width="9.140625" style="107"/>
    <col min="16383" max="16384" width="9.42578125" style="107" customWidth="1"/>
  </cols>
  <sheetData>
    <row r="1" spans="1:17" ht="26.25" x14ac:dyDescent="0.25">
      <c r="A1" s="106" t="s">
        <v>41</v>
      </c>
    </row>
    <row r="2" spans="1:17" ht="15.75" x14ac:dyDescent="0.25">
      <c r="A2" s="170"/>
    </row>
    <row r="3" spans="1:17" ht="15" x14ac:dyDescent="0.25">
      <c r="A3" s="112" t="s">
        <v>42</v>
      </c>
      <c r="B3" s="113"/>
      <c r="C3" s="112"/>
      <c r="D3" s="113"/>
      <c r="E3" s="114"/>
      <c r="F3" s="240" t="s">
        <v>43</v>
      </c>
      <c r="G3" s="240"/>
      <c r="H3" s="241"/>
      <c r="I3" s="234" t="s">
        <v>44</v>
      </c>
      <c r="J3" s="235"/>
    </row>
    <row r="4" spans="1:17" ht="27" x14ac:dyDescent="0.25">
      <c r="A4" s="171" t="s">
        <v>45</v>
      </c>
      <c r="B4" s="115" t="s">
        <v>46</v>
      </c>
      <c r="C4" s="116" t="s">
        <v>47</v>
      </c>
      <c r="D4" s="117" t="s">
        <v>48</v>
      </c>
      <c r="E4" s="118" t="s">
        <v>49</v>
      </c>
      <c r="F4" s="186">
        <v>2026</v>
      </c>
      <c r="G4" s="186">
        <v>2027</v>
      </c>
      <c r="H4" s="119"/>
      <c r="I4" s="236"/>
      <c r="J4" s="237"/>
    </row>
    <row r="5" spans="1:17" x14ac:dyDescent="0.25">
      <c r="A5" s="172" t="s">
        <v>50</v>
      </c>
      <c r="B5" s="173" t="s">
        <v>51</v>
      </c>
      <c r="C5" s="120">
        <v>19.170000000000002</v>
      </c>
      <c r="D5" s="121">
        <v>20.243316429308116</v>
      </c>
      <c r="E5" s="122">
        <v>21.376727180860506</v>
      </c>
      <c r="F5" s="187">
        <f>IFERROR(D5/C5-1," ")</f>
        <v>5.5989380767246466E-2</v>
      </c>
      <c r="G5" s="187">
        <f t="shared" ref="G5:G6" si="0">IFERROR(E5/D5-1," ")</f>
        <v>5.5989380767246466E-2</v>
      </c>
      <c r="H5" s="123"/>
      <c r="I5" s="228" t="s">
        <v>52</v>
      </c>
      <c r="J5" s="229"/>
      <c r="K5" s="124"/>
      <c r="L5" s="124"/>
      <c r="M5" s="124"/>
      <c r="N5" s="124"/>
      <c r="O5" s="124"/>
      <c r="P5" s="124"/>
      <c r="Q5" s="124"/>
    </row>
    <row r="6" spans="1:17" x14ac:dyDescent="0.25">
      <c r="A6" s="172" t="s">
        <v>53</v>
      </c>
      <c r="B6" s="173" t="s">
        <v>54</v>
      </c>
      <c r="C6" s="125">
        <v>1.8515891872422399</v>
      </c>
      <c r="D6" s="126">
        <v>3.0309937366680124</v>
      </c>
      <c r="E6" s="127">
        <v>3.2444623209596659</v>
      </c>
      <c r="F6" s="188">
        <f>IFERROR(D6/C6-1," ")</f>
        <v>0.6369688036374741</v>
      </c>
      <c r="G6" s="187">
        <f t="shared" si="0"/>
        <v>7.0428579811689263E-2</v>
      </c>
      <c r="H6" s="123"/>
      <c r="I6" s="228"/>
      <c r="J6" s="229"/>
      <c r="K6" s="124"/>
      <c r="L6" s="124"/>
      <c r="M6" s="124"/>
      <c r="N6" s="124"/>
      <c r="O6" s="124"/>
      <c r="P6" s="124"/>
      <c r="Q6" s="124"/>
    </row>
    <row r="7" spans="1:17" ht="14.25" thickBot="1" x14ac:dyDescent="0.3">
      <c r="A7" s="174"/>
      <c r="B7" s="128"/>
      <c r="C7" s="129"/>
      <c r="D7" s="130"/>
      <c r="E7" s="131"/>
      <c r="F7" s="189"/>
      <c r="G7" s="189"/>
      <c r="H7" s="132"/>
      <c r="I7" s="230"/>
      <c r="J7" s="231"/>
      <c r="K7" s="124"/>
      <c r="L7" s="124"/>
      <c r="M7" s="124"/>
      <c r="N7" s="124"/>
      <c r="O7" s="124"/>
      <c r="P7" s="124"/>
      <c r="Q7" s="124"/>
    </row>
    <row r="8" spans="1:17" ht="15" x14ac:dyDescent="0.25">
      <c r="A8" s="133" t="s">
        <v>55</v>
      </c>
      <c r="B8" s="110"/>
      <c r="C8" s="133"/>
      <c r="D8" s="134"/>
      <c r="E8" s="135"/>
      <c r="F8" s="190"/>
      <c r="G8" s="190"/>
      <c r="H8" s="111"/>
      <c r="I8" s="226" t="s">
        <v>56</v>
      </c>
      <c r="J8" s="227"/>
      <c r="K8" s="124"/>
      <c r="L8" s="124"/>
      <c r="M8" s="124"/>
      <c r="N8" s="124"/>
      <c r="O8" s="124"/>
      <c r="P8" s="124"/>
      <c r="Q8" s="124"/>
    </row>
    <row r="9" spans="1:17" ht="27" x14ac:dyDescent="0.25">
      <c r="A9" s="171" t="s">
        <v>57</v>
      </c>
      <c r="B9" s="115" t="s">
        <v>46</v>
      </c>
      <c r="C9" s="136" t="str">
        <f>C4</f>
        <v>2026 Current</v>
      </c>
      <c r="D9" s="117" t="str">
        <f>D$4</f>
        <v>2026  Proposed</v>
      </c>
      <c r="E9" s="118" t="str">
        <f>E$4</f>
        <v xml:space="preserve">2027 Proposed </v>
      </c>
      <c r="F9" s="191"/>
      <c r="G9" s="191"/>
      <c r="H9" s="137"/>
      <c r="I9" s="228"/>
      <c r="J9" s="229"/>
      <c r="K9" s="124"/>
      <c r="L9" s="124"/>
      <c r="M9" s="124"/>
      <c r="N9" s="124"/>
      <c r="O9" s="124"/>
      <c r="P9" s="124"/>
      <c r="Q9" s="124"/>
    </row>
    <row r="10" spans="1:17" x14ac:dyDescent="0.25">
      <c r="A10" s="172" t="s">
        <v>50</v>
      </c>
      <c r="B10" s="173" t="s">
        <v>51</v>
      </c>
      <c r="C10" s="138">
        <v>21.28</v>
      </c>
      <c r="D10" s="139">
        <v>22.156430929221738</v>
      </c>
      <c r="E10" s="140">
        <v>23.068958248184849</v>
      </c>
      <c r="F10" s="187">
        <f t="shared" ref="F10:G11" si="1">IFERROR(D10/C10-1," ")</f>
        <v>4.1185663967186814E-2</v>
      </c>
      <c r="G10" s="187">
        <f t="shared" si="1"/>
        <v>4.1185663967186814E-2</v>
      </c>
      <c r="H10" s="123"/>
      <c r="I10" s="228"/>
      <c r="J10" s="229"/>
      <c r="K10" s="124"/>
      <c r="L10" s="124"/>
      <c r="M10" s="124"/>
      <c r="N10" s="124"/>
      <c r="O10" s="124"/>
      <c r="P10" s="124"/>
      <c r="Q10" s="124"/>
    </row>
    <row r="11" spans="1:17" x14ac:dyDescent="0.25">
      <c r="A11" s="172" t="s">
        <v>53</v>
      </c>
      <c r="B11" s="173" t="s">
        <v>54</v>
      </c>
      <c r="C11" s="141">
        <v>2.1067798215077369</v>
      </c>
      <c r="D11" s="139">
        <v>2.5491160267118129</v>
      </c>
      <c r="E11" s="140">
        <v>2.7295319426811253</v>
      </c>
      <c r="F11" s="188">
        <f t="shared" si="1"/>
        <v>0.20995844021683951</v>
      </c>
      <c r="G11" s="187">
        <f t="shared" si="1"/>
        <v>7.0775874490905943E-2</v>
      </c>
      <c r="H11" s="123"/>
      <c r="I11" s="232"/>
      <c r="J11" s="233"/>
      <c r="K11" s="124"/>
      <c r="L11" s="124"/>
      <c r="M11" s="124"/>
      <c r="N11" s="124"/>
      <c r="O11" s="124"/>
      <c r="P11" s="124"/>
      <c r="Q11" s="124"/>
    </row>
    <row r="12" spans="1:17" x14ac:dyDescent="0.25">
      <c r="A12" s="171" t="s">
        <v>58</v>
      </c>
      <c r="B12" s="142"/>
      <c r="C12" s="143"/>
      <c r="D12" s="144"/>
      <c r="E12" s="145"/>
      <c r="F12" s="192"/>
      <c r="G12" s="192"/>
      <c r="H12" s="146"/>
      <c r="I12" s="238" t="s">
        <v>59</v>
      </c>
      <c r="J12" s="239"/>
      <c r="K12" s="124"/>
      <c r="L12" s="124"/>
      <c r="M12" s="124"/>
      <c r="N12" s="124"/>
      <c r="O12" s="124"/>
      <c r="P12" s="124"/>
      <c r="Q12" s="124"/>
    </row>
    <row r="13" spans="1:17" x14ac:dyDescent="0.25">
      <c r="A13" s="172" t="s">
        <v>60</v>
      </c>
      <c r="B13" s="173" t="s">
        <v>61</v>
      </c>
      <c r="C13" s="141">
        <v>5.1500711342399939</v>
      </c>
      <c r="D13" s="139">
        <v>6.2820030677396375</v>
      </c>
      <c r="E13" s="140">
        <v>6.7070898695139878</v>
      </c>
      <c r="F13" s="188">
        <f t="shared" ref="F13:G14" si="2">IFERROR(D13/C13-1," ")</f>
        <v>0.21978957260882281</v>
      </c>
      <c r="G13" s="187">
        <f t="shared" si="2"/>
        <v>6.7667397992421385E-2</v>
      </c>
      <c r="H13" s="123"/>
      <c r="I13" s="228"/>
      <c r="J13" s="229"/>
      <c r="K13" s="124"/>
      <c r="L13" s="124"/>
      <c r="M13" s="124"/>
      <c r="N13" s="124"/>
      <c r="O13" s="124"/>
      <c r="P13" s="124"/>
      <c r="Q13" s="124"/>
    </row>
    <row r="14" spans="1:17" x14ac:dyDescent="0.25">
      <c r="A14" s="172" t="s">
        <v>62</v>
      </c>
      <c r="B14" s="173" t="s">
        <v>61</v>
      </c>
      <c r="C14" s="141">
        <v>-0.32</v>
      </c>
      <c r="D14" s="139">
        <v>-0.32</v>
      </c>
      <c r="E14" s="140">
        <v>-0.32</v>
      </c>
      <c r="F14" s="187">
        <f t="shared" si="2"/>
        <v>0</v>
      </c>
      <c r="G14" s="187">
        <f t="shared" si="2"/>
        <v>0</v>
      </c>
      <c r="H14" s="123"/>
      <c r="I14" s="228"/>
      <c r="J14" s="229"/>
      <c r="K14" s="124"/>
      <c r="L14" s="124"/>
      <c r="M14" s="124"/>
      <c r="N14" s="124"/>
      <c r="O14" s="124"/>
      <c r="P14" s="124"/>
      <c r="Q14" s="124"/>
    </row>
    <row r="15" spans="1:17" ht="6" customHeight="1" x14ac:dyDescent="0.25">
      <c r="A15" s="172"/>
      <c r="B15" s="173"/>
      <c r="C15" s="141"/>
      <c r="D15" s="139"/>
      <c r="E15" s="140"/>
      <c r="F15" s="193"/>
      <c r="G15" s="193"/>
      <c r="H15" s="123"/>
      <c r="I15" s="232"/>
      <c r="J15" s="233"/>
      <c r="K15" s="124"/>
      <c r="L15" s="124"/>
      <c r="M15" s="124"/>
      <c r="N15" s="124"/>
      <c r="O15" s="124"/>
      <c r="P15" s="124"/>
      <c r="Q15" s="124"/>
    </row>
    <row r="16" spans="1:17" x14ac:dyDescent="0.25">
      <c r="A16" s="171" t="s">
        <v>63</v>
      </c>
      <c r="B16" s="142"/>
      <c r="C16" s="143"/>
      <c r="D16" s="144"/>
      <c r="E16" s="145"/>
      <c r="F16" s="192"/>
      <c r="G16" s="192"/>
      <c r="H16" s="146"/>
      <c r="I16" s="238" t="s">
        <v>64</v>
      </c>
      <c r="J16" s="239"/>
      <c r="K16" s="124"/>
      <c r="L16" s="124"/>
      <c r="M16" s="124"/>
      <c r="N16" s="124"/>
      <c r="O16" s="124"/>
      <c r="P16" s="124"/>
      <c r="Q16" s="124"/>
    </row>
    <row r="17" spans="1:17" x14ac:dyDescent="0.25">
      <c r="A17" s="172" t="s">
        <v>65</v>
      </c>
      <c r="B17" s="173" t="s">
        <v>66</v>
      </c>
      <c r="C17" s="141">
        <v>4.8717979302692962</v>
      </c>
      <c r="D17" s="139">
        <v>3.1303581372894942</v>
      </c>
      <c r="E17" s="140">
        <v>3.2216472294456877</v>
      </c>
      <c r="F17" s="187">
        <f t="shared" ref="F17:G18" si="3">IFERROR(D17/C17-1," ")</f>
        <v>-0.35745320678428494</v>
      </c>
      <c r="G17" s="187">
        <f t="shared" si="3"/>
        <v>2.9162507340210864E-2</v>
      </c>
      <c r="H17" s="123"/>
      <c r="I17" s="228"/>
      <c r="J17" s="229"/>
      <c r="K17" s="124"/>
      <c r="L17" s="124"/>
      <c r="M17" s="124"/>
      <c r="N17" s="124"/>
      <c r="O17" s="124"/>
      <c r="P17" s="124"/>
      <c r="Q17" s="124"/>
    </row>
    <row r="18" spans="1:17" x14ac:dyDescent="0.25">
      <c r="A18" s="172" t="s">
        <v>62</v>
      </c>
      <c r="B18" s="173" t="s">
        <v>66</v>
      </c>
      <c r="C18" s="141">
        <v>-0.32</v>
      </c>
      <c r="D18" s="139">
        <v>-0.32</v>
      </c>
      <c r="E18" s="140">
        <v>-0.32</v>
      </c>
      <c r="F18" s="187">
        <f t="shared" si="3"/>
        <v>0</v>
      </c>
      <c r="G18" s="187">
        <f t="shared" si="3"/>
        <v>0</v>
      </c>
      <c r="H18" s="123"/>
      <c r="I18" s="228"/>
      <c r="J18" s="229"/>
      <c r="K18" s="124"/>
      <c r="L18" s="124"/>
      <c r="M18" s="124"/>
      <c r="N18" s="124"/>
      <c r="O18" s="124"/>
      <c r="P18" s="124"/>
      <c r="Q18" s="124"/>
    </row>
    <row r="19" spans="1:17" ht="6.75" customHeight="1" thickBot="1" x14ac:dyDescent="0.3">
      <c r="A19" s="175"/>
      <c r="B19" s="147"/>
      <c r="C19" s="148"/>
      <c r="D19" s="149"/>
      <c r="E19" s="150"/>
      <c r="F19" s="194"/>
      <c r="G19" s="194"/>
      <c r="H19" s="151"/>
      <c r="I19" s="230"/>
      <c r="J19" s="231"/>
      <c r="K19" s="124"/>
      <c r="L19" s="124"/>
      <c r="M19" s="124"/>
      <c r="N19" s="124"/>
      <c r="O19" s="124"/>
      <c r="P19" s="124"/>
      <c r="Q19" s="124"/>
    </row>
    <row r="20" spans="1:17" ht="15" x14ac:dyDescent="0.25">
      <c r="A20" s="133" t="s">
        <v>67</v>
      </c>
      <c r="B20" s="110"/>
      <c r="C20" s="133"/>
      <c r="D20" s="134"/>
      <c r="E20" s="135"/>
      <c r="F20" s="190"/>
      <c r="G20" s="190"/>
      <c r="H20" s="111"/>
      <c r="I20" s="226" t="s">
        <v>64</v>
      </c>
      <c r="J20" s="227"/>
      <c r="K20" s="124"/>
      <c r="L20" s="124"/>
      <c r="M20" s="124"/>
      <c r="N20" s="124"/>
      <c r="O20" s="124"/>
      <c r="P20" s="124"/>
      <c r="Q20" s="124"/>
    </row>
    <row r="21" spans="1:17" ht="27" x14ac:dyDescent="0.25">
      <c r="A21" s="171" t="s">
        <v>68</v>
      </c>
      <c r="B21" s="115" t="s">
        <v>46</v>
      </c>
      <c r="C21" s="136" t="str">
        <f>C4</f>
        <v>2026 Current</v>
      </c>
      <c r="D21" s="117" t="str">
        <f>D$4</f>
        <v>2026  Proposed</v>
      </c>
      <c r="E21" s="118" t="str">
        <f>E$4</f>
        <v xml:space="preserve">2027 Proposed </v>
      </c>
      <c r="F21" s="191"/>
      <c r="G21" s="191"/>
      <c r="H21" s="137"/>
      <c r="I21" s="228"/>
      <c r="J21" s="229"/>
      <c r="K21" s="124"/>
      <c r="L21" s="124"/>
      <c r="M21" s="124"/>
      <c r="N21" s="124"/>
      <c r="O21" s="124"/>
      <c r="P21" s="124"/>
      <c r="Q21" s="124"/>
    </row>
    <row r="22" spans="1:17" x14ac:dyDescent="0.25">
      <c r="A22" s="172" t="s">
        <v>60</v>
      </c>
      <c r="B22" s="173" t="s">
        <v>66</v>
      </c>
      <c r="C22" s="141">
        <v>5.1778436921577295</v>
      </c>
      <c r="D22" s="139">
        <v>5.1374749148338923</v>
      </c>
      <c r="E22" s="140">
        <v>5.4548876852634507</v>
      </c>
      <c r="F22" s="187">
        <f t="shared" ref="F22:G23" si="4">IFERROR(D22/C22-1," ")</f>
        <v>-7.7964457260421005E-3</v>
      </c>
      <c r="G22" s="187">
        <f t="shared" si="4"/>
        <v>6.1783809301543036E-2</v>
      </c>
      <c r="H22" s="123"/>
      <c r="I22" s="228"/>
      <c r="J22" s="229"/>
      <c r="K22" s="124"/>
      <c r="L22" s="124"/>
      <c r="M22" s="124"/>
      <c r="N22" s="124"/>
      <c r="O22" s="124"/>
      <c r="P22" s="124"/>
      <c r="Q22" s="124"/>
    </row>
    <row r="23" spans="1:17" x14ac:dyDescent="0.25">
      <c r="A23" s="172" t="s">
        <v>62</v>
      </c>
      <c r="B23" s="173" t="s">
        <v>66</v>
      </c>
      <c r="C23" s="141">
        <v>-0.32</v>
      </c>
      <c r="D23" s="139">
        <v>-0.32</v>
      </c>
      <c r="E23" s="140">
        <v>-0.32</v>
      </c>
      <c r="F23" s="187">
        <f t="shared" si="4"/>
        <v>0</v>
      </c>
      <c r="G23" s="187">
        <f t="shared" si="4"/>
        <v>0</v>
      </c>
      <c r="H23" s="123"/>
      <c r="I23" s="228"/>
      <c r="J23" s="229"/>
      <c r="K23" s="124"/>
      <c r="L23" s="124"/>
      <c r="M23" s="124"/>
      <c r="N23" s="124"/>
      <c r="O23" s="124"/>
      <c r="P23" s="124"/>
      <c r="Q23" s="124"/>
    </row>
    <row r="24" spans="1:17" ht="5.25" customHeight="1" x14ac:dyDescent="0.25">
      <c r="A24" s="172"/>
      <c r="B24" s="173"/>
      <c r="C24" s="141"/>
      <c r="D24" s="139"/>
      <c r="E24" s="140"/>
      <c r="F24" s="193"/>
      <c r="G24" s="193"/>
      <c r="H24" s="123"/>
      <c r="I24" s="232"/>
      <c r="J24" s="233"/>
      <c r="K24" s="124"/>
      <c r="L24" s="124"/>
      <c r="M24" s="124"/>
      <c r="N24" s="124"/>
      <c r="O24" s="124"/>
      <c r="P24" s="124"/>
      <c r="Q24" s="124"/>
    </row>
    <row r="25" spans="1:17" x14ac:dyDescent="0.25">
      <c r="A25" s="171" t="s">
        <v>69</v>
      </c>
      <c r="B25" s="142"/>
      <c r="C25" s="143"/>
      <c r="D25" s="144"/>
      <c r="E25" s="145"/>
      <c r="F25" s="192"/>
      <c r="G25" s="192"/>
      <c r="H25" s="146"/>
      <c r="I25" s="238" t="s">
        <v>64</v>
      </c>
      <c r="J25" s="239"/>
      <c r="K25" s="124"/>
      <c r="L25" s="124"/>
      <c r="M25" s="124"/>
      <c r="N25" s="124"/>
      <c r="O25" s="124"/>
      <c r="P25" s="124"/>
      <c r="Q25" s="124"/>
    </row>
    <row r="26" spans="1:17" x14ac:dyDescent="0.25">
      <c r="A26" s="172" t="s">
        <v>60</v>
      </c>
      <c r="B26" s="173" t="s">
        <v>66</v>
      </c>
      <c r="C26" s="141">
        <v>3.6388668389193302</v>
      </c>
      <c r="D26" s="139">
        <v>3.260467612843581</v>
      </c>
      <c r="E26" s="140">
        <v>3.2961200262776735</v>
      </c>
      <c r="F26" s="187">
        <f t="shared" ref="F26:G39" si="5">IFERROR(D26/C26-1," ")</f>
        <v>-0.10398820369808481</v>
      </c>
      <c r="G26" s="187">
        <f t="shared" si="5"/>
        <v>1.0934754663303847E-2</v>
      </c>
      <c r="H26" s="123"/>
      <c r="I26" s="228"/>
      <c r="J26" s="229"/>
      <c r="K26" s="124"/>
      <c r="L26" s="124"/>
      <c r="M26" s="124"/>
      <c r="N26" s="124"/>
      <c r="O26" s="124"/>
      <c r="P26" s="124"/>
      <c r="Q26" s="124"/>
    </row>
    <row r="27" spans="1:17" x14ac:dyDescent="0.25">
      <c r="A27" s="172" t="s">
        <v>62</v>
      </c>
      <c r="B27" s="173" t="s">
        <v>66</v>
      </c>
      <c r="C27" s="141">
        <v>-0.32</v>
      </c>
      <c r="D27" s="139">
        <v>-0.32</v>
      </c>
      <c r="E27" s="140">
        <v>-0.32</v>
      </c>
      <c r="F27" s="187">
        <f t="shared" si="5"/>
        <v>0</v>
      </c>
      <c r="G27" s="187">
        <f t="shared" si="5"/>
        <v>0</v>
      </c>
      <c r="H27" s="123"/>
      <c r="I27" s="228"/>
      <c r="J27" s="229"/>
      <c r="K27" s="124"/>
      <c r="L27" s="124"/>
      <c r="M27" s="124"/>
      <c r="N27" s="124"/>
      <c r="O27" s="124"/>
      <c r="P27" s="124"/>
      <c r="Q27" s="124"/>
    </row>
    <row r="28" spans="1:17" ht="6.75" customHeight="1" x14ac:dyDescent="0.25">
      <c r="A28" s="172"/>
      <c r="B28" s="173"/>
      <c r="C28" s="141"/>
      <c r="D28" s="139"/>
      <c r="E28" s="140"/>
      <c r="F28" s="193" t="str">
        <f t="shared" si="5"/>
        <v xml:space="preserve"> </v>
      </c>
      <c r="G28" s="193" t="str">
        <f t="shared" si="5"/>
        <v xml:space="preserve"> </v>
      </c>
      <c r="H28" s="123"/>
      <c r="I28" s="232"/>
      <c r="J28" s="233"/>
      <c r="K28" s="124"/>
      <c r="L28" s="124"/>
      <c r="M28" s="124"/>
      <c r="N28" s="124"/>
      <c r="O28" s="124"/>
      <c r="P28" s="124"/>
      <c r="Q28" s="124"/>
    </row>
    <row r="29" spans="1:17" ht="13.5" customHeight="1" x14ac:dyDescent="0.25">
      <c r="A29" s="171" t="s">
        <v>70</v>
      </c>
      <c r="B29" s="142"/>
      <c r="C29" s="143"/>
      <c r="D29" s="144"/>
      <c r="E29" s="145"/>
      <c r="F29" s="192" t="str">
        <f t="shared" si="5"/>
        <v xml:space="preserve"> </v>
      </c>
      <c r="G29" s="192" t="str">
        <f t="shared" si="5"/>
        <v xml:space="preserve"> </v>
      </c>
      <c r="H29" s="146"/>
      <c r="I29" s="238" t="s">
        <v>71</v>
      </c>
      <c r="J29" s="239"/>
      <c r="K29" s="124"/>
      <c r="L29" s="124"/>
      <c r="M29" s="124"/>
      <c r="N29" s="124"/>
      <c r="O29" s="124"/>
      <c r="P29" s="124"/>
      <c r="Q29" s="124"/>
    </row>
    <row r="30" spans="1:17" ht="15" customHeight="1" x14ac:dyDescent="0.25">
      <c r="A30" s="172" t="s">
        <v>72</v>
      </c>
      <c r="B30" s="173" t="s">
        <v>66</v>
      </c>
      <c r="C30" s="141">
        <v>2.1179999999999999</v>
      </c>
      <c r="D30" s="139">
        <v>2.6431396505154354</v>
      </c>
      <c r="E30" s="140">
        <v>2.7974740208400033</v>
      </c>
      <c r="F30" s="188">
        <f t="shared" si="5"/>
        <v>0.24794128919520086</v>
      </c>
      <c r="G30" s="187">
        <f t="shared" si="5"/>
        <v>5.8390547126206949E-2</v>
      </c>
      <c r="H30" s="152"/>
      <c r="I30" s="228"/>
      <c r="J30" s="229"/>
      <c r="K30" s="124"/>
      <c r="L30" s="124"/>
      <c r="M30" s="124"/>
      <c r="N30" s="124"/>
      <c r="O30" s="124"/>
      <c r="P30" s="124"/>
      <c r="Q30" s="124"/>
    </row>
    <row r="31" spans="1:17" ht="15" customHeight="1" x14ac:dyDescent="0.25">
      <c r="A31" s="172" t="s">
        <v>73</v>
      </c>
      <c r="B31" s="173" t="s">
        <v>66</v>
      </c>
      <c r="C31" s="141">
        <v>0.26995350461972578</v>
      </c>
      <c r="D31" s="139">
        <v>0.43638294186060567</v>
      </c>
      <c r="E31" s="140">
        <v>0.4197683938853774</v>
      </c>
      <c r="F31" s="188">
        <f t="shared" si="5"/>
        <v>0.61651148954455448</v>
      </c>
      <c r="G31" s="187">
        <f t="shared" si="5"/>
        <v>-3.8073321345671318E-2</v>
      </c>
      <c r="H31" s="123"/>
      <c r="I31" s="228"/>
      <c r="J31" s="229"/>
      <c r="K31" s="124"/>
      <c r="L31" s="124"/>
      <c r="M31" s="124"/>
      <c r="N31" s="124"/>
      <c r="O31" s="124"/>
      <c r="P31" s="124"/>
      <c r="Q31" s="124"/>
    </row>
    <row r="32" spans="1:17" ht="27" x14ac:dyDescent="0.25">
      <c r="A32" s="176" t="s">
        <v>74</v>
      </c>
      <c r="B32" s="173" t="s">
        <v>66</v>
      </c>
      <c r="C32" s="141">
        <v>-0.32</v>
      </c>
      <c r="D32" s="139">
        <v>-0.32</v>
      </c>
      <c r="E32" s="140">
        <v>-0.32</v>
      </c>
      <c r="F32" s="187">
        <f t="shared" si="5"/>
        <v>0</v>
      </c>
      <c r="G32" s="187">
        <f t="shared" si="5"/>
        <v>0</v>
      </c>
      <c r="H32" s="123"/>
      <c r="I32" s="228"/>
      <c r="J32" s="229"/>
      <c r="K32" s="124"/>
      <c r="L32" s="124"/>
      <c r="M32" s="124"/>
      <c r="N32" s="124"/>
      <c r="O32" s="124"/>
      <c r="P32" s="124"/>
      <c r="Q32" s="124"/>
    </row>
    <row r="33" spans="1:17" ht="6" customHeight="1" thickBot="1" x14ac:dyDescent="0.3">
      <c r="A33" s="172"/>
      <c r="B33" s="173"/>
      <c r="C33" s="141"/>
      <c r="D33" s="139"/>
      <c r="E33" s="140"/>
      <c r="F33" s="187"/>
      <c r="G33" s="187"/>
      <c r="H33" s="123"/>
      <c r="I33" s="230"/>
      <c r="J33" s="231"/>
      <c r="K33" s="124"/>
      <c r="L33" s="124"/>
      <c r="M33" s="124"/>
      <c r="N33" s="124"/>
      <c r="O33" s="124"/>
      <c r="P33" s="124"/>
      <c r="Q33" s="124"/>
    </row>
    <row r="34" spans="1:17" ht="15.75" x14ac:dyDescent="0.25">
      <c r="A34" s="154" t="s">
        <v>75</v>
      </c>
      <c r="B34" s="153"/>
      <c r="C34" s="154"/>
      <c r="D34" s="153"/>
      <c r="E34" s="155"/>
      <c r="F34" s="195" t="str">
        <f t="shared" si="5"/>
        <v xml:space="preserve"> </v>
      </c>
      <c r="G34" s="195" t="str">
        <f t="shared" si="5"/>
        <v xml:space="preserve"> </v>
      </c>
      <c r="H34" s="156"/>
      <c r="I34" s="226" t="s">
        <v>76</v>
      </c>
      <c r="J34" s="227"/>
      <c r="K34" s="124"/>
      <c r="L34" s="124"/>
      <c r="M34" s="124"/>
      <c r="N34" s="124"/>
      <c r="O34" s="124"/>
      <c r="P34" s="124"/>
      <c r="Q34" s="124"/>
    </row>
    <row r="35" spans="1:17" ht="27" x14ac:dyDescent="0.25">
      <c r="A35" s="177" t="s">
        <v>77</v>
      </c>
      <c r="B35" s="178" t="s">
        <v>46</v>
      </c>
      <c r="C35" s="136" t="str">
        <f>C21</f>
        <v>2026 Current</v>
      </c>
      <c r="D35" s="117" t="str">
        <f>D$4</f>
        <v>2026  Proposed</v>
      </c>
      <c r="E35" s="118" t="str">
        <f>E$4</f>
        <v xml:space="preserve">2027 Proposed </v>
      </c>
      <c r="F35" s="196" t="str">
        <f t="shared" si="5"/>
        <v xml:space="preserve"> </v>
      </c>
      <c r="G35" s="196" t="str">
        <f t="shared" si="5"/>
        <v xml:space="preserve"> </v>
      </c>
      <c r="H35" s="157"/>
      <c r="I35" s="228"/>
      <c r="J35" s="229"/>
      <c r="K35" s="198"/>
      <c r="L35" s="124"/>
      <c r="M35" s="124"/>
      <c r="N35" s="124"/>
      <c r="O35" s="124"/>
      <c r="P35" s="124"/>
      <c r="Q35" s="124"/>
    </row>
    <row r="36" spans="1:17" ht="14.25" thickBot="1" x14ac:dyDescent="0.3">
      <c r="A36" s="179" t="s">
        <v>53</v>
      </c>
      <c r="B36" s="180" t="s">
        <v>54</v>
      </c>
      <c r="C36" s="158">
        <v>3.7473548350646397</v>
      </c>
      <c r="D36" s="159">
        <v>6.2065712446267538</v>
      </c>
      <c r="E36" s="160">
        <v>6.5375541992533481</v>
      </c>
      <c r="F36" s="187">
        <f t="shared" si="5"/>
        <v>0.65625394919926072</v>
      </c>
      <c r="G36" s="187">
        <f t="shared" si="5"/>
        <v>5.3327826521469168E-2</v>
      </c>
      <c r="H36" s="151"/>
      <c r="I36" s="228"/>
      <c r="J36" s="229"/>
      <c r="K36" s="198"/>
      <c r="L36" s="124"/>
      <c r="M36" s="124"/>
      <c r="N36" s="124"/>
      <c r="O36" s="124"/>
      <c r="P36" s="124"/>
      <c r="Q36" s="124"/>
    </row>
    <row r="37" spans="1:17" ht="8.25" customHeight="1" thickBot="1" x14ac:dyDescent="0.3">
      <c r="A37" s="179"/>
      <c r="B37" s="180"/>
      <c r="C37" s="158"/>
      <c r="D37" s="159"/>
      <c r="E37" s="160"/>
      <c r="F37" s="187"/>
      <c r="G37" s="187"/>
      <c r="H37" s="123"/>
      <c r="I37" s="230"/>
      <c r="J37" s="231"/>
      <c r="K37" s="198"/>
      <c r="L37" s="124"/>
      <c r="M37" s="124"/>
      <c r="N37" s="124"/>
      <c r="O37" s="124"/>
      <c r="P37" s="124"/>
      <c r="Q37" s="124"/>
    </row>
    <row r="38" spans="1:17" x14ac:dyDescent="0.25">
      <c r="A38" s="181" t="s">
        <v>78</v>
      </c>
      <c r="B38" s="161"/>
      <c r="C38" s="162"/>
      <c r="D38" s="163"/>
      <c r="E38" s="164"/>
      <c r="F38" s="197" t="str">
        <f t="shared" si="5"/>
        <v xml:space="preserve"> </v>
      </c>
      <c r="G38" s="197" t="str">
        <f t="shared" si="5"/>
        <v xml:space="preserve"> </v>
      </c>
      <c r="H38" s="165"/>
      <c r="I38" s="228" t="s">
        <v>79</v>
      </c>
      <c r="J38" s="229"/>
      <c r="K38" s="198"/>
      <c r="L38" s="124"/>
      <c r="M38" s="124"/>
      <c r="N38" s="124"/>
      <c r="O38" s="124"/>
      <c r="P38" s="124"/>
      <c r="Q38" s="124"/>
    </row>
    <row r="39" spans="1:17" x14ac:dyDescent="0.25">
      <c r="A39" s="172" t="s">
        <v>60</v>
      </c>
      <c r="B39" s="173" t="s">
        <v>61</v>
      </c>
      <c r="C39" s="141">
        <v>14.166</v>
      </c>
      <c r="D39" s="139">
        <v>23.988137760000001</v>
      </c>
      <c r="E39" s="140">
        <v>25.092575610608161</v>
      </c>
      <c r="F39" s="187">
        <f t="shared" si="5"/>
        <v>0.69335999999999998</v>
      </c>
      <c r="G39" s="187">
        <f t="shared" si="5"/>
        <v>4.6040999999999999E-2</v>
      </c>
      <c r="H39" s="166"/>
      <c r="I39" s="228"/>
      <c r="J39" s="229"/>
      <c r="K39" s="198"/>
      <c r="L39" s="124"/>
      <c r="M39" s="124"/>
      <c r="N39" s="124"/>
      <c r="O39" s="124"/>
      <c r="P39" s="124"/>
      <c r="Q39" s="124"/>
    </row>
    <row r="40" spans="1:17" ht="7.5" customHeight="1" x14ac:dyDescent="0.25">
      <c r="A40" s="174"/>
      <c r="B40" s="128"/>
      <c r="C40" s="182"/>
      <c r="D40" s="183"/>
      <c r="E40" s="184"/>
      <c r="F40" s="189"/>
      <c r="G40" s="189"/>
      <c r="H40" s="185"/>
      <c r="I40" s="232"/>
      <c r="J40" s="233"/>
      <c r="K40" s="124"/>
      <c r="L40" s="124"/>
      <c r="M40" s="124"/>
      <c r="N40" s="124"/>
      <c r="O40" s="124"/>
      <c r="P40" s="124"/>
      <c r="Q40" s="124"/>
    </row>
    <row r="42" spans="1:17" x14ac:dyDescent="0.25">
      <c r="A42" s="167"/>
    </row>
    <row r="45" spans="1:17" x14ac:dyDescent="0.25">
      <c r="D45" s="168"/>
      <c r="E45" s="168"/>
    </row>
    <row r="46" spans="1:17" x14ac:dyDescent="0.25">
      <c r="D46" s="169"/>
      <c r="E46" s="169"/>
    </row>
  </sheetData>
  <mergeCells count="11">
    <mergeCell ref="I34:J37"/>
    <mergeCell ref="I38:J40"/>
    <mergeCell ref="I3:J4"/>
    <mergeCell ref="I29:J33"/>
    <mergeCell ref="F3:H3"/>
    <mergeCell ref="I5:J7"/>
    <mergeCell ref="I8:J11"/>
    <mergeCell ref="I12:J15"/>
    <mergeCell ref="I16:J19"/>
    <mergeCell ref="I20:J24"/>
    <mergeCell ref="I25:J28"/>
  </mergeCells>
  <conditionalFormatting sqref="C5:G8 A5:B29 H5:H40 C10:G20 C22:G29 A30:G30 C31:G34 A31:B40 C36:G40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nor xmlns="ccc11b15-397e-47e6-b65f-8de044c3e171">15</Intervenor>
    <Owner xmlns="ccc11b15-397e-47e6-b65f-8de044c3e171">
      <UserInfo>
        <DisplayName>Willett, Michael</DisplayName>
        <AccountId>25</AccountId>
        <AccountType/>
      </UserInfo>
    </Owner>
    <Status xmlns="ccc11b15-397e-47e6-b65f-8de044c3e171">10 Final Admin Hold for review</Status>
    <Writer xmlns="ccc11b15-397e-47e6-b65f-8de044c3e171">
      <UserInfo>
        <DisplayName>i:0#.f|membership|erick.too@nspower.ca,#i:0#.f|membership|erick.too@nspower.ca,#Erick.Too@nspower.ca,#,#Too, Erick,#,#Corporate Regulatory Affairs,#Sr Costing And Rates Analyst</DisplayName>
        <AccountId>13</AccountId>
        <AccountType/>
      </UserInfo>
    </Writer>
    <Confidentiality xmlns="ccc11b15-397e-47e6-b65f-8de044c3e171">Non-confidential</Confidentiality>
    <Notes xmlns="ccc11b15-397e-47e6-b65f-8de044c3e171" xsi:nil="true"/>
    <Consultant_x0020_Assinged xmlns="ccc11b15-397e-47e6-b65f-8de044c3e171" xsi:nil="true"/>
    <Proceeding xmlns="ccc11b15-397e-47e6-b65f-8de044c3e171">2026-2027 GRA</Proceeding>
    <IR_x0020_Cross_x0020_References xmlns="ccc11b15-397e-47e6-b65f-8de044c3e171" xsi:nil="true"/>
    <LibraryType xmlns="ccc11b15-397e-47e6-b65f-8de044c3e171">IRs</LibraryType>
    <Section xmlns="ccc11b15-397e-47e6-b65f-8de044c3e171" xsi:nil="true"/>
    <Timing xmlns="ccc11b15-397e-47e6-b65f-8de044c3e171" xsi:nil="true"/>
    <Sensitive_x002f_ELTReview_x003f_ xmlns="ccc11b15-397e-47e6-b65f-8de044c3e171">false</Sensitive_x002f_ELTReview_x003f_>
    <Sub_x0020_Topic xmlns="ccc11b15-397e-47e6-b65f-8de044c3e171" xsi:nil="true"/>
    <Topic xmlns="ccc11b15-397e-47e6-b65f-8de044c3e17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23" ma:contentTypeDescription="Create a new document." ma:contentTypeScope="" ma:versionID="c60baf083bb682a4d87b3f54375c24a9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a6b0eded0daa16e2d579c334ce6caab5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Consultant_x0020_Assinged" minOccurs="0"/>
                <xsd:element ref="ns2:Topic" minOccurs="0"/>
                <xsd:element ref="ns2:Sub_x0020_Topic" minOccurs="0"/>
                <xsd:element ref="ns2:IR_x0020_Cross_x0020_References" minOccurs="0"/>
                <xsd:element ref="ns2:MediaServiceSearchProperties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2" nillable="true" ma:displayName="Proceeding" ma:default="2026-2027 GRA" ma:format="Dropdown" ma:internalName="Proceeding" ma:readOnly="false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3" ma:displayName="Library Type" ma:format="Dropdown" ma:internalName="LibraryType" ma:readOnly="fals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Letter of Comment"/>
          <xsd:enumeration value="Settlement DRs"/>
          <xsd:enumeration value="Confidential Undertaking"/>
          <xsd:enumeration value="Notice of Intervention (NOI)"/>
          <xsd:enumeration value="Settlement Agreement"/>
          <xsd:enumeration value="NSPML Evidence"/>
          <xsd:enumeration value="CU (Settlement)"/>
          <xsd:enumeration value="Pole Attachment"/>
        </xsd:restriction>
      </xsd:simpleType>
    </xsd:element>
    <xsd:element name="Section" ma:index="4" nillable="true" ma:displayName="Section" ma:format="Dropdown" ma:internalName="Section" ma:readOnly="false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5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12 Source Documents"/>
          <xsd:enumeration value="12 Final Docs pdf version"/>
          <xsd:enumeration value="05 - ELT and Director Review BATCH 1"/>
          <xsd:enumeration value="05 - ELT and Director Review BATCH 2"/>
          <xsd:enumeration value="05 - ELT and Director Review BATCH 3"/>
          <xsd:enumeration value="05 - Live Edit Review (Batch 4)"/>
          <xsd:enumeration value="06 - Owners review Changes BATCH 1"/>
          <xsd:enumeration value="06 - Owners review changes BATCH 2"/>
          <xsd:enumeration value="06 - Owners review changes BATCH 3"/>
          <xsd:enumeration value="06 - Owners review live edit changes (batch 4)"/>
          <xsd:enumeration value="07 Regulatory - format for sign off"/>
          <xsd:enumeration value="10 Final Admin Hold for review"/>
          <xsd:enumeration value="10b Excels to Wipe"/>
          <xsd:enumeration value="11 Final Regulatory QC"/>
          <xsd:enumeration value="12 Filed"/>
          <xsd:enumeration value="12 Final Working Documents"/>
          <xsd:enumeration value="13 Superseded"/>
        </xsd:restriction>
      </xsd:simpleType>
    </xsd:element>
    <xsd:element name="Confidentiality" ma:index="6" nillable="true" ma:displayName="Confidentiality" ma:default="Non-confidential" ma:format="Dropdown" ma:internalName="Confidentiality" ma:readOnly="false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7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8" nillable="true" ma:displayName="Owner" ma:format="Dropdown" ma:list="UserInfo" ma:SharePointGroup="0" ma:internalName="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9" nillable="true" ma:displayName="Timing" ma:description="Timing of when DRs to be addressed" ma:format="Dropdown" ma:internalName="Timing" ma:readOnly="false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0" nillable="true" ma:displayName="Notes" ma:description="Notes / comments " ma:format="Dropdown" ma:internalName="Notes" ma:readOnly="false">
      <xsd:simpleType>
        <xsd:restriction base="dms:Note"/>
      </xsd:simpleType>
    </xsd:element>
    <xsd:element name="Intervenor" ma:index="11" nillable="true" ma:displayName="Intervenor" ma:list="{52c82735-21b8-4cd4-ad41-29df00ac301a}" ma:internalName="Intervenor" ma:readOnly="false" ma:showField="Title">
      <xsd:simpleType>
        <xsd:restriction base="dms:Lookup"/>
      </xsd:simpleType>
    </xsd:element>
    <xsd:element name="Sensitive_x002f_ELTReview_x003f_" ma:index="12" nillable="true" ma:displayName="Sensitive/ELT Review?" ma:default="0" ma:format="Dropdown" ma:internalName="Sensitive_x002f_ELTReview_x003f_" ma:readOnly="false">
      <xsd:simpleType>
        <xsd:restriction base="dms:Boolean"/>
      </xsd:simpleType>
    </xsd:element>
    <xsd:element name="Consultant_x0020_Assinged" ma:index="13" nillable="true" ma:displayName="Consultant Assigned" ma:format="Dropdown" ma:internalName="Consultant_x0020_Assinged" ma:readOnly="false">
      <xsd:simpleType>
        <xsd:restriction base="dms:Choice">
          <xsd:enumeration value="Concentric - Coyne"/>
          <xsd:enumeration value="Elenchus - Blair"/>
          <xsd:enumeration value="Gannett Flemming - Weidmayer"/>
          <xsd:enumeration value="Scott Madden - Lyons (lead lag)"/>
          <xsd:enumeration value="Scott Madden - Baker (O&amp;M)"/>
        </xsd:restriction>
      </xsd:simpleType>
    </xsd:element>
    <xsd:element name="Topic" ma:index="14" nillable="true" ma:displayName="Topic" ma:list="{4e31d313-1bea-41fa-ac94-216327c534af}" ma:internalName="Topic" ma:readOnly="false" ma:showField="Title">
      <xsd:simpleType>
        <xsd:restriction base="dms:Lookup"/>
      </xsd:simpleType>
    </xsd:element>
    <xsd:element name="Sub_x0020_Topic" ma:index="15" nillable="true" ma:displayName="Sub Topic" ma:list="{fc1229e8-46c3-4a5f-a1be-49d97e7dbab0}" ma:internalName="Sub_x0020_Topic" ma:readOnly="false" ma:showField="Title">
      <xsd:simpleType>
        <xsd:restriction base="dms:Lookup"/>
      </xsd:simpleType>
    </xsd:element>
    <xsd:element name="IR_x0020_Cross_x0020_References" ma:index="16" nillable="true" ma:displayName="IR Cross References" ma:internalName="IR_x0020_Cross_x0020_References" ma:readOnly="false">
      <xsd:simpleType>
        <xsd:restriction base="dms:Text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1DB2E-B59A-4CA2-B87E-E7E21FE6F3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C290A8-7A74-4164-859C-694F21D6953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ccc11b15-397e-47e6-b65f-8de044c3e17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F1787F-2982-4ED6-AB0F-9858B5730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c11b15-397e-47e6-b65f-8de044c3e1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Methodology Comparison</vt:lpstr>
      <vt:lpstr>Cost and Usage Comparison</vt:lpstr>
      <vt:lpstr>2026-2027 Tariff Var Report</vt:lpstr>
      <vt:lpstr>'Cost and Usage Comparison'!Print_Area</vt:lpstr>
      <vt:lpstr>'Methodology Comparison'!Print_Area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Too, Erick</dc:creator>
  <cp:keywords/>
  <dc:description/>
  <cp:lastModifiedBy>Painting-MacLean, Kimberly</cp:lastModifiedBy>
  <cp:revision/>
  <dcterms:created xsi:type="dcterms:W3CDTF">2015-06-05T18:17:20Z</dcterms:created>
  <dcterms:modified xsi:type="dcterms:W3CDTF">2025-11-10T15:32:40Z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0x01010009CC08870AD18C44B414A836F57CD5AD</vt:lpwstr>
  </property>
  <property fmtid="{D5CDD505-2E9C-101B-9397-08002B2CF9AE}" pid="3" name="MediaServiceImageTags">
    <vt:lpwstr/>
  </property>
</Properties>
</file>