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hisWorkbook" defaultThemeVersion="124226"/>
  <xr:revisionPtr revIDLastSave="0" documentId="13_ncr:1_{83AFCAB8-E81D-4C0F-9585-16EF83CF0EB7}" xr6:coauthVersionLast="47" xr6:coauthVersionMax="47" xr10:uidLastSave="{00000000-0000-0000-0000-000000000000}"/>
  <bookViews>
    <workbookView xWindow="13920" yWindow="-16320" windowWidth="29040" windowHeight="15720" tabRatio="771" xr2:uid="{00000000-000D-0000-FFFF-FFFF00000000}"/>
  </bookViews>
  <sheets>
    <sheet name="Summary" sheetId="1" r:id="rId1"/>
    <sheet name="Comparison Schedule" sheetId="17" state="hidden" r:id="rId2"/>
    <sheet name="Old Data" sheetId="16" state="hidden" r:id="rId3"/>
    <sheet name="Depr.Rate 2009" sheetId="19" state="hidden" r:id="rId4"/>
  </sheets>
  <definedNames>
    <definedName name="_xlnm._FilterDatabase" localSheetId="0" hidden="1">Summary!#REF!</definedName>
    <definedName name="AROforSched2">#REF!</definedName>
    <definedName name="Controls">#REF!</definedName>
    <definedName name="Deprate1">#REF!</definedName>
    <definedName name="Deprate2009">'Depr.Rate 2009'!$A:$C</definedName>
    <definedName name="DepRates2001">'Old Data'!$H$1:$N$115</definedName>
    <definedName name="Descriptions">'Old Data'!$A$1:$C$143</definedName>
    <definedName name="IndirectAmounts">#REF!</definedName>
    <definedName name="OtherAccounts">#REF!</definedName>
    <definedName name="_xlnm.Print_Area" localSheetId="1">'Comparison Schedule'!$A$1:$AE$169</definedName>
    <definedName name="_xlnm.Print_Area" localSheetId="0">Summary!$A$1:$K$174</definedName>
    <definedName name="_xlnm.Print_Titles" localSheetId="1">'Comparison Schedule'!$2:$12</definedName>
    <definedName name="_xlnm.Print_Titles" localSheetId="0">Summary!$1:$10</definedName>
    <definedName name="ReserveWithSalvage">#REF!</definedName>
  </definedName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4" i="1" l="1"/>
  <c r="I162" i="1"/>
  <c r="I164" i="1" s="1"/>
  <c r="I161" i="1"/>
  <c r="I160" i="1"/>
  <c r="I159" i="1"/>
  <c r="I158" i="1"/>
  <c r="I157" i="1"/>
  <c r="I156" i="1"/>
  <c r="I142" i="1"/>
  <c r="I138" i="1"/>
  <c r="I140" i="1"/>
  <c r="I145" i="1"/>
  <c r="I150" i="1"/>
  <c r="I62" i="1" l="1"/>
  <c r="I46" i="1"/>
  <c r="I147" i="1" l="1"/>
  <c r="I89" i="1"/>
  <c r="I129" i="1"/>
  <c r="I75" i="1"/>
  <c r="I114" i="1"/>
  <c r="I141" i="1"/>
  <c r="I36" i="1"/>
  <c r="I59" i="1"/>
  <c r="I137" i="1"/>
  <c r="I77" i="1"/>
  <c r="I22" i="1"/>
  <c r="I28" i="1"/>
  <c r="I92" i="1"/>
  <c r="I112" i="1"/>
  <c r="I122" i="1"/>
  <c r="I136" i="1"/>
  <c r="I151" i="1"/>
  <c r="I124" i="1"/>
  <c r="I16" i="1"/>
  <c r="I100" i="1"/>
  <c r="I56" i="1"/>
  <c r="I18" i="1"/>
  <c r="I117" i="1"/>
  <c r="I144" i="1"/>
  <c r="I27" i="1"/>
  <c r="I44" i="1"/>
  <c r="I90" i="1"/>
  <c r="I106" i="1"/>
  <c r="I130" i="1"/>
  <c r="I148" i="1"/>
  <c r="I91" i="1"/>
  <c r="I139" i="1"/>
  <c r="I57" i="1"/>
  <c r="I103" i="1"/>
  <c r="I58" i="1"/>
  <c r="I107" i="1"/>
  <c r="I52" i="1"/>
  <c r="I34" i="1"/>
  <c r="I17" i="1"/>
  <c r="I35" i="1"/>
  <c r="I76" i="1"/>
  <c r="I101" i="1"/>
  <c r="I123" i="1"/>
  <c r="I55" i="1"/>
  <c r="I19" i="1"/>
  <c r="I40" i="1"/>
  <c r="I104" i="1"/>
  <c r="I118" i="1"/>
  <c r="I128" i="1"/>
  <c r="I51" i="1"/>
  <c r="I61" i="1"/>
  <c r="I33" i="1"/>
  <c r="I29" i="1"/>
  <c r="I119" i="1"/>
  <c r="I37" i="1"/>
  <c r="I80" i="1"/>
  <c r="I102" i="1"/>
  <c r="I115" i="1"/>
  <c r="I125" i="1"/>
  <c r="I54" i="1"/>
  <c r="I24" i="1"/>
  <c r="I81" i="1"/>
  <c r="I116" i="1"/>
  <c r="I126" i="1"/>
  <c r="I60" i="1"/>
  <c r="I42" i="1"/>
  <c r="I143" i="1"/>
  <c r="I146" i="1"/>
  <c r="I105" i="1"/>
  <c r="I120" i="1"/>
  <c r="I68" i="1"/>
  <c r="I70" i="1" s="1"/>
  <c r="I121" i="1"/>
  <c r="I135" i="1"/>
  <c r="I127" i="1"/>
  <c r="I53" i="1"/>
  <c r="I93" i="1"/>
  <c r="I149" i="1"/>
  <c r="I113" i="1"/>
  <c r="I20" i="1" l="1"/>
  <c r="I30" i="1"/>
  <c r="I153" i="1"/>
  <c r="I132" i="1"/>
  <c r="I109" i="1"/>
  <c r="I64" i="1"/>
  <c r="I95" i="1"/>
  <c r="I38" i="1"/>
  <c r="I83" i="1"/>
  <c r="I85" i="1" s="1"/>
  <c r="I97" i="1" l="1"/>
  <c r="I48" i="1"/>
  <c r="I166" i="1" s="1"/>
  <c r="G70" i="1" l="1"/>
  <c r="E70" i="1"/>
  <c r="G95" i="1" l="1"/>
  <c r="E95" i="1"/>
  <c r="E225" i="17" l="1"/>
  <c r="E224" i="17"/>
  <c r="E223" i="17"/>
  <c r="E222" i="17"/>
  <c r="E221" i="17"/>
  <c r="E220" i="17"/>
  <c r="E219" i="17"/>
  <c r="E218" i="17"/>
  <c r="E217" i="17"/>
  <c r="E216" i="17"/>
  <c r="E209" i="17"/>
  <c r="E208" i="17"/>
  <c r="E205" i="17"/>
  <c r="E204" i="17"/>
  <c r="E202" i="17"/>
  <c r="E201" i="17"/>
  <c r="E200" i="17"/>
  <c r="E198" i="17"/>
  <c r="E197" i="17"/>
  <c r="E196" i="17"/>
  <c r="E195" i="17"/>
  <c r="E194" i="17"/>
  <c r="E193" i="17"/>
  <c r="E192" i="17"/>
  <c r="E181" i="17"/>
  <c r="E180" i="17"/>
  <c r="E179" i="17"/>
  <c r="E178" i="17"/>
  <c r="E175" i="17"/>
  <c r="E174" i="17"/>
  <c r="O151" i="17"/>
  <c r="AE151" i="17" s="1"/>
  <c r="E151" i="17"/>
  <c r="O126" i="17"/>
  <c r="AE126" i="17" s="1"/>
  <c r="E126" i="17"/>
  <c r="O105" i="17"/>
  <c r="AE105" i="17" s="1"/>
  <c r="E105" i="17"/>
  <c r="O90" i="17"/>
  <c r="AE90" i="17" s="1"/>
  <c r="E90" i="17"/>
  <c r="O78" i="17"/>
  <c r="AE78" i="17" s="1"/>
  <c r="E78" i="17"/>
  <c r="Q144" i="17"/>
  <c r="Q76" i="17"/>
  <c r="C123" i="19"/>
  <c r="Q148" i="17"/>
  <c r="Q147" i="17"/>
  <c r="Q145" i="17"/>
  <c r="Q143" i="17"/>
  <c r="Q142" i="17"/>
  <c r="Q141" i="17"/>
  <c r="Q140" i="17"/>
  <c r="Q139" i="17"/>
  <c r="Q138" i="17"/>
  <c r="Q136" i="17"/>
  <c r="Q134" i="17"/>
  <c r="Q133" i="17"/>
  <c r="Q132" i="17"/>
  <c r="Q131" i="17"/>
  <c r="Q123" i="17"/>
  <c r="Q122" i="17"/>
  <c r="Q121" i="17"/>
  <c r="Q120" i="17"/>
  <c r="Q119" i="17"/>
  <c r="Q118" i="17"/>
  <c r="Q117" i="17"/>
  <c r="Q116" i="17"/>
  <c r="Q115" i="17"/>
  <c r="Q114" i="17"/>
  <c r="Q113" i="17"/>
  <c r="Q112" i="17"/>
  <c r="Q111" i="17"/>
  <c r="Q110" i="17"/>
  <c r="Q102" i="17"/>
  <c r="Q101" i="17"/>
  <c r="Q100" i="17"/>
  <c r="Q99" i="17"/>
  <c r="Q98" i="17"/>
  <c r="Q97" i="17"/>
  <c r="Q96" i="17"/>
  <c r="Q95" i="17"/>
  <c r="Q89" i="17"/>
  <c r="Q88" i="17"/>
  <c r="Q87" i="17"/>
  <c r="Q86" i="17"/>
  <c r="Q85" i="17"/>
  <c r="Q74" i="17"/>
  <c r="Q70" i="17"/>
  <c r="Q68" i="17"/>
  <c r="Q67" i="17"/>
  <c r="Q66" i="17"/>
  <c r="Q65" i="17"/>
  <c r="Q62" i="17"/>
  <c r="Q61" i="17"/>
  <c r="Q58" i="17"/>
  <c r="Q57" i="17"/>
  <c r="Q56" i="17"/>
  <c r="Q55" i="17"/>
  <c r="Q54" i="17"/>
  <c r="Q53" i="17"/>
  <c r="Q43" i="17"/>
  <c r="Q42" i="17"/>
  <c r="Q41" i="17"/>
  <c r="Q40" i="17"/>
  <c r="Q36" i="17"/>
  <c r="Q35" i="17"/>
  <c r="Q34" i="17"/>
  <c r="Q29" i="17"/>
  <c r="Q28" i="17"/>
  <c r="Q24" i="17"/>
  <c r="Q19" i="17"/>
  <c r="Q20" i="17"/>
  <c r="Q18" i="17"/>
  <c r="C62" i="19"/>
  <c r="J5" i="16"/>
  <c r="E48" i="17"/>
  <c r="O48" i="17" s="1"/>
  <c r="J115" i="16"/>
  <c r="J114" i="16"/>
  <c r="J113" i="16"/>
  <c r="J112" i="16"/>
  <c r="J111" i="16"/>
  <c r="J110" i="16"/>
  <c r="J109" i="16"/>
  <c r="J108" i="16"/>
  <c r="J107" i="16"/>
  <c r="J106" i="16"/>
  <c r="J105" i="16"/>
  <c r="J104" i="16"/>
  <c r="J103" i="16"/>
  <c r="J102" i="16"/>
  <c r="J101" i="16"/>
  <c r="J100" i="16"/>
  <c r="J99" i="16"/>
  <c r="J98" i="16"/>
  <c r="J97" i="16"/>
  <c r="J96" i="16"/>
  <c r="J95" i="16"/>
  <c r="J94" i="16"/>
  <c r="J93" i="16"/>
  <c r="J92" i="16"/>
  <c r="J91" i="16"/>
  <c r="J90" i="16"/>
  <c r="J89" i="16"/>
  <c r="J88" i="16"/>
  <c r="J87" i="16"/>
  <c r="J86" i="16"/>
  <c r="J85" i="16"/>
  <c r="J84" i="16"/>
  <c r="J83" i="16"/>
  <c r="J82" i="16"/>
  <c r="J81" i="16"/>
  <c r="J80" i="16"/>
  <c r="J79" i="16"/>
  <c r="J78" i="16"/>
  <c r="J77" i="16"/>
  <c r="J76" i="16"/>
  <c r="J75" i="16"/>
  <c r="J74" i="16"/>
  <c r="J73" i="16"/>
  <c r="J72" i="16"/>
  <c r="J71" i="16"/>
  <c r="J70" i="16"/>
  <c r="J69" i="16"/>
  <c r="J68" i="16"/>
  <c r="J67" i="16"/>
  <c r="J66" i="16"/>
  <c r="J65" i="16"/>
  <c r="J64" i="16"/>
  <c r="J63" i="16"/>
  <c r="J62" i="16"/>
  <c r="J61" i="16"/>
  <c r="J60" i="16"/>
  <c r="J59" i="16"/>
  <c r="J58" i="16"/>
  <c r="J57" i="16"/>
  <c r="J56" i="16"/>
  <c r="J55" i="16"/>
  <c r="J54" i="16"/>
  <c r="J53" i="16"/>
  <c r="J52" i="16"/>
  <c r="J51" i="16"/>
  <c r="J50" i="16"/>
  <c r="J49" i="16"/>
  <c r="J48" i="16"/>
  <c r="J47" i="16"/>
  <c r="J46" i="16"/>
  <c r="J45" i="16"/>
  <c r="J44" i="16"/>
  <c r="J43" i="16"/>
  <c r="J42" i="16"/>
  <c r="J41" i="16"/>
  <c r="J40" i="16"/>
  <c r="J39" i="16"/>
  <c r="J38" i="16"/>
  <c r="J37" i="16"/>
  <c r="J36" i="16"/>
  <c r="J35" i="16"/>
  <c r="J34" i="16"/>
  <c r="J33" i="16"/>
  <c r="J32" i="16"/>
  <c r="J31" i="16"/>
  <c r="J30" i="16"/>
  <c r="J29" i="16"/>
  <c r="J28" i="16"/>
  <c r="J27" i="16"/>
  <c r="J26" i="16"/>
  <c r="J25" i="16"/>
  <c r="J24" i="16"/>
  <c r="J23" i="16"/>
  <c r="J22" i="16"/>
  <c r="J21" i="16"/>
  <c r="J20" i="16"/>
  <c r="J19" i="16"/>
  <c r="J18" i="16"/>
  <c r="J17" i="16"/>
  <c r="J16" i="16"/>
  <c r="J15" i="16"/>
  <c r="J14" i="16"/>
  <c r="J13" i="16"/>
  <c r="J12" i="16"/>
  <c r="J11" i="16"/>
  <c r="J10" i="16"/>
  <c r="J9" i="16"/>
  <c r="J8" i="16"/>
  <c r="J7" i="16"/>
  <c r="J6" i="16"/>
  <c r="J4" i="16"/>
  <c r="J3" i="16"/>
  <c r="J2" i="16"/>
  <c r="S117" i="16"/>
  <c r="S116" i="16"/>
  <c r="M116" i="16" s="1"/>
  <c r="S115" i="16"/>
  <c r="M115" i="16" s="1"/>
  <c r="S114" i="16"/>
  <c r="M114" i="16" s="1"/>
  <c r="S113" i="16"/>
  <c r="L113" i="16" s="1"/>
  <c r="S112" i="16"/>
  <c r="S111" i="16"/>
  <c r="M111" i="16" s="1"/>
  <c r="S110" i="16"/>
  <c r="S109" i="16"/>
  <c r="S108" i="16"/>
  <c r="M108" i="16" s="1"/>
  <c r="S107" i="16"/>
  <c r="M107" i="16" s="1"/>
  <c r="S106" i="16"/>
  <c r="L106" i="16" s="1"/>
  <c r="S105" i="16"/>
  <c r="M105" i="16" s="1"/>
  <c r="S104" i="16"/>
  <c r="S103" i="16"/>
  <c r="M103" i="16"/>
  <c r="S102" i="16"/>
  <c r="M102" i="16" s="1"/>
  <c r="S101" i="16"/>
  <c r="M101" i="16" s="1"/>
  <c r="S100" i="16"/>
  <c r="M100" i="16"/>
  <c r="S99" i="16"/>
  <c r="M99" i="16" s="1"/>
  <c r="S98" i="16"/>
  <c r="L98" i="16" s="1"/>
  <c r="M98" i="16"/>
  <c r="S97" i="16"/>
  <c r="M97" i="16" s="1"/>
  <c r="S96" i="16"/>
  <c r="M96" i="16"/>
  <c r="S95" i="16"/>
  <c r="M95" i="16"/>
  <c r="S94" i="16"/>
  <c r="M94" i="16"/>
  <c r="S93" i="16"/>
  <c r="M93" i="16" s="1"/>
  <c r="S92" i="16"/>
  <c r="L92" i="16"/>
  <c r="S91" i="16"/>
  <c r="L91" i="16"/>
  <c r="S90" i="16"/>
  <c r="L90" i="16" s="1"/>
  <c r="S89" i="16"/>
  <c r="L89" i="16" s="1"/>
  <c r="S88" i="16"/>
  <c r="L88" i="16" s="1"/>
  <c r="S87" i="16"/>
  <c r="L87" i="16"/>
  <c r="S86" i="16"/>
  <c r="L86" i="16"/>
  <c r="S85" i="16"/>
  <c r="L85" i="16" s="1"/>
  <c r="S84" i="16"/>
  <c r="M84" i="16" s="1"/>
  <c r="S83" i="16"/>
  <c r="L83" i="16"/>
  <c r="S82" i="16"/>
  <c r="L82" i="16"/>
  <c r="S81" i="16"/>
  <c r="M81" i="16" s="1"/>
  <c r="S80" i="16"/>
  <c r="M80" i="16"/>
  <c r="S79" i="16"/>
  <c r="M79" i="16" s="1"/>
  <c r="S78" i="16"/>
  <c r="M78" i="16"/>
  <c r="S77" i="16"/>
  <c r="M77" i="16" s="1"/>
  <c r="S76" i="16"/>
  <c r="M76" i="16" s="1"/>
  <c r="S75" i="16"/>
  <c r="M75" i="16"/>
  <c r="S74" i="16"/>
  <c r="M74" i="16"/>
  <c r="S73" i="16"/>
  <c r="S72" i="16"/>
  <c r="M72" i="16"/>
  <c r="S71" i="16"/>
  <c r="M71" i="16"/>
  <c r="S70" i="16"/>
  <c r="S69" i="16"/>
  <c r="S68" i="16"/>
  <c r="S67" i="16"/>
  <c r="M67" i="16" s="1"/>
  <c r="S66" i="16"/>
  <c r="M66" i="16" s="1"/>
  <c r="S65" i="16"/>
  <c r="M65" i="16"/>
  <c r="S64" i="16"/>
  <c r="M64" i="16" s="1"/>
  <c r="S63" i="16"/>
  <c r="M63" i="16" s="1"/>
  <c r="S62" i="16"/>
  <c r="M62" i="16" s="1"/>
  <c r="S61" i="16"/>
  <c r="M61" i="16"/>
  <c r="S60" i="16"/>
  <c r="L60" i="16" s="1"/>
  <c r="S59" i="16"/>
  <c r="L59" i="16" s="1"/>
  <c r="S58" i="16"/>
  <c r="L58" i="16" s="1"/>
  <c r="S57" i="16"/>
  <c r="M57" i="16" s="1"/>
  <c r="S56" i="16"/>
  <c r="M56" i="16" s="1"/>
  <c r="S55" i="16"/>
  <c r="M55" i="16" s="1"/>
  <c r="S54" i="16"/>
  <c r="M54" i="16" s="1"/>
  <c r="S53" i="16"/>
  <c r="M53" i="16" s="1"/>
  <c r="S52" i="16"/>
  <c r="M52" i="16" s="1"/>
  <c r="S51" i="16"/>
  <c r="L51" i="16" s="1"/>
  <c r="S50" i="16"/>
  <c r="M50" i="16" s="1"/>
  <c r="S49" i="16"/>
  <c r="M49" i="16" s="1"/>
  <c r="S48" i="16"/>
  <c r="L48" i="16" s="1"/>
  <c r="S47" i="16"/>
  <c r="L47" i="16" s="1"/>
  <c r="S46" i="16"/>
  <c r="M46" i="16" s="1"/>
  <c r="S45" i="16"/>
  <c r="M45" i="16" s="1"/>
  <c r="S44" i="16"/>
  <c r="M44" i="16" s="1"/>
  <c r="S43" i="16"/>
  <c r="M43" i="16" s="1"/>
  <c r="S42" i="16"/>
  <c r="S41" i="16"/>
  <c r="M41" i="16" s="1"/>
  <c r="S40" i="16"/>
  <c r="M40" i="16" s="1"/>
  <c r="S39" i="16"/>
  <c r="M39" i="16" s="1"/>
  <c r="S38" i="16"/>
  <c r="M38" i="16" s="1"/>
  <c r="S37" i="16"/>
  <c r="M37" i="16" s="1"/>
  <c r="S36" i="16"/>
  <c r="S35" i="16"/>
  <c r="S34" i="16"/>
  <c r="L34" i="16" s="1"/>
  <c r="S33" i="16"/>
  <c r="L33" i="16"/>
  <c r="S32" i="16"/>
  <c r="L32" i="16" s="1"/>
  <c r="S31" i="16"/>
  <c r="L31" i="16" s="1"/>
  <c r="S30" i="16"/>
  <c r="M30" i="16" s="1"/>
  <c r="S29" i="16"/>
  <c r="M29" i="16"/>
  <c r="S28" i="16"/>
  <c r="M28" i="16" s="1"/>
  <c r="S27" i="16"/>
  <c r="M27" i="16" s="1"/>
  <c r="S26" i="16"/>
  <c r="M26" i="16" s="1"/>
  <c r="S25" i="16"/>
  <c r="M25" i="16" s="1"/>
  <c r="S24" i="16"/>
  <c r="M24" i="16" s="1"/>
  <c r="S23" i="16"/>
  <c r="M23" i="16" s="1"/>
  <c r="S22" i="16"/>
  <c r="S21" i="16"/>
  <c r="M21" i="16" s="1"/>
  <c r="S20" i="16"/>
  <c r="M20" i="16" s="1"/>
  <c r="S19" i="16"/>
  <c r="M19" i="16" s="1"/>
  <c r="S18" i="16"/>
  <c r="L18" i="16" s="1"/>
  <c r="S17" i="16"/>
  <c r="M17" i="16" s="1"/>
  <c r="S16" i="16"/>
  <c r="L16" i="16" s="1"/>
  <c r="S15" i="16"/>
  <c r="L15" i="16" s="1"/>
  <c r="S14" i="16"/>
  <c r="M14" i="16" s="1"/>
  <c r="S13" i="16"/>
  <c r="M13" i="16" s="1"/>
  <c r="S12" i="16"/>
  <c r="M12" i="16" s="1"/>
  <c r="S11" i="16"/>
  <c r="M11" i="16" s="1"/>
  <c r="S10" i="16"/>
  <c r="M10" i="16" s="1"/>
  <c r="S9" i="16"/>
  <c r="M9" i="16"/>
  <c r="S8" i="16"/>
  <c r="M8" i="16" s="1"/>
  <c r="S7" i="16"/>
  <c r="M7" i="16" s="1"/>
  <c r="S6" i="16"/>
  <c r="M6" i="16" s="1"/>
  <c r="S5" i="16"/>
  <c r="M5" i="16"/>
  <c r="S4" i="16"/>
  <c r="M4" i="16" s="1"/>
  <c r="S3" i="16"/>
  <c r="M3" i="16" s="1"/>
  <c r="S2" i="16"/>
  <c r="M2" i="16" s="1"/>
  <c r="H115" i="16"/>
  <c r="H114" i="16"/>
  <c r="H113" i="16"/>
  <c r="H112" i="16"/>
  <c r="H111" i="16"/>
  <c r="H110" i="16"/>
  <c r="H109" i="16"/>
  <c r="H108" i="16"/>
  <c r="H107" i="16"/>
  <c r="H106" i="16"/>
  <c r="H105" i="16"/>
  <c r="H104" i="16"/>
  <c r="H103" i="16"/>
  <c r="H102" i="16"/>
  <c r="H101" i="16"/>
  <c r="H100" i="16"/>
  <c r="H99" i="16"/>
  <c r="H98" i="16"/>
  <c r="H97" i="16"/>
  <c r="H96" i="16"/>
  <c r="H80" i="16"/>
  <c r="H79" i="16"/>
  <c r="H78" i="16"/>
  <c r="H77" i="16"/>
  <c r="H76" i="16"/>
  <c r="H75" i="16"/>
  <c r="H74" i="16"/>
  <c r="H73" i="16"/>
  <c r="H72" i="16"/>
  <c r="H71" i="16"/>
  <c r="H70" i="16"/>
  <c r="H69" i="16"/>
  <c r="H68" i="16"/>
  <c r="H67" i="16"/>
  <c r="H66" i="16"/>
  <c r="H65" i="16"/>
  <c r="H64" i="16"/>
  <c r="H63" i="16"/>
  <c r="H62" i="16"/>
  <c r="H61" i="16"/>
  <c r="H60" i="16"/>
  <c r="H59" i="16"/>
  <c r="H58" i="16"/>
  <c r="H57" i="16"/>
  <c r="H56" i="16"/>
  <c r="H55" i="16"/>
  <c r="H54" i="16"/>
  <c r="H53" i="16"/>
  <c r="H52" i="16"/>
  <c r="H51" i="16"/>
  <c r="H50" i="16"/>
  <c r="H49" i="16"/>
  <c r="H48" i="16"/>
  <c r="H47" i="16"/>
  <c r="H46" i="16"/>
  <c r="H45" i="16"/>
  <c r="H44" i="16"/>
  <c r="H43" i="16"/>
  <c r="H42" i="16"/>
  <c r="H41" i="16"/>
  <c r="H40" i="16"/>
  <c r="H39" i="16"/>
  <c r="H38" i="16"/>
  <c r="H37" i="16"/>
  <c r="H36" i="16"/>
  <c r="H35" i="16"/>
  <c r="H34" i="16"/>
  <c r="H33" i="16"/>
  <c r="H32" i="16"/>
  <c r="H31" i="16"/>
  <c r="H30" i="16"/>
  <c r="H29" i="16"/>
  <c r="H28" i="16"/>
  <c r="H27" i="16"/>
  <c r="H26" i="16"/>
  <c r="H25" i="16"/>
  <c r="H24" i="16"/>
  <c r="H23" i="16"/>
  <c r="H22" i="16"/>
  <c r="H21" i="16"/>
  <c r="H20" i="16"/>
  <c r="H19" i="16"/>
  <c r="H18" i="16"/>
  <c r="H17" i="16"/>
  <c r="H16" i="16"/>
  <c r="H15" i="16"/>
  <c r="H14" i="16"/>
  <c r="H13" i="16"/>
  <c r="H12" i="16"/>
  <c r="H11" i="16"/>
  <c r="H10" i="16"/>
  <c r="H9" i="16"/>
  <c r="H8" i="16"/>
  <c r="H7" i="16"/>
  <c r="H6" i="16"/>
  <c r="H5" i="16"/>
  <c r="H4" i="16"/>
  <c r="H3" i="16"/>
  <c r="H2" i="16"/>
  <c r="E11" i="17"/>
  <c r="G11" i="17" s="1"/>
  <c r="I11" i="17" s="1"/>
  <c r="M11" i="17" s="1"/>
  <c r="O11" i="17" s="1"/>
  <c r="Q11" i="17" s="1"/>
  <c r="S11" i="17" s="1"/>
  <c r="U11" i="17" s="1"/>
  <c r="Y11" i="17" s="1"/>
  <c r="AA11" i="17" s="1"/>
  <c r="AC11" i="17" s="1"/>
  <c r="L2" i="16"/>
  <c r="L3" i="16"/>
  <c r="L4" i="16"/>
  <c r="L7" i="16"/>
  <c r="L10" i="16"/>
  <c r="L11" i="16"/>
  <c r="M15" i="16"/>
  <c r="M16" i="16"/>
  <c r="M18" i="16"/>
  <c r="L23" i="16"/>
  <c r="L24" i="16"/>
  <c r="L25" i="16"/>
  <c r="M31" i="16"/>
  <c r="M32" i="16"/>
  <c r="M33" i="16"/>
  <c r="M34" i="16"/>
  <c r="L38" i="16"/>
  <c r="L39" i="16"/>
  <c r="L43" i="16"/>
  <c r="L44" i="16"/>
  <c r="L45" i="16"/>
  <c r="M47" i="16"/>
  <c r="M48" i="16"/>
  <c r="M51" i="16"/>
  <c r="L67" i="16"/>
  <c r="L71" i="16"/>
  <c r="L72" i="16"/>
  <c r="L74" i="16"/>
  <c r="M82" i="16"/>
  <c r="M83" i="16"/>
  <c r="M85" i="16"/>
  <c r="M86" i="16"/>
  <c r="M87" i="16"/>
  <c r="M88" i="16"/>
  <c r="M90" i="16"/>
  <c r="M91" i="16"/>
  <c r="M92" i="16"/>
  <c r="L99" i="16"/>
  <c r="L100" i="16"/>
  <c r="L103" i="16"/>
  <c r="L105" i="16"/>
  <c r="L107" i="16"/>
  <c r="L108" i="16"/>
  <c r="M113" i="16"/>
  <c r="G18" i="17"/>
  <c r="G57" i="17"/>
  <c r="E33" i="17"/>
  <c r="E164" i="17"/>
  <c r="AE164" i="17"/>
  <c r="O164" i="17"/>
  <c r="E255" i="17" l="1"/>
  <c r="E176" i="17"/>
  <c r="E227" i="17"/>
  <c r="M110" i="16"/>
  <c r="L110" i="16"/>
  <c r="E76" i="17"/>
  <c r="L35" i="16"/>
  <c r="M35" i="16"/>
  <c r="I42" i="17"/>
  <c r="M117" i="17"/>
  <c r="G67" i="17"/>
  <c r="I57" i="17"/>
  <c r="M18" i="17"/>
  <c r="I133" i="17"/>
  <c r="K86" i="17"/>
  <c r="I74" i="17"/>
  <c r="I29" i="17"/>
  <c r="K136" i="17"/>
  <c r="K87" i="17"/>
  <c r="M29" i="17"/>
  <c r="K134" i="17"/>
  <c r="M118" i="17"/>
  <c r="M68" i="17"/>
  <c r="K36" i="17"/>
  <c r="I138" i="17"/>
  <c r="K119" i="17"/>
  <c r="K141" i="17"/>
  <c r="M148" i="17"/>
  <c r="I34" i="17"/>
  <c r="M55" i="17"/>
  <c r="I131" i="17"/>
  <c r="I36" i="17"/>
  <c r="G28" i="17"/>
  <c r="M70" i="17"/>
  <c r="K41" i="17"/>
  <c r="M101" i="17"/>
  <c r="G24" i="17"/>
  <c r="K142" i="17"/>
  <c r="K43" i="17"/>
  <c r="K57" i="17"/>
  <c r="K29" i="17"/>
  <c r="I54" i="17"/>
  <c r="K18" i="17"/>
  <c r="M22" i="16"/>
  <c r="K40" i="17" s="1"/>
  <c r="L22" i="16"/>
  <c r="L36" i="16"/>
  <c r="M36" i="16"/>
  <c r="M42" i="16"/>
  <c r="L42" i="16"/>
  <c r="L84" i="16"/>
  <c r="M70" i="16"/>
  <c r="K98" i="17" s="1"/>
  <c r="L70" i="16"/>
  <c r="I18" i="17"/>
  <c r="E251" i="17"/>
  <c r="I70" i="17"/>
  <c r="E182" i="17"/>
  <c r="AC134" i="17"/>
  <c r="AA135" i="17"/>
  <c r="AE135" i="17" s="1"/>
  <c r="E164" i="1"/>
  <c r="AA137" i="17"/>
  <c r="AE137" i="17" s="1"/>
  <c r="AC136" i="17"/>
  <c r="M36" i="17"/>
  <c r="M54" i="17"/>
  <c r="M65" i="17"/>
  <c r="M74" i="17"/>
  <c r="M99" i="17"/>
  <c r="I112" i="17"/>
  <c r="I119" i="17"/>
  <c r="I123" i="17"/>
  <c r="M139" i="17"/>
  <c r="K131" i="17"/>
  <c r="K34" i="17"/>
  <c r="G43" i="17"/>
  <c r="K56" i="17"/>
  <c r="K62" i="17"/>
  <c r="K68" i="17"/>
  <c r="K85" i="17"/>
  <c r="M102" i="17"/>
  <c r="M116" i="17"/>
  <c r="M120" i="17"/>
  <c r="K133" i="17"/>
  <c r="K143" i="17"/>
  <c r="I136" i="17"/>
  <c r="M24" i="17"/>
  <c r="I53" i="17"/>
  <c r="I148" i="17"/>
  <c r="I56" i="17"/>
  <c r="I40" i="17"/>
  <c r="M20" i="17"/>
  <c r="M41" i="17"/>
  <c r="M57" i="17"/>
  <c r="M67" i="17"/>
  <c r="M87" i="17"/>
  <c r="K102" i="17"/>
  <c r="K116" i="17"/>
  <c r="K132" i="17"/>
  <c r="I143" i="17"/>
  <c r="G36" i="17"/>
  <c r="G54" i="17"/>
  <c r="G58" i="17"/>
  <c r="G66" i="17"/>
  <c r="G71" i="17"/>
  <c r="G87" i="17"/>
  <c r="K99" i="17"/>
  <c r="K139" i="17"/>
  <c r="I147" i="17"/>
  <c r="M134" i="17"/>
  <c r="M35" i="17"/>
  <c r="M53" i="17"/>
  <c r="M62" i="17"/>
  <c r="M71" i="17"/>
  <c r="I99" i="17"/>
  <c r="K111" i="17"/>
  <c r="K118" i="17"/>
  <c r="K122" i="17"/>
  <c r="I139" i="17"/>
  <c r="I96" i="17"/>
  <c r="G34" i="17"/>
  <c r="G42" i="17"/>
  <c r="G56" i="17"/>
  <c r="G62" i="17"/>
  <c r="G68" i="17"/>
  <c r="G85" i="17"/>
  <c r="M96" i="17"/>
  <c r="I102" i="17"/>
  <c r="M132" i="17"/>
  <c r="M142" i="17"/>
  <c r="M131" i="17"/>
  <c r="I24" i="17"/>
  <c r="M42" i="17"/>
  <c r="I66" i="17"/>
  <c r="M97" i="17"/>
  <c r="M112" i="17"/>
  <c r="M121" i="17"/>
  <c r="M143" i="17"/>
  <c r="G29" i="17"/>
  <c r="K54" i="17"/>
  <c r="G65" i="17"/>
  <c r="G74" i="17"/>
  <c r="M98" i="17"/>
  <c r="I116" i="17"/>
  <c r="M122" i="17"/>
  <c r="I145" i="17"/>
  <c r="M28" i="17"/>
  <c r="I55" i="17"/>
  <c r="K28" i="17"/>
  <c r="I85" i="17"/>
  <c r="I20" i="17"/>
  <c r="I19" i="17"/>
  <c r="I43" i="17"/>
  <c r="M66" i="17"/>
  <c r="I117" i="17"/>
  <c r="K145" i="17"/>
  <c r="G35" i="17"/>
  <c r="G55" i="17"/>
  <c r="K65" i="17"/>
  <c r="K74" i="17"/>
  <c r="I100" i="17"/>
  <c r="K117" i="17"/>
  <c r="K123" i="17"/>
  <c r="M145" i="17"/>
  <c r="I67" i="17"/>
  <c r="M19" i="17"/>
  <c r="M43" i="17"/>
  <c r="I68" i="17"/>
  <c r="K100" i="17"/>
  <c r="M123" i="17"/>
  <c r="M147" i="17"/>
  <c r="K35" i="17"/>
  <c r="K55" i="17"/>
  <c r="K66" i="17"/>
  <c r="G86" i="17"/>
  <c r="M100" i="17"/>
  <c r="I118" i="17"/>
  <c r="I132" i="17"/>
  <c r="K148" i="17"/>
  <c r="I65" i="17"/>
  <c r="I41" i="17"/>
  <c r="I62" i="17"/>
  <c r="K96" i="17"/>
  <c r="M141" i="17"/>
  <c r="G20" i="17"/>
  <c r="K53" i="17"/>
  <c r="K61" i="17"/>
  <c r="K71" i="17"/>
  <c r="I98" i="17"/>
  <c r="K112" i="17"/>
  <c r="I122" i="17"/>
  <c r="I142" i="17"/>
  <c r="I28" i="17"/>
  <c r="K24" i="17"/>
  <c r="K42" i="17"/>
  <c r="K19" i="17"/>
  <c r="I71" i="17"/>
  <c r="M140" i="17"/>
  <c r="M111" i="17"/>
  <c r="K70" i="17"/>
  <c r="G53" i="17"/>
  <c r="I141" i="17"/>
  <c r="M110" i="17"/>
  <c r="M61" i="17"/>
  <c r="I140" i="17"/>
  <c r="I111" i="17"/>
  <c r="G70" i="17"/>
  <c r="G41" i="17"/>
  <c r="K138" i="17"/>
  <c r="M58" i="17"/>
  <c r="M138" i="17"/>
  <c r="K110" i="17"/>
  <c r="K67" i="17"/>
  <c r="G40" i="17"/>
  <c r="M133" i="17"/>
  <c r="I110" i="17"/>
  <c r="M56" i="17"/>
  <c r="I61" i="17"/>
  <c r="I87" i="17"/>
  <c r="K95" i="17"/>
  <c r="K20" i="17"/>
  <c r="I134" i="17"/>
  <c r="K121" i="17"/>
  <c r="M95" i="17"/>
  <c r="G61" i="17"/>
  <c r="G19" i="17"/>
  <c r="I121" i="17"/>
  <c r="M86" i="17"/>
  <c r="M40" i="17"/>
  <c r="I58" i="17"/>
  <c r="I86" i="17"/>
  <c r="M136" i="17"/>
  <c r="I120" i="17"/>
  <c r="I95" i="17"/>
  <c r="K58" i="17"/>
  <c r="M119" i="17"/>
  <c r="M85" i="17"/>
  <c r="M34" i="17"/>
  <c r="M89" i="16"/>
  <c r="K120" i="17" s="1"/>
  <c r="L17" i="16"/>
  <c r="I35" i="17" s="1"/>
  <c r="M73" i="16"/>
  <c r="K101" i="17" s="1"/>
  <c r="L73" i="16"/>
  <c r="I101" i="17" s="1"/>
  <c r="M106" i="16"/>
  <c r="K140" i="17" s="1"/>
  <c r="E240" i="17"/>
  <c r="L69" i="16"/>
  <c r="I97" i="17" s="1"/>
  <c r="M69" i="16"/>
  <c r="K97" i="17" s="1"/>
  <c r="E37" i="17" l="1"/>
  <c r="E211" i="17"/>
  <c r="AA134" i="17"/>
  <c r="AA136" i="17" l="1"/>
  <c r="G64" i="1" l="1"/>
  <c r="E109" i="1"/>
  <c r="E20" i="1"/>
  <c r="G153" i="1"/>
  <c r="G20" i="1"/>
  <c r="G109" i="1"/>
  <c r="E38" i="1"/>
  <c r="E153" i="1"/>
  <c r="G132" i="1"/>
  <c r="E83" i="1"/>
  <c r="E85" i="1" s="1"/>
  <c r="E97" i="1" s="1"/>
  <c r="E132" i="1"/>
  <c r="G83" i="1"/>
  <c r="G85" i="1" s="1"/>
  <c r="G97" i="1" s="1"/>
  <c r="G38" i="1"/>
  <c r="E30" i="1"/>
  <c r="G30" i="1"/>
  <c r="E64" i="1"/>
  <c r="AC48" i="17"/>
  <c r="E20" i="17"/>
  <c r="Y113" i="17"/>
  <c r="U148" i="17"/>
  <c r="Y28" i="17"/>
  <c r="E113" i="17"/>
  <c r="S141" i="17"/>
  <c r="AC87" i="17"/>
  <c r="E112" i="17"/>
  <c r="E134" i="17"/>
  <c r="Y66" i="17"/>
  <c r="AC140" i="17"/>
  <c r="U65" i="17"/>
  <c r="Y134" i="17"/>
  <c r="AC112" i="17"/>
  <c r="AA119" i="17"/>
  <c r="AC67" i="17"/>
  <c r="U58" i="17"/>
  <c r="U55" i="17"/>
  <c r="Y110" i="17"/>
  <c r="U53" i="17"/>
  <c r="AA71" i="17"/>
  <c r="U134" i="17"/>
  <c r="E110" i="17"/>
  <c r="AC46" i="17"/>
  <c r="AA120" i="17"/>
  <c r="Y142" i="17"/>
  <c r="W142" i="17"/>
  <c r="U86" i="17"/>
  <c r="U139" i="17"/>
  <c r="U133" i="17"/>
  <c r="S28" i="17"/>
  <c r="AC58" i="17"/>
  <c r="U35" i="17"/>
  <c r="AA100" i="17"/>
  <c r="U98" i="17"/>
  <c r="S55" i="17"/>
  <c r="AC54" i="17"/>
  <c r="AA138" i="17"/>
  <c r="U62" i="17"/>
  <c r="S74" i="17"/>
  <c r="Y20" i="17"/>
  <c r="AC98" i="17"/>
  <c r="S131" i="17"/>
  <c r="U101" i="17"/>
  <c r="Y70" i="17"/>
  <c r="W99" i="17"/>
  <c r="U145" i="17"/>
  <c r="E70" i="17"/>
  <c r="Y139" i="17"/>
  <c r="S68" i="17"/>
  <c r="Y34" i="17"/>
  <c r="AA145" i="17"/>
  <c r="Y40" i="17"/>
  <c r="U100" i="17"/>
  <c r="AA62" i="17"/>
  <c r="W43" i="17"/>
  <c r="U61" i="17"/>
  <c r="AA35" i="17"/>
  <c r="AC62" i="17"/>
  <c r="U70" i="17"/>
  <c r="AC115" i="17"/>
  <c r="E58" i="17"/>
  <c r="AC143" i="17"/>
  <c r="AC18" i="17"/>
  <c r="W36" i="17"/>
  <c r="E116" i="17"/>
  <c r="E121" i="17"/>
  <c r="W46" i="17"/>
  <c r="U24" i="17"/>
  <c r="U131" i="17"/>
  <c r="S18" i="17"/>
  <c r="U67" i="17"/>
  <c r="E86" i="17"/>
  <c r="AA67" i="17"/>
  <c r="Y42" i="17"/>
  <c r="E67" i="17"/>
  <c r="Y88" i="17"/>
  <c r="S40" i="17"/>
  <c r="W98" i="17"/>
  <c r="Y43" i="17"/>
  <c r="U144" i="17"/>
  <c r="AA82" i="17"/>
  <c r="AC65" i="17"/>
  <c r="S88" i="17"/>
  <c r="U115" i="17"/>
  <c r="S143" i="17"/>
  <c r="E145" i="17"/>
  <c r="U34" i="17"/>
  <c r="S36" i="17"/>
  <c r="AA121" i="17"/>
  <c r="U138" i="17"/>
  <c r="E65" i="17"/>
  <c r="E99" i="17"/>
  <c r="W113" i="17"/>
  <c r="S99" i="17"/>
  <c r="Y101" i="17"/>
  <c r="S87" i="17"/>
  <c r="W86" i="17"/>
  <c r="E55" i="17"/>
  <c r="W24" i="17"/>
  <c r="AC120" i="17"/>
  <c r="Y54" i="17"/>
  <c r="AA29" i="17"/>
  <c r="S35" i="17"/>
  <c r="AC66" i="17"/>
  <c r="U97" i="17"/>
  <c r="Y57" i="17"/>
  <c r="S46" i="17"/>
  <c r="W34" i="17"/>
  <c r="S82" i="17"/>
  <c r="S113" i="17"/>
  <c r="E35" i="17"/>
  <c r="W68" i="17"/>
  <c r="U46" i="17"/>
  <c r="S142" i="17"/>
  <c r="W54" i="17"/>
  <c r="W121" i="17"/>
  <c r="Y112" i="17"/>
  <c r="U119" i="17"/>
  <c r="AC29" i="17"/>
  <c r="U42" i="17"/>
  <c r="W58" i="17"/>
  <c r="S71" i="17"/>
  <c r="U120" i="17"/>
  <c r="Y87" i="17"/>
  <c r="AA85" i="17"/>
  <c r="AA19" i="17"/>
  <c r="AA70" i="17"/>
  <c r="AA42" i="17"/>
  <c r="W96" i="17"/>
  <c r="AA133" i="17"/>
  <c r="Y99" i="17"/>
  <c r="AC117" i="17"/>
  <c r="AC119" i="17"/>
  <c r="E111" i="17"/>
  <c r="E57" i="17"/>
  <c r="U114" i="17"/>
  <c r="AC53" i="17"/>
  <c r="S70" i="17"/>
  <c r="S140" i="17"/>
  <c r="S56" i="17"/>
  <c r="W40" i="17"/>
  <c r="Y102" i="17"/>
  <c r="U85" i="17"/>
  <c r="U57" i="17"/>
  <c r="Y141" i="17"/>
  <c r="Y144" i="17"/>
  <c r="U116" i="17"/>
  <c r="AC95" i="17"/>
  <c r="Y119" i="17"/>
  <c r="W114" i="17"/>
  <c r="Y97" i="17"/>
  <c r="Y67" i="17"/>
  <c r="Y85" i="17"/>
  <c r="S111" i="17"/>
  <c r="W61" i="17"/>
  <c r="Y132" i="17"/>
  <c r="S97" i="17"/>
  <c r="E24" i="17"/>
  <c r="AC20" i="17"/>
  <c r="AC145" i="17"/>
  <c r="S57" i="17"/>
  <c r="AA131" i="17"/>
  <c r="E102" i="17"/>
  <c r="Y133" i="17"/>
  <c r="AA58" i="17"/>
  <c r="AA96" i="17"/>
  <c r="Y41" i="17"/>
  <c r="AA20" i="17"/>
  <c r="AC138" i="17"/>
  <c r="E133" i="17"/>
  <c r="E140" i="17"/>
  <c r="AC55" i="17"/>
  <c r="AA89" i="17"/>
  <c r="E118" i="17"/>
  <c r="AA53" i="17"/>
  <c r="W97" i="17"/>
  <c r="U117" i="17"/>
  <c r="S100" i="17"/>
  <c r="Y145" i="17"/>
  <c r="AC35" i="17"/>
  <c r="W29" i="17"/>
  <c r="U132" i="17"/>
  <c r="S43" i="17"/>
  <c r="S54" i="17"/>
  <c r="AA98" i="17"/>
  <c r="E36" i="17"/>
  <c r="AA140" i="17"/>
  <c r="AC116" i="17"/>
  <c r="AA66" i="17"/>
  <c r="Y115" i="17"/>
  <c r="U19" i="17"/>
  <c r="AC101" i="17"/>
  <c r="E136" i="17"/>
  <c r="U141" i="17"/>
  <c r="AC132" i="17"/>
  <c r="E62" i="17"/>
  <c r="W132" i="17"/>
  <c r="AC57" i="17"/>
  <c r="AC85" i="17"/>
  <c r="AA86" i="17"/>
  <c r="AA54" i="17"/>
  <c r="U20" i="17"/>
  <c r="U136" i="17"/>
  <c r="AC139" i="17"/>
  <c r="Y36" i="17"/>
  <c r="AA95" i="17"/>
  <c r="Y114" i="17"/>
  <c r="Y100" i="17"/>
  <c r="S118" i="17"/>
  <c r="AA24" i="17"/>
  <c r="E87" i="17"/>
  <c r="Y120" i="17"/>
  <c r="S101" i="17"/>
  <c r="E19" i="17"/>
  <c r="AA40" i="17"/>
  <c r="E95" i="17"/>
  <c r="S145" i="17"/>
  <c r="AC86" i="17"/>
  <c r="U122" i="17"/>
  <c r="E34" i="17"/>
  <c r="AA112" i="17"/>
  <c r="S66" i="17"/>
  <c r="E143" i="17"/>
  <c r="W62" i="17"/>
  <c r="E53" i="17"/>
  <c r="AC19" i="17"/>
  <c r="AC40" i="17"/>
  <c r="S95" i="17"/>
  <c r="Y68" i="17"/>
  <c r="AA97" i="17"/>
  <c r="S41" i="17"/>
  <c r="AA111" i="17"/>
  <c r="E88" i="17"/>
  <c r="S138" i="17"/>
  <c r="Y62" i="17"/>
  <c r="W131" i="17"/>
  <c r="W35" i="17"/>
  <c r="Y123" i="17"/>
  <c r="W116" i="17"/>
  <c r="AA41" i="17"/>
  <c r="W122" i="17"/>
  <c r="E54" i="17"/>
  <c r="U41" i="17"/>
  <c r="U56" i="17"/>
  <c r="W42" i="17"/>
  <c r="W100" i="17"/>
  <c r="AA118" i="17"/>
  <c r="U118" i="17"/>
  <c r="U111" i="17"/>
  <c r="S132" i="17"/>
  <c r="W134" i="17"/>
  <c r="S123" i="17"/>
  <c r="AC61" i="17"/>
  <c r="AC142" i="17"/>
  <c r="AC28" i="17"/>
  <c r="AA102" i="17"/>
  <c r="AA110" i="17"/>
  <c r="W53" i="17"/>
  <c r="W140" i="17"/>
  <c r="AC118" i="17"/>
  <c r="Y18" i="17"/>
  <c r="AA55" i="17"/>
  <c r="E98" i="17"/>
  <c r="E122" i="17"/>
  <c r="U40" i="17"/>
  <c r="U121" i="17"/>
  <c r="AA28" i="17"/>
  <c r="AA18" i="17"/>
  <c r="U36" i="17"/>
  <c r="U96" i="17"/>
  <c r="AC42" i="17"/>
  <c r="W19" i="17"/>
  <c r="S122" i="17"/>
  <c r="Y65" i="17"/>
  <c r="AC43" i="17"/>
  <c r="E141" i="17"/>
  <c r="AA144" i="17"/>
  <c r="Y86" i="17"/>
  <c r="E41" i="17"/>
  <c r="S133" i="17"/>
  <c r="AA46" i="17"/>
  <c r="U66" i="17"/>
  <c r="AC68" i="17"/>
  <c r="AC113" i="17"/>
  <c r="AC70" i="17"/>
  <c r="W20" i="17"/>
  <c r="S144" i="17"/>
  <c r="U74" i="17"/>
  <c r="U54" i="17"/>
  <c r="Y143" i="17"/>
  <c r="E18" i="17"/>
  <c r="AA139" i="17"/>
  <c r="S116" i="17"/>
  <c r="AA34" i="17"/>
  <c r="AA99" i="17"/>
  <c r="AC88" i="17"/>
  <c r="AA68" i="17"/>
  <c r="U88" i="17"/>
  <c r="AC82" i="17"/>
  <c r="E115" i="17"/>
  <c r="AA101" i="17"/>
  <c r="AC71" i="17"/>
  <c r="W95" i="17"/>
  <c r="W141" i="17"/>
  <c r="S29" i="17"/>
  <c r="W123" i="17"/>
  <c r="E96" i="17"/>
  <c r="E132" i="17"/>
  <c r="Y46" i="17"/>
  <c r="E120" i="17"/>
  <c r="AC121" i="17"/>
  <c r="E61" i="17"/>
  <c r="W148" i="17"/>
  <c r="AA36" i="17"/>
  <c r="W88" i="17"/>
  <c r="AA87" i="17"/>
  <c r="W66" i="17"/>
  <c r="S19" i="17"/>
  <c r="U113" i="17"/>
  <c r="AA115" i="17"/>
  <c r="W70" i="17"/>
  <c r="U112" i="17"/>
  <c r="AA61" i="17"/>
  <c r="W144" i="17"/>
  <c r="AA141" i="17"/>
  <c r="AA122" i="17"/>
  <c r="Y71" i="17"/>
  <c r="S67" i="17"/>
  <c r="S120" i="17"/>
  <c r="AA148" i="17"/>
  <c r="AA123" i="17"/>
  <c r="AC74" i="17"/>
  <c r="E29" i="17"/>
  <c r="AA56" i="17"/>
  <c r="S96" i="17"/>
  <c r="AC34" i="17"/>
  <c r="S53" i="17"/>
  <c r="AC96" i="17"/>
  <c r="S121" i="17"/>
  <c r="Y140" i="17"/>
  <c r="AC99" i="17"/>
  <c r="Y121" i="17"/>
  <c r="AC114" i="17"/>
  <c r="W115" i="17"/>
  <c r="W102" i="17"/>
  <c r="Y136" i="17"/>
  <c r="U95" i="17"/>
  <c r="W119" i="17"/>
  <c r="U43" i="17"/>
  <c r="AC36" i="17"/>
  <c r="E82" i="17"/>
  <c r="S112" i="17"/>
  <c r="AC144" i="17"/>
  <c r="AA114" i="17"/>
  <c r="S34" i="17"/>
  <c r="E85" i="17"/>
  <c r="W120" i="17"/>
  <c r="Y58" i="17"/>
  <c r="S102" i="17"/>
  <c r="E97" i="17"/>
  <c r="AC111" i="17"/>
  <c r="E46" i="17"/>
  <c r="Y96" i="17"/>
  <c r="E101" i="17"/>
  <c r="W145" i="17"/>
  <c r="S24" i="17"/>
  <c r="S42" i="17"/>
  <c r="AC131" i="17"/>
  <c r="U68" i="17"/>
  <c r="U102" i="17"/>
  <c r="W143" i="17"/>
  <c r="S115" i="17"/>
  <c r="W89" i="17"/>
  <c r="Y131" i="17"/>
  <c r="AA132" i="17"/>
  <c r="S136" i="17"/>
  <c r="U87" i="17"/>
  <c r="AA88" i="17"/>
  <c r="Y55" i="17"/>
  <c r="Y147" i="17"/>
  <c r="W67" i="17"/>
  <c r="W74" i="17"/>
  <c r="U18" i="17"/>
  <c r="W118" i="17"/>
  <c r="W56" i="17"/>
  <c r="W101" i="17"/>
  <c r="AC102" i="17"/>
  <c r="S86" i="17"/>
  <c r="W112" i="17"/>
  <c r="E66" i="17"/>
  <c r="E142" i="17"/>
  <c r="E100" i="17"/>
  <c r="AC123" i="17"/>
  <c r="E56" i="17"/>
  <c r="S114" i="17"/>
  <c r="W28" i="17"/>
  <c r="E74" i="17"/>
  <c r="Y111" i="17"/>
  <c r="E131" i="17"/>
  <c r="E28" i="17"/>
  <c r="E147" i="17"/>
  <c r="AC97" i="17"/>
  <c r="Y19" i="17"/>
  <c r="E68" i="17"/>
  <c r="Y98" i="17"/>
  <c r="S139" i="17"/>
  <c r="AA65" i="17"/>
  <c r="E123" i="17"/>
  <c r="E148" i="17"/>
  <c r="U143" i="17"/>
  <c r="W136" i="17"/>
  <c r="U140" i="17"/>
  <c r="E42" i="17"/>
  <c r="S61" i="17"/>
  <c r="U142" i="17"/>
  <c r="AC100" i="17"/>
  <c r="AC133" i="17"/>
  <c r="W138" i="17"/>
  <c r="AC56" i="17"/>
  <c r="Y122" i="17"/>
  <c r="Y61" i="17"/>
  <c r="W110" i="17"/>
  <c r="AC24" i="17"/>
  <c r="AC141" i="17"/>
  <c r="AA147" i="17"/>
  <c r="AC147" i="17"/>
  <c r="Y53" i="17"/>
  <c r="E114" i="17"/>
  <c r="Y148" i="17"/>
  <c r="W133" i="17"/>
  <c r="U28" i="17"/>
  <c r="S98" i="17"/>
  <c r="AC122" i="17"/>
  <c r="S62" i="17"/>
  <c r="Y138" i="17"/>
  <c r="W117" i="17"/>
  <c r="Y35" i="17"/>
  <c r="W65" i="17"/>
  <c r="W57" i="17"/>
  <c r="E71" i="17"/>
  <c r="AA117" i="17"/>
  <c r="AA142" i="17"/>
  <c r="U123" i="17"/>
  <c r="S85" i="17"/>
  <c r="E89" i="17"/>
  <c r="Y74" i="17"/>
  <c r="S117" i="17"/>
  <c r="Y116" i="17"/>
  <c r="E144" i="17"/>
  <c r="AA143" i="17"/>
  <c r="Y29" i="17"/>
  <c r="Y56" i="17"/>
  <c r="AA113" i="17"/>
  <c r="E43" i="17"/>
  <c r="W55" i="17"/>
  <c r="W111" i="17"/>
  <c r="W87" i="17"/>
  <c r="E40" i="17"/>
  <c r="S20" i="17"/>
  <c r="AC110" i="17"/>
  <c r="U110" i="17"/>
  <c r="AA74" i="17"/>
  <c r="W85" i="17"/>
  <c r="U99" i="17"/>
  <c r="S119" i="17"/>
  <c r="AC148" i="17"/>
  <c r="E119" i="17"/>
  <c r="S65" i="17"/>
  <c r="AA116" i="17"/>
  <c r="E139" i="17"/>
  <c r="W18" i="17"/>
  <c r="E138" i="17"/>
  <c r="U29" i="17"/>
  <c r="Y118" i="17"/>
  <c r="E117" i="17"/>
  <c r="AA57" i="17"/>
  <c r="Y24" i="17"/>
  <c r="W139" i="17"/>
  <c r="S58" i="17"/>
  <c r="Y95" i="17"/>
  <c r="Y82" i="17"/>
  <c r="W41" i="17"/>
  <c r="AA43" i="17"/>
  <c r="S110" i="17"/>
  <c r="AC41" i="17"/>
  <c r="Y117" i="17"/>
  <c r="O117" i="17" l="1"/>
  <c r="AE117" i="17" s="1"/>
  <c r="O138" i="17"/>
  <c r="AE138" i="17" s="1"/>
  <c r="O139" i="17"/>
  <c r="AE139" i="17" s="1"/>
  <c r="O119" i="17"/>
  <c r="AE119" i="17" s="1"/>
  <c r="O40" i="17"/>
  <c r="AE40" i="17" s="1"/>
  <c r="E44" i="17"/>
  <c r="AC44" i="17" s="1"/>
  <c r="O43" i="17"/>
  <c r="AE43" i="17" s="1"/>
  <c r="O144" i="17"/>
  <c r="AE144" i="17" s="1"/>
  <c r="O71" i="17"/>
  <c r="AE71" i="17" s="1"/>
  <c r="O114" i="17"/>
  <c r="AE114" i="17" s="1"/>
  <c r="O42" i="17"/>
  <c r="AE42" i="17" s="1"/>
  <c r="O148" i="17"/>
  <c r="AE148" i="17" s="1"/>
  <c r="O123" i="17"/>
  <c r="AE123" i="17" s="1"/>
  <c r="O68" i="17"/>
  <c r="AE68" i="17" s="1"/>
  <c r="O147" i="17"/>
  <c r="AE147" i="17" s="1"/>
  <c r="O28" i="17"/>
  <c r="O30" i="17" s="1"/>
  <c r="E30" i="17"/>
  <c r="E153" i="17"/>
  <c r="O131" i="17"/>
  <c r="AE131" i="17" s="1"/>
  <c r="O74" i="17"/>
  <c r="AE74" i="17" s="1"/>
  <c r="O56" i="17"/>
  <c r="AE56" i="17" s="1"/>
  <c r="O100" i="17"/>
  <c r="AE100" i="17" s="1"/>
  <c r="O142" i="17"/>
  <c r="AE142" i="17" s="1"/>
  <c r="O66" i="17"/>
  <c r="AE66" i="17" s="1"/>
  <c r="O101" i="17"/>
  <c r="AE101" i="17" s="1"/>
  <c r="O46" i="17"/>
  <c r="AE46" i="17" s="1"/>
  <c r="O97" i="17"/>
  <c r="AE97" i="17" s="1"/>
  <c r="O85" i="17"/>
  <c r="AE85" i="17" s="1"/>
  <c r="AE92" i="17" s="1"/>
  <c r="E92" i="17"/>
  <c r="O82" i="17"/>
  <c r="AE82" i="17" s="1"/>
  <c r="O29" i="17"/>
  <c r="AE29" i="17" s="1"/>
  <c r="AA63" i="17"/>
  <c r="O61" i="17"/>
  <c r="O63" i="17" s="1"/>
  <c r="E63" i="17"/>
  <c r="O120" i="17"/>
  <c r="AE120" i="17" s="1"/>
  <c r="O132" i="17"/>
  <c r="AE132" i="17" s="1"/>
  <c r="O96" i="17"/>
  <c r="AE96" i="17" s="1"/>
  <c r="O115" i="17"/>
  <c r="AE115" i="17" s="1"/>
  <c r="AA37" i="17"/>
  <c r="AC37" i="17" s="1"/>
  <c r="O18" i="17"/>
  <c r="AE18" i="17" s="1"/>
  <c r="E21" i="17"/>
  <c r="O41" i="17"/>
  <c r="AE41" i="17" s="1"/>
  <c r="O141" i="17"/>
  <c r="AE141" i="17" s="1"/>
  <c r="AA21" i="17"/>
  <c r="AA30" i="17"/>
  <c r="O122" i="17"/>
  <c r="AE122" i="17" s="1"/>
  <c r="O98" i="17"/>
  <c r="AE98" i="17" s="1"/>
  <c r="AA128" i="17"/>
  <c r="AC128" i="17" s="1"/>
  <c r="O54" i="17"/>
  <c r="AE54" i="17" s="1"/>
  <c r="O88" i="17"/>
  <c r="AE88" i="17" s="1"/>
  <c r="E80" i="17"/>
  <c r="O53" i="17"/>
  <c r="AE53" i="17" s="1"/>
  <c r="O143" i="17"/>
  <c r="AE143" i="17" s="1"/>
  <c r="O34" i="17"/>
  <c r="AE34" i="17" s="1"/>
  <c r="AE37" i="17" s="1"/>
  <c r="E107" i="17"/>
  <c r="O95" i="17"/>
  <c r="AE95" i="17" s="1"/>
  <c r="AE107" i="17" s="1"/>
  <c r="AA44" i="17"/>
  <c r="O19" i="17"/>
  <c r="AE19" i="17" s="1"/>
  <c r="O87" i="17"/>
  <c r="AE87" i="17" s="1"/>
  <c r="AA25" i="17"/>
  <c r="AA107" i="17"/>
  <c r="O62" i="17"/>
  <c r="AE62" i="17" s="1"/>
  <c r="O136" i="17"/>
  <c r="AE136" i="17" s="1"/>
  <c r="O36" i="17"/>
  <c r="AE36" i="17" s="1"/>
  <c r="AA80" i="17"/>
  <c r="O118" i="17"/>
  <c r="AE118" i="17" s="1"/>
  <c r="AE89" i="17"/>
  <c r="O140" i="17"/>
  <c r="AE140" i="17" s="1"/>
  <c r="O133" i="17"/>
  <c r="AE133" i="17" s="1"/>
  <c r="O102" i="17"/>
  <c r="AE102" i="17" s="1"/>
  <c r="AA153" i="17"/>
  <c r="O24" i="17"/>
  <c r="O25" i="17" s="1"/>
  <c r="E25" i="17"/>
  <c r="O57" i="17"/>
  <c r="AE57" i="17" s="1"/>
  <c r="O111" i="17"/>
  <c r="AE111" i="17" s="1"/>
  <c r="AA72" i="17"/>
  <c r="AC72" i="17" s="1"/>
  <c r="AA92" i="17"/>
  <c r="O35" i="17"/>
  <c r="AE35" i="17" s="1"/>
  <c r="O55" i="17"/>
  <c r="AE55" i="17" s="1"/>
  <c r="O99" i="17"/>
  <c r="AE99" i="17" s="1"/>
  <c r="O65" i="17"/>
  <c r="AE65" i="17" s="1"/>
  <c r="O145" i="17"/>
  <c r="AE145" i="17" s="1"/>
  <c r="O67" i="17"/>
  <c r="AE67" i="17" s="1"/>
  <c r="O86" i="17"/>
  <c r="AE86" i="17" s="1"/>
  <c r="O121" i="17"/>
  <c r="AE121" i="17" s="1"/>
  <c r="O116" i="17"/>
  <c r="AE116" i="17" s="1"/>
  <c r="O58" i="17"/>
  <c r="AE58" i="17" s="1"/>
  <c r="O70" i="17"/>
  <c r="AE70" i="17" s="1"/>
  <c r="E72" i="17"/>
  <c r="O110" i="17"/>
  <c r="AE110" i="17" s="1"/>
  <c r="AE128" i="17" s="1"/>
  <c r="E128" i="17"/>
  <c r="O134" i="17"/>
  <c r="AE134" i="17" s="1"/>
  <c r="O112" i="17"/>
  <c r="AE112" i="17" s="1"/>
  <c r="O113" i="17"/>
  <c r="AE113" i="17" s="1"/>
  <c r="O20" i="17"/>
  <c r="AE20" i="17" s="1"/>
  <c r="AC30" i="17"/>
  <c r="AA50" i="17"/>
  <c r="AE44" i="17"/>
  <c r="AC63" i="17"/>
  <c r="AA76" i="17"/>
  <c r="AE76" i="17" s="1"/>
  <c r="AE72" i="17"/>
  <c r="AE21" i="17"/>
  <c r="AC153" i="17"/>
  <c r="AC107" i="17"/>
  <c r="AC80" i="17"/>
  <c r="AC92" i="17"/>
  <c r="E50" i="17"/>
  <c r="E166" i="17" s="1"/>
  <c r="E213" i="17" s="1"/>
  <c r="E229" i="17" s="1"/>
  <c r="E48" i="1"/>
  <c r="E166" i="1" s="1"/>
  <c r="AC21" i="17"/>
  <c r="AE153" i="17"/>
  <c r="AE80" i="17"/>
  <c r="G48" i="1"/>
  <c r="G166" i="1" s="1"/>
  <c r="AA166" i="17"/>
  <c r="O107" i="17"/>
  <c r="Q107" i="17" s="1"/>
  <c r="O153" i="17"/>
  <c r="O44" i="17"/>
  <c r="O92" i="17"/>
  <c r="Q92" i="17" s="1"/>
  <c r="AE28" i="17"/>
  <c r="AE30" i="17" s="1"/>
  <c r="O21" i="17"/>
  <c r="O50" i="17" s="1"/>
  <c r="O128" i="17"/>
  <c r="Q128" i="17" s="1"/>
  <c r="AA48" i="17"/>
  <c r="AE48" i="17" s="1"/>
  <c r="AE61" i="17" l="1"/>
  <c r="AE63" i="17" s="1"/>
  <c r="O37" i="17"/>
  <c r="O80" i="17"/>
  <c r="Q80" i="17" s="1"/>
  <c r="AE24" i="17"/>
  <c r="AE25" i="17" s="1"/>
  <c r="O72" i="17"/>
  <c r="Q153" i="17"/>
  <c r="E239" i="17"/>
  <c r="E241" i="17" s="1"/>
  <c r="E243" i="17" s="1"/>
  <c r="Q50" i="17"/>
  <c r="AC50" i="17"/>
  <c r="AC166" i="17"/>
  <c r="O166" i="17"/>
  <c r="Q166" i="17" s="1"/>
  <c r="AE50" i="17"/>
  <c r="AE166" i="17" s="1"/>
  <c r="E249" i="17"/>
  <c r="E250" i="17" s="1"/>
  <c r="E252" i="17" s="1"/>
  <c r="E236" i="17" l="1"/>
  <c r="E237" i="17" s="1"/>
  <c r="O239" i="17"/>
  <c r="AA239" i="17"/>
  <c r="AA240" i="17" s="1"/>
</calcChain>
</file>

<file path=xl/sharedStrings.xml><?xml version="1.0" encoding="utf-8"?>
<sst xmlns="http://schemas.openxmlformats.org/spreadsheetml/2006/main" count="1284" uniqueCount="536">
  <si>
    <t>Steam Production Plant</t>
  </si>
  <si>
    <t>Lingan</t>
  </si>
  <si>
    <t>Point Tupper</t>
  </si>
  <si>
    <t>Trenton</t>
  </si>
  <si>
    <t>Tufts Cove</t>
  </si>
  <si>
    <t xml:space="preserve">Lingan 1-2 </t>
  </si>
  <si>
    <t xml:space="preserve">Lingan 3-4 </t>
  </si>
  <si>
    <t xml:space="preserve">Lingan - Common </t>
  </si>
  <si>
    <t xml:space="preserve">Total Lingan </t>
  </si>
  <si>
    <t xml:space="preserve">Point Aconi </t>
  </si>
  <si>
    <t xml:space="preserve">Point Tupper 1 </t>
  </si>
  <si>
    <t xml:space="preserve">Point Tupper 2 </t>
  </si>
  <si>
    <t xml:space="preserve">Total Point Tupper </t>
  </si>
  <si>
    <t xml:space="preserve">Trenton 1-4 </t>
  </si>
  <si>
    <t xml:space="preserve">Trenton 5 </t>
  </si>
  <si>
    <t xml:space="preserve">Trenton 6 </t>
  </si>
  <si>
    <t xml:space="preserve">Trenton - Common </t>
  </si>
  <si>
    <t xml:space="preserve">Total Trenton </t>
  </si>
  <si>
    <t xml:space="preserve">Tufts Cove 1 </t>
  </si>
  <si>
    <t xml:space="preserve">Tufts Cove 2 </t>
  </si>
  <si>
    <t xml:space="preserve">Tufts Cove 3 </t>
  </si>
  <si>
    <t xml:space="preserve">Tufts Cove - Common </t>
  </si>
  <si>
    <t xml:space="preserve">Total Tufts Cove </t>
  </si>
  <si>
    <t>Total Steam Plant</t>
  </si>
  <si>
    <t>Rate</t>
  </si>
  <si>
    <t>-</t>
  </si>
  <si>
    <t>310.99 1100</t>
  </si>
  <si>
    <t>310.99 1200</t>
  </si>
  <si>
    <t>310.99 1900</t>
  </si>
  <si>
    <t>310.99 2100</t>
  </si>
  <si>
    <t>310.99 3100</t>
  </si>
  <si>
    <t>310.99 3200</t>
  </si>
  <si>
    <t>310.99 4200</t>
  </si>
  <si>
    <t>310.99 4300</t>
  </si>
  <si>
    <t>310.99 4900</t>
  </si>
  <si>
    <t>310.99 5100</t>
  </si>
  <si>
    <t>310.99 5200</t>
  </si>
  <si>
    <t>310.99 5300</t>
  </si>
  <si>
    <t>310.99 5900</t>
  </si>
  <si>
    <t>330.99 2100</t>
  </si>
  <si>
    <t>330.99 2200</t>
  </si>
  <si>
    <t>330.99 2400</t>
  </si>
  <si>
    <t>330.99 2500</t>
  </si>
  <si>
    <t>330.99 2600</t>
  </si>
  <si>
    <t>330.99 2700</t>
  </si>
  <si>
    <t>330.99 3100</t>
  </si>
  <si>
    <t>330.99 3200</t>
  </si>
  <si>
    <t>330.99 3300</t>
  </si>
  <si>
    <t>330.99 3600</t>
  </si>
  <si>
    <t>330.99 3800</t>
  </si>
  <si>
    <t>340.99 0100</t>
  </si>
  <si>
    <t>340.99 0200</t>
  </si>
  <si>
    <t>340.99 0300</t>
  </si>
  <si>
    <t>330.99 2800</t>
  </si>
  <si>
    <t>330.99 3500</t>
  </si>
  <si>
    <t>Hydraulic Production Plant</t>
  </si>
  <si>
    <t xml:space="preserve">Avon                                   </t>
  </si>
  <si>
    <t xml:space="preserve">Bear River                             </t>
  </si>
  <si>
    <t xml:space="preserve">Black River                            </t>
  </si>
  <si>
    <t xml:space="preserve">Dickie Brook                           </t>
  </si>
  <si>
    <t xml:space="preserve">Fall River           </t>
  </si>
  <si>
    <t xml:space="preserve">Harmony              </t>
  </si>
  <si>
    <t>Lequille System</t>
  </si>
  <si>
    <t xml:space="preserve">Nictaux &amp; Paradise   </t>
  </si>
  <si>
    <t xml:space="preserve">Lequille             </t>
  </si>
  <si>
    <t>Total Lequille System</t>
  </si>
  <si>
    <t xml:space="preserve">Roseway                                </t>
  </si>
  <si>
    <t>St. Margaret's</t>
  </si>
  <si>
    <t xml:space="preserve">Sheet Harbor                           </t>
  </si>
  <si>
    <t xml:space="preserve">Tusket                                 </t>
  </si>
  <si>
    <t>Wreck Cove System</t>
  </si>
  <si>
    <t xml:space="preserve">Wreck Cove                             </t>
  </si>
  <si>
    <t>South Lake</t>
  </si>
  <si>
    <t>Total Wreck Cove System</t>
  </si>
  <si>
    <t xml:space="preserve">Annapolis Tidal                        </t>
  </si>
  <si>
    <t>General</t>
  </si>
  <si>
    <t>Total Hydraulic Production</t>
  </si>
  <si>
    <t>Other Production - Gas Turbines</t>
  </si>
  <si>
    <t xml:space="preserve">Burnside             </t>
  </si>
  <si>
    <t xml:space="preserve">Tusket               </t>
  </si>
  <si>
    <t xml:space="preserve">Victoria Junction    </t>
  </si>
  <si>
    <t>Total Other Production - Gas Turbines</t>
  </si>
  <si>
    <t>Transmission Plant</t>
  </si>
  <si>
    <t xml:space="preserve">Land Rights - Easements                        </t>
  </si>
  <si>
    <t xml:space="preserve">Station Equipment                                </t>
  </si>
  <si>
    <t xml:space="preserve">Towers &amp; Fixtures                              </t>
  </si>
  <si>
    <t xml:space="preserve">Poles &amp; Fixtures                               </t>
  </si>
  <si>
    <t xml:space="preserve">Overhead Conductors &amp; Devices                  </t>
  </si>
  <si>
    <t xml:space="preserve">Underground Conduit                              </t>
  </si>
  <si>
    <t xml:space="preserve">Underground Conductors &amp; Devices               </t>
  </si>
  <si>
    <t xml:space="preserve">Roads, Trails &amp; Bridges                          </t>
  </si>
  <si>
    <t xml:space="preserve">Transmission - Indirect Costs                 </t>
  </si>
  <si>
    <t>Total Transmission Plant</t>
  </si>
  <si>
    <t>Distribution Plant</t>
  </si>
  <si>
    <t xml:space="preserve">Land Rights - Easements, Surveys &amp; Clearing    </t>
  </si>
  <si>
    <t xml:space="preserve">Structures &amp; Improvements                      </t>
  </si>
  <si>
    <t xml:space="preserve">Poles, Towers &amp; Fixtures                       </t>
  </si>
  <si>
    <t xml:space="preserve">Line Transformers                                </t>
  </si>
  <si>
    <t xml:space="preserve">Services                                         </t>
  </si>
  <si>
    <t xml:space="preserve">Meters                                           </t>
  </si>
  <si>
    <t xml:space="preserve">Street Lighting &amp; Signal Systems               </t>
  </si>
  <si>
    <t xml:space="preserve">Distribution - Indirect Costs                 </t>
  </si>
  <si>
    <t>Total Distribution Plant</t>
  </si>
  <si>
    <t>General Plant</t>
  </si>
  <si>
    <t xml:space="preserve">Land Rights - General Plant                    </t>
  </si>
  <si>
    <t xml:space="preserve">Structures &amp; Improvements                    </t>
  </si>
  <si>
    <t xml:space="preserve">Office Furniture &amp; Equipment                 </t>
  </si>
  <si>
    <t xml:space="preserve">Office Furniture &amp; Equip - Computer Hardware   </t>
  </si>
  <si>
    <t>Reserve Variance Amort - Comp Hardware</t>
  </si>
  <si>
    <t xml:space="preserve">Office Furniture &amp; Equip - Computer Software   </t>
  </si>
  <si>
    <t xml:space="preserve">Transportation Equipment       </t>
  </si>
  <si>
    <t xml:space="preserve">Stores Equipment                                 </t>
  </si>
  <si>
    <t xml:space="preserve">Tools, Shop &amp; Garage Equipment                 </t>
  </si>
  <si>
    <t xml:space="preserve">Laboratory Equipment                             </t>
  </si>
  <si>
    <t xml:space="preserve">Communication Equipment                          </t>
  </si>
  <si>
    <t>Communication Equipment - SCADA Eq</t>
  </si>
  <si>
    <t xml:space="preserve">Miscellaneous Equipment                          </t>
  </si>
  <si>
    <t>Site Restoration - Steam Production</t>
  </si>
  <si>
    <t xml:space="preserve">Roads, Bridges &amp; Trails (Kelly Rock)          </t>
  </si>
  <si>
    <t xml:space="preserve">Mining Equipment (Kelly Rock)                 </t>
  </si>
  <si>
    <t xml:space="preserve">General - Indirect Costs                      </t>
  </si>
  <si>
    <t>Total General Plant</t>
  </si>
  <si>
    <t>Depreciable Plant Not Studied</t>
  </si>
  <si>
    <t>Steam Production Plant Not Studied</t>
  </si>
  <si>
    <t xml:space="preserve">Glace Bay                              </t>
  </si>
  <si>
    <t xml:space="preserve">Water Street                           </t>
  </si>
  <si>
    <t>Total Steam Production Plant Not Studied</t>
  </si>
  <si>
    <t>Hydraulic Production Not Studied</t>
  </si>
  <si>
    <t xml:space="preserve">Mersey                                 </t>
  </si>
  <si>
    <t>Mersey Hvy</t>
  </si>
  <si>
    <t>Milton Hvy</t>
  </si>
  <si>
    <t>White Rock Hvy</t>
  </si>
  <si>
    <t>Total Hydraulic Production Plant Not Studied</t>
  </si>
  <si>
    <t>General Plant Not Studied</t>
  </si>
  <si>
    <t>Leasehold Improvements</t>
  </si>
  <si>
    <t>Total Depreciable Plant Not Studied</t>
  </si>
  <si>
    <t>Total Depreciable Plant</t>
  </si>
  <si>
    <t>NONDEPRECIABLE PLANT</t>
  </si>
  <si>
    <t>Land - Steam Production</t>
  </si>
  <si>
    <t>Land - Hydraulic Production</t>
  </si>
  <si>
    <t>Land - Other Production</t>
  </si>
  <si>
    <t>Land - Transmission</t>
  </si>
  <si>
    <t>Land - Distribution</t>
  </si>
  <si>
    <t>Land - General</t>
  </si>
  <si>
    <t>Total Nondepreciable Plant</t>
  </si>
  <si>
    <t>Total Electric Plant</t>
  </si>
  <si>
    <t>Footnotes:</t>
  </si>
  <si>
    <t>a</t>
  </si>
  <si>
    <t>Curve shown represents interim survivor curve.</t>
  </si>
  <si>
    <t>b</t>
  </si>
  <si>
    <t>Amortization rate applicable to vintages within the amortization period</t>
  </si>
  <si>
    <t>c</t>
  </si>
  <si>
    <t>Special reserve variance amortization adjustment proposed.  The reserve variance related to computer hardware will be amortized over a 5 year period rather than the account's remaining life which is 1.7 years.</t>
  </si>
  <si>
    <t>d</t>
  </si>
  <si>
    <t>DEPRECIABLE PLANT</t>
  </si>
  <si>
    <t>Tufts Cove CT Unit 4</t>
  </si>
  <si>
    <t>Tufts Cove CT Unit 5</t>
  </si>
  <si>
    <t>340.99 0400</t>
  </si>
  <si>
    <t>340.99 0500</t>
  </si>
  <si>
    <t>(13)=(11)-(6)</t>
  </si>
  <si>
    <t>Total Lingan</t>
  </si>
  <si>
    <t>Total Point Tupper</t>
  </si>
  <si>
    <t>Total Trenton</t>
  </si>
  <si>
    <t>Total Tufts Cove</t>
  </si>
  <si>
    <t>Total Steam Production Plant</t>
  </si>
  <si>
    <t>S0.5</t>
  </si>
  <si>
    <t>R0.5</t>
  </si>
  <si>
    <t>Square</t>
  </si>
  <si>
    <t xml:space="preserve">      Lingan 1-2</t>
  </si>
  <si>
    <t xml:space="preserve">      Lingan 3-4</t>
  </si>
  <si>
    <t xml:space="preserve">      Lingan - Common</t>
  </si>
  <si>
    <t>Point Aconi 1</t>
  </si>
  <si>
    <t xml:space="preserve">      Point Tupper 1</t>
  </si>
  <si>
    <t xml:space="preserve">      Point Tupper 2</t>
  </si>
  <si>
    <t xml:space="preserve">      Trenton 1-4</t>
  </si>
  <si>
    <t xml:space="preserve">      Trenton 5</t>
  </si>
  <si>
    <t xml:space="preserve">      Trenton 6</t>
  </si>
  <si>
    <t xml:space="preserve">      Trenton - Common</t>
  </si>
  <si>
    <t xml:space="preserve">      Tufts Cove 1</t>
  </si>
  <si>
    <t xml:space="preserve">      Tufts Cove 2</t>
  </si>
  <si>
    <t xml:space="preserve">      Tufts Cove 3</t>
  </si>
  <si>
    <t xml:space="preserve">      Tufts Cove - Common</t>
  </si>
  <si>
    <t xml:space="preserve">    Avon</t>
  </si>
  <si>
    <t xml:space="preserve">    Bear River</t>
  </si>
  <si>
    <t xml:space="preserve">    Black River</t>
  </si>
  <si>
    <t xml:space="preserve">    Dickie Brook</t>
  </si>
  <si>
    <t xml:space="preserve">    Fall River</t>
  </si>
  <si>
    <t xml:space="preserve">    Harmony</t>
  </si>
  <si>
    <t xml:space="preserve">    Nictaux &amp; Paradise</t>
  </si>
  <si>
    <t xml:space="preserve">    Lequille</t>
  </si>
  <si>
    <t xml:space="preserve">    Roseway</t>
  </si>
  <si>
    <t xml:space="preserve">    St. Margaret's</t>
  </si>
  <si>
    <t xml:space="preserve">    Sheet Harbor</t>
  </si>
  <si>
    <t xml:space="preserve">    Tusket</t>
  </si>
  <si>
    <t xml:space="preserve">    Wreck Cove</t>
  </si>
  <si>
    <t xml:space="preserve">    South Lake</t>
  </si>
  <si>
    <t xml:space="preserve">    Annapolis Tidal</t>
  </si>
  <si>
    <t xml:space="preserve">    General</t>
  </si>
  <si>
    <t xml:space="preserve">    Burnside</t>
  </si>
  <si>
    <t xml:space="preserve">    Victoria Junction</t>
  </si>
  <si>
    <t xml:space="preserve">   Land Rights - Easements</t>
  </si>
  <si>
    <t xml:space="preserve">   Station Equipment</t>
  </si>
  <si>
    <t xml:space="preserve">   Towers &amp; Fixtures</t>
  </si>
  <si>
    <t xml:space="preserve">   Poles &amp; Fixtures</t>
  </si>
  <si>
    <t xml:space="preserve">   Overhead Conductors &amp; Devices</t>
  </si>
  <si>
    <t xml:space="preserve">   Underground Conduit</t>
  </si>
  <si>
    <t xml:space="preserve">   Underground Conductors &amp; Devices</t>
  </si>
  <si>
    <t xml:space="preserve">   Roads, Trails &amp; Bridges</t>
  </si>
  <si>
    <t xml:space="preserve">   Transmission- Indirect Costs</t>
  </si>
  <si>
    <t xml:space="preserve">   Transmission Net Salvage Allowance</t>
  </si>
  <si>
    <t xml:space="preserve">   Land Rights - Easements, Surveys &amp; Clearing</t>
  </si>
  <si>
    <t xml:space="preserve">   Structures &amp; Improvements</t>
  </si>
  <si>
    <t xml:space="preserve">   Poles, Towers &amp; Fixtures</t>
  </si>
  <si>
    <t xml:space="preserve">   Line Transformers</t>
  </si>
  <si>
    <t xml:space="preserve">   Services</t>
  </si>
  <si>
    <t xml:space="preserve">   Meters</t>
  </si>
  <si>
    <t xml:space="preserve">   Street Lighting &amp; Signal Systems</t>
  </si>
  <si>
    <t xml:space="preserve">   Distribution- Indirect Costs</t>
  </si>
  <si>
    <t xml:space="preserve">   Distribution Net Salvage Allowance</t>
  </si>
  <si>
    <t xml:space="preserve">General Plant     </t>
  </si>
  <si>
    <t xml:space="preserve">   Land Rights - General Plant  </t>
  </si>
  <si>
    <t xml:space="preserve">   Structures &amp; improvements    </t>
  </si>
  <si>
    <t xml:space="preserve">   Office Furniture &amp; Equipment  </t>
  </si>
  <si>
    <t xml:space="preserve">   Office Furniture &amp; Equip - Computer Hardware</t>
  </si>
  <si>
    <t xml:space="preserve">   Reserve Variance Amort - Comp Hardware</t>
  </si>
  <si>
    <t xml:space="preserve">   Office Furniture &amp; Equip - Computer Software</t>
  </si>
  <si>
    <t xml:space="preserve">   Transportation Equipment     </t>
  </si>
  <si>
    <t xml:space="preserve">   Stores Equipment     </t>
  </si>
  <si>
    <t xml:space="preserve">   Tools, Shop and Garage Equipment  </t>
  </si>
  <si>
    <t xml:space="preserve">   Laboratory Equipment     </t>
  </si>
  <si>
    <t xml:space="preserve">   Communication Equipment     </t>
  </si>
  <si>
    <t xml:space="preserve">   Communication Equipment - SCADA Eq  </t>
  </si>
  <si>
    <t xml:space="preserve">   Miscellaneous Equipment     </t>
  </si>
  <si>
    <t xml:space="preserve">   Site Restoration - Steam Production </t>
  </si>
  <si>
    <t xml:space="preserve">   Roads, Bridges &amp; Traps (Kelly Rock) </t>
  </si>
  <si>
    <t xml:space="preserve">   Mining Equipment (Kelly Rock)</t>
  </si>
  <si>
    <t xml:space="preserve">   General - Indirect Costs</t>
  </si>
  <si>
    <t xml:space="preserve">85-S0 </t>
  </si>
  <si>
    <t>100-S1</t>
  </si>
  <si>
    <t>100-S0.5</t>
  </si>
  <si>
    <t>80-SQ</t>
  </si>
  <si>
    <t>39-R2.5</t>
  </si>
  <si>
    <t>50-S3</t>
  </si>
  <si>
    <t>44-R2</t>
  </si>
  <si>
    <t>43-R3</t>
  </si>
  <si>
    <t>65-S3</t>
  </si>
  <si>
    <t>40-R4</t>
  </si>
  <si>
    <t>65-SQ</t>
  </si>
  <si>
    <t>60-SQ</t>
  </si>
  <si>
    <t>45-S2</t>
  </si>
  <si>
    <t>40-R2</t>
  </si>
  <si>
    <t>34-R2</t>
  </si>
  <si>
    <t>36-R2</t>
  </si>
  <si>
    <t>75-R4</t>
  </si>
  <si>
    <t>43-S2</t>
  </si>
  <si>
    <t>25-R1</t>
  </si>
  <si>
    <t>38-S3</t>
  </si>
  <si>
    <t>24-S2</t>
  </si>
  <si>
    <t>26-R2</t>
  </si>
  <si>
    <t>50-SQ</t>
  </si>
  <si>
    <t>40-R3</t>
  </si>
  <si>
    <t>20-SQ</t>
  </si>
  <si>
    <t>7-SQ</t>
  </si>
  <si>
    <t>10-SQ</t>
  </si>
  <si>
    <t>11-R0.5</t>
  </si>
  <si>
    <t>15-SQ</t>
  </si>
  <si>
    <t>20-L3</t>
  </si>
  <si>
    <t>16.5-L1.5</t>
  </si>
  <si>
    <t>20 - SQ</t>
  </si>
  <si>
    <t>2034</t>
  </si>
  <si>
    <t xml:space="preserve">40 - R2 </t>
  </si>
  <si>
    <t>Transmission Net Salvage Allowance</t>
  </si>
  <si>
    <t>Distribution Net Salvage Allowance</t>
  </si>
  <si>
    <t>General Net Salvage Allowance</t>
  </si>
  <si>
    <t>Not Studied</t>
  </si>
  <si>
    <t>R2.5</t>
  </si>
  <si>
    <t>L1.5</t>
  </si>
  <si>
    <t>TOTAL DEPRECIABLE PLANT</t>
  </si>
  <si>
    <t>Straight Marine Terminal</t>
  </si>
  <si>
    <t>Reserve Variance Amort - Comp Software</t>
  </si>
  <si>
    <t>Purchase Difference</t>
  </si>
  <si>
    <t>Non-Utility Property</t>
  </si>
  <si>
    <t>Research and Development</t>
  </si>
  <si>
    <t>Total Depreciable Plant Studied</t>
  </si>
  <si>
    <t>Land - Wind Production</t>
  </si>
  <si>
    <t>SCADA Equipment</t>
  </si>
  <si>
    <t>Remote Monitoring Equipment</t>
  </si>
  <si>
    <t>Station Equipment - Miscellaneous</t>
  </si>
  <si>
    <t xml:space="preserve">   Transmission Net Salvage Allowance ($ millions)</t>
  </si>
  <si>
    <t xml:space="preserve">   Distribution Net Salvage Allowance ($ millions)</t>
  </si>
  <si>
    <t xml:space="preserve">   Reserve Variance Amort - Comp Hardware ($ mils)</t>
  </si>
  <si>
    <t>Amount shown represents the reserve variance related to computer hardware and software. The reserve variance is the difference between the theoretical reserve and the book reserve.</t>
  </si>
  <si>
    <t>Point Aconi</t>
  </si>
  <si>
    <t>Total Point Aconi</t>
  </si>
  <si>
    <t>Wind Turbine</t>
  </si>
  <si>
    <t xml:space="preserve">Sheet Harbour                           </t>
  </si>
  <si>
    <t>Hydro ARO Accretion &amp; Depreciation</t>
  </si>
  <si>
    <t>Other Production ARO Accretion &amp; Depreciation</t>
  </si>
  <si>
    <t>Fully Accrued</t>
  </si>
  <si>
    <t xml:space="preserve">310.99 11           </t>
  </si>
  <si>
    <t xml:space="preserve">310.99 12           </t>
  </si>
  <si>
    <t xml:space="preserve">310.99 19           </t>
  </si>
  <si>
    <t xml:space="preserve">310.99 21           </t>
  </si>
  <si>
    <t xml:space="preserve">310.99 31           </t>
  </si>
  <si>
    <t xml:space="preserve">310.99 32           </t>
  </si>
  <si>
    <t xml:space="preserve">310.99 42           </t>
  </si>
  <si>
    <t xml:space="preserve">310.99 43           </t>
  </si>
  <si>
    <t xml:space="preserve">310.99 49           </t>
  </si>
  <si>
    <t xml:space="preserve">310.99 51           </t>
  </si>
  <si>
    <t xml:space="preserve">310.99 52           </t>
  </si>
  <si>
    <t xml:space="preserve">310.99 53           </t>
  </si>
  <si>
    <t xml:space="preserve">310.99 59           </t>
  </si>
  <si>
    <t xml:space="preserve">310.99 85           </t>
  </si>
  <si>
    <t xml:space="preserve">330.99 21           </t>
  </si>
  <si>
    <t xml:space="preserve">330.99 22           </t>
  </si>
  <si>
    <t xml:space="preserve">330.99 24           </t>
  </si>
  <si>
    <t xml:space="preserve">330.99 25           </t>
  </si>
  <si>
    <t xml:space="preserve">330.99 26           </t>
  </si>
  <si>
    <t xml:space="preserve">330.99 27           </t>
  </si>
  <si>
    <t xml:space="preserve">330.99 28           </t>
  </si>
  <si>
    <t xml:space="preserve">330.99 29           </t>
  </si>
  <si>
    <t xml:space="preserve">330.99 31           </t>
  </si>
  <si>
    <t xml:space="preserve">330.99 32           </t>
  </si>
  <si>
    <t xml:space="preserve">330.99 33           </t>
  </si>
  <si>
    <t xml:space="preserve">330.99 35           </t>
  </si>
  <si>
    <t xml:space="preserve">330.99 36           </t>
  </si>
  <si>
    <t xml:space="preserve">330.99 38           </t>
  </si>
  <si>
    <t xml:space="preserve">340.99 01           </t>
  </si>
  <si>
    <t xml:space="preserve">340.99 02           </t>
  </si>
  <si>
    <t xml:space="preserve">340.99 03           </t>
  </si>
  <si>
    <t xml:space="preserve">340.99 04           </t>
  </si>
  <si>
    <t xml:space="preserve">340.99 05           </t>
  </si>
  <si>
    <t xml:space="preserve">310.99 41           </t>
  </si>
  <si>
    <t xml:space="preserve">330.99 37           </t>
  </si>
  <si>
    <t xml:space="preserve">340.99 93           </t>
  </si>
  <si>
    <t>Depn</t>
  </si>
  <si>
    <t>310.99 00</t>
  </si>
  <si>
    <t>430.99 700</t>
  </si>
  <si>
    <t>430.99 900</t>
  </si>
  <si>
    <t>430.99 9100</t>
  </si>
  <si>
    <t>430.99 9200</t>
  </si>
  <si>
    <t>Acct.</t>
  </si>
  <si>
    <t/>
  </si>
  <si>
    <t>430.99 70</t>
  </si>
  <si>
    <t>430.99 90</t>
  </si>
  <si>
    <t>430.99 91</t>
  </si>
  <si>
    <t>430.99 92</t>
  </si>
  <si>
    <t>Leasehold Improvements - General</t>
  </si>
  <si>
    <t>Leasehold Improvements - SS</t>
  </si>
  <si>
    <t>Retirement Adjustment - Transmission</t>
  </si>
  <si>
    <t>Retirement Adjustment - Distribution</t>
  </si>
  <si>
    <t>AdjTrans</t>
  </si>
  <si>
    <t>AdjDist</t>
  </si>
  <si>
    <t>AdjGen</t>
  </si>
  <si>
    <t>Retirement Adjustment - General</t>
  </si>
  <si>
    <t>Capital Contribution - Thermal</t>
  </si>
  <si>
    <t>Capital Contribution - Hydro</t>
  </si>
  <si>
    <t>Capital Contribution - Other Production</t>
  </si>
  <si>
    <t>Capital Contribution - Wind</t>
  </si>
  <si>
    <t>Capital Contribution - Transmission</t>
  </si>
  <si>
    <t>Capital Contribution - Distribution</t>
  </si>
  <si>
    <t>Capital Contribution - General</t>
  </si>
  <si>
    <t>CapTh</t>
  </si>
  <si>
    <t>CapHyd</t>
  </si>
  <si>
    <t>CapOth</t>
  </si>
  <si>
    <t>CapWind</t>
  </si>
  <si>
    <t>CapTra</t>
  </si>
  <si>
    <t>CapDis</t>
  </si>
  <si>
    <t>CapGen</t>
  </si>
  <si>
    <t>IndTh</t>
  </si>
  <si>
    <t>Thermal Production Plant Not Studied</t>
  </si>
  <si>
    <t>AROTh</t>
  </si>
  <si>
    <t>AROHyd</t>
  </si>
  <si>
    <t>AROOth</t>
  </si>
  <si>
    <t>ARO Cost - Thermal</t>
  </si>
  <si>
    <t>ARO Cost - Hydro</t>
  </si>
  <si>
    <t>ARO Cost - Other Production</t>
  </si>
  <si>
    <t>Site Restoration Asset - Trans.</t>
  </si>
  <si>
    <t>SiteTran</t>
  </si>
  <si>
    <t>Site Restoration Asset - Dist.</t>
  </si>
  <si>
    <t>SiteDist</t>
  </si>
  <si>
    <t>Special reserve variance amortization adjustment proposed.  The reserve variance related to computer hardware will be amortized over a 5 year period rather than the account's remaining life.</t>
  </si>
  <si>
    <t>Notes:</t>
  </si>
  <si>
    <t>Exisiting depreciation parameters are from the 2003 depreciation settlement.  Existing depreciation rates are from the 2009 Continuity Schedule.</t>
  </si>
  <si>
    <t xml:space="preserve">Office Furniture and Equipment                 </t>
  </si>
  <si>
    <t xml:space="preserve">Office Furniture and Equip - Computer Hardware   </t>
  </si>
  <si>
    <t xml:space="preserve">Tools, Shop and Garage Equipment                 </t>
  </si>
  <si>
    <t xml:space="preserve">Office Furniture and Equip - Computer Software   </t>
  </si>
  <si>
    <t>ARO Accretion - Thermal</t>
  </si>
  <si>
    <t>ARO Accretion - Hydro</t>
  </si>
  <si>
    <t>ARO Accretion - Other</t>
  </si>
  <si>
    <t>Fully Amortized General Plant</t>
  </si>
  <si>
    <t>Total Fully Amortized General Plant</t>
  </si>
  <si>
    <t>Amounts shown are for vintages outside of the amortization period for each account.  These amounts should be retired with the adoption of amortization accounting.</t>
  </si>
  <si>
    <t>NOVA SCOTIA POWER, INC.</t>
  </si>
  <si>
    <t>ORIGINAL COST</t>
  </si>
  <si>
    <t>AS OF</t>
  </si>
  <si>
    <t>DECEMBER 31, 2019</t>
  </si>
  <si>
    <t>PROBABLE</t>
  </si>
  <si>
    <t xml:space="preserve">RETIREMENT </t>
  </si>
  <si>
    <t>DATE</t>
  </si>
  <si>
    <t>ESTIMATED</t>
  </si>
  <si>
    <t>SURVIVOR</t>
  </si>
  <si>
    <t>CURVE</t>
  </si>
  <si>
    <t>NET</t>
  </si>
  <si>
    <t>SALVAGE</t>
  </si>
  <si>
    <t>PERCENT</t>
  </si>
  <si>
    <t>BOOK RESERVE</t>
  </si>
  <si>
    <t>ANNUAL ACCRUAL</t>
  </si>
  <si>
    <t>AMOUNT</t>
  </si>
  <si>
    <t>RATE</t>
  </si>
  <si>
    <t>TABLE 2.  COMPARISON OF EXISTING AND PROPOSED DEPRECIATION PARAMETERS, ANNUAL ACCRUAL RATES AND AMOUNTS BY DEPRECIABLE CATEGORY</t>
  </si>
  <si>
    <t>EXISTING</t>
  </si>
  <si>
    <t>PROPOSED</t>
  </si>
  <si>
    <t>DIFFERENCE</t>
  </si>
  <si>
    <t>STEAM PRODUCTION PLANT</t>
  </si>
  <si>
    <t>LINGAN</t>
  </si>
  <si>
    <t xml:space="preserve">LINGAN 3-4 </t>
  </si>
  <si>
    <t xml:space="preserve">LINGAN - COMMON </t>
  </si>
  <si>
    <t xml:space="preserve">TOTAL LINGAN </t>
  </si>
  <si>
    <t xml:space="preserve">POINT ACONI </t>
  </si>
  <si>
    <t>POINT TUPPER</t>
  </si>
  <si>
    <t>TRENTON</t>
  </si>
  <si>
    <t xml:space="preserve">TRENTON 5 </t>
  </si>
  <si>
    <t xml:space="preserve">TRENTON 6 </t>
  </si>
  <si>
    <t xml:space="preserve">TRENTON - COMMON </t>
  </si>
  <si>
    <t xml:space="preserve">TOTAL TRENTON </t>
  </si>
  <si>
    <t>TUFTS COVE</t>
  </si>
  <si>
    <t xml:space="preserve">TUFTS COVE 1 </t>
  </si>
  <si>
    <t xml:space="preserve">TUFTS COVE 2 </t>
  </si>
  <si>
    <t xml:space="preserve">TUFTS COVE 3 </t>
  </si>
  <si>
    <t xml:space="preserve">TUFTS COVE - COMMON </t>
  </si>
  <si>
    <t xml:space="preserve">TOTAL TUFTS COVE </t>
  </si>
  <si>
    <t>POINT TUPPER MARINE TERMINAL</t>
  </si>
  <si>
    <t>GENERAL</t>
  </si>
  <si>
    <t>HYDRAULIC PRODUCTION PLANT</t>
  </si>
  <si>
    <t xml:space="preserve">AVON                                   </t>
  </si>
  <si>
    <t xml:space="preserve">BEAR RIVER                             </t>
  </si>
  <si>
    <t xml:space="preserve">BLACK RIVER                            </t>
  </si>
  <si>
    <t xml:space="preserve">DICKIE BROOK                           </t>
  </si>
  <si>
    <t xml:space="preserve">FALL RIVER           </t>
  </si>
  <si>
    <t>LEQUILLE</t>
  </si>
  <si>
    <t>ST. MARGARET'S</t>
  </si>
  <si>
    <t xml:space="preserve">SHEET HARBOUR                           </t>
  </si>
  <si>
    <t xml:space="preserve">TUSKET                                 </t>
  </si>
  <si>
    <t xml:space="preserve">WRECK COVE                             </t>
  </si>
  <si>
    <t>OTHER PRODUCTION - GAS TURBINES</t>
  </si>
  <si>
    <t xml:space="preserve">BURNSIDE             </t>
  </si>
  <si>
    <t xml:space="preserve">TUSKET               </t>
  </si>
  <si>
    <t xml:space="preserve">VICTORIA JUNCTION    </t>
  </si>
  <si>
    <t>TUFTS COVE CT UNIT 4</t>
  </si>
  <si>
    <t>TUFTS COVE CT UNIT 5</t>
  </si>
  <si>
    <t>TOTAL OTHER PRODUCTION - GAS TURBINES</t>
  </si>
  <si>
    <t>TRANSMISSION PLANT</t>
  </si>
  <si>
    <t xml:space="preserve">LAND RIGHTS - EASEMENTS                        </t>
  </si>
  <si>
    <t xml:space="preserve">STATION EQUIPMENT                                </t>
  </si>
  <si>
    <t xml:space="preserve">TOWERS AND FIXTURES                              </t>
  </si>
  <si>
    <t xml:space="preserve">POLES AND FIXTURES                               </t>
  </si>
  <si>
    <t xml:space="preserve">OVERHEAD CONDUCTORS AND DEVICES                  </t>
  </si>
  <si>
    <t xml:space="preserve">UNDERGROUND CONDUIT                              </t>
  </si>
  <si>
    <t xml:space="preserve">UNDERGROUND CONDUCTORS AND DEVICES               </t>
  </si>
  <si>
    <t xml:space="preserve">ROADS, TRAILS AND BRIDGES                          </t>
  </si>
  <si>
    <t>TOTAL TRANSMISSION PLANT</t>
  </si>
  <si>
    <t>DISTRIBUTION PLANT</t>
  </si>
  <si>
    <t xml:space="preserve">STRUCTURES AND IMPROVEMENTS                      </t>
  </si>
  <si>
    <t>SCADA EQUIPMENT</t>
  </si>
  <si>
    <t>REMOTE MONITORING EQUIPMENT</t>
  </si>
  <si>
    <t>STATION EQUIPMENT - MISCELLANEOUS</t>
  </si>
  <si>
    <t xml:space="preserve">POLES, TOWERS AND FIXTURES                       </t>
  </si>
  <si>
    <t xml:space="preserve">LINE TRANSFORMERS                                </t>
  </si>
  <si>
    <t xml:space="preserve">SERVICES                                         </t>
  </si>
  <si>
    <t xml:space="preserve">METERS                                           </t>
  </si>
  <si>
    <t xml:space="preserve">STREET LIGHTING AND SIGNAL SYSTEMS               </t>
  </si>
  <si>
    <t>TOTAL DISTRIBUTION PLANT</t>
  </si>
  <si>
    <t>GENERAL PLANT</t>
  </si>
  <si>
    <t xml:space="preserve">LAND RIGHTS - GENERAL PLANT                    </t>
  </si>
  <si>
    <t xml:space="preserve">OFFICE FURNITURE AND EQUIPMENT                 </t>
  </si>
  <si>
    <t xml:space="preserve">TRANSPORTATION EQUIPMENT       </t>
  </si>
  <si>
    <t xml:space="preserve">STORES EQUIPMENT                                 </t>
  </si>
  <si>
    <t xml:space="preserve">TOOLS, SHOP AND GARAGE EQUIPMENT                 </t>
  </si>
  <si>
    <t xml:space="preserve">LABORATORY EQUIPMENT                             </t>
  </si>
  <si>
    <t xml:space="preserve">COMMUNICATION EQUIPMENT                          </t>
  </si>
  <si>
    <t xml:space="preserve">MISCELLANEOUS EQUIPMENT                          </t>
  </si>
  <si>
    <t>TOTAL GENERAL PLANT</t>
  </si>
  <si>
    <t>TOTAL FULLY AMORTIZED GENERAL PLANT</t>
  </si>
  <si>
    <t>TOTAL DEPRECIABLE PLANT STUDIED</t>
  </si>
  <si>
    <t>STRUCTURES AND IMPROVEMENTS</t>
  </si>
  <si>
    <t>OFFICE FURNITURE AND EQUIPMENT</t>
  </si>
  <si>
    <t>LAND RIGHTS - EASEMENTS, SURVEYS AND CLEARING</t>
  </si>
  <si>
    <t>TUFTS COVE 6</t>
  </si>
  <si>
    <t>INTERNATIONAL COAL PIER</t>
  </si>
  <si>
    <r>
      <t xml:space="preserve">FULLY AMORTIZED GENERAL PLANT </t>
    </r>
    <r>
      <rPr>
        <b/>
        <vertAlign val="superscript"/>
        <sz val="10"/>
        <rFont val="Arial"/>
        <family val="2"/>
      </rPr>
      <t>d</t>
    </r>
  </si>
  <si>
    <t>LINGAN 1</t>
  </si>
  <si>
    <t>LINGAN 2</t>
  </si>
  <si>
    <t>PORT HAWKESBURY BIOMASS</t>
  </si>
  <si>
    <t>TOTAL HYDRAULIC PRODUCTION PLANT</t>
  </si>
  <si>
    <t>TOTAL STEAM PRODUCTION PLANT</t>
  </si>
  <si>
    <t xml:space="preserve">METERS - AMI                                           </t>
  </si>
  <si>
    <t xml:space="preserve">STREET LIGHTING AND SIGNAL SYSTEMS - LED               </t>
  </si>
  <si>
    <t>OTHER PRODUCTION PLANT</t>
  </si>
  <si>
    <t>OTHER PRODUCTION - WIND</t>
  </si>
  <si>
    <t>TOTAL OTHER PRODUCTION - WIND</t>
  </si>
  <si>
    <t>TOTAL OTHER PRODUCTION PLANT</t>
  </si>
  <si>
    <t>DIGBY</t>
  </si>
  <si>
    <t>NUTTBY</t>
  </si>
  <si>
    <t>CANSO/SABLE</t>
  </si>
  <si>
    <t>SOUTH CANOE</t>
  </si>
  <si>
    <t>TUPPER/BEARHEAD</t>
  </si>
  <si>
    <t>COMMUNICATION EQUIPMENT - SCADA EQUIPMENT</t>
  </si>
  <si>
    <t>MERSEY</t>
  </si>
  <si>
    <t>OFFICE FURNITURE AND EQUIPMENT - COMPUTER HARDWARE</t>
  </si>
  <si>
    <t>OFFICE FURNITURE  EQUIPMENT - COMPUTER SOFTWARE</t>
  </si>
  <si>
    <t>RESERVE VARIANCE AMORT - COMPUTER SOFTWARE</t>
  </si>
  <si>
    <t>RESERVE VARIANCE AMORT - COMPUTER HARDWARE</t>
  </si>
  <si>
    <t>OFFICE FURNITURE AND EQUIPMENT - COMPUTER SOFTWARE</t>
  </si>
  <si>
    <t>(1)</t>
  </si>
  <si>
    <t>(2)</t>
  </si>
  <si>
    <t>(3)</t>
  </si>
  <si>
    <t>(4)</t>
  </si>
  <si>
    <t>DECEMBER 31, 2023</t>
  </si>
  <si>
    <t>SOLAR PRODUCTION PLANT</t>
  </si>
  <si>
    <t>TOTAL SOLAR PRODUCTION PLANT</t>
  </si>
  <si>
    <t>SOLAR SMARTGRID</t>
  </si>
  <si>
    <t>ENERGY STORAGE EQUIPMENT - BATTERIES</t>
  </si>
  <si>
    <t>ENERGY STORAGE EQUIPMENT - EV CHARGERS</t>
  </si>
  <si>
    <t>ENERGY STORAGE EQUIPMENT - DISTRIBUTED SOLAR</t>
  </si>
  <si>
    <t>RESERVE VARIANCE AMORT - OFFICE FURNITURE AND EQUIPMENT</t>
  </si>
  <si>
    <t>RESERVE VARIANCE AMORT - MISCELLANEOUS EQUIPMENT</t>
  </si>
  <si>
    <t>RESERVE VARIANCE AMORT - TOOLS, SHOP AND GARAGE EQUIPMENT</t>
  </si>
  <si>
    <t>DEPRECIABLE GROUP</t>
  </si>
  <si>
    <t>CALCULATED</t>
  </si>
  <si>
    <t>TOTAL TUFTS COVE</t>
  </si>
  <si>
    <t xml:space="preserve">MISCELLANEOUS EQUIPMENT (KELLY ROCK)                 </t>
  </si>
  <si>
    <t>ACCRUED</t>
  </si>
  <si>
    <t>DEPRECIATION</t>
  </si>
  <si>
    <t>COMPARISON OF BOOK RESERVE AND CALCULATED ACCRUED DEPRECIATION AS OF DECEMBER 31,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</si>
</sst>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(* #,##0_);_(* \(#,##0\);_(* &quot;-&quot;_);_(@_)"/>
    <numFmt numFmtId="43" formatCode="_(* #,##0.00_);_(* \(#,##0.00\);_(* &quot;-&quot;??_);_(@_)"/>
    <numFmt numFmtId="164" formatCode="mm\-yyyy"/>
    <numFmt numFmtId="165" formatCode="0_);\(0\)"/>
    <numFmt numFmtId="166" formatCode="_(* #,##0_);_(* \(#,##0\);_(* &quot;-&quot;??_);_(@_)"/>
    <numFmt numFmtId="167" formatCode="0.0000"/>
    <numFmt numFmtId="168" formatCode="dd\-yyyy"/>
    <numFmt numFmtId="169" formatCode="_(&quot;$&quot;* #,##0.000_);_(&quot;$&quot;* \(#,##0.000\);_(&quot;$&quot;* &quot;-&quot;???_);_(@_)"/>
    <numFmt numFmtId="170" formatCode="&quot;$&quot;#,##0.000"/>
  </numFmts>
  <fonts count="32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u/>
      <sz val="9"/>
      <color indexed="8"/>
      <name val="Arial"/>
      <family val="2"/>
    </font>
    <font>
      <b/>
      <sz val="9"/>
      <name val="Arial"/>
      <family val="2"/>
    </font>
    <font>
      <u/>
      <sz val="9"/>
      <color indexed="8"/>
      <name val="Arial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name val="Arial"/>
      <family val="2"/>
    </font>
    <font>
      <b/>
      <vertAlign val="superscript"/>
      <sz val="10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</borders>
  <cellStyleXfs count="4">
    <xf numFmtId="0" fontId="0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1" fillId="0" borderId="0"/>
  </cellStyleXfs>
  <cellXfs count="174">
    <xf numFmtId="0" fontId="0" fillId="0" borderId="0" xfId="0"/>
    <xf numFmtId="0" fontId="17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7" fontId="1" fillId="0" borderId="0" xfId="0" applyNumberFormat="1" applyFont="1"/>
    <xf numFmtId="167" fontId="2" fillId="0" borderId="0" xfId="0" applyNumberFormat="1" applyFont="1"/>
    <xf numFmtId="167" fontId="4" fillId="0" borderId="0" xfId="0" applyNumberFormat="1" applyFont="1"/>
    <xf numFmtId="167" fontId="3" fillId="0" borderId="0" xfId="0" applyNumberFormat="1" applyFont="1"/>
    <xf numFmtId="2" fontId="1" fillId="0" borderId="0" xfId="0" applyNumberFormat="1" applyFont="1"/>
    <xf numFmtId="2" fontId="2" fillId="0" borderId="0" xfId="0" applyNumberFormat="1" applyFont="1"/>
    <xf numFmtId="0" fontId="5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167" fontId="6" fillId="0" borderId="0" xfId="0" applyNumberFormat="1" applyFont="1"/>
    <xf numFmtId="0" fontId="7" fillId="0" borderId="0" xfId="0" applyFont="1" applyAlignment="1">
      <alignment horizontal="centerContinuous"/>
    </xf>
    <xf numFmtId="0" fontId="10" fillId="0" borderId="0" xfId="0" applyFont="1"/>
    <xf numFmtId="0" fontId="11" fillId="0" borderId="0" xfId="0" applyFont="1" applyAlignment="1">
      <alignment horizontal="centerContinuous"/>
    </xf>
    <xf numFmtId="0" fontId="11" fillId="0" borderId="0" xfId="0" applyFont="1"/>
    <xf numFmtId="0" fontId="7" fillId="0" borderId="0" xfId="0" applyFont="1"/>
    <xf numFmtId="38" fontId="11" fillId="0" borderId="0" xfId="0" applyNumberFormat="1" applyFont="1"/>
    <xf numFmtId="2" fontId="11" fillId="0" borderId="0" xfId="0" applyNumberFormat="1" applyFont="1" applyAlignment="1">
      <alignment horizontal="right"/>
    </xf>
    <xf numFmtId="40" fontId="11" fillId="0" borderId="0" xfId="0" applyNumberFormat="1" applyFont="1" applyAlignment="1">
      <alignment horizontal="right"/>
    </xf>
    <xf numFmtId="40" fontId="11" fillId="0" borderId="0" xfId="0" applyNumberFormat="1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2" fillId="0" borderId="0" xfId="0" applyFont="1"/>
    <xf numFmtId="168" fontId="11" fillId="0" borderId="0" xfId="0" applyNumberFormat="1" applyFont="1"/>
    <xf numFmtId="168" fontId="7" fillId="0" borderId="0" xfId="0" applyNumberFormat="1" applyFont="1"/>
    <xf numFmtId="165" fontId="11" fillId="0" borderId="0" xfId="0" applyNumberFormat="1" applyFont="1"/>
    <xf numFmtId="2" fontId="4" fillId="0" borderId="0" xfId="0" applyNumberFormat="1" applyFont="1"/>
    <xf numFmtId="3" fontId="0" fillId="0" borderId="0" xfId="0" applyNumberFormat="1"/>
    <xf numFmtId="10" fontId="0" fillId="0" borderId="0" xfId="0" applyNumberFormat="1"/>
    <xf numFmtId="169" fontId="0" fillId="0" borderId="0" xfId="0" applyNumberFormat="1"/>
    <xf numFmtId="170" fontId="0" fillId="0" borderId="0" xfId="0" applyNumberFormat="1"/>
    <xf numFmtId="43" fontId="11" fillId="0" borderId="0" xfId="1" applyFont="1" applyBorder="1"/>
    <xf numFmtId="10" fontId="13" fillId="0" borderId="0" xfId="2" applyNumberFormat="1" applyFont="1" applyFill="1" applyAlignment="1">
      <alignment horizontal="center"/>
    </xf>
    <xf numFmtId="0" fontId="13" fillId="0" borderId="0" xfId="2" quotePrefix="1" applyNumberFormat="1" applyFont="1" applyFill="1" applyAlignment="1">
      <alignment horizontal="center"/>
    </xf>
    <xf numFmtId="10" fontId="8" fillId="0" borderId="0" xfId="2" applyNumberFormat="1" applyFont="1" applyFill="1" applyAlignment="1" applyProtection="1">
      <protection locked="0"/>
    </xf>
    <xf numFmtId="37" fontId="10" fillId="2" borderId="0" xfId="0" applyNumberFormat="1" applyFont="1" applyFill="1"/>
    <xf numFmtId="41" fontId="8" fillId="0" borderId="0" xfId="2" applyNumberFormat="1" applyFont="1" applyFill="1" applyAlignment="1" applyProtection="1">
      <protection locked="0"/>
    </xf>
    <xf numFmtId="37" fontId="10" fillId="0" borderId="0" xfId="0" applyNumberFormat="1" applyFont="1"/>
    <xf numFmtId="10" fontId="8" fillId="2" borderId="0" xfId="2" applyNumberFormat="1" applyFont="1" applyFill="1" applyAlignment="1" applyProtection="1">
      <protection locked="0"/>
    </xf>
    <xf numFmtId="10" fontId="8" fillId="0" borderId="0" xfId="2" applyNumberFormat="1" applyFont="1" applyFill="1" applyAlignment="1"/>
    <xf numFmtId="10" fontId="9" fillId="2" borderId="0" xfId="2" applyNumberFormat="1" applyFont="1" applyFill="1" applyAlignment="1"/>
    <xf numFmtId="10" fontId="13" fillId="0" borderId="0" xfId="2" applyNumberFormat="1" applyFont="1" applyFill="1" applyAlignment="1"/>
    <xf numFmtId="3" fontId="13" fillId="0" borderId="0" xfId="0" applyNumberFormat="1" applyFont="1" applyAlignment="1">
      <alignment horizontal="center"/>
    </xf>
    <xf numFmtId="10" fontId="10" fillId="0" borderId="0" xfId="2" applyNumberFormat="1" applyFont="1" applyFill="1"/>
    <xf numFmtId="37" fontId="8" fillId="0" borderId="0" xfId="0" applyNumberFormat="1" applyFont="1"/>
    <xf numFmtId="10" fontId="14" fillId="2" borderId="0" xfId="2" applyNumberFormat="1" applyFont="1" applyFill="1"/>
    <xf numFmtId="37" fontId="13" fillId="2" borderId="0" xfId="0" applyNumberFormat="1" applyFont="1" applyFill="1"/>
    <xf numFmtId="10" fontId="13" fillId="0" borderId="0" xfId="2" quotePrefix="1" applyNumberFormat="1" applyFont="1" applyFill="1" applyAlignment="1">
      <alignment horizontal="center"/>
    </xf>
    <xf numFmtId="37" fontId="10" fillId="3" borderId="0" xfId="0" applyNumberFormat="1" applyFont="1" applyFill="1"/>
    <xf numFmtId="41" fontId="10" fillId="0" borderId="0" xfId="2" applyNumberFormat="1" applyFont="1" applyFill="1"/>
    <xf numFmtId="10" fontId="8" fillId="3" borderId="0" xfId="2" applyNumberFormat="1" applyFont="1" applyFill="1" applyAlignment="1" applyProtection="1">
      <protection locked="0"/>
    </xf>
    <xf numFmtId="10" fontId="15" fillId="0" borderId="0" xfId="2" applyNumberFormat="1" applyFont="1" applyFill="1" applyAlignment="1"/>
    <xf numFmtId="0" fontId="10" fillId="2" borderId="0" xfId="0" applyFont="1" applyFill="1"/>
    <xf numFmtId="0" fontId="14" fillId="2" borderId="0" xfId="0" applyFont="1" applyFill="1"/>
    <xf numFmtId="0" fontId="10" fillId="3" borderId="0" xfId="0" applyFont="1" applyFill="1"/>
    <xf numFmtId="0" fontId="10" fillId="3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0" fillId="5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0" fontId="23" fillId="0" borderId="0" xfId="0" applyFont="1"/>
    <xf numFmtId="43" fontId="23" fillId="0" borderId="0" xfId="1" applyFont="1"/>
    <xf numFmtId="0" fontId="24" fillId="0" borderId="0" xfId="0" applyFont="1" applyAlignment="1">
      <alignment horizontal="centerContinuous"/>
    </xf>
    <xf numFmtId="0" fontId="24" fillId="0" borderId="0" xfId="0" applyFont="1" applyAlignment="1">
      <alignment horizontal="center"/>
    </xf>
    <xf numFmtId="0" fontId="24" fillId="0" borderId="1" xfId="0" applyFont="1" applyBorder="1" applyAlignment="1">
      <alignment horizontal="centerContinuous"/>
    </xf>
    <xf numFmtId="0" fontId="24" fillId="0" borderId="1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165" fontId="24" fillId="0" borderId="0" xfId="0" applyNumberFormat="1" applyFont="1" applyAlignment="1">
      <alignment horizontal="center"/>
    </xf>
    <xf numFmtId="165" fontId="24" fillId="0" borderId="0" xfId="0" quotePrefix="1" applyNumberFormat="1" applyFont="1" applyAlignment="1">
      <alignment horizontal="center"/>
    </xf>
    <xf numFmtId="0" fontId="24" fillId="0" borderId="0" xfId="0" applyFont="1"/>
    <xf numFmtId="0" fontId="24" fillId="0" borderId="0" xfId="0" quotePrefix="1" applyFont="1" applyAlignment="1">
      <alignment horizontal="center"/>
    </xf>
    <xf numFmtId="166" fontId="23" fillId="0" borderId="0" xfId="0" applyNumberFormat="1" applyFont="1"/>
    <xf numFmtId="165" fontId="23" fillId="0" borderId="0" xfId="0" applyNumberFormat="1" applyFont="1" applyAlignment="1">
      <alignment horizontal="center"/>
    </xf>
    <xf numFmtId="166" fontId="23" fillId="0" borderId="0" xfId="1" applyNumberFormat="1" applyFont="1"/>
    <xf numFmtId="166" fontId="23" fillId="0" borderId="1" xfId="1" applyNumberFormat="1" applyFont="1" applyBorder="1"/>
    <xf numFmtId="0" fontId="25" fillId="0" borderId="0" xfId="0" applyFont="1"/>
    <xf numFmtId="166" fontId="25" fillId="0" borderId="0" xfId="1" applyNumberFormat="1" applyFont="1"/>
    <xf numFmtId="43" fontId="23" fillId="0" borderId="0" xfId="0" applyNumberFormat="1" applyFont="1"/>
    <xf numFmtId="166" fontId="23" fillId="0" borderId="0" xfId="1" applyNumberFormat="1" applyFont="1" applyBorder="1"/>
    <xf numFmtId="166" fontId="25" fillId="0" borderId="0" xfId="1" applyNumberFormat="1" applyFont="1" applyBorder="1"/>
    <xf numFmtId="166" fontId="24" fillId="0" borderId="0" xfId="1" applyNumberFormat="1" applyFont="1"/>
    <xf numFmtId="167" fontId="11" fillId="0" borderId="0" xfId="0" applyNumberFormat="1" applyFont="1"/>
    <xf numFmtId="167" fontId="12" fillId="0" borderId="0" xfId="0" applyNumberFormat="1" applyFont="1"/>
    <xf numFmtId="167" fontId="7" fillId="0" borderId="0" xfId="0" applyNumberFormat="1" applyFont="1"/>
    <xf numFmtId="2" fontId="11" fillId="0" borderId="0" xfId="0" applyNumberFormat="1" applyFont="1"/>
    <xf numFmtId="166" fontId="24" fillId="0" borderId="1" xfId="1" applyNumberFormat="1" applyFont="1" applyBorder="1"/>
    <xf numFmtId="166" fontId="24" fillId="0" borderId="0" xfId="1" applyNumberFormat="1" applyFont="1" applyBorder="1"/>
    <xf numFmtId="166" fontId="24" fillId="0" borderId="3" xfId="1" applyNumberFormat="1" applyFont="1" applyBorder="1"/>
    <xf numFmtId="0" fontId="7" fillId="0" borderId="1" xfId="0" applyFont="1" applyBorder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165" fontId="7" fillId="0" borderId="0" xfId="0" applyNumberFormat="1" applyFont="1" applyAlignment="1">
      <alignment horizontal="centerContinuous"/>
    </xf>
    <xf numFmtId="165" fontId="7" fillId="0" borderId="0" xfId="0" quotePrefix="1" applyNumberFormat="1" applyFont="1" applyAlignment="1">
      <alignment horizontal="centerContinuous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3" fontId="26" fillId="0" borderId="0" xfId="0" applyNumberFormat="1" applyFont="1" applyAlignment="1">
      <alignment horizontal="right"/>
    </xf>
    <xf numFmtId="0" fontId="26" fillId="0" borderId="0" xfId="0" applyFont="1"/>
    <xf numFmtId="3" fontId="26" fillId="0" borderId="0" xfId="0" applyNumberFormat="1" applyFont="1" applyAlignment="1">
      <alignment horizontal="left"/>
    </xf>
    <xf numFmtId="166" fontId="11" fillId="0" borderId="0" xfId="1" applyNumberFormat="1" applyFont="1" applyBorder="1"/>
    <xf numFmtId="3" fontId="26" fillId="0" borderId="0" xfId="0" applyNumberFormat="1" applyFont="1"/>
    <xf numFmtId="38" fontId="23" fillId="0" borderId="0" xfId="0" applyNumberFormat="1" applyFont="1"/>
    <xf numFmtId="38" fontId="11" fillId="0" borderId="1" xfId="0" applyNumberFormat="1" applyFont="1" applyBorder="1"/>
    <xf numFmtId="166" fontId="11" fillId="0" borderId="1" xfId="1" applyNumberFormat="1" applyFont="1" applyBorder="1"/>
    <xf numFmtId="40" fontId="11" fillId="0" borderId="1" xfId="0" applyNumberFormat="1" applyFont="1" applyBorder="1"/>
    <xf numFmtId="38" fontId="12" fillId="0" borderId="0" xfId="0" applyNumberFormat="1" applyFont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165" fontId="12" fillId="0" borderId="0" xfId="0" applyNumberFormat="1" applyFont="1"/>
    <xf numFmtId="2" fontId="12" fillId="0" borderId="0" xfId="0" applyNumberFormat="1" applyFont="1" applyAlignment="1">
      <alignment horizontal="right"/>
    </xf>
    <xf numFmtId="0" fontId="27" fillId="0" borderId="0" xfId="0" applyFont="1"/>
    <xf numFmtId="40" fontId="12" fillId="0" borderId="0" xfId="0" applyNumberFormat="1" applyFont="1" applyAlignment="1">
      <alignment horizontal="right"/>
    </xf>
    <xf numFmtId="40" fontId="12" fillId="0" borderId="0" xfId="0" applyNumberFormat="1" applyFont="1"/>
    <xf numFmtId="166" fontId="11" fillId="0" borderId="0" xfId="1" applyNumberFormat="1" applyFont="1"/>
    <xf numFmtId="164" fontId="11" fillId="0" borderId="0" xfId="0" quotePrefix="1" applyNumberFormat="1" applyFont="1" applyAlignment="1">
      <alignment horizontal="center"/>
    </xf>
    <xf numFmtId="3" fontId="26" fillId="0" borderId="0" xfId="0" applyNumberFormat="1" applyFont="1" applyAlignment="1">
      <alignment horizontal="centerContinuous"/>
    </xf>
    <xf numFmtId="0" fontId="26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3" fontId="27" fillId="0" borderId="0" xfId="0" applyNumberFormat="1" applyFont="1" applyAlignment="1">
      <alignment horizontal="centerContinuous"/>
    </xf>
    <xf numFmtId="0" fontId="27" fillId="0" borderId="0" xfId="0" applyFont="1" applyAlignment="1">
      <alignment horizontal="centerContinuous"/>
    </xf>
    <xf numFmtId="166" fontId="12" fillId="0" borderId="0" xfId="1" applyNumberFormat="1" applyFont="1" applyBorder="1"/>
    <xf numFmtId="3" fontId="27" fillId="0" borderId="0" xfId="0" applyNumberFormat="1" applyFont="1"/>
    <xf numFmtId="38" fontId="7" fillId="0" borderId="0" xfId="0" applyNumberFormat="1" applyFont="1"/>
    <xf numFmtId="165" fontId="7" fillId="0" borderId="0" xfId="0" applyNumberFormat="1" applyFont="1"/>
    <xf numFmtId="2" fontId="7" fillId="0" borderId="0" xfId="0" applyNumberFormat="1" applyFont="1" applyAlignment="1">
      <alignment horizontal="right"/>
    </xf>
    <xf numFmtId="0" fontId="28" fillId="0" borderId="0" xfId="0" applyFont="1"/>
    <xf numFmtId="40" fontId="7" fillId="0" borderId="0" xfId="0" applyNumberFormat="1" applyFont="1" applyAlignment="1">
      <alignment horizontal="right"/>
    </xf>
    <xf numFmtId="40" fontId="7" fillId="0" borderId="0" xfId="0" applyNumberFormat="1" applyFont="1"/>
    <xf numFmtId="167" fontId="26" fillId="0" borderId="0" xfId="0" applyNumberFormat="1" applyFont="1"/>
    <xf numFmtId="3" fontId="11" fillId="0" borderId="1" xfId="0" applyNumberFormat="1" applyFont="1" applyBorder="1"/>
    <xf numFmtId="4" fontId="11" fillId="0" borderId="0" xfId="0" applyNumberFormat="1" applyFont="1"/>
    <xf numFmtId="166" fontId="7" fillId="0" borderId="0" xfId="1" applyNumberFormat="1" applyFont="1"/>
    <xf numFmtId="3" fontId="28" fillId="0" borderId="0" xfId="0" applyNumberFormat="1" applyFont="1" applyAlignment="1">
      <alignment horizontal="centerContinuous"/>
    </xf>
    <xf numFmtId="0" fontId="28" fillId="0" borderId="0" xfId="0" applyFont="1" applyAlignment="1">
      <alignment horizontal="centerContinuous"/>
    </xf>
    <xf numFmtId="2" fontId="7" fillId="0" borderId="0" xfId="0" applyNumberFormat="1" applyFont="1"/>
    <xf numFmtId="167" fontId="24" fillId="0" borderId="0" xfId="0" applyNumberFormat="1" applyFont="1"/>
    <xf numFmtId="0" fontId="11" fillId="0" borderId="0" xfId="0" quotePrefix="1" applyFont="1"/>
    <xf numFmtId="3" fontId="11" fillId="0" borderId="0" xfId="0" applyNumberFormat="1" applyFont="1"/>
    <xf numFmtId="0" fontId="11" fillId="0" borderId="0" xfId="0" quotePrefix="1" applyFont="1" applyAlignment="1">
      <alignment horizontal="centerContinuous"/>
    </xf>
    <xf numFmtId="0" fontId="29" fillId="0" borderId="0" xfId="0" applyFont="1"/>
    <xf numFmtId="43" fontId="11" fillId="0" borderId="0" xfId="1" applyFont="1" applyAlignment="1"/>
    <xf numFmtId="3" fontId="11" fillId="0" borderId="0" xfId="0" applyNumberFormat="1" applyFont="1" applyAlignment="1">
      <alignment horizontal="centerContinuous"/>
    </xf>
    <xf numFmtId="43" fontId="11" fillId="0" borderId="0" xfId="1" applyFont="1" applyBorder="1" applyAlignment="1"/>
    <xf numFmtId="38" fontId="7" fillId="0" borderId="3" xfId="0" applyNumberFormat="1" applyFont="1" applyBorder="1"/>
    <xf numFmtId="168" fontId="23" fillId="0" borderId="0" xfId="0" applyNumberFormat="1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39" fontId="7" fillId="0" borderId="0" xfId="0" applyNumberFormat="1" applyFont="1" applyAlignment="1">
      <alignment horizontal="center"/>
    </xf>
    <xf numFmtId="49" fontId="7" fillId="0" borderId="1" xfId="0" quotePrefix="1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164" fontId="11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68" fontId="11" fillId="0" borderId="0" xfId="0" applyNumberFormat="1" applyFont="1" applyAlignment="1">
      <alignment horizontal="center"/>
    </xf>
    <xf numFmtId="168" fontId="7" fillId="0" borderId="0" xfId="0" applyNumberFormat="1" applyFont="1" applyAlignment="1">
      <alignment horizontal="center"/>
    </xf>
    <xf numFmtId="166" fontId="23" fillId="0" borderId="0" xfId="1" applyNumberFormat="1" applyFont="1" applyFill="1"/>
    <xf numFmtId="166" fontId="23" fillId="0" borderId="0" xfId="1" applyNumberFormat="1" applyFont="1" applyFill="1" applyBorder="1"/>
    <xf numFmtId="166" fontId="24" fillId="0" borderId="0" xfId="1" applyNumberFormat="1" applyFont="1" applyFill="1"/>
    <xf numFmtId="166" fontId="23" fillId="0" borderId="1" xfId="1" applyNumberFormat="1" applyFont="1" applyFill="1" applyBorder="1"/>
    <xf numFmtId="166" fontId="24" fillId="0" borderId="0" xfId="1" applyNumberFormat="1" applyFont="1" applyFill="1" applyBorder="1"/>
    <xf numFmtId="166" fontId="23" fillId="0" borderId="4" xfId="0" applyNumberFormat="1" applyFont="1" applyBorder="1"/>
    <xf numFmtId="166" fontId="25" fillId="0" borderId="0" xfId="0" applyNumberFormat="1" applyFont="1"/>
    <xf numFmtId="166" fontId="24" fillId="0" borderId="0" xfId="0" applyNumberFormat="1" applyFont="1"/>
    <xf numFmtId="0" fontId="7" fillId="0" borderId="0" xfId="3" applyFont="1" applyAlignment="1">
      <alignment horizontal="centerContinuous"/>
    </xf>
    <xf numFmtId="0" fontId="7" fillId="0" borderId="5" xfId="3" quotePrefix="1" applyFont="1" applyBorder="1" applyAlignment="1">
      <alignment horizontal="centerContinuous"/>
    </xf>
    <xf numFmtId="0" fontId="7" fillId="0" borderId="5" xfId="3" quotePrefix="1" applyFont="1" applyBorder="1" applyAlignment="1">
      <alignment horizontal="center"/>
    </xf>
    <xf numFmtId="0" fontId="7" fillId="0" borderId="0" xfId="3" applyFont="1"/>
  </cellXfs>
  <cellStyles count="4">
    <cellStyle name="Comma" xfId="1" builtinId="3"/>
    <cellStyle name="Normal" xfId="0" builtinId="0"/>
    <cellStyle name="Normal 3" xfId="3" xr:uid="{330750F4-92AB-4EB1-BD19-38F8065BFF97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173"/>
  <sheetViews>
    <sheetView tabSelected="1" view="pageBreakPreview" topLeftCell="A80" zoomScale="70" zoomScaleNormal="85" zoomScaleSheetLayoutView="70" workbookViewId="0">
      <selection activeCell="J92" sqref="J92"/>
    </sheetView>
  </sheetViews>
  <sheetFormatPr defaultColWidth="9.1796875" defaultRowHeight="12.5" x14ac:dyDescent="0.25"/>
  <cols>
    <col min="1" max="1" width="15" style="68" customWidth="1"/>
    <col min="2" max="2" width="4" style="68" customWidth="1"/>
    <col min="3" max="3" width="52.7265625" style="68" customWidth="1"/>
    <col min="4" max="4" width="2.26953125" style="68" customWidth="1"/>
    <col min="5" max="5" width="22.1796875" style="68" customWidth="1"/>
    <col min="6" max="6" width="2.26953125" style="68" customWidth="1"/>
    <col min="7" max="7" width="17.81640625" style="68" bestFit="1" customWidth="1"/>
    <col min="8" max="8" width="3.26953125" style="68" customWidth="1"/>
    <col min="9" max="9" width="17.81640625" style="68" bestFit="1" customWidth="1"/>
    <col min="10" max="10" width="16.1796875" style="68" bestFit="1" customWidth="1"/>
    <col min="11" max="11" width="16.36328125" style="68" bestFit="1" customWidth="1"/>
    <col min="12" max="16384" width="9.1796875" style="68"/>
  </cols>
  <sheetData>
    <row r="1" spans="1:11" ht="13" x14ac:dyDescent="0.3">
      <c r="B1" s="70" t="s">
        <v>394</v>
      </c>
      <c r="C1" s="70"/>
      <c r="D1" s="70"/>
      <c r="E1" s="70"/>
      <c r="F1" s="70"/>
      <c r="G1" s="70"/>
      <c r="H1" s="70"/>
      <c r="I1" s="70"/>
    </row>
    <row r="2" spans="1:11" ht="13" x14ac:dyDescent="0.3">
      <c r="B2" s="70"/>
      <c r="C2" s="70"/>
      <c r="D2" s="70"/>
      <c r="E2" s="70"/>
      <c r="F2" s="70"/>
      <c r="G2" s="70"/>
      <c r="H2" s="70"/>
      <c r="I2" s="70"/>
    </row>
    <row r="3" spans="1:11" ht="13" x14ac:dyDescent="0.3">
      <c r="B3" s="70" t="s">
        <v>535</v>
      </c>
      <c r="C3" s="70"/>
      <c r="D3" s="70"/>
      <c r="E3" s="70"/>
      <c r="F3" s="70"/>
      <c r="G3" s="70"/>
      <c r="H3" s="70"/>
      <c r="I3" s="70"/>
    </row>
    <row r="5" spans="1:11" x14ac:dyDescent="0.25">
      <c r="A5" s="22"/>
    </row>
    <row r="6" spans="1:11" ht="13" x14ac:dyDescent="0.3">
      <c r="E6" s="154" t="s">
        <v>407</v>
      </c>
      <c r="F6" s="71"/>
      <c r="G6" s="71" t="s">
        <v>530</v>
      </c>
      <c r="H6" s="71"/>
      <c r="I6" s="71"/>
    </row>
    <row r="7" spans="1:11" ht="13" x14ac:dyDescent="0.3">
      <c r="E7" s="154" t="s">
        <v>396</v>
      </c>
      <c r="F7" s="71"/>
      <c r="G7" s="71" t="s">
        <v>533</v>
      </c>
      <c r="H7" s="71"/>
      <c r="I7" s="71"/>
    </row>
    <row r="8" spans="1:11" ht="13" x14ac:dyDescent="0.3">
      <c r="C8" s="170" t="s">
        <v>529</v>
      </c>
      <c r="E8" s="155" t="s">
        <v>519</v>
      </c>
      <c r="F8" s="71"/>
      <c r="G8" s="73" t="s">
        <v>534</v>
      </c>
      <c r="H8" s="71"/>
      <c r="I8" s="73" t="s">
        <v>414</v>
      </c>
    </row>
    <row r="9" spans="1:11" ht="13" x14ac:dyDescent="0.3">
      <c r="C9" s="171" t="s">
        <v>515</v>
      </c>
      <c r="E9" s="172" t="s">
        <v>516</v>
      </c>
      <c r="F9" s="173"/>
      <c r="G9" s="172" t="s">
        <v>517</v>
      </c>
      <c r="H9" s="173"/>
      <c r="I9" s="172" t="s">
        <v>518</v>
      </c>
    </row>
    <row r="10" spans="1:11" ht="13" x14ac:dyDescent="0.3">
      <c r="E10" s="76"/>
      <c r="F10" s="75"/>
      <c r="G10" s="75"/>
      <c r="H10" s="75"/>
      <c r="I10" s="75"/>
    </row>
    <row r="11" spans="1:11" ht="13" x14ac:dyDescent="0.3">
      <c r="B11" s="77" t="s">
        <v>154</v>
      </c>
      <c r="E11" s="78"/>
      <c r="F11" s="71"/>
      <c r="G11" s="71"/>
      <c r="H11" s="71"/>
      <c r="I11" s="71"/>
    </row>
    <row r="12" spans="1:11" ht="13" x14ac:dyDescent="0.3">
      <c r="E12" s="78"/>
      <c r="F12" s="71"/>
      <c r="G12" s="71"/>
      <c r="H12" s="71"/>
      <c r="I12" s="71"/>
    </row>
    <row r="13" spans="1:11" ht="13" x14ac:dyDescent="0.3">
      <c r="A13" s="77">
        <v>310.99</v>
      </c>
      <c r="B13" s="77" t="s">
        <v>415</v>
      </c>
      <c r="G13" s="79"/>
      <c r="I13" s="79"/>
    </row>
    <row r="14" spans="1:11" x14ac:dyDescent="0.25">
      <c r="E14" s="79"/>
      <c r="G14" s="85"/>
      <c r="I14" s="85"/>
    </row>
    <row r="15" spans="1:11" x14ac:dyDescent="0.25">
      <c r="B15" s="68" t="s">
        <v>416</v>
      </c>
    </row>
    <row r="16" spans="1:11" x14ac:dyDescent="0.25">
      <c r="C16" s="68" t="s">
        <v>492</v>
      </c>
      <c r="E16" s="81">
        <v>103751275.18000001</v>
      </c>
      <c r="F16" s="79"/>
      <c r="G16" s="81">
        <v>75773564</v>
      </c>
      <c r="H16" s="86"/>
      <c r="I16" s="81">
        <f>E16-G16</f>
        <v>27977711.180000007</v>
      </c>
      <c r="K16" s="79"/>
    </row>
    <row r="17" spans="2:11" x14ac:dyDescent="0.25">
      <c r="C17" s="68" t="s">
        <v>493</v>
      </c>
      <c r="E17" s="162">
        <v>100062274</v>
      </c>
      <c r="F17" s="79"/>
      <c r="G17" s="162">
        <v>79958882</v>
      </c>
      <c r="H17" s="163"/>
      <c r="I17" s="162">
        <f t="shared" ref="I17:I19" si="0">E17-G17</f>
        <v>20103392</v>
      </c>
      <c r="K17" s="79"/>
    </row>
    <row r="18" spans="2:11" x14ac:dyDescent="0.25">
      <c r="C18" s="68" t="s">
        <v>417</v>
      </c>
      <c r="E18" s="81">
        <v>171721364.34</v>
      </c>
      <c r="F18" s="79"/>
      <c r="G18" s="81">
        <v>159494103</v>
      </c>
      <c r="H18" s="86"/>
      <c r="I18" s="81">
        <f t="shared" si="0"/>
        <v>12227261.340000004</v>
      </c>
      <c r="K18" s="79"/>
    </row>
    <row r="19" spans="2:11" x14ac:dyDescent="0.25">
      <c r="C19" s="68" t="s">
        <v>418</v>
      </c>
      <c r="E19" s="82">
        <v>31467217.289999999</v>
      </c>
      <c r="F19" s="79"/>
      <c r="G19" s="82">
        <v>47207340</v>
      </c>
      <c r="H19" s="86"/>
      <c r="I19" s="82">
        <f t="shared" si="0"/>
        <v>-15740122.710000001</v>
      </c>
      <c r="K19" s="79"/>
    </row>
    <row r="20" spans="2:11" s="83" customFormat="1" ht="13" x14ac:dyDescent="0.3">
      <c r="B20" s="83" t="s">
        <v>419</v>
      </c>
      <c r="E20" s="84">
        <f>SUBTOTAL(9,E16:E19)</f>
        <v>407002130.81</v>
      </c>
      <c r="F20" s="168"/>
      <c r="G20" s="84">
        <f>SUBTOTAL(9,G16:G19)</f>
        <v>362433889</v>
      </c>
      <c r="H20" s="87"/>
      <c r="I20" s="84">
        <f>SUBTOTAL(9,I16:I19)</f>
        <v>44568241.81000001</v>
      </c>
      <c r="K20" s="79"/>
    </row>
    <row r="21" spans="2:11" x14ac:dyDescent="0.25">
      <c r="E21" s="79"/>
      <c r="F21" s="79"/>
      <c r="G21" s="79"/>
      <c r="H21" s="79"/>
      <c r="I21" s="79"/>
      <c r="K21" s="79"/>
    </row>
    <row r="22" spans="2:11" x14ac:dyDescent="0.25">
      <c r="B22" s="68" t="s">
        <v>420</v>
      </c>
      <c r="E22" s="81">
        <v>243710223.77000001</v>
      </c>
      <c r="F22" s="79"/>
      <c r="G22" s="81">
        <v>444292346</v>
      </c>
      <c r="H22" s="86"/>
      <c r="I22" s="81">
        <f t="shared" ref="I22:I29" si="1">E22-G22</f>
        <v>-200582122.22999999</v>
      </c>
      <c r="K22" s="79"/>
    </row>
    <row r="23" spans="2:11" x14ac:dyDescent="0.25">
      <c r="E23" s="81"/>
      <c r="F23" s="79"/>
      <c r="G23" s="81"/>
      <c r="H23" s="86"/>
      <c r="I23" s="81"/>
      <c r="K23" s="79"/>
    </row>
    <row r="24" spans="2:11" x14ac:dyDescent="0.25">
      <c r="B24" s="68" t="s">
        <v>421</v>
      </c>
      <c r="E24" s="86">
        <v>93394889.370000005</v>
      </c>
      <c r="F24" s="79"/>
      <c r="G24" s="86">
        <v>106120739</v>
      </c>
      <c r="H24" s="86"/>
      <c r="I24" s="86">
        <f t="shared" si="1"/>
        <v>-12725849.629999995</v>
      </c>
      <c r="K24" s="79"/>
    </row>
    <row r="25" spans="2:11" x14ac:dyDescent="0.25">
      <c r="E25" s="79"/>
      <c r="F25" s="79"/>
      <c r="G25" s="79"/>
      <c r="H25" s="79"/>
      <c r="I25" s="79"/>
      <c r="K25" s="79"/>
    </row>
    <row r="26" spans="2:11" x14ac:dyDescent="0.25">
      <c r="B26" s="68" t="s">
        <v>422</v>
      </c>
      <c r="E26" s="79"/>
      <c r="F26" s="79"/>
      <c r="G26" s="79"/>
      <c r="H26" s="79"/>
      <c r="I26" s="79"/>
      <c r="K26" s="79"/>
    </row>
    <row r="27" spans="2:11" x14ac:dyDescent="0.25">
      <c r="B27" s="68" t="s">
        <v>342</v>
      </c>
      <c r="C27" s="68" t="s">
        <v>423</v>
      </c>
      <c r="E27" s="81">
        <v>69420216.359999999</v>
      </c>
      <c r="F27" s="79"/>
      <c r="G27" s="81">
        <v>108607944</v>
      </c>
      <c r="H27" s="86"/>
      <c r="I27" s="81">
        <f t="shared" si="1"/>
        <v>-39187727.640000001</v>
      </c>
      <c r="K27" s="79"/>
    </row>
    <row r="28" spans="2:11" x14ac:dyDescent="0.25">
      <c r="B28" s="68" t="s">
        <v>342</v>
      </c>
      <c r="C28" s="68" t="s">
        <v>424</v>
      </c>
      <c r="E28" s="81">
        <v>131910744.59999999</v>
      </c>
      <c r="F28" s="79"/>
      <c r="G28" s="81">
        <v>226901538</v>
      </c>
      <c r="H28" s="86"/>
      <c r="I28" s="81">
        <f t="shared" si="1"/>
        <v>-94990793.400000006</v>
      </c>
      <c r="K28" s="79"/>
    </row>
    <row r="29" spans="2:11" x14ac:dyDescent="0.25">
      <c r="B29" s="68" t="s">
        <v>342</v>
      </c>
      <c r="C29" s="68" t="s">
        <v>425</v>
      </c>
      <c r="E29" s="82">
        <v>11056285.130000001</v>
      </c>
      <c r="F29" s="79"/>
      <c r="G29" s="82">
        <v>38491420</v>
      </c>
      <c r="H29" s="86"/>
      <c r="I29" s="82">
        <f t="shared" si="1"/>
        <v>-27435134.869999997</v>
      </c>
      <c r="K29" s="79"/>
    </row>
    <row r="30" spans="2:11" s="83" customFormat="1" ht="13" x14ac:dyDescent="0.3">
      <c r="B30" s="83" t="s">
        <v>426</v>
      </c>
      <c r="E30" s="84">
        <f>SUBTOTAL(9,E27:E29)</f>
        <v>212387246.08999997</v>
      </c>
      <c r="F30" s="168"/>
      <c r="G30" s="84">
        <f>SUBTOTAL(9,G27:G29)</f>
        <v>374000902</v>
      </c>
      <c r="H30" s="87"/>
      <c r="I30" s="84">
        <f>SUBTOTAL(9,I27:I29)</f>
        <v>-161613655.91</v>
      </c>
      <c r="K30" s="79"/>
    </row>
    <row r="31" spans="2:11" x14ac:dyDescent="0.25">
      <c r="B31" s="68" t="s">
        <v>342</v>
      </c>
      <c r="E31" s="79"/>
      <c r="F31" s="79"/>
      <c r="G31" s="79"/>
      <c r="H31" s="79"/>
      <c r="I31" s="79"/>
      <c r="K31" s="79"/>
    </row>
    <row r="32" spans="2:11" x14ac:dyDescent="0.25">
      <c r="B32" s="68" t="s">
        <v>427</v>
      </c>
      <c r="E32" s="79"/>
      <c r="F32" s="79"/>
      <c r="G32" s="79"/>
      <c r="H32" s="79"/>
      <c r="I32" s="79"/>
      <c r="K32" s="79"/>
    </row>
    <row r="33" spans="1:11" x14ac:dyDescent="0.25">
      <c r="B33" s="68" t="s">
        <v>342</v>
      </c>
      <c r="C33" s="68" t="s">
        <v>428</v>
      </c>
      <c r="E33" s="81">
        <v>32885131.550000001</v>
      </c>
      <c r="F33" s="79"/>
      <c r="G33" s="81">
        <v>21799874</v>
      </c>
      <c r="H33" s="86"/>
      <c r="I33" s="81">
        <f t="shared" ref="I33:I37" si="2">E33-G33</f>
        <v>11085257.550000001</v>
      </c>
      <c r="K33" s="79"/>
    </row>
    <row r="34" spans="1:11" x14ac:dyDescent="0.25">
      <c r="B34" s="68" t="s">
        <v>342</v>
      </c>
      <c r="C34" s="68" t="s">
        <v>429</v>
      </c>
      <c r="E34" s="81">
        <v>26896528.52</v>
      </c>
      <c r="F34" s="79"/>
      <c r="G34" s="81">
        <v>21327532</v>
      </c>
      <c r="H34" s="86"/>
      <c r="I34" s="81">
        <f t="shared" si="2"/>
        <v>5568996.5199999996</v>
      </c>
      <c r="K34" s="79"/>
    </row>
    <row r="35" spans="1:11" x14ac:dyDescent="0.25">
      <c r="B35" s="68" t="s">
        <v>342</v>
      </c>
      <c r="C35" s="68" t="s">
        <v>430</v>
      </c>
      <c r="E35" s="81">
        <v>40234912.090000004</v>
      </c>
      <c r="F35" s="79"/>
      <c r="G35" s="81">
        <v>37824759</v>
      </c>
      <c r="H35" s="86"/>
      <c r="I35" s="81">
        <f t="shared" si="2"/>
        <v>2410153.0900000036</v>
      </c>
      <c r="K35" s="79"/>
    </row>
    <row r="36" spans="1:11" x14ac:dyDescent="0.25">
      <c r="C36" s="68" t="s">
        <v>489</v>
      </c>
      <c r="E36" s="81">
        <v>34254207.560000002</v>
      </c>
      <c r="F36" s="79"/>
      <c r="G36" s="81">
        <v>34197198</v>
      </c>
      <c r="H36" s="86"/>
      <c r="I36" s="81">
        <f t="shared" si="2"/>
        <v>57009.560000002384</v>
      </c>
      <c r="K36" s="79"/>
    </row>
    <row r="37" spans="1:11" x14ac:dyDescent="0.25">
      <c r="B37" s="68" t="s">
        <v>342</v>
      </c>
      <c r="C37" s="68" t="s">
        <v>431</v>
      </c>
      <c r="E37" s="82">
        <v>39733086.149999999</v>
      </c>
      <c r="F37" s="79"/>
      <c r="G37" s="82">
        <v>38730947</v>
      </c>
      <c r="H37" s="86"/>
      <c r="I37" s="82">
        <f t="shared" si="2"/>
        <v>1002139.1499999985</v>
      </c>
      <c r="K37" s="79"/>
    </row>
    <row r="38" spans="1:11" s="83" customFormat="1" ht="13" x14ac:dyDescent="0.3">
      <c r="B38" s="83" t="s">
        <v>432</v>
      </c>
      <c r="E38" s="84">
        <f>SUBTOTAL(9,E33:E37)</f>
        <v>174003865.87</v>
      </c>
      <c r="F38" s="168"/>
      <c r="G38" s="84">
        <f>SUBTOTAL(9,G33:G37)</f>
        <v>153880310</v>
      </c>
      <c r="H38" s="87"/>
      <c r="I38" s="84">
        <f>SUBTOTAL(9,I33:I37)</f>
        <v>20123555.870000005</v>
      </c>
      <c r="K38" s="79"/>
    </row>
    <row r="39" spans="1:11" s="83" customFormat="1" ht="13" x14ac:dyDescent="0.3">
      <c r="B39" s="83" t="s">
        <v>342</v>
      </c>
      <c r="E39" s="84"/>
      <c r="F39" s="168"/>
      <c r="G39" s="84"/>
      <c r="H39" s="87"/>
      <c r="I39" s="84"/>
    </row>
    <row r="40" spans="1:11" x14ac:dyDescent="0.25">
      <c r="B40" s="68" t="s">
        <v>433</v>
      </c>
      <c r="E40" s="86">
        <v>18934839.140000001</v>
      </c>
      <c r="F40" s="79"/>
      <c r="G40" s="86">
        <v>29327633</v>
      </c>
      <c r="H40" s="86"/>
      <c r="I40" s="86">
        <f t="shared" ref="I40:I46" si="3">E40-G40</f>
        <v>-10392793.859999999</v>
      </c>
    </row>
    <row r="41" spans="1:11" s="83" customFormat="1" ht="13" x14ac:dyDescent="0.3">
      <c r="B41" s="68" t="s">
        <v>342</v>
      </c>
      <c r="E41" s="87"/>
      <c r="F41" s="168"/>
      <c r="G41" s="87"/>
      <c r="H41" s="87"/>
      <c r="I41" s="87"/>
    </row>
    <row r="42" spans="1:11" s="83" customFormat="1" ht="13" x14ac:dyDescent="0.3">
      <c r="A42" s="68"/>
      <c r="B42" s="68" t="s">
        <v>494</v>
      </c>
      <c r="E42" s="86">
        <v>40969204.420000002</v>
      </c>
      <c r="F42" s="79"/>
      <c r="G42" s="86">
        <v>71517802</v>
      </c>
      <c r="H42" s="86"/>
      <c r="I42" s="86">
        <f t="shared" si="3"/>
        <v>-30548597.579999998</v>
      </c>
    </row>
    <row r="43" spans="1:11" s="83" customFormat="1" ht="13" x14ac:dyDescent="0.3">
      <c r="B43" s="68"/>
      <c r="E43" s="87"/>
      <c r="F43" s="168"/>
      <c r="G43" s="87"/>
      <c r="H43" s="87"/>
      <c r="I43" s="87"/>
    </row>
    <row r="44" spans="1:11" s="83" customFormat="1" ht="13" x14ac:dyDescent="0.3">
      <c r="A44" s="68"/>
      <c r="B44" s="68" t="s">
        <v>490</v>
      </c>
      <c r="E44" s="163">
        <v>-5594604.2999999998</v>
      </c>
      <c r="F44" s="79"/>
      <c r="G44" s="86">
        <v>13151330</v>
      </c>
      <c r="H44" s="86"/>
      <c r="I44" s="86">
        <f t="shared" si="3"/>
        <v>-18745934.300000001</v>
      </c>
    </row>
    <row r="45" spans="1:11" s="83" customFormat="1" ht="13" x14ac:dyDescent="0.3">
      <c r="E45" s="87"/>
      <c r="F45" s="168"/>
      <c r="G45" s="87"/>
      <c r="H45" s="87"/>
      <c r="I45" s="87"/>
    </row>
    <row r="46" spans="1:11" x14ac:dyDescent="0.25">
      <c r="B46" s="68" t="s">
        <v>342</v>
      </c>
      <c r="C46" s="68" t="s">
        <v>434</v>
      </c>
      <c r="E46" s="163">
        <v>4607622.3499999996</v>
      </c>
      <c r="F46" s="79"/>
      <c r="G46" s="163">
        <v>4607622.3499999996</v>
      </c>
      <c r="H46" s="163"/>
      <c r="I46" s="163">
        <f t="shared" si="3"/>
        <v>0</v>
      </c>
    </row>
    <row r="47" spans="1:11" x14ac:dyDescent="0.25">
      <c r="B47" s="68" t="s">
        <v>342</v>
      </c>
      <c r="E47" s="167"/>
      <c r="F47" s="79"/>
      <c r="G47" s="167"/>
      <c r="H47" s="79"/>
      <c r="I47" s="167"/>
      <c r="K47" s="79"/>
    </row>
    <row r="48" spans="1:11" ht="13" x14ac:dyDescent="0.3">
      <c r="B48" s="77" t="s">
        <v>496</v>
      </c>
      <c r="E48" s="164">
        <f>SUBTOTAL(9,E16:E46)</f>
        <v>1189415417.5200002</v>
      </c>
      <c r="F48" s="169"/>
      <c r="G48" s="164">
        <f>SUBTOTAL(9,G16:G46)</f>
        <v>1559332573.3499999</v>
      </c>
      <c r="H48" s="166"/>
      <c r="I48" s="164">
        <f>SUBTOTAL(9,I16:I46)</f>
        <v>-369917155.8300001</v>
      </c>
      <c r="K48" s="69"/>
    </row>
    <row r="49" spans="1:11" x14ac:dyDescent="0.25">
      <c r="B49" s="68" t="s">
        <v>342</v>
      </c>
      <c r="E49" s="79"/>
      <c r="F49" s="79"/>
      <c r="G49" s="79"/>
      <c r="H49" s="79"/>
      <c r="I49" s="79"/>
    </row>
    <row r="50" spans="1:11" ht="13" x14ac:dyDescent="0.3">
      <c r="A50" s="77">
        <v>330.99</v>
      </c>
      <c r="B50" s="23" t="s">
        <v>435</v>
      </c>
      <c r="C50" s="22"/>
      <c r="D50" s="22"/>
      <c r="E50" s="79"/>
      <c r="F50" s="79"/>
      <c r="G50" s="79"/>
      <c r="H50" s="79"/>
      <c r="I50" s="79"/>
    </row>
    <row r="51" spans="1:11" x14ac:dyDescent="0.25">
      <c r="B51" s="89" t="s">
        <v>342</v>
      </c>
      <c r="C51" s="22" t="s">
        <v>436</v>
      </c>
      <c r="E51" s="162">
        <v>7374477.6900000004</v>
      </c>
      <c r="F51" s="79"/>
      <c r="G51" s="162">
        <v>9060698</v>
      </c>
      <c r="H51" s="163"/>
      <c r="I51" s="162">
        <f t="shared" ref="I51:I62" si="4">E51-G51</f>
        <v>-1686220.3099999996</v>
      </c>
    </row>
    <row r="52" spans="1:11" x14ac:dyDescent="0.25">
      <c r="B52" s="89" t="s">
        <v>342</v>
      </c>
      <c r="C52" s="22" t="s">
        <v>437</v>
      </c>
      <c r="E52" s="162">
        <v>13223547.59</v>
      </c>
      <c r="F52" s="79"/>
      <c r="G52" s="162">
        <v>32167700</v>
      </c>
      <c r="H52" s="163"/>
      <c r="I52" s="162">
        <f t="shared" si="4"/>
        <v>-18944152.41</v>
      </c>
    </row>
    <row r="53" spans="1:11" x14ac:dyDescent="0.25">
      <c r="B53" s="89" t="s">
        <v>342</v>
      </c>
      <c r="C53" s="22" t="s">
        <v>438</v>
      </c>
      <c r="E53" s="162">
        <v>12773629.960000001</v>
      </c>
      <c r="F53" s="79"/>
      <c r="G53" s="162">
        <v>27534380</v>
      </c>
      <c r="H53" s="163"/>
      <c r="I53" s="162">
        <f t="shared" si="4"/>
        <v>-14760750.039999999</v>
      </c>
    </row>
    <row r="54" spans="1:11" x14ac:dyDescent="0.25">
      <c r="B54" s="89" t="s">
        <v>342</v>
      </c>
      <c r="C54" s="22" t="s">
        <v>439</v>
      </c>
      <c r="E54" s="162">
        <v>1175021.2</v>
      </c>
      <c r="F54" s="79"/>
      <c r="G54" s="162">
        <v>3839565</v>
      </c>
      <c r="H54" s="163"/>
      <c r="I54" s="162">
        <f t="shared" si="4"/>
        <v>-2664543.7999999998</v>
      </c>
    </row>
    <row r="55" spans="1:11" x14ac:dyDescent="0.25">
      <c r="B55" s="89" t="s">
        <v>342</v>
      </c>
      <c r="C55" s="22" t="s">
        <v>440</v>
      </c>
      <c r="E55" s="162">
        <v>440846.36</v>
      </c>
      <c r="F55" s="79"/>
      <c r="G55" s="162">
        <v>1878482</v>
      </c>
      <c r="H55" s="163"/>
      <c r="I55" s="162">
        <f t="shared" si="4"/>
        <v>-1437635.6400000001</v>
      </c>
    </row>
    <row r="56" spans="1:11" x14ac:dyDescent="0.25">
      <c r="B56" s="89" t="s">
        <v>342</v>
      </c>
      <c r="C56" s="22" t="s">
        <v>441</v>
      </c>
      <c r="E56" s="163">
        <v>5550379.5499999998</v>
      </c>
      <c r="F56" s="79"/>
      <c r="G56" s="163">
        <v>16580190</v>
      </c>
      <c r="H56" s="163"/>
      <c r="I56" s="163">
        <f t="shared" si="4"/>
        <v>-11029810.449999999</v>
      </c>
    </row>
    <row r="57" spans="1:11" x14ac:dyDescent="0.25">
      <c r="B57" s="89" t="s">
        <v>342</v>
      </c>
      <c r="C57" s="22" t="s">
        <v>442</v>
      </c>
      <c r="E57" s="162">
        <v>13049921.66</v>
      </c>
      <c r="F57" s="79"/>
      <c r="G57" s="162">
        <v>15571460</v>
      </c>
      <c r="H57" s="163"/>
      <c r="I57" s="162">
        <f t="shared" si="4"/>
        <v>-2521538.34</v>
      </c>
    </row>
    <row r="58" spans="1:11" x14ac:dyDescent="0.25">
      <c r="B58" s="89" t="s">
        <v>342</v>
      </c>
      <c r="C58" s="22" t="s">
        <v>443</v>
      </c>
      <c r="E58" s="162">
        <v>9153795.4399999995</v>
      </c>
      <c r="F58" s="79"/>
      <c r="G58" s="162">
        <v>14702455</v>
      </c>
      <c r="H58" s="163"/>
      <c r="I58" s="162">
        <f t="shared" si="4"/>
        <v>-5548659.5600000005</v>
      </c>
    </row>
    <row r="59" spans="1:11" x14ac:dyDescent="0.25">
      <c r="B59" s="89" t="s">
        <v>342</v>
      </c>
      <c r="C59" s="22" t="s">
        <v>444</v>
      </c>
      <c r="E59" s="162">
        <v>5585326.9699999997</v>
      </c>
      <c r="F59" s="79"/>
      <c r="G59" s="162">
        <v>2655585</v>
      </c>
      <c r="H59" s="163"/>
      <c r="I59" s="162">
        <f t="shared" si="4"/>
        <v>2929741.9699999997</v>
      </c>
    </row>
    <row r="60" spans="1:11" x14ac:dyDescent="0.25">
      <c r="B60" s="89" t="s">
        <v>342</v>
      </c>
      <c r="C60" s="22" t="s">
        <v>445</v>
      </c>
      <c r="E60" s="162">
        <v>80739860.670000002</v>
      </c>
      <c r="F60" s="79"/>
      <c r="G60" s="162">
        <v>52750299</v>
      </c>
      <c r="H60" s="163"/>
      <c r="I60" s="162">
        <f t="shared" si="4"/>
        <v>27989561.670000002</v>
      </c>
    </row>
    <row r="61" spans="1:11" x14ac:dyDescent="0.25">
      <c r="B61" s="89"/>
      <c r="C61" s="22" t="s">
        <v>509</v>
      </c>
      <c r="E61" s="163">
        <v>20874637.27</v>
      </c>
      <c r="F61" s="79"/>
      <c r="G61" s="163">
        <v>16324077</v>
      </c>
      <c r="H61" s="163"/>
      <c r="I61" s="163">
        <f t="shared" si="4"/>
        <v>4550560.2699999996</v>
      </c>
    </row>
    <row r="62" spans="1:11" x14ac:dyDescent="0.25">
      <c r="B62" s="89" t="s">
        <v>342</v>
      </c>
      <c r="C62" s="22" t="s">
        <v>434</v>
      </c>
      <c r="E62" s="163">
        <v>-2085373.6699999995</v>
      </c>
      <c r="F62" s="79"/>
      <c r="G62" s="163">
        <v>-2085373.6699999995</v>
      </c>
      <c r="H62" s="163"/>
      <c r="I62" s="163">
        <f t="shared" si="4"/>
        <v>0</v>
      </c>
      <c r="K62" s="79"/>
    </row>
    <row r="63" spans="1:11" x14ac:dyDescent="0.25">
      <c r="A63" s="22"/>
      <c r="B63" s="22" t="s">
        <v>342</v>
      </c>
      <c r="C63" s="22"/>
      <c r="D63" s="22"/>
      <c r="E63" s="167"/>
      <c r="F63" s="79"/>
      <c r="G63" s="167"/>
      <c r="H63" s="79"/>
      <c r="I63" s="167"/>
      <c r="K63" s="79"/>
    </row>
    <row r="64" spans="1:11" ht="13" x14ac:dyDescent="0.3">
      <c r="A64" s="22"/>
      <c r="B64" s="23" t="s">
        <v>495</v>
      </c>
      <c r="C64" s="22"/>
      <c r="D64" s="22"/>
      <c r="E64" s="164">
        <f>SUBTOTAL(9,E51:E63)</f>
        <v>167856070.69000003</v>
      </c>
      <c r="F64" s="164"/>
      <c r="G64" s="164">
        <f>SUBTOTAL(9,G51:G63)</f>
        <v>190979517.33000001</v>
      </c>
      <c r="H64" s="166"/>
      <c r="I64" s="164">
        <f>SUBTOTAL(9,I51:I63)</f>
        <v>-23123446.639999997</v>
      </c>
    </row>
    <row r="65" spans="1:9" ht="13" x14ac:dyDescent="0.3">
      <c r="A65" s="22"/>
      <c r="B65" s="23"/>
      <c r="C65" s="22"/>
      <c r="D65" s="22"/>
      <c r="E65" s="164"/>
      <c r="F65" s="164"/>
      <c r="G65" s="164"/>
      <c r="H65" s="166"/>
      <c r="I65" s="164"/>
    </row>
    <row r="66" spans="1:9" ht="13" x14ac:dyDescent="0.3">
      <c r="A66" s="23">
        <v>340.96</v>
      </c>
      <c r="B66" s="23" t="s">
        <v>520</v>
      </c>
      <c r="C66" s="22"/>
      <c r="D66" s="22"/>
      <c r="E66" s="164"/>
      <c r="F66" s="164"/>
      <c r="G66" s="164"/>
      <c r="H66" s="166"/>
      <c r="I66" s="164"/>
    </row>
    <row r="67" spans="1:9" ht="13" x14ac:dyDescent="0.3">
      <c r="A67" s="22"/>
      <c r="B67" s="23"/>
      <c r="C67" s="22"/>
      <c r="D67" s="22"/>
      <c r="E67" s="164"/>
      <c r="F67" s="164"/>
      <c r="G67" s="164"/>
      <c r="H67" s="166"/>
      <c r="I67" s="164"/>
    </row>
    <row r="68" spans="1:9" ht="13" x14ac:dyDescent="0.3">
      <c r="B68" s="23"/>
      <c r="C68" s="22" t="s">
        <v>522</v>
      </c>
      <c r="D68" s="22"/>
      <c r="E68" s="165">
        <v>98009.02</v>
      </c>
      <c r="F68" s="79"/>
      <c r="G68" s="165">
        <v>97340</v>
      </c>
      <c r="H68" s="163"/>
      <c r="I68" s="165">
        <f t="shared" ref="I68" si="5">E68-G68</f>
        <v>669.02000000000407</v>
      </c>
    </row>
    <row r="69" spans="1:9" ht="13" x14ac:dyDescent="0.3">
      <c r="A69" s="22"/>
      <c r="B69" s="23"/>
      <c r="C69" s="22"/>
      <c r="D69" s="22"/>
      <c r="E69" s="164"/>
      <c r="F69" s="164"/>
      <c r="G69" s="164"/>
      <c r="H69" s="166"/>
      <c r="I69" s="164"/>
    </row>
    <row r="70" spans="1:9" ht="13" x14ac:dyDescent="0.3">
      <c r="A70" s="22"/>
      <c r="B70" s="23" t="s">
        <v>521</v>
      </c>
      <c r="C70" s="22"/>
      <c r="D70" s="22"/>
      <c r="E70" s="164">
        <f>SUBTOTAL(9, E68)</f>
        <v>98009.02</v>
      </c>
      <c r="F70" s="164"/>
      <c r="G70" s="164">
        <f>SUBTOTAL(9, G68)</f>
        <v>97340</v>
      </c>
      <c r="H70" s="166"/>
      <c r="I70" s="164">
        <f>SUBTOTAL(9, I68)</f>
        <v>669.02000000000407</v>
      </c>
    </row>
    <row r="71" spans="1:9" ht="13" x14ac:dyDescent="0.3">
      <c r="A71" s="22"/>
      <c r="B71" s="23"/>
      <c r="C71" s="22"/>
      <c r="D71" s="22"/>
      <c r="E71" s="164"/>
      <c r="F71" s="164"/>
      <c r="G71" s="164"/>
      <c r="H71" s="166"/>
      <c r="I71" s="164"/>
    </row>
    <row r="72" spans="1:9" s="77" customFormat="1" ht="13" x14ac:dyDescent="0.3">
      <c r="A72" s="23">
        <v>340.99</v>
      </c>
      <c r="B72" s="23" t="s">
        <v>499</v>
      </c>
      <c r="C72" s="23"/>
      <c r="D72" s="23"/>
      <c r="E72" s="164"/>
      <c r="F72" s="164"/>
      <c r="G72" s="164"/>
      <c r="H72" s="166"/>
      <c r="I72" s="164"/>
    </row>
    <row r="73" spans="1:9" x14ac:dyDescent="0.25">
      <c r="A73" s="22"/>
      <c r="B73" s="89" t="s">
        <v>342</v>
      </c>
      <c r="C73" s="89"/>
      <c r="D73" s="22"/>
      <c r="E73" s="79"/>
      <c r="F73" s="79"/>
      <c r="G73" s="79"/>
      <c r="H73" s="79"/>
      <c r="I73" s="79"/>
    </row>
    <row r="74" spans="1:9" x14ac:dyDescent="0.25">
      <c r="A74" s="22"/>
      <c r="B74" s="89" t="s">
        <v>446</v>
      </c>
      <c r="C74" s="89"/>
      <c r="D74" s="22"/>
      <c r="E74" s="79"/>
      <c r="F74" s="79"/>
      <c r="G74" s="79"/>
      <c r="H74" s="79"/>
      <c r="I74" s="79"/>
    </row>
    <row r="75" spans="1:9" x14ac:dyDescent="0.25">
      <c r="B75" s="68" t="s">
        <v>342</v>
      </c>
      <c r="C75" s="22" t="s">
        <v>447</v>
      </c>
      <c r="E75" s="81">
        <v>14071208.140000001</v>
      </c>
      <c r="F75" s="79"/>
      <c r="G75" s="81">
        <v>13672901</v>
      </c>
      <c r="H75" s="86"/>
      <c r="I75" s="81">
        <f t="shared" ref="I75:I77" si="6">E75-G75</f>
        <v>398307.1400000006</v>
      </c>
    </row>
    <row r="76" spans="1:9" x14ac:dyDescent="0.25">
      <c r="B76" s="68" t="s">
        <v>342</v>
      </c>
      <c r="C76" s="22" t="s">
        <v>448</v>
      </c>
      <c r="E76" s="81">
        <v>6878554.9900000002</v>
      </c>
      <c r="F76" s="79"/>
      <c r="G76" s="81">
        <v>3867285</v>
      </c>
      <c r="H76" s="86"/>
      <c r="I76" s="81">
        <f t="shared" si="6"/>
        <v>3011269.99</v>
      </c>
    </row>
    <row r="77" spans="1:9" x14ac:dyDescent="0.25">
      <c r="B77" s="68" t="s">
        <v>342</v>
      </c>
      <c r="C77" s="22" t="s">
        <v>449</v>
      </c>
      <c r="E77" s="81">
        <v>7604683.1799999997</v>
      </c>
      <c r="F77" s="79"/>
      <c r="G77" s="81">
        <v>5530406</v>
      </c>
      <c r="H77" s="86"/>
      <c r="I77" s="81">
        <f t="shared" si="6"/>
        <v>2074277.1799999997</v>
      </c>
    </row>
    <row r="78" spans="1:9" x14ac:dyDescent="0.25">
      <c r="C78" s="22"/>
      <c r="E78" s="81"/>
      <c r="F78" s="79"/>
      <c r="G78" s="81"/>
      <c r="H78" s="86"/>
      <c r="I78" s="81"/>
    </row>
    <row r="79" spans="1:9" x14ac:dyDescent="0.25">
      <c r="B79" s="68" t="s">
        <v>427</v>
      </c>
      <c r="C79" s="22"/>
      <c r="E79" s="81"/>
      <c r="F79" s="79"/>
      <c r="G79" s="81"/>
      <c r="H79" s="86"/>
      <c r="I79" s="81"/>
    </row>
    <row r="80" spans="1:9" x14ac:dyDescent="0.25">
      <c r="B80" s="68" t="s">
        <v>342</v>
      </c>
      <c r="C80" s="22" t="s">
        <v>450</v>
      </c>
      <c r="E80" s="81">
        <v>11119148.390000001</v>
      </c>
      <c r="F80" s="79"/>
      <c r="G80" s="81">
        <v>22458981</v>
      </c>
      <c r="H80" s="86"/>
      <c r="I80" s="81">
        <f t="shared" ref="I80:I81" si="7">E80-G80</f>
        <v>-11339832.609999999</v>
      </c>
    </row>
    <row r="81" spans="1:9" x14ac:dyDescent="0.25">
      <c r="B81" s="68" t="s">
        <v>342</v>
      </c>
      <c r="C81" s="22" t="s">
        <v>451</v>
      </c>
      <c r="E81" s="82">
        <v>3328106.39</v>
      </c>
      <c r="F81" s="79"/>
      <c r="G81" s="82">
        <v>13652737</v>
      </c>
      <c r="H81" s="86"/>
      <c r="I81" s="82">
        <f t="shared" si="7"/>
        <v>-10324630.609999999</v>
      </c>
    </row>
    <row r="82" spans="1:9" x14ac:dyDescent="0.25">
      <c r="C82" s="22"/>
      <c r="E82" s="86"/>
      <c r="F82" s="79"/>
      <c r="G82" s="86"/>
      <c r="H82" s="86"/>
      <c r="I82" s="86"/>
    </row>
    <row r="83" spans="1:9" x14ac:dyDescent="0.25">
      <c r="B83" s="89" t="s">
        <v>531</v>
      </c>
      <c r="C83" s="22"/>
      <c r="E83" s="82">
        <f>SUBTOTAL(9, E80:E81)</f>
        <v>14447254.780000001</v>
      </c>
      <c r="F83" s="79"/>
      <c r="G83" s="82">
        <f>SUBTOTAL(9, G80:G81)</f>
        <v>36111718</v>
      </c>
      <c r="H83" s="86"/>
      <c r="I83" s="82">
        <f>SUBTOTAL(9, I80:I81)</f>
        <v>-21664463.219999999</v>
      </c>
    </row>
    <row r="84" spans="1:9" x14ac:dyDescent="0.25">
      <c r="A84" s="89"/>
      <c r="B84" s="89" t="s">
        <v>342</v>
      </c>
      <c r="C84" s="89"/>
      <c r="D84" s="22"/>
      <c r="E84" s="79"/>
      <c r="F84" s="79"/>
      <c r="G84" s="79"/>
      <c r="H84" s="79"/>
      <c r="I84" s="79"/>
    </row>
    <row r="85" spans="1:9" x14ac:dyDescent="0.25">
      <c r="A85" s="89"/>
      <c r="B85" s="89" t="s">
        <v>452</v>
      </c>
      <c r="C85" s="89"/>
      <c r="D85" s="22"/>
      <c r="E85" s="81">
        <f>SUBTOTAL(9,E75:E83)</f>
        <v>43001701.090000004</v>
      </c>
      <c r="F85" s="79"/>
      <c r="G85" s="81">
        <f>SUBTOTAL(9,G75:G83)</f>
        <v>59182310</v>
      </c>
      <c r="H85" s="86"/>
      <c r="I85" s="81">
        <f>SUBTOTAL(9,I75:I83)</f>
        <v>-16180608.909999998</v>
      </c>
    </row>
    <row r="86" spans="1:9" ht="13" x14ac:dyDescent="0.3">
      <c r="A86" s="89"/>
      <c r="B86" s="91"/>
      <c r="C86" s="89"/>
      <c r="D86" s="22"/>
      <c r="E86" s="88"/>
      <c r="F86" s="79"/>
      <c r="G86" s="88"/>
      <c r="H86" s="94"/>
      <c r="I86" s="88"/>
    </row>
    <row r="87" spans="1:9" ht="13" x14ac:dyDescent="0.3">
      <c r="A87" s="89"/>
      <c r="B87" s="91"/>
      <c r="C87" s="89"/>
      <c r="D87" s="22"/>
      <c r="E87" s="88"/>
      <c r="F87" s="79"/>
      <c r="G87" s="88"/>
      <c r="H87" s="94"/>
      <c r="I87" s="88"/>
    </row>
    <row r="88" spans="1:9" x14ac:dyDescent="0.25">
      <c r="A88" s="22"/>
      <c r="B88" s="89" t="s">
        <v>500</v>
      </c>
      <c r="C88" s="89"/>
      <c r="D88" s="22"/>
      <c r="E88" s="79"/>
      <c r="F88" s="79"/>
      <c r="G88" s="79"/>
      <c r="H88" s="79"/>
      <c r="I88" s="79"/>
    </row>
    <row r="89" spans="1:9" x14ac:dyDescent="0.25">
      <c r="B89" s="68" t="s">
        <v>342</v>
      </c>
      <c r="C89" s="22" t="s">
        <v>503</v>
      </c>
      <c r="E89" s="81">
        <v>30355933.93</v>
      </c>
      <c r="F89" s="79"/>
      <c r="G89" s="81">
        <v>31783301</v>
      </c>
      <c r="H89" s="86"/>
      <c r="I89" s="81">
        <f t="shared" ref="I89:I93" si="8">E89-G89</f>
        <v>-1427367.0700000003</v>
      </c>
    </row>
    <row r="90" spans="1:9" x14ac:dyDescent="0.25">
      <c r="B90" s="68" t="s">
        <v>342</v>
      </c>
      <c r="C90" s="22" t="s">
        <v>504</v>
      </c>
      <c r="E90" s="81">
        <v>59566442.409999996</v>
      </c>
      <c r="F90" s="79"/>
      <c r="G90" s="81">
        <v>59837727</v>
      </c>
      <c r="H90" s="86"/>
      <c r="I90" s="81">
        <f t="shared" si="8"/>
        <v>-271284.59000000358</v>
      </c>
    </row>
    <row r="91" spans="1:9" x14ac:dyDescent="0.25">
      <c r="B91" s="68" t="s">
        <v>342</v>
      </c>
      <c r="C91" s="22" t="s">
        <v>505</v>
      </c>
      <c r="E91" s="81">
        <v>4488546.49</v>
      </c>
      <c r="F91" s="79"/>
      <c r="G91" s="81">
        <v>4758342</v>
      </c>
      <c r="H91" s="86"/>
      <c r="I91" s="81">
        <f t="shared" si="8"/>
        <v>-269795.50999999978</v>
      </c>
    </row>
    <row r="92" spans="1:9" x14ac:dyDescent="0.25">
      <c r="B92" s="68" t="s">
        <v>342</v>
      </c>
      <c r="C92" s="22" t="s">
        <v>506</v>
      </c>
      <c r="E92" s="81">
        <v>33630847.289999999</v>
      </c>
      <c r="F92" s="79"/>
      <c r="G92" s="81">
        <v>33026149</v>
      </c>
      <c r="H92" s="86"/>
      <c r="I92" s="81">
        <f t="shared" si="8"/>
        <v>604698.28999999911</v>
      </c>
    </row>
    <row r="93" spans="1:9" x14ac:dyDescent="0.25">
      <c r="B93" s="68" t="s">
        <v>342</v>
      </c>
      <c r="C93" s="22" t="s">
        <v>507</v>
      </c>
      <c r="E93" s="82">
        <v>13165183.91</v>
      </c>
      <c r="F93" s="79"/>
      <c r="G93" s="82">
        <v>13317113</v>
      </c>
      <c r="H93" s="86"/>
      <c r="I93" s="82">
        <f t="shared" si="8"/>
        <v>-151929.08999999985</v>
      </c>
    </row>
    <row r="94" spans="1:9" x14ac:dyDescent="0.25">
      <c r="A94" s="89"/>
      <c r="B94" s="89" t="s">
        <v>342</v>
      </c>
      <c r="C94" s="89"/>
      <c r="D94" s="22"/>
      <c r="E94" s="79"/>
      <c r="F94" s="79"/>
      <c r="G94" s="79"/>
      <c r="H94" s="79"/>
      <c r="I94" s="79"/>
    </row>
    <row r="95" spans="1:9" x14ac:dyDescent="0.25">
      <c r="A95" s="89"/>
      <c r="B95" s="89" t="s">
        <v>501</v>
      </c>
      <c r="C95" s="89"/>
      <c r="D95" s="22"/>
      <c r="E95" s="82">
        <f>SUBTOTAL(9,E89:E93)</f>
        <v>141206954.03</v>
      </c>
      <c r="F95" s="79"/>
      <c r="G95" s="82">
        <f>SUBTOTAL(9,G89:G93)</f>
        <v>142722632</v>
      </c>
      <c r="H95" s="86"/>
      <c r="I95" s="82">
        <f>SUBTOTAL(9,I89:I93)</f>
        <v>-1515677.9700000044</v>
      </c>
    </row>
    <row r="96" spans="1:9" ht="13" x14ac:dyDescent="0.3">
      <c r="A96" s="89"/>
      <c r="B96" s="91"/>
      <c r="C96" s="89"/>
      <c r="D96" s="22"/>
      <c r="E96" s="88"/>
      <c r="F96" s="79"/>
      <c r="G96" s="88"/>
      <c r="H96" s="94"/>
      <c r="I96" s="88"/>
    </row>
    <row r="97" spans="1:9" ht="13" x14ac:dyDescent="0.3">
      <c r="A97" s="89"/>
      <c r="B97" s="91" t="s">
        <v>502</v>
      </c>
      <c r="C97" s="89"/>
      <c r="D97" s="22"/>
      <c r="E97" s="88">
        <f>SUBTOTAL(9,E75:E95)</f>
        <v>184208655.12</v>
      </c>
      <c r="F97" s="79"/>
      <c r="G97" s="88">
        <f>SUBTOTAL(9,G75:G95)</f>
        <v>201904942</v>
      </c>
      <c r="H97" s="94"/>
      <c r="I97" s="88">
        <f>SUBTOTAL(9,I75:I95)</f>
        <v>-17696286.879999999</v>
      </c>
    </row>
    <row r="98" spans="1:9" x14ac:dyDescent="0.25">
      <c r="A98" s="89"/>
      <c r="B98" s="89" t="s">
        <v>342</v>
      </c>
      <c r="C98" s="89"/>
      <c r="D98" s="22"/>
      <c r="E98" s="79"/>
      <c r="F98" s="79"/>
      <c r="G98" s="79"/>
      <c r="H98" s="79"/>
      <c r="I98" s="79"/>
    </row>
    <row r="99" spans="1:9" ht="13" x14ac:dyDescent="0.3">
      <c r="A99" s="89"/>
      <c r="B99" s="91" t="s">
        <v>453</v>
      </c>
      <c r="C99" s="89"/>
      <c r="D99" s="22"/>
      <c r="E99" s="79"/>
      <c r="F99" s="79"/>
      <c r="G99" s="79"/>
      <c r="H99" s="79"/>
      <c r="I99" s="79"/>
    </row>
    <row r="100" spans="1:9" x14ac:dyDescent="0.25">
      <c r="A100" s="92"/>
      <c r="B100" s="89" t="s">
        <v>342</v>
      </c>
      <c r="C100" s="22" t="s">
        <v>454</v>
      </c>
      <c r="E100" s="162">
        <v>26905421.25</v>
      </c>
      <c r="F100" s="79"/>
      <c r="G100" s="81">
        <v>27919759</v>
      </c>
      <c r="H100" s="86"/>
      <c r="I100" s="81">
        <f t="shared" ref="I100:I107" si="9">E100-G100</f>
        <v>-1014337.75</v>
      </c>
    </row>
    <row r="101" spans="1:9" x14ac:dyDescent="0.25">
      <c r="A101" s="92"/>
      <c r="B101" s="89" t="s">
        <v>342</v>
      </c>
      <c r="C101" s="22" t="s">
        <v>455</v>
      </c>
      <c r="E101" s="162">
        <v>253049475.63999999</v>
      </c>
      <c r="F101" s="79"/>
      <c r="G101" s="81">
        <v>238104220</v>
      </c>
      <c r="H101" s="86"/>
      <c r="I101" s="81">
        <f t="shared" si="9"/>
        <v>14945255.639999986</v>
      </c>
    </row>
    <row r="102" spans="1:9" x14ac:dyDescent="0.25">
      <c r="A102" s="92"/>
      <c r="B102" s="89" t="s">
        <v>342</v>
      </c>
      <c r="C102" s="22" t="s">
        <v>456</v>
      </c>
      <c r="E102" s="162">
        <v>73423125.019999996</v>
      </c>
      <c r="F102" s="79"/>
      <c r="G102" s="81">
        <v>52764863</v>
      </c>
      <c r="H102" s="86"/>
      <c r="I102" s="81">
        <f t="shared" si="9"/>
        <v>20658262.019999996</v>
      </c>
    </row>
    <row r="103" spans="1:9" x14ac:dyDescent="0.25">
      <c r="A103" s="92"/>
      <c r="B103" s="89" t="s">
        <v>342</v>
      </c>
      <c r="C103" s="22" t="s">
        <v>457</v>
      </c>
      <c r="E103" s="162">
        <v>82589383.590000004</v>
      </c>
      <c r="F103" s="79"/>
      <c r="G103" s="81">
        <v>97877838</v>
      </c>
      <c r="H103" s="86"/>
      <c r="I103" s="81">
        <f t="shared" si="9"/>
        <v>-15288454.409999996</v>
      </c>
    </row>
    <row r="104" spans="1:9" x14ac:dyDescent="0.25">
      <c r="A104" s="92"/>
      <c r="B104" s="89" t="s">
        <v>342</v>
      </c>
      <c r="C104" s="22" t="s">
        <v>458</v>
      </c>
      <c r="E104" s="162">
        <v>75534093.769999996</v>
      </c>
      <c r="F104" s="79"/>
      <c r="G104" s="81">
        <v>77031862</v>
      </c>
      <c r="H104" s="86"/>
      <c r="I104" s="81">
        <f t="shared" si="9"/>
        <v>-1497768.2300000042</v>
      </c>
    </row>
    <row r="105" spans="1:9" x14ac:dyDescent="0.25">
      <c r="A105" s="92"/>
      <c r="B105" s="89" t="s">
        <v>342</v>
      </c>
      <c r="C105" s="22" t="s">
        <v>459</v>
      </c>
      <c r="E105" s="162">
        <v>611263.16</v>
      </c>
      <c r="F105" s="79"/>
      <c r="G105" s="81">
        <v>523167</v>
      </c>
      <c r="H105" s="86"/>
      <c r="I105" s="81">
        <f t="shared" si="9"/>
        <v>88096.160000000033</v>
      </c>
    </row>
    <row r="106" spans="1:9" x14ac:dyDescent="0.25">
      <c r="A106" s="92"/>
      <c r="B106" s="89" t="s">
        <v>342</v>
      </c>
      <c r="C106" s="22" t="s">
        <v>460</v>
      </c>
      <c r="E106" s="162">
        <v>853458.85</v>
      </c>
      <c r="F106" s="79"/>
      <c r="G106" s="81">
        <v>864474</v>
      </c>
      <c r="H106" s="86"/>
      <c r="I106" s="81">
        <f t="shared" si="9"/>
        <v>-11015.150000000023</v>
      </c>
    </row>
    <row r="107" spans="1:9" x14ac:dyDescent="0.25">
      <c r="A107" s="92"/>
      <c r="B107" s="89" t="s">
        <v>342</v>
      </c>
      <c r="C107" s="22" t="s">
        <v>461</v>
      </c>
      <c r="E107" s="165">
        <v>110123.06</v>
      </c>
      <c r="F107" s="79"/>
      <c r="G107" s="82">
        <v>109417</v>
      </c>
      <c r="H107" s="86"/>
      <c r="I107" s="82">
        <f t="shared" si="9"/>
        <v>706.05999999999767</v>
      </c>
    </row>
    <row r="108" spans="1:9" x14ac:dyDescent="0.25">
      <c r="A108" s="92"/>
      <c r="B108" s="89" t="s">
        <v>342</v>
      </c>
      <c r="C108" s="92"/>
      <c r="D108" s="22"/>
      <c r="E108" s="79"/>
      <c r="F108" s="79"/>
      <c r="G108" s="79"/>
      <c r="H108" s="79"/>
      <c r="I108" s="79"/>
    </row>
    <row r="109" spans="1:9" ht="13" x14ac:dyDescent="0.3">
      <c r="A109" s="92"/>
      <c r="B109" s="91" t="s">
        <v>462</v>
      </c>
      <c r="C109" s="92"/>
      <c r="D109" s="22"/>
      <c r="E109" s="88">
        <f>SUBTOTAL(9,E100:E107)</f>
        <v>513076344.34000003</v>
      </c>
      <c r="F109" s="88"/>
      <c r="G109" s="88">
        <f>SUBTOTAL(9,G100:G107)</f>
        <v>495195600</v>
      </c>
      <c r="H109" s="94"/>
      <c r="I109" s="88">
        <f>SUBTOTAL(9,I100:I107)</f>
        <v>17880744.339999981</v>
      </c>
    </row>
    <row r="110" spans="1:9" x14ac:dyDescent="0.25">
      <c r="A110" s="92"/>
      <c r="B110" s="89" t="s">
        <v>342</v>
      </c>
      <c r="C110" s="92"/>
      <c r="D110" s="22"/>
      <c r="E110" s="79"/>
      <c r="F110" s="79"/>
      <c r="G110" s="79"/>
      <c r="H110" s="79"/>
      <c r="I110" s="79"/>
    </row>
    <row r="111" spans="1:9" ht="13" x14ac:dyDescent="0.3">
      <c r="A111" s="92"/>
      <c r="B111" s="91" t="s">
        <v>463</v>
      </c>
      <c r="C111" s="92"/>
      <c r="D111" s="22"/>
      <c r="E111" s="79"/>
      <c r="F111" s="79"/>
      <c r="G111" s="79"/>
      <c r="H111" s="79"/>
      <c r="I111" s="79"/>
    </row>
    <row r="112" spans="1:9" x14ac:dyDescent="0.25">
      <c r="A112" s="92"/>
      <c r="B112" s="89" t="s">
        <v>342</v>
      </c>
      <c r="C112" s="22" t="s">
        <v>488</v>
      </c>
      <c r="E112" s="81">
        <v>15711852.449999999</v>
      </c>
      <c r="F112" s="79"/>
      <c r="G112" s="81">
        <v>15607059</v>
      </c>
      <c r="H112" s="86"/>
      <c r="I112" s="81">
        <f t="shared" ref="I112:I130" si="10">E112-G112</f>
        <v>104793.44999999925</v>
      </c>
    </row>
    <row r="113" spans="1:9" x14ac:dyDescent="0.25">
      <c r="A113" s="92"/>
      <c r="B113" s="89" t="s">
        <v>342</v>
      </c>
      <c r="C113" s="22" t="s">
        <v>464</v>
      </c>
      <c r="E113" s="81">
        <v>750103.85</v>
      </c>
      <c r="F113" s="79"/>
      <c r="G113" s="81">
        <v>436101</v>
      </c>
      <c r="H113" s="86"/>
      <c r="I113" s="81">
        <f t="shared" si="10"/>
        <v>314002.84999999998</v>
      </c>
    </row>
    <row r="114" spans="1:9" x14ac:dyDescent="0.25">
      <c r="A114" s="92"/>
      <c r="B114" s="89" t="s">
        <v>342</v>
      </c>
      <c r="C114" s="22" t="s">
        <v>455</v>
      </c>
      <c r="E114" s="81">
        <v>64521947.25</v>
      </c>
      <c r="F114" s="79"/>
      <c r="G114" s="81">
        <v>40609591</v>
      </c>
      <c r="H114" s="86"/>
      <c r="I114" s="81">
        <f t="shared" si="10"/>
        <v>23912356.25</v>
      </c>
    </row>
    <row r="115" spans="1:9" x14ac:dyDescent="0.25">
      <c r="A115" s="92"/>
      <c r="B115" s="89" t="s">
        <v>342</v>
      </c>
      <c r="C115" s="22" t="s">
        <v>465</v>
      </c>
      <c r="E115" s="81">
        <v>475824.24</v>
      </c>
      <c r="F115" s="79"/>
      <c r="G115" s="81">
        <v>395880</v>
      </c>
      <c r="H115" s="86"/>
      <c r="I115" s="81">
        <f t="shared" si="10"/>
        <v>79944.239999999991</v>
      </c>
    </row>
    <row r="116" spans="1:9" x14ac:dyDescent="0.25">
      <c r="A116" s="92"/>
      <c r="B116" s="89" t="s">
        <v>342</v>
      </c>
      <c r="C116" s="22" t="s">
        <v>466</v>
      </c>
      <c r="E116" s="162">
        <v>388218.83</v>
      </c>
      <c r="F116" s="79"/>
      <c r="G116" s="162">
        <v>293606</v>
      </c>
      <c r="H116" s="163"/>
      <c r="I116" s="162">
        <f t="shared" si="10"/>
        <v>94612.830000000016</v>
      </c>
    </row>
    <row r="117" spans="1:9" x14ac:dyDescent="0.25">
      <c r="A117" s="92"/>
      <c r="B117" s="89" t="s">
        <v>342</v>
      </c>
      <c r="C117" s="22" t="s">
        <v>467</v>
      </c>
      <c r="E117" s="81">
        <v>11030074.310000001</v>
      </c>
      <c r="F117" s="79"/>
      <c r="G117" s="81">
        <v>6260606</v>
      </c>
      <c r="H117" s="86"/>
      <c r="I117" s="81">
        <f t="shared" si="10"/>
        <v>4769468.3100000005</v>
      </c>
    </row>
    <row r="118" spans="1:9" x14ac:dyDescent="0.25">
      <c r="A118" s="92"/>
      <c r="B118" s="89"/>
      <c r="C118" s="22" t="s">
        <v>524</v>
      </c>
      <c r="E118" s="81">
        <v>158436.06</v>
      </c>
      <c r="F118" s="79"/>
      <c r="G118" s="81">
        <v>156059</v>
      </c>
      <c r="H118" s="86"/>
      <c r="I118" s="81">
        <f t="shared" si="10"/>
        <v>2377.0599999999977</v>
      </c>
    </row>
    <row r="119" spans="1:9" x14ac:dyDescent="0.25">
      <c r="A119" s="92"/>
      <c r="B119" s="89"/>
      <c r="C119" s="22" t="s">
        <v>525</v>
      </c>
      <c r="E119" s="81">
        <v>64624.88</v>
      </c>
      <c r="F119" s="79"/>
      <c r="G119" s="81">
        <v>67392</v>
      </c>
      <c r="H119" s="86"/>
      <c r="I119" s="81">
        <f t="shared" si="10"/>
        <v>-2767.1200000000026</v>
      </c>
    </row>
    <row r="120" spans="1:9" x14ac:dyDescent="0.25">
      <c r="A120" s="92"/>
      <c r="B120" s="89"/>
      <c r="C120" s="22" t="s">
        <v>523</v>
      </c>
      <c r="E120" s="81">
        <v>201459.77</v>
      </c>
      <c r="F120" s="79"/>
      <c r="G120" s="81">
        <v>228630</v>
      </c>
      <c r="H120" s="86"/>
      <c r="I120" s="81">
        <f t="shared" si="10"/>
        <v>-27170.23000000001</v>
      </c>
    </row>
    <row r="121" spans="1:9" x14ac:dyDescent="0.25">
      <c r="A121" s="92"/>
      <c r="B121" s="89" t="s">
        <v>342</v>
      </c>
      <c r="C121" s="22" t="s">
        <v>468</v>
      </c>
      <c r="E121" s="81">
        <v>406226456.17000002</v>
      </c>
      <c r="F121" s="79"/>
      <c r="G121" s="81">
        <v>284103577</v>
      </c>
      <c r="H121" s="86"/>
      <c r="I121" s="81">
        <f t="shared" si="10"/>
        <v>122122879.17000002</v>
      </c>
    </row>
    <row r="122" spans="1:9" x14ac:dyDescent="0.25">
      <c r="A122" s="92"/>
      <c r="B122" s="89" t="s">
        <v>342</v>
      </c>
      <c r="C122" s="22" t="s">
        <v>458</v>
      </c>
      <c r="E122" s="81">
        <v>144738996.47999999</v>
      </c>
      <c r="F122" s="79"/>
      <c r="G122" s="81">
        <v>126404109</v>
      </c>
      <c r="H122" s="86"/>
      <c r="I122" s="81">
        <f t="shared" si="10"/>
        <v>18334887.479999989</v>
      </c>
    </row>
    <row r="123" spans="1:9" x14ac:dyDescent="0.25">
      <c r="A123" s="92"/>
      <c r="B123" s="89" t="s">
        <v>342</v>
      </c>
      <c r="C123" s="22" t="s">
        <v>459</v>
      </c>
      <c r="E123" s="81">
        <v>4309840.62</v>
      </c>
      <c r="F123" s="79"/>
      <c r="G123" s="81">
        <v>3503518</v>
      </c>
      <c r="H123" s="86"/>
      <c r="I123" s="81">
        <f t="shared" si="10"/>
        <v>806322.62000000011</v>
      </c>
    </row>
    <row r="124" spans="1:9" x14ac:dyDescent="0.25">
      <c r="A124" s="92"/>
      <c r="B124" s="89" t="s">
        <v>342</v>
      </c>
      <c r="C124" s="22" t="s">
        <v>460</v>
      </c>
      <c r="E124" s="81">
        <v>33657016.82</v>
      </c>
      <c r="F124" s="79"/>
      <c r="G124" s="81">
        <v>31348324</v>
      </c>
      <c r="H124" s="86"/>
      <c r="I124" s="81">
        <f t="shared" si="10"/>
        <v>2308692.8200000003</v>
      </c>
    </row>
    <row r="125" spans="1:9" x14ac:dyDescent="0.25">
      <c r="A125" s="92"/>
      <c r="B125" s="89" t="s">
        <v>342</v>
      </c>
      <c r="C125" s="22" t="s">
        <v>469</v>
      </c>
      <c r="E125" s="81">
        <v>237671905.16999999</v>
      </c>
      <c r="F125" s="79"/>
      <c r="G125" s="81">
        <v>171720791</v>
      </c>
      <c r="H125" s="86"/>
      <c r="I125" s="81">
        <f t="shared" si="10"/>
        <v>65951114.169999987</v>
      </c>
    </row>
    <row r="126" spans="1:9" x14ac:dyDescent="0.25">
      <c r="A126" s="92"/>
      <c r="B126" s="89" t="s">
        <v>342</v>
      </c>
      <c r="C126" s="22" t="s">
        <v>470</v>
      </c>
      <c r="E126" s="81">
        <v>134202103.11</v>
      </c>
      <c r="F126" s="79"/>
      <c r="G126" s="81">
        <v>102201847</v>
      </c>
      <c r="H126" s="86"/>
      <c r="I126" s="81">
        <f t="shared" si="10"/>
        <v>32000256.109999999</v>
      </c>
    </row>
    <row r="127" spans="1:9" x14ac:dyDescent="0.25">
      <c r="A127" s="92"/>
      <c r="B127" s="89" t="s">
        <v>342</v>
      </c>
      <c r="C127" s="22" t="s">
        <v>471</v>
      </c>
      <c r="E127" s="162">
        <v>6077870.8399999999</v>
      </c>
      <c r="F127" s="79"/>
      <c r="G127" s="162">
        <v>554485</v>
      </c>
      <c r="H127" s="163"/>
      <c r="I127" s="162">
        <f t="shared" si="10"/>
        <v>5523385.8399999999</v>
      </c>
    </row>
    <row r="128" spans="1:9" x14ac:dyDescent="0.25">
      <c r="A128" s="92"/>
      <c r="B128" s="89" t="s">
        <v>342</v>
      </c>
      <c r="C128" s="22" t="s">
        <v>497</v>
      </c>
      <c r="E128" s="162">
        <v>18747007.690000001</v>
      </c>
      <c r="F128" s="79"/>
      <c r="G128" s="162">
        <v>23310350</v>
      </c>
      <c r="H128" s="163"/>
      <c r="I128" s="162">
        <f t="shared" si="10"/>
        <v>-4563342.3099999987</v>
      </c>
    </row>
    <row r="129" spans="1:11" x14ac:dyDescent="0.25">
      <c r="A129" s="92"/>
      <c r="B129" s="89" t="s">
        <v>342</v>
      </c>
      <c r="C129" s="22" t="s">
        <v>472</v>
      </c>
      <c r="E129" s="162">
        <v>12890305.5</v>
      </c>
      <c r="F129" s="79"/>
      <c r="G129" s="162">
        <v>10677204</v>
      </c>
      <c r="H129" s="163"/>
      <c r="I129" s="162">
        <f t="shared" si="10"/>
        <v>2213101.5</v>
      </c>
    </row>
    <row r="130" spans="1:11" x14ac:dyDescent="0.25">
      <c r="A130" s="92"/>
      <c r="B130" s="89" t="s">
        <v>342</v>
      </c>
      <c r="C130" s="22" t="s">
        <v>498</v>
      </c>
      <c r="E130" s="165">
        <v>15677772.26</v>
      </c>
      <c r="F130" s="79"/>
      <c r="G130" s="165">
        <v>21515479</v>
      </c>
      <c r="H130" s="163"/>
      <c r="I130" s="165">
        <f t="shared" si="10"/>
        <v>-5837706.7400000002</v>
      </c>
    </row>
    <row r="131" spans="1:11" x14ac:dyDescent="0.25">
      <c r="A131" s="92"/>
      <c r="B131" s="89" t="s">
        <v>342</v>
      </c>
      <c r="C131" s="92"/>
      <c r="D131" s="22"/>
      <c r="E131" s="79"/>
      <c r="F131" s="79"/>
      <c r="G131" s="79"/>
      <c r="H131" s="79"/>
      <c r="I131" s="79"/>
    </row>
    <row r="132" spans="1:11" ht="13" x14ac:dyDescent="0.3">
      <c r="A132" s="92"/>
      <c r="B132" s="91" t="s">
        <v>473</v>
      </c>
      <c r="C132" s="92"/>
      <c r="D132" s="22"/>
      <c r="E132" s="88">
        <f>SUBTOTAL(9,E112:E130)</f>
        <v>1107501816.3</v>
      </c>
      <c r="F132" s="88"/>
      <c r="G132" s="88">
        <f>SUBTOTAL(9,G112:G130)</f>
        <v>839394608</v>
      </c>
      <c r="H132" s="94"/>
      <c r="I132" s="88">
        <f>SUBTOTAL(9,I112:I130)</f>
        <v>268107208.29999995</v>
      </c>
    </row>
    <row r="133" spans="1:11" x14ac:dyDescent="0.25">
      <c r="A133" s="92"/>
      <c r="B133" s="89" t="s">
        <v>342</v>
      </c>
      <c r="C133" s="92"/>
      <c r="D133" s="22"/>
      <c r="E133" s="79"/>
      <c r="F133" s="79"/>
      <c r="G133" s="79"/>
      <c r="H133" s="79"/>
      <c r="I133" s="79"/>
    </row>
    <row r="134" spans="1:11" ht="13" x14ac:dyDescent="0.3">
      <c r="A134" s="92"/>
      <c r="B134" s="91" t="s">
        <v>474</v>
      </c>
      <c r="C134" s="92"/>
      <c r="D134" s="22"/>
      <c r="E134" s="79"/>
      <c r="F134" s="79"/>
      <c r="G134" s="79"/>
      <c r="H134" s="79"/>
      <c r="I134" s="79"/>
    </row>
    <row r="135" spans="1:11" x14ac:dyDescent="0.25">
      <c r="A135" s="92"/>
      <c r="B135" s="89" t="s">
        <v>342</v>
      </c>
      <c r="C135" s="22" t="s">
        <v>475</v>
      </c>
      <c r="E135" s="81">
        <v>1595625.94</v>
      </c>
      <c r="F135" s="79"/>
      <c r="G135" s="81">
        <v>1191269</v>
      </c>
      <c r="H135" s="86"/>
      <c r="I135" s="81">
        <f t="shared" ref="I135:I140" si="11">E135-G135</f>
        <v>404356.93999999994</v>
      </c>
      <c r="K135" s="79"/>
    </row>
    <row r="136" spans="1:11" x14ac:dyDescent="0.25">
      <c r="A136" s="92"/>
      <c r="B136" s="89" t="s">
        <v>342</v>
      </c>
      <c r="C136" s="22" t="s">
        <v>486</v>
      </c>
      <c r="E136" s="81">
        <v>73153643.209999993</v>
      </c>
      <c r="F136" s="79"/>
      <c r="G136" s="81">
        <v>63945338</v>
      </c>
      <c r="H136" s="86"/>
      <c r="I136" s="81">
        <f t="shared" si="11"/>
        <v>9208305.2099999934</v>
      </c>
      <c r="J136" s="69"/>
      <c r="K136" s="79"/>
    </row>
    <row r="137" spans="1:11" x14ac:dyDescent="0.25">
      <c r="A137" s="92"/>
      <c r="B137" s="89" t="s">
        <v>342</v>
      </c>
      <c r="C137" s="22" t="s">
        <v>487</v>
      </c>
      <c r="E137" s="81">
        <v>1108351</v>
      </c>
      <c r="F137" s="79"/>
      <c r="G137" s="81">
        <v>1108351</v>
      </c>
      <c r="H137" s="86"/>
      <c r="I137" s="81">
        <f t="shared" si="11"/>
        <v>0</v>
      </c>
      <c r="J137" s="69"/>
      <c r="K137" s="79"/>
    </row>
    <row r="138" spans="1:11" ht="13" x14ac:dyDescent="0.3">
      <c r="A138" s="92"/>
      <c r="B138" s="89"/>
      <c r="C138" s="30" t="s">
        <v>526</v>
      </c>
      <c r="E138" s="162">
        <v>919411.86000000127</v>
      </c>
      <c r="F138" s="79" t="s">
        <v>151</v>
      </c>
      <c r="G138" s="162">
        <v>0</v>
      </c>
      <c r="H138" s="163"/>
      <c r="I138" s="81">
        <f t="shared" si="11"/>
        <v>919411.86000000127</v>
      </c>
      <c r="K138" s="79"/>
    </row>
    <row r="139" spans="1:11" x14ac:dyDescent="0.25">
      <c r="A139" s="92"/>
      <c r="B139" s="89" t="s">
        <v>342</v>
      </c>
      <c r="C139" s="22" t="s">
        <v>510</v>
      </c>
      <c r="E139" s="162">
        <v>9640416</v>
      </c>
      <c r="F139" s="79"/>
      <c r="G139" s="162">
        <v>9640416</v>
      </c>
      <c r="H139" s="163"/>
      <c r="I139" s="162">
        <f t="shared" ref="I139" si="12">E139-G139</f>
        <v>0</v>
      </c>
      <c r="K139" s="79"/>
    </row>
    <row r="140" spans="1:11" ht="13" x14ac:dyDescent="0.3">
      <c r="A140" s="92"/>
      <c r="B140" s="89" t="s">
        <v>342</v>
      </c>
      <c r="C140" s="30" t="s">
        <v>513</v>
      </c>
      <c r="E140" s="162">
        <v>-416439.57999999821</v>
      </c>
      <c r="F140" s="79" t="s">
        <v>151</v>
      </c>
      <c r="G140" s="162">
        <v>0</v>
      </c>
      <c r="H140" s="163"/>
      <c r="I140" s="81">
        <f t="shared" si="11"/>
        <v>-416439.57999999821</v>
      </c>
      <c r="K140" s="79"/>
    </row>
    <row r="141" spans="1:11" x14ac:dyDescent="0.25">
      <c r="A141" s="92"/>
      <c r="B141" s="89" t="s">
        <v>342</v>
      </c>
      <c r="C141" s="22" t="s">
        <v>511</v>
      </c>
      <c r="E141" s="162">
        <v>85873932</v>
      </c>
      <c r="F141" s="79"/>
      <c r="G141" s="162">
        <v>85873932</v>
      </c>
      <c r="H141" s="163"/>
      <c r="I141" s="162">
        <f t="shared" ref="I141" si="13">E141-G141</f>
        <v>0</v>
      </c>
      <c r="K141" s="79"/>
    </row>
    <row r="142" spans="1:11" ht="13" x14ac:dyDescent="0.3">
      <c r="A142" s="92"/>
      <c r="B142" s="89"/>
      <c r="C142" s="30" t="s">
        <v>512</v>
      </c>
      <c r="E142" s="162">
        <v>-22338880.560000002</v>
      </c>
      <c r="F142" s="79" t="s">
        <v>151</v>
      </c>
      <c r="G142" s="162">
        <v>0</v>
      </c>
      <c r="H142" s="163"/>
      <c r="I142" s="81">
        <f>E142-G142</f>
        <v>-22338880.560000002</v>
      </c>
      <c r="K142" s="79"/>
    </row>
    <row r="143" spans="1:11" x14ac:dyDescent="0.25">
      <c r="A143" s="92"/>
      <c r="B143" s="89" t="s">
        <v>342</v>
      </c>
      <c r="C143" s="22" t="s">
        <v>477</v>
      </c>
      <c r="E143" s="162">
        <v>53324459.299999997</v>
      </c>
      <c r="F143" s="79"/>
      <c r="G143" s="81">
        <v>28389144</v>
      </c>
      <c r="H143" s="86"/>
      <c r="I143" s="81">
        <f t="shared" ref="I143:I145" si="14">E143-G143</f>
        <v>24935315.299999997</v>
      </c>
      <c r="K143" s="79"/>
    </row>
    <row r="144" spans="1:11" x14ac:dyDescent="0.25">
      <c r="A144" s="92"/>
      <c r="B144" s="89" t="s">
        <v>342</v>
      </c>
      <c r="C144" s="22" t="s">
        <v>479</v>
      </c>
      <c r="E144" s="81">
        <v>1103512</v>
      </c>
      <c r="F144" s="79"/>
      <c r="G144" s="81">
        <v>1103512</v>
      </c>
      <c r="H144" s="86"/>
      <c r="I144" s="81">
        <f t="shared" si="14"/>
        <v>0</v>
      </c>
      <c r="K144" s="79"/>
    </row>
    <row r="145" spans="1:11" ht="13" x14ac:dyDescent="0.3">
      <c r="A145" s="92"/>
      <c r="B145" s="89"/>
      <c r="C145" s="30" t="s">
        <v>528</v>
      </c>
      <c r="E145" s="162">
        <v>-180288.05000000075</v>
      </c>
      <c r="F145" s="79" t="s">
        <v>151</v>
      </c>
      <c r="G145" s="162">
        <v>0</v>
      </c>
      <c r="H145" s="163"/>
      <c r="I145" s="81">
        <f t="shared" si="14"/>
        <v>-180288.05000000075</v>
      </c>
      <c r="K145" s="79"/>
    </row>
    <row r="146" spans="1:11" x14ac:dyDescent="0.25">
      <c r="A146" s="92"/>
      <c r="B146" s="89" t="s">
        <v>342</v>
      </c>
      <c r="C146" s="22" t="s">
        <v>481</v>
      </c>
      <c r="E146" s="81">
        <v>49199545.43</v>
      </c>
      <c r="F146" s="79"/>
      <c r="G146" s="81">
        <v>35718485</v>
      </c>
      <c r="H146" s="86"/>
      <c r="I146" s="81">
        <f t="shared" ref="I146:I150" si="15">E146-G146</f>
        <v>13481060.43</v>
      </c>
      <c r="K146" s="79"/>
    </row>
    <row r="147" spans="1:11" x14ac:dyDescent="0.25">
      <c r="A147" s="92"/>
      <c r="B147" s="89" t="s">
        <v>342</v>
      </c>
      <c r="C147" s="22" t="s">
        <v>508</v>
      </c>
      <c r="E147" s="81">
        <v>10319624.460000001</v>
      </c>
      <c r="F147" s="79"/>
      <c r="G147" s="81">
        <v>12708824</v>
      </c>
      <c r="H147" s="86"/>
      <c r="I147" s="81">
        <f t="shared" si="15"/>
        <v>-2389199.5399999991</v>
      </c>
      <c r="K147" s="79"/>
    </row>
    <row r="148" spans="1:11" x14ac:dyDescent="0.25">
      <c r="A148" s="92"/>
      <c r="B148" s="89" t="s">
        <v>342</v>
      </c>
      <c r="C148" s="22" t="s">
        <v>466</v>
      </c>
      <c r="E148" s="81">
        <v>2207852.02</v>
      </c>
      <c r="F148" s="79"/>
      <c r="G148" s="81">
        <v>1389175</v>
      </c>
      <c r="H148" s="86"/>
      <c r="I148" s="81">
        <f t="shared" si="15"/>
        <v>818677.02</v>
      </c>
      <c r="K148" s="79"/>
    </row>
    <row r="149" spans="1:11" x14ac:dyDescent="0.25">
      <c r="A149" s="92"/>
      <c r="B149" s="89" t="s">
        <v>342</v>
      </c>
      <c r="C149" s="22" t="s">
        <v>482</v>
      </c>
      <c r="E149" s="81">
        <v>22611639</v>
      </c>
      <c r="F149" s="79"/>
      <c r="G149" s="81">
        <v>22611639</v>
      </c>
      <c r="H149" s="86"/>
      <c r="I149" s="81">
        <f t="shared" si="15"/>
        <v>0</v>
      </c>
      <c r="K149" s="79"/>
    </row>
    <row r="150" spans="1:11" ht="13" x14ac:dyDescent="0.3">
      <c r="A150" s="92"/>
      <c r="B150" s="89"/>
      <c r="C150" s="30" t="s">
        <v>527</v>
      </c>
      <c r="E150" s="162">
        <v>-3178536.5</v>
      </c>
      <c r="F150" s="79" t="s">
        <v>151</v>
      </c>
      <c r="G150" s="162">
        <v>0</v>
      </c>
      <c r="H150" s="163"/>
      <c r="I150" s="81">
        <f t="shared" si="15"/>
        <v>-3178536.5</v>
      </c>
      <c r="K150" s="79"/>
    </row>
    <row r="151" spans="1:11" x14ac:dyDescent="0.25">
      <c r="A151" s="92"/>
      <c r="B151" s="89" t="s">
        <v>342</v>
      </c>
      <c r="C151" s="22" t="s">
        <v>532</v>
      </c>
      <c r="E151" s="82">
        <v>2489646.2799999998</v>
      </c>
      <c r="F151" s="79"/>
      <c r="G151" s="82">
        <v>2114532</v>
      </c>
      <c r="H151" s="86"/>
      <c r="I151" s="82">
        <f t="shared" ref="I151" si="16">E151-G151</f>
        <v>375114.2799999998</v>
      </c>
      <c r="K151" s="79"/>
    </row>
    <row r="152" spans="1:11" x14ac:dyDescent="0.25">
      <c r="A152" s="92"/>
      <c r="B152" s="89" t="s">
        <v>342</v>
      </c>
      <c r="C152" s="92"/>
      <c r="D152" s="22"/>
      <c r="E152" s="79"/>
      <c r="F152" s="79"/>
      <c r="G152" s="79"/>
      <c r="H152" s="79"/>
      <c r="I152" s="79"/>
    </row>
    <row r="153" spans="1:11" ht="13" x14ac:dyDescent="0.3">
      <c r="A153" s="92"/>
      <c r="B153" s="91" t="s">
        <v>483</v>
      </c>
      <c r="C153" s="92"/>
      <c r="D153" s="22"/>
      <c r="E153" s="93">
        <f>SUBTOTAL(9,E135:E151)</f>
        <v>287433513.81</v>
      </c>
      <c r="F153" s="79"/>
      <c r="G153" s="93">
        <f>SUBTOTAL(9,G135:G151)</f>
        <v>265794617</v>
      </c>
      <c r="H153" s="94"/>
      <c r="I153" s="93">
        <f>SUBTOTAL(9,I135:I151)</f>
        <v>21638896.809999991</v>
      </c>
      <c r="J153" s="69"/>
      <c r="K153" s="69"/>
    </row>
    <row r="154" spans="1:11" ht="13" x14ac:dyDescent="0.3">
      <c r="A154" s="92"/>
      <c r="B154" s="91" t="s">
        <v>342</v>
      </c>
      <c r="C154" s="92"/>
      <c r="D154" s="22"/>
      <c r="E154" s="94"/>
      <c r="F154" s="79"/>
      <c r="G154" s="94"/>
      <c r="H154" s="94"/>
      <c r="I154" s="94"/>
    </row>
    <row r="155" spans="1:11" ht="15" x14ac:dyDescent="0.3">
      <c r="A155" s="92"/>
      <c r="B155" s="91" t="s">
        <v>491</v>
      </c>
      <c r="C155" s="92"/>
      <c r="D155" s="22"/>
      <c r="E155" s="166"/>
      <c r="F155" s="79"/>
      <c r="G155" s="166"/>
      <c r="H155" s="166"/>
      <c r="I155" s="166"/>
    </row>
    <row r="156" spans="1:11" x14ac:dyDescent="0.25">
      <c r="A156" s="92"/>
      <c r="B156" s="89" t="s">
        <v>342</v>
      </c>
      <c r="C156" s="22" t="s">
        <v>476</v>
      </c>
      <c r="E156" s="162">
        <v>7251565.0899999999</v>
      </c>
      <c r="F156" s="79"/>
      <c r="G156" s="162">
        <v>7251565.0899999999</v>
      </c>
      <c r="H156" s="163"/>
      <c r="I156" s="81">
        <f t="shared" ref="I156:I162" si="17">E156-G156</f>
        <v>0</v>
      </c>
    </row>
    <row r="157" spans="1:11" x14ac:dyDescent="0.25">
      <c r="A157" s="92"/>
      <c r="B157" s="89" t="s">
        <v>342</v>
      </c>
      <c r="C157" s="22" t="s">
        <v>510</v>
      </c>
      <c r="E157" s="162">
        <v>29762602.859999999</v>
      </c>
      <c r="F157" s="79"/>
      <c r="G157" s="162">
        <v>29762602.859999999</v>
      </c>
      <c r="H157" s="163"/>
      <c r="I157" s="81">
        <f t="shared" si="17"/>
        <v>0</v>
      </c>
    </row>
    <row r="158" spans="1:11" x14ac:dyDescent="0.25">
      <c r="A158" s="92"/>
      <c r="B158" s="89" t="s">
        <v>342</v>
      </c>
      <c r="C158" s="22" t="s">
        <v>514</v>
      </c>
      <c r="E158" s="162">
        <v>18345792.170000002</v>
      </c>
      <c r="F158" s="79"/>
      <c r="G158" s="162">
        <v>18345792.170000002</v>
      </c>
      <c r="H158" s="163"/>
      <c r="I158" s="81">
        <f t="shared" si="17"/>
        <v>0</v>
      </c>
      <c r="K158" s="79"/>
    </row>
    <row r="159" spans="1:11" x14ac:dyDescent="0.25">
      <c r="A159" s="92"/>
      <c r="B159" s="89" t="s">
        <v>342</v>
      </c>
      <c r="C159" s="22" t="s">
        <v>478</v>
      </c>
      <c r="E159" s="162">
        <v>472904.73</v>
      </c>
      <c r="F159" s="79"/>
      <c r="G159" s="162">
        <v>472904.73</v>
      </c>
      <c r="H159" s="163"/>
      <c r="I159" s="81">
        <f t="shared" si="17"/>
        <v>0</v>
      </c>
    </row>
    <row r="160" spans="1:11" x14ac:dyDescent="0.25">
      <c r="A160" s="92"/>
      <c r="B160" s="89" t="s">
        <v>342</v>
      </c>
      <c r="C160" s="22" t="s">
        <v>479</v>
      </c>
      <c r="E160" s="162">
        <v>7560490</v>
      </c>
      <c r="F160" s="79"/>
      <c r="G160" s="162">
        <v>7560490</v>
      </c>
      <c r="H160" s="163"/>
      <c r="I160" s="81">
        <f t="shared" si="17"/>
        <v>0</v>
      </c>
    </row>
    <row r="161" spans="1:11" x14ac:dyDescent="0.25">
      <c r="A161" s="92"/>
      <c r="B161" s="89" t="s">
        <v>342</v>
      </c>
      <c r="C161" s="22" t="s">
        <v>480</v>
      </c>
      <c r="E161" s="163">
        <v>2684879.3</v>
      </c>
      <c r="F161" s="79"/>
      <c r="G161" s="162">
        <v>2684879.3</v>
      </c>
      <c r="H161" s="163"/>
      <c r="I161" s="81">
        <f t="shared" si="17"/>
        <v>0</v>
      </c>
    </row>
    <row r="162" spans="1:11" x14ac:dyDescent="0.25">
      <c r="A162" s="92"/>
      <c r="B162" s="89" t="s">
        <v>342</v>
      </c>
      <c r="C162" s="22" t="s">
        <v>482</v>
      </c>
      <c r="E162" s="165">
        <v>1320249.24</v>
      </c>
      <c r="F162" s="79"/>
      <c r="G162" s="165">
        <v>1320249.24</v>
      </c>
      <c r="H162" s="163"/>
      <c r="I162" s="82">
        <f t="shared" si="17"/>
        <v>0</v>
      </c>
    </row>
    <row r="163" spans="1:11" ht="13" x14ac:dyDescent="0.3">
      <c r="A163" s="92"/>
      <c r="B163" s="91" t="s">
        <v>342</v>
      </c>
      <c r="C163" s="92"/>
      <c r="D163" s="22"/>
      <c r="E163" s="94"/>
      <c r="F163" s="79"/>
      <c r="G163" s="94"/>
      <c r="H163" s="94"/>
      <c r="I163" s="94"/>
    </row>
    <row r="164" spans="1:11" ht="13" x14ac:dyDescent="0.3">
      <c r="A164" s="92"/>
      <c r="B164" s="91" t="s">
        <v>484</v>
      </c>
      <c r="C164" s="92"/>
      <c r="D164" s="22"/>
      <c r="E164" s="93">
        <f>SUBTOTAL(9,E156:E162)</f>
        <v>67398483.390000001</v>
      </c>
      <c r="F164" s="79"/>
      <c r="G164" s="93">
        <f>SUBTOTAL(9,G156:G162)</f>
        <v>67398483.390000001</v>
      </c>
      <c r="H164" s="94"/>
      <c r="I164" s="93">
        <f>SUBTOTAL(9,I156:I162)</f>
        <v>0</v>
      </c>
    </row>
    <row r="165" spans="1:11" ht="13" x14ac:dyDescent="0.3">
      <c r="A165" s="92"/>
      <c r="B165" s="91" t="s">
        <v>342</v>
      </c>
      <c r="C165" s="92"/>
      <c r="D165" s="22"/>
      <c r="E165" s="94"/>
      <c r="F165" s="79"/>
      <c r="G165" s="94"/>
      <c r="H165" s="94"/>
      <c r="I165" s="94"/>
      <c r="K165" s="69"/>
    </row>
    <row r="166" spans="1:11" ht="13.5" thickBot="1" x14ac:dyDescent="0.35">
      <c r="A166" s="92"/>
      <c r="B166" s="91" t="s">
        <v>485</v>
      </c>
      <c r="C166" s="92"/>
      <c r="D166" s="22"/>
      <c r="E166" s="95">
        <f>SUBTOTAL(9,E16:E165)</f>
        <v>3516988310.190002</v>
      </c>
      <c r="F166" s="79"/>
      <c r="G166" s="95">
        <f>SUBTOTAL(9,G16:G165)</f>
        <v>3620097681.0700002</v>
      </c>
      <c r="H166" s="94"/>
      <c r="I166" s="95">
        <f>SUBTOTAL(9,I16:I165)</f>
        <v>-103109370.88000004</v>
      </c>
      <c r="K166" s="79"/>
    </row>
    <row r="167" spans="1:11" ht="13" thickTop="1" x14ac:dyDescent="0.25"/>
    <row r="169" spans="1:11" x14ac:dyDescent="0.25">
      <c r="B169" s="68" t="s">
        <v>146</v>
      </c>
    </row>
    <row r="170" spans="1:11" x14ac:dyDescent="0.25">
      <c r="B170" s="68" t="s">
        <v>147</v>
      </c>
      <c r="C170" s="22" t="s">
        <v>148</v>
      </c>
    </row>
    <row r="171" spans="1:11" x14ac:dyDescent="0.25">
      <c r="B171" s="68" t="s">
        <v>149</v>
      </c>
      <c r="C171" s="68" t="s">
        <v>381</v>
      </c>
    </row>
    <row r="172" spans="1:11" x14ac:dyDescent="0.25">
      <c r="B172" s="68" t="s">
        <v>151</v>
      </c>
      <c r="C172" s="68" t="s">
        <v>291</v>
      </c>
    </row>
    <row r="173" spans="1:11" x14ac:dyDescent="0.25">
      <c r="B173" s="68" t="s">
        <v>153</v>
      </c>
      <c r="C173" s="68" t="s">
        <v>393</v>
      </c>
    </row>
  </sheetData>
  <scenarios current="4" show="0" sqref="U15 U17 U22 U29 U36 U38">
    <scenario name="40 Year Life" locked="1" count="1" user="Author">
      <inputCells r="S7" undone="1" val="1"/>
    </scenario>
    <scenario name="45 Year Life" locked="1" count="1" user="Author">
      <inputCells r="S7" undone="1" val="2"/>
    </scenario>
    <scenario name="50 Year Life" locked="1" count="1" user="Author">
      <inputCells r="S7" undone="1" val="3"/>
    </scenario>
    <scenario name="55 Year Life" locked="1" count="1" user="Author">
      <inputCells r="S7" undone="1" val="4"/>
    </scenario>
    <scenario name="60 Year Life" locked="1" count="1" user="Author">
      <inputCells r="S7" undone="1" val="5"/>
    </scenario>
  </scenarios>
  <phoneticPr fontId="31" type="noConversion"/>
  <pageMargins left="0.7" right="0.7" top="0.75" bottom="0.75" header="0.3" footer="0.3"/>
  <pageSetup scale="53" fitToHeight="0" orientation="portrait" r:id="rId1"/>
  <rowBreaks count="2" manualBreakCount="2">
    <brk id="71" max="10" man="1"/>
    <brk id="133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Q305"/>
  <sheetViews>
    <sheetView zoomScale="80" zoomScaleNormal="80" workbookViewId="0">
      <selection activeCell="A13" sqref="A13"/>
    </sheetView>
  </sheetViews>
  <sheetFormatPr defaultColWidth="3.26953125" defaultRowHeight="12.5" outlineLevelRow="1" outlineLevelCol="1" x14ac:dyDescent="0.25"/>
  <cols>
    <col min="1" max="1" width="15" style="68" customWidth="1" outlineLevel="1"/>
    <col min="2" max="2" width="4" style="68" customWidth="1"/>
    <col min="3" max="3" width="40" style="68" customWidth="1"/>
    <col min="4" max="4" width="2.7265625" style="68" customWidth="1"/>
    <col min="5" max="5" width="19.81640625" style="68" bestFit="1" customWidth="1"/>
    <col min="6" max="6" width="1.26953125" style="68" customWidth="1"/>
    <col min="7" max="7" width="13.54296875" style="68" bestFit="1" customWidth="1"/>
    <col min="8" max="8" width="1.81640625" style="68" customWidth="1"/>
    <col min="9" max="9" width="7.26953125" style="152" bestFit="1" customWidth="1"/>
    <col min="10" max="10" width="1.7265625" style="68" customWidth="1"/>
    <col min="11" max="11" width="7" style="153" customWidth="1"/>
    <col min="12" max="12" width="2.453125" style="68" customWidth="1"/>
    <col min="13" max="13" width="10.54296875" style="68" bestFit="1" customWidth="1"/>
    <col min="14" max="14" width="1.7265625" style="68" customWidth="1"/>
    <col min="15" max="15" width="16.26953125" style="68" bestFit="1" customWidth="1"/>
    <col min="16" max="16" width="1.453125" style="68" customWidth="1"/>
    <col min="17" max="17" width="6.7265625" style="68" bestFit="1" customWidth="1"/>
    <col min="18" max="18" width="2.7265625" style="68" customWidth="1"/>
    <col min="19" max="19" width="13.54296875" style="68" bestFit="1" customWidth="1"/>
    <col min="20" max="20" width="1.54296875" style="68" customWidth="1"/>
    <col min="21" max="21" width="7.26953125" style="68" bestFit="1" customWidth="1"/>
    <col min="22" max="22" width="1.7265625" style="68" bestFit="1" customWidth="1"/>
    <col min="23" max="23" width="7" style="68" bestFit="1" customWidth="1"/>
    <col min="24" max="24" width="2.26953125" style="68" customWidth="1"/>
    <col min="25" max="25" width="10.54296875" style="68" bestFit="1" customWidth="1"/>
    <col min="26" max="26" width="1.81640625" style="68" customWidth="1"/>
    <col min="27" max="27" width="16.81640625" style="68" bestFit="1" customWidth="1"/>
    <col min="28" max="28" width="2.453125" style="68" customWidth="1"/>
    <col min="29" max="29" width="8" style="68" bestFit="1" customWidth="1"/>
    <col min="30" max="30" width="2.7265625" style="68" customWidth="1"/>
    <col min="31" max="31" width="16.54296875" style="68" bestFit="1" customWidth="1"/>
    <col min="32" max="32" width="8.7265625" style="68" customWidth="1"/>
    <col min="33" max="33" width="12.7265625" style="68" bestFit="1" customWidth="1"/>
    <col min="34" max="34" width="7.81640625" style="68" bestFit="1" customWidth="1"/>
    <col min="35" max="36" width="9.1796875" style="68" customWidth="1"/>
    <col min="37" max="37" width="10.26953125" style="68" bestFit="1" customWidth="1"/>
    <col min="38" max="38" width="9.81640625" style="68" bestFit="1" customWidth="1"/>
    <col min="39" max="242" width="9.1796875" style="68" customWidth="1"/>
    <col min="243" max="243" width="8.1796875" style="68" bestFit="1" customWidth="1"/>
    <col min="244" max="16384" width="3.26953125" style="68"/>
  </cols>
  <sheetData>
    <row r="1" spans="2:32" outlineLevel="1" x14ac:dyDescent="0.25">
      <c r="D1" s="21"/>
      <c r="E1" s="22">
        <v>6</v>
      </c>
      <c r="F1" s="21"/>
      <c r="G1" s="22">
        <v>4</v>
      </c>
      <c r="H1" s="22"/>
      <c r="I1" s="28">
        <v>5</v>
      </c>
      <c r="J1" s="22"/>
      <c r="K1" s="29">
        <v>6</v>
      </c>
      <c r="L1" s="22"/>
      <c r="M1" s="22">
        <v>7</v>
      </c>
      <c r="N1" s="22"/>
      <c r="O1" s="22"/>
      <c r="P1" s="22"/>
      <c r="Q1" s="22">
        <v>3</v>
      </c>
      <c r="R1" s="22"/>
      <c r="S1" s="22">
        <v>2</v>
      </c>
      <c r="T1" s="22"/>
      <c r="U1" s="22">
        <v>3</v>
      </c>
      <c r="V1" s="22"/>
      <c r="W1" s="22">
        <v>4</v>
      </c>
      <c r="X1" s="22"/>
      <c r="Y1" s="22">
        <v>5</v>
      </c>
      <c r="Z1" s="22"/>
      <c r="AA1" s="22">
        <v>9</v>
      </c>
      <c r="AB1" s="22"/>
      <c r="AC1" s="22">
        <v>10</v>
      </c>
      <c r="AD1" s="22"/>
      <c r="AE1" s="22"/>
    </row>
    <row r="2" spans="2:32" ht="13" x14ac:dyDescent="0.3">
      <c r="B2" s="19" t="s">
        <v>394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21"/>
    </row>
    <row r="3" spans="2:32" ht="13" x14ac:dyDescent="0.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21"/>
    </row>
    <row r="4" spans="2:32" ht="13" x14ac:dyDescent="0.3">
      <c r="B4" s="19" t="s">
        <v>411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21"/>
    </row>
    <row r="5" spans="2:32" x14ac:dyDescent="0.25">
      <c r="D5" s="21"/>
      <c r="E5" s="21"/>
      <c r="F5" s="21"/>
      <c r="G5" s="21"/>
      <c r="H5" s="21"/>
      <c r="I5" s="28"/>
      <c r="J5" s="21"/>
      <c r="K5" s="29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</row>
    <row r="6" spans="2:32" x14ac:dyDescent="0.25">
      <c r="D6" s="22"/>
      <c r="E6" s="22"/>
      <c r="F6" s="22"/>
      <c r="G6" s="22"/>
      <c r="H6" s="22"/>
      <c r="I6" s="28"/>
      <c r="J6" s="22"/>
      <c r="K6" s="29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</row>
    <row r="7" spans="2:32" s="77" customFormat="1" ht="13" x14ac:dyDescent="0.3">
      <c r="D7" s="23"/>
      <c r="E7" s="23"/>
      <c r="F7" s="23"/>
      <c r="G7" s="96" t="s">
        <v>412</v>
      </c>
      <c r="H7" s="96"/>
      <c r="I7" s="96"/>
      <c r="J7" s="96"/>
      <c r="K7" s="96"/>
      <c r="L7" s="96"/>
      <c r="M7" s="96"/>
      <c r="N7" s="96"/>
      <c r="O7" s="96"/>
      <c r="P7" s="96"/>
      <c r="Q7" s="96"/>
      <c r="R7" s="23"/>
      <c r="S7" s="96" t="s">
        <v>413</v>
      </c>
      <c r="T7" s="96"/>
      <c r="U7" s="96"/>
      <c r="V7" s="96"/>
      <c r="W7" s="96"/>
      <c r="X7" s="96"/>
      <c r="Y7" s="96"/>
      <c r="Z7" s="96"/>
      <c r="AA7" s="96"/>
      <c r="AB7" s="96"/>
      <c r="AC7" s="96"/>
      <c r="AD7" s="23"/>
      <c r="AE7" s="23"/>
    </row>
    <row r="8" spans="2:32" s="77" customFormat="1" ht="13" x14ac:dyDescent="0.3">
      <c r="D8" s="23"/>
      <c r="E8" s="154" t="s">
        <v>395</v>
      </c>
      <c r="F8" s="97"/>
      <c r="G8" s="71" t="s">
        <v>398</v>
      </c>
      <c r="H8" s="97"/>
      <c r="I8" s="70" t="s">
        <v>401</v>
      </c>
      <c r="J8" s="70"/>
      <c r="K8" s="70"/>
      <c r="L8" s="97"/>
      <c r="M8" s="71" t="s">
        <v>404</v>
      </c>
      <c r="N8" s="97"/>
      <c r="O8" s="97"/>
      <c r="P8" s="97"/>
      <c r="Q8" s="97"/>
      <c r="R8" s="23"/>
      <c r="S8" s="71" t="s">
        <v>398</v>
      </c>
      <c r="T8" s="97"/>
      <c r="U8" s="70" t="s">
        <v>401</v>
      </c>
      <c r="V8" s="70"/>
      <c r="W8" s="70"/>
      <c r="X8" s="97"/>
      <c r="Y8" s="71" t="s">
        <v>404</v>
      </c>
      <c r="Z8" s="97"/>
      <c r="AA8" s="97"/>
      <c r="AB8" s="97"/>
      <c r="AC8" s="97"/>
      <c r="AD8" s="97"/>
      <c r="AE8" s="97"/>
    </row>
    <row r="9" spans="2:32" s="77" customFormat="1" ht="13" x14ac:dyDescent="0.3">
      <c r="D9" s="23"/>
      <c r="E9" s="154" t="s">
        <v>396</v>
      </c>
      <c r="F9" s="97"/>
      <c r="G9" s="71" t="s">
        <v>399</v>
      </c>
      <c r="H9" s="97"/>
      <c r="I9" s="70" t="s">
        <v>402</v>
      </c>
      <c r="J9" s="70"/>
      <c r="K9" s="70"/>
      <c r="L9" s="97"/>
      <c r="M9" s="71" t="s">
        <v>405</v>
      </c>
      <c r="N9" s="97"/>
      <c r="O9" s="72" t="s">
        <v>408</v>
      </c>
      <c r="P9" s="72"/>
      <c r="Q9" s="72"/>
      <c r="R9" s="23"/>
      <c r="S9" s="71" t="s">
        <v>399</v>
      </c>
      <c r="T9" s="97"/>
      <c r="U9" s="70" t="s">
        <v>402</v>
      </c>
      <c r="V9" s="70"/>
      <c r="W9" s="70"/>
      <c r="X9" s="97"/>
      <c r="Y9" s="71" t="s">
        <v>405</v>
      </c>
      <c r="Z9" s="97"/>
      <c r="AA9" s="72" t="s">
        <v>408</v>
      </c>
      <c r="AB9" s="72"/>
      <c r="AC9" s="72"/>
      <c r="AD9" s="23"/>
      <c r="AE9" s="23"/>
    </row>
    <row r="10" spans="2:32" s="77" customFormat="1" ht="13" x14ac:dyDescent="0.3">
      <c r="D10" s="23"/>
      <c r="E10" s="155" t="s">
        <v>397</v>
      </c>
      <c r="F10" s="97"/>
      <c r="G10" s="73" t="s">
        <v>400</v>
      </c>
      <c r="H10" s="97"/>
      <c r="I10" s="72" t="s">
        <v>403</v>
      </c>
      <c r="J10" s="72"/>
      <c r="K10" s="72"/>
      <c r="L10" s="97"/>
      <c r="M10" s="73" t="s">
        <v>406</v>
      </c>
      <c r="N10" s="97"/>
      <c r="O10" s="74" t="s">
        <v>409</v>
      </c>
      <c r="P10" s="71"/>
      <c r="Q10" s="74" t="s">
        <v>410</v>
      </c>
      <c r="R10" s="23"/>
      <c r="S10" s="73" t="s">
        <v>400</v>
      </c>
      <c r="T10" s="97"/>
      <c r="U10" s="72" t="s">
        <v>403</v>
      </c>
      <c r="V10" s="72"/>
      <c r="W10" s="72"/>
      <c r="X10" s="97"/>
      <c r="Y10" s="73" t="s">
        <v>406</v>
      </c>
      <c r="Z10" s="97"/>
      <c r="AA10" s="74" t="s">
        <v>409</v>
      </c>
      <c r="AB10" s="71"/>
      <c r="AC10" s="74" t="s">
        <v>410</v>
      </c>
      <c r="AD10" s="97"/>
      <c r="AE10" s="98" t="s">
        <v>414</v>
      </c>
    </row>
    <row r="11" spans="2:32" s="77" customFormat="1" ht="13" x14ac:dyDescent="0.3">
      <c r="D11" s="23"/>
      <c r="E11" s="99">
        <f>C11-1</f>
        <v>-1</v>
      </c>
      <c r="F11" s="23"/>
      <c r="G11" s="99">
        <f>E11-1</f>
        <v>-2</v>
      </c>
      <c r="H11" s="23"/>
      <c r="I11" s="99">
        <f>G11-1</f>
        <v>-3</v>
      </c>
      <c r="J11" s="19"/>
      <c r="K11" s="19"/>
      <c r="L11" s="23"/>
      <c r="M11" s="99">
        <f>I11-1</f>
        <v>-4</v>
      </c>
      <c r="N11" s="23"/>
      <c r="O11" s="99">
        <f>M11-1</f>
        <v>-5</v>
      </c>
      <c r="P11" s="23"/>
      <c r="Q11" s="99">
        <f>O11-1</f>
        <v>-6</v>
      </c>
      <c r="R11" s="23"/>
      <c r="S11" s="99">
        <f>Q11-1</f>
        <v>-7</v>
      </c>
      <c r="T11" s="23"/>
      <c r="U11" s="99">
        <f>S11-1</f>
        <v>-8</v>
      </c>
      <c r="V11" s="19"/>
      <c r="W11" s="19"/>
      <c r="X11" s="23"/>
      <c r="Y11" s="99">
        <f>U11-1</f>
        <v>-9</v>
      </c>
      <c r="Z11" s="23"/>
      <c r="AA11" s="99">
        <f>Y11-1</f>
        <v>-10</v>
      </c>
      <c r="AB11" s="23"/>
      <c r="AC11" s="99">
        <f>AA11-1</f>
        <v>-11</v>
      </c>
      <c r="AD11" s="23"/>
      <c r="AE11" s="100" t="s">
        <v>159</v>
      </c>
    </row>
    <row r="12" spans="2:32" x14ac:dyDescent="0.25">
      <c r="D12" s="22"/>
      <c r="E12" s="22"/>
      <c r="F12" s="22"/>
      <c r="G12" s="22"/>
      <c r="H12" s="22"/>
      <c r="I12" s="28"/>
      <c r="J12" s="22"/>
      <c r="K12" s="29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</row>
    <row r="13" spans="2:32" s="77" customFormat="1" ht="13" x14ac:dyDescent="0.3">
      <c r="B13" s="77" t="s">
        <v>154</v>
      </c>
      <c r="D13" s="23"/>
      <c r="E13" s="23"/>
      <c r="F13" s="23"/>
      <c r="G13" s="97"/>
      <c r="H13" s="23"/>
      <c r="I13" s="101"/>
      <c r="J13" s="23"/>
      <c r="K13" s="102"/>
      <c r="L13" s="23"/>
      <c r="M13" s="23"/>
      <c r="N13" s="23"/>
      <c r="O13" s="23"/>
      <c r="P13" s="23"/>
      <c r="Q13" s="23"/>
      <c r="R13" s="23"/>
      <c r="S13" s="97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</row>
    <row r="14" spans="2:32" x14ac:dyDescent="0.25">
      <c r="D14" s="22"/>
      <c r="E14" s="22"/>
      <c r="F14" s="22"/>
      <c r="G14" s="156"/>
      <c r="H14" s="22"/>
      <c r="I14" s="28"/>
      <c r="J14" s="22"/>
      <c r="K14" s="29"/>
      <c r="L14" s="22"/>
      <c r="M14" s="22"/>
      <c r="N14" s="22"/>
      <c r="O14" s="22"/>
      <c r="P14" s="22"/>
      <c r="Q14" s="22"/>
      <c r="R14" s="22"/>
      <c r="S14" s="156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</row>
    <row r="15" spans="2:32" s="77" customFormat="1" ht="13" x14ac:dyDescent="0.3">
      <c r="B15" s="77" t="s">
        <v>0</v>
      </c>
      <c r="D15" s="23"/>
      <c r="E15" s="23"/>
      <c r="F15" s="23"/>
      <c r="G15" s="97"/>
      <c r="H15" s="23"/>
      <c r="I15" s="101"/>
      <c r="J15" s="23"/>
      <c r="K15" s="102"/>
      <c r="L15" s="23"/>
      <c r="M15" s="23"/>
      <c r="N15" s="23"/>
      <c r="O15" s="23"/>
      <c r="P15" s="23"/>
      <c r="Q15" s="23"/>
      <c r="R15" s="23"/>
      <c r="S15" s="97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</row>
    <row r="16" spans="2:32" s="77" customFormat="1" ht="13" x14ac:dyDescent="0.3">
      <c r="D16" s="23"/>
      <c r="E16" s="23"/>
      <c r="F16" s="23"/>
      <c r="G16" s="97"/>
      <c r="H16" s="23"/>
      <c r="I16" s="101"/>
      <c r="J16" s="23"/>
      <c r="K16" s="102"/>
      <c r="L16" s="23"/>
      <c r="M16" s="23"/>
      <c r="N16" s="23"/>
      <c r="O16" s="23"/>
      <c r="P16" s="23"/>
      <c r="Q16" s="23"/>
      <c r="R16" s="23"/>
      <c r="S16" s="97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</row>
    <row r="17" spans="1:38" x14ac:dyDescent="0.25">
      <c r="B17" s="68" t="s">
        <v>1</v>
      </c>
      <c r="D17" s="22"/>
      <c r="E17" s="22"/>
      <c r="F17" s="22"/>
      <c r="G17" s="157"/>
      <c r="H17" s="22"/>
      <c r="I17" s="28"/>
      <c r="J17" s="22"/>
      <c r="K17" s="29"/>
      <c r="L17" s="22"/>
      <c r="M17" s="22"/>
      <c r="N17" s="22"/>
      <c r="O17" s="22"/>
      <c r="P17" s="22"/>
      <c r="Q17" s="22"/>
      <c r="R17" s="22"/>
      <c r="S17" s="157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</row>
    <row r="18" spans="1:38" ht="13" x14ac:dyDescent="0.3">
      <c r="A18" s="68" t="s">
        <v>299</v>
      </c>
      <c r="B18" s="83"/>
      <c r="C18" s="83" t="s">
        <v>5</v>
      </c>
      <c r="D18" s="22"/>
      <c r="E18" s="24" t="e">
        <f ca="1">VLOOKUP($A18,INDIRECT(Summary!#REF!&amp;Summary!#REF!),E$1,0)</f>
        <v>#REF!</v>
      </c>
      <c r="F18" s="22"/>
      <c r="G18" s="157">
        <f>DATE(VLOOKUP($A18,DepRates2001,G$1,0),6,1)</f>
        <v>46174</v>
      </c>
      <c r="H18" s="22"/>
      <c r="I18" s="103">
        <f>VLOOKUP($A18,DepRates2001,I$1,0)</f>
        <v>85</v>
      </c>
      <c r="J18" s="104" t="s">
        <v>25</v>
      </c>
      <c r="K18" s="105" t="str">
        <f>VLOOKUP($A18,DepRates2001,K$1,0)</f>
        <v>S0</v>
      </c>
      <c r="L18" s="22"/>
      <c r="M18" s="33">
        <f>VLOOKUP($A18,DepRates2001,M$1,0)</f>
        <v>0</v>
      </c>
      <c r="N18" s="22"/>
      <c r="O18" s="106" t="e">
        <f ca="1">E18*Q18/100</f>
        <v>#REF!</v>
      </c>
      <c r="P18" s="22"/>
      <c r="Q18" s="25">
        <f>VLOOKUP($A18,Deprate2009,Q$1,0)*100</f>
        <v>2.1399999999999997</v>
      </c>
      <c r="R18" s="22"/>
      <c r="S18" s="157" t="e">
        <f ca="1">VLOOKUP($A18,INDIRECT(Summary!#REF!&amp;Summary!#REF!),S$1,0)</f>
        <v>#REF!</v>
      </c>
      <c r="T18" s="22"/>
      <c r="U18" s="107" t="e">
        <f ca="1">VLOOKUP($A18,INDIRECT(Summary!#REF!&amp;Summary!#REF!),U$1,0)</f>
        <v>#REF!</v>
      </c>
      <c r="V18" s="104" t="s">
        <v>25</v>
      </c>
      <c r="W18" s="107" t="e">
        <f ca="1">TRIM(VLOOKUP($A18,INDIRECT(Summary!#REF!&amp;Summary!#REF!),W$1,0))</f>
        <v>#REF!</v>
      </c>
      <c r="X18" s="22"/>
      <c r="Y18" s="33" t="e">
        <f ca="1">VLOOKUP($A18,INDIRECT(Summary!#REF!&amp;Summary!#REF!),Y$1,0)</f>
        <v>#REF!</v>
      </c>
      <c r="Z18" s="22"/>
      <c r="AA18" s="24" t="e">
        <f ca="1">VLOOKUP($A18,INDIRECT(Summary!#REF!&amp;Summary!#REF!),AA$1,0)</f>
        <v>#REF!</v>
      </c>
      <c r="AB18" s="22"/>
      <c r="AC18" s="26" t="e">
        <f ca="1">VLOOKUP($A18,INDIRECT(Summary!#REF!&amp;Summary!#REF!),AC$1,0)</f>
        <v>#REF!</v>
      </c>
      <c r="AD18" s="27"/>
      <c r="AE18" s="27" t="e">
        <f ca="1">AA18-O18</f>
        <v>#REF!</v>
      </c>
      <c r="AH18" s="108"/>
      <c r="AL18" s="108"/>
    </row>
    <row r="19" spans="1:38" x14ac:dyDescent="0.25">
      <c r="A19" s="68" t="s">
        <v>300</v>
      </c>
      <c r="C19" s="68" t="s">
        <v>6</v>
      </c>
      <c r="D19" s="22"/>
      <c r="E19" s="24" t="e">
        <f ca="1">VLOOKUP($A19,INDIRECT(Summary!#REF!&amp;Summary!#REF!),E$1,0)</f>
        <v>#REF!</v>
      </c>
      <c r="F19" s="22"/>
      <c r="G19" s="157">
        <f>DATE(VLOOKUP($A19,DepRates2001,G$1,0),6,1)</f>
        <v>47635</v>
      </c>
      <c r="H19" s="22"/>
      <c r="I19" s="103">
        <f>VLOOKUP($A19,DepRates2001,I$1,0)</f>
        <v>85</v>
      </c>
      <c r="J19" s="104" t="s">
        <v>25</v>
      </c>
      <c r="K19" s="105" t="str">
        <f>VLOOKUP($A19,DepRates2001,K$1,0)</f>
        <v>S0</v>
      </c>
      <c r="L19" s="22"/>
      <c r="M19" s="33">
        <f>VLOOKUP($A19,DepRates2001,M$1,0)</f>
        <v>0</v>
      </c>
      <c r="N19" s="22"/>
      <c r="O19" s="106" t="e">
        <f ca="1">E19*Q19/100</f>
        <v>#REF!</v>
      </c>
      <c r="P19" s="22"/>
      <c r="Q19" s="25">
        <f>VLOOKUP($A19,Deprate2009,Q$1,0)*100</f>
        <v>2.1800000000000002</v>
      </c>
      <c r="R19" s="22"/>
      <c r="S19" s="157" t="e">
        <f ca="1">VLOOKUP($A19,INDIRECT(Summary!#REF!&amp;Summary!#REF!),S$1,0)</f>
        <v>#REF!</v>
      </c>
      <c r="T19" s="22"/>
      <c r="U19" s="107" t="e">
        <f ca="1">VLOOKUP($A19,INDIRECT(Summary!#REF!&amp;Summary!#REF!),U$1,0)</f>
        <v>#REF!</v>
      </c>
      <c r="V19" s="104" t="s">
        <v>25</v>
      </c>
      <c r="W19" s="107" t="e">
        <f ca="1">TRIM(VLOOKUP($A19,INDIRECT(Summary!#REF!&amp;Summary!#REF!),W$1,0))</f>
        <v>#REF!</v>
      </c>
      <c r="X19" s="22"/>
      <c r="Y19" s="33" t="e">
        <f ca="1">VLOOKUP($A19,INDIRECT(Summary!#REF!&amp;Summary!#REF!),Y$1,0)</f>
        <v>#REF!</v>
      </c>
      <c r="Z19" s="22"/>
      <c r="AA19" s="24" t="e">
        <f ca="1">VLOOKUP($A19,INDIRECT(Summary!#REF!&amp;Summary!#REF!),AA$1,0)</f>
        <v>#REF!</v>
      </c>
      <c r="AB19" s="22"/>
      <c r="AC19" s="26" t="e">
        <f ca="1">VLOOKUP($A19,INDIRECT(Summary!#REF!&amp;Summary!#REF!),AC$1,0)</f>
        <v>#REF!</v>
      </c>
      <c r="AD19" s="27"/>
      <c r="AE19" s="27" t="e">
        <f ca="1">AA19-O19</f>
        <v>#REF!</v>
      </c>
      <c r="AH19" s="108"/>
      <c r="AL19" s="108"/>
    </row>
    <row r="20" spans="1:38" x14ac:dyDescent="0.25">
      <c r="A20" s="68" t="s">
        <v>301</v>
      </c>
      <c r="C20" s="68" t="s">
        <v>7</v>
      </c>
      <c r="D20" s="22"/>
      <c r="E20" s="24" t="e">
        <f ca="1">VLOOKUP($A20,INDIRECT(Summary!#REF!&amp;Summary!#REF!),E$1,0)</f>
        <v>#REF!</v>
      </c>
      <c r="F20" s="22"/>
      <c r="G20" s="157">
        <f>DATE(VLOOKUP($A20,DepRates2001,G$1,0),6,1)</f>
        <v>47635</v>
      </c>
      <c r="H20" s="22"/>
      <c r="I20" s="103">
        <f>VLOOKUP($A20,DepRates2001,I$1,0)</f>
        <v>85</v>
      </c>
      <c r="J20" s="104" t="s">
        <v>25</v>
      </c>
      <c r="K20" s="105" t="str">
        <f>VLOOKUP($A20,DepRates2001,K$1,0)</f>
        <v>S0</v>
      </c>
      <c r="L20" s="22"/>
      <c r="M20" s="33">
        <f>VLOOKUP($A20,DepRates2001,M$1,0)</f>
        <v>0</v>
      </c>
      <c r="N20" s="22"/>
      <c r="O20" s="106" t="e">
        <f ca="1">E20*Q20/100</f>
        <v>#REF!</v>
      </c>
      <c r="P20" s="22"/>
      <c r="Q20" s="25">
        <f>VLOOKUP($A20,Deprate2009,Q$1,0)*100</f>
        <v>2.93</v>
      </c>
      <c r="R20" s="22"/>
      <c r="S20" s="157" t="e">
        <f ca="1">VLOOKUP($A20,INDIRECT(Summary!#REF!&amp;Summary!#REF!),S$1,0)</f>
        <v>#REF!</v>
      </c>
      <c r="T20" s="22"/>
      <c r="U20" s="107" t="e">
        <f ca="1">VLOOKUP($A20,INDIRECT(Summary!#REF!&amp;Summary!#REF!),U$1,0)</f>
        <v>#REF!</v>
      </c>
      <c r="V20" s="104" t="s">
        <v>25</v>
      </c>
      <c r="W20" s="107" t="e">
        <f ca="1">TRIM(VLOOKUP($A20,INDIRECT(Summary!#REF!&amp;Summary!#REF!),W$1,0))</f>
        <v>#REF!</v>
      </c>
      <c r="X20" s="22"/>
      <c r="Y20" s="33" t="e">
        <f ca="1">VLOOKUP($A20,INDIRECT(Summary!#REF!&amp;Summary!#REF!),Y$1,0)</f>
        <v>#REF!</v>
      </c>
      <c r="Z20" s="22"/>
      <c r="AA20" s="24" t="e">
        <f ca="1">VLOOKUP($A20,INDIRECT(Summary!#REF!&amp;Summary!#REF!),AA$1,0)</f>
        <v>#REF!</v>
      </c>
      <c r="AB20" s="22"/>
      <c r="AC20" s="26" t="e">
        <f ca="1">VLOOKUP($A20,INDIRECT(Summary!#REF!&amp;Summary!#REF!),AC$1,0)</f>
        <v>#REF!</v>
      </c>
      <c r="AD20" s="27"/>
      <c r="AE20" s="27" t="e">
        <f ca="1">AA20-O20</f>
        <v>#REF!</v>
      </c>
      <c r="AH20" s="108"/>
      <c r="AL20" s="108"/>
    </row>
    <row r="21" spans="1:38" s="83" customFormat="1" ht="13" x14ac:dyDescent="0.3">
      <c r="B21" s="83" t="s">
        <v>8</v>
      </c>
      <c r="D21" s="30"/>
      <c r="E21" s="112" t="e">
        <f ca="1">SUBTOTAL(9,E18:E20)</f>
        <v>#REF!</v>
      </c>
      <c r="F21" s="30"/>
      <c r="G21" s="158"/>
      <c r="H21" s="30"/>
      <c r="I21" s="113"/>
      <c r="J21" s="30"/>
      <c r="K21" s="114"/>
      <c r="L21" s="30"/>
      <c r="M21" s="115"/>
      <c r="N21" s="30"/>
      <c r="O21" s="112" t="e">
        <f ca="1">SUBTOTAL(9,O18:O20)</f>
        <v>#REF!</v>
      </c>
      <c r="P21" s="30"/>
      <c r="Q21" s="116"/>
      <c r="R21" s="30"/>
      <c r="S21" s="158"/>
      <c r="T21" s="30"/>
      <c r="U21" s="117"/>
      <c r="V21" s="117"/>
      <c r="W21" s="117"/>
      <c r="X21" s="30"/>
      <c r="Y21" s="115"/>
      <c r="Z21" s="30"/>
      <c r="AA21" s="112" t="e">
        <f ca="1">SUBTOTAL(9,AA18:AA20)</f>
        <v>#REF!</v>
      </c>
      <c r="AB21" s="30"/>
      <c r="AC21" s="118" t="e">
        <f ca="1">ROUND(AA21/E21*100,2)</f>
        <v>#REF!</v>
      </c>
      <c r="AD21" s="119"/>
      <c r="AE21" s="112" t="e">
        <f ca="1">SUBTOTAL(9,AE18:AE20)</f>
        <v>#REF!</v>
      </c>
      <c r="AG21" s="68"/>
      <c r="AH21" s="108"/>
    </row>
    <row r="22" spans="1:38" x14ac:dyDescent="0.25">
      <c r="D22" s="22"/>
      <c r="E22" s="24"/>
      <c r="F22" s="22"/>
      <c r="G22" s="157"/>
      <c r="H22" s="22"/>
      <c r="I22" s="28"/>
      <c r="J22" s="22"/>
      <c r="K22" s="29"/>
      <c r="L22" s="22"/>
      <c r="M22" s="33"/>
      <c r="N22" s="22"/>
      <c r="O22" s="22"/>
      <c r="P22" s="22"/>
      <c r="Q22" s="25"/>
      <c r="R22" s="22"/>
      <c r="S22" s="157"/>
      <c r="T22" s="22"/>
      <c r="U22" s="104"/>
      <c r="V22" s="104"/>
      <c r="W22" s="104"/>
      <c r="X22" s="22"/>
      <c r="Y22" s="33"/>
      <c r="Z22" s="22"/>
      <c r="AA22" s="24"/>
      <c r="AB22" s="22"/>
      <c r="AC22" s="26"/>
      <c r="AD22" s="27"/>
      <c r="AE22" s="27"/>
      <c r="AH22" s="108"/>
    </row>
    <row r="23" spans="1:38" x14ac:dyDescent="0.25">
      <c r="B23" s="68" t="s">
        <v>9</v>
      </c>
      <c r="D23" s="22"/>
      <c r="E23" s="24"/>
      <c r="F23" s="22"/>
      <c r="G23" s="157"/>
      <c r="H23" s="22"/>
      <c r="I23" s="103"/>
      <c r="J23" s="104"/>
      <c r="K23" s="105"/>
      <c r="L23" s="22"/>
      <c r="M23" s="33"/>
      <c r="N23" s="22"/>
      <c r="O23" s="120"/>
      <c r="P23" s="22"/>
      <c r="Q23" s="25"/>
      <c r="R23" s="22"/>
      <c r="S23" s="157"/>
      <c r="T23" s="22"/>
      <c r="U23" s="107"/>
      <c r="V23" s="104"/>
      <c r="W23" s="107"/>
      <c r="X23" s="22"/>
      <c r="Y23" s="33"/>
      <c r="Z23" s="22"/>
      <c r="AA23" s="24"/>
      <c r="AB23" s="22"/>
      <c r="AC23" s="26"/>
      <c r="AD23" s="27"/>
      <c r="AE23" s="24"/>
      <c r="AH23" s="108"/>
    </row>
    <row r="24" spans="1:38" x14ac:dyDescent="0.25">
      <c r="A24" s="68" t="s">
        <v>302</v>
      </c>
      <c r="C24" s="68" t="s">
        <v>292</v>
      </c>
      <c r="D24" s="22"/>
      <c r="E24" s="24" t="e">
        <f ca="1">VLOOKUP($A24,INDIRECT(Summary!#REF!&amp;Summary!#REF!),E$1,0)</f>
        <v>#REF!</v>
      </c>
      <c r="F24" s="22"/>
      <c r="G24" s="157">
        <f>DATE(VLOOKUP($A24,DepRates2001,G$1,0),6,1)</f>
        <v>50922</v>
      </c>
      <c r="H24" s="22"/>
      <c r="I24" s="103">
        <f>VLOOKUP($A24,DepRates2001,I$1,0)</f>
        <v>85</v>
      </c>
      <c r="J24" s="104" t="s">
        <v>25</v>
      </c>
      <c r="K24" s="105" t="str">
        <f>VLOOKUP($A24,DepRates2001,K$1,0)</f>
        <v>S0</v>
      </c>
      <c r="L24" s="22"/>
      <c r="M24" s="33">
        <f>VLOOKUP($A24,DepRates2001,M$1,0)</f>
        <v>0</v>
      </c>
      <c r="N24" s="22"/>
      <c r="O24" s="120" t="e">
        <f ca="1">E24*Q24/100</f>
        <v>#REF!</v>
      </c>
      <c r="P24" s="22"/>
      <c r="Q24" s="25">
        <f>VLOOKUP($A24,Deprate2009,Q$1,0)*100</f>
        <v>2.5</v>
      </c>
      <c r="R24" s="22"/>
      <c r="S24" s="157" t="e">
        <f ca="1">VLOOKUP($A24,INDIRECT(Summary!#REF!&amp;Summary!#REF!),S$1,0)</f>
        <v>#REF!</v>
      </c>
      <c r="T24" s="22"/>
      <c r="U24" s="107" t="e">
        <f ca="1">VLOOKUP($A24,INDIRECT(Summary!#REF!&amp;Summary!#REF!),U$1,0)</f>
        <v>#REF!</v>
      </c>
      <c r="V24" s="104" t="s">
        <v>25</v>
      </c>
      <c r="W24" s="107" t="e">
        <f ca="1">TRIM(VLOOKUP($A24,INDIRECT(Summary!#REF!&amp;Summary!#REF!),W$1,0))</f>
        <v>#REF!</v>
      </c>
      <c r="X24" s="22"/>
      <c r="Y24" s="33" t="e">
        <f ca="1">VLOOKUP($A24,INDIRECT(Summary!#REF!&amp;Summary!#REF!),Y$1,0)</f>
        <v>#REF!</v>
      </c>
      <c r="Z24" s="22"/>
      <c r="AA24" s="24" t="e">
        <f ca="1">VLOOKUP($A24,INDIRECT(Summary!#REF!&amp;Summary!#REF!),AA$1,0)</f>
        <v>#REF!</v>
      </c>
      <c r="AB24" s="22"/>
      <c r="AC24" s="26" t="e">
        <f ca="1">VLOOKUP($A24,INDIRECT(Summary!#REF!&amp;Summary!#REF!),AC$1,0)</f>
        <v>#REF!</v>
      </c>
      <c r="AD24" s="27"/>
      <c r="AE24" s="24" t="e">
        <f ca="1">AA24-O24</f>
        <v>#REF!</v>
      </c>
      <c r="AH24" s="108"/>
      <c r="AL24" s="108"/>
    </row>
    <row r="25" spans="1:38" ht="13" x14ac:dyDescent="0.3">
      <c r="B25" s="83" t="s">
        <v>293</v>
      </c>
      <c r="D25" s="22"/>
      <c r="E25" s="112" t="e">
        <f ca="1">SUBTOTAL(9,E23:E24)</f>
        <v>#REF!</v>
      </c>
      <c r="F25" s="22"/>
      <c r="G25" s="157"/>
      <c r="H25" s="22"/>
      <c r="I25" s="103"/>
      <c r="J25" s="104"/>
      <c r="K25" s="105"/>
      <c r="L25" s="22"/>
      <c r="M25" s="33"/>
      <c r="N25" s="22"/>
      <c r="O25" s="112" t="e">
        <f ca="1">SUBTOTAL(9,O23:O24)</f>
        <v>#REF!</v>
      </c>
      <c r="P25" s="22"/>
      <c r="Q25" s="25"/>
      <c r="R25" s="22"/>
      <c r="S25" s="157"/>
      <c r="T25" s="22"/>
      <c r="U25" s="107"/>
      <c r="V25" s="104"/>
      <c r="W25" s="107"/>
      <c r="X25" s="22"/>
      <c r="Y25" s="33"/>
      <c r="Z25" s="22"/>
      <c r="AA25" s="112" t="e">
        <f ca="1">SUBTOTAL(9,AA23:AA24)</f>
        <v>#REF!</v>
      </c>
      <c r="AB25" s="22"/>
      <c r="AC25" s="26"/>
      <c r="AD25" s="27"/>
      <c r="AE25" s="112" t="e">
        <f ca="1">SUBTOTAL(9,AE23:AE24)</f>
        <v>#REF!</v>
      </c>
      <c r="AH25" s="108"/>
      <c r="AL25" s="108"/>
    </row>
    <row r="26" spans="1:38" x14ac:dyDescent="0.25">
      <c r="D26" s="22"/>
      <c r="E26" s="24"/>
      <c r="F26" s="22"/>
      <c r="G26" s="157"/>
      <c r="H26" s="22"/>
      <c r="I26" s="103"/>
      <c r="J26" s="104"/>
      <c r="K26" s="105"/>
      <c r="L26" s="22"/>
      <c r="M26" s="33"/>
      <c r="N26" s="22"/>
      <c r="O26" s="120"/>
      <c r="P26" s="22"/>
      <c r="Q26" s="25"/>
      <c r="R26" s="22"/>
      <c r="S26" s="157"/>
      <c r="T26" s="22"/>
      <c r="U26" s="107"/>
      <c r="V26" s="104"/>
      <c r="W26" s="107"/>
      <c r="X26" s="22"/>
      <c r="Y26" s="33"/>
      <c r="Z26" s="22"/>
      <c r="AA26" s="24"/>
      <c r="AB26" s="22"/>
      <c r="AC26" s="26"/>
      <c r="AD26" s="27"/>
      <c r="AE26" s="24"/>
      <c r="AH26" s="108"/>
      <c r="AL26" s="108"/>
    </row>
    <row r="27" spans="1:38" ht="13" x14ac:dyDescent="0.3">
      <c r="A27" s="83"/>
      <c r="B27" s="83" t="s">
        <v>2</v>
      </c>
      <c r="C27" s="83"/>
      <c r="D27" s="22"/>
      <c r="E27" s="24"/>
      <c r="F27" s="22"/>
      <c r="G27" s="157"/>
      <c r="H27" s="22"/>
      <c r="I27" s="28"/>
      <c r="J27" s="22"/>
      <c r="K27" s="29"/>
      <c r="L27" s="22"/>
      <c r="M27" s="33"/>
      <c r="N27" s="22"/>
      <c r="O27" s="22"/>
      <c r="P27" s="22"/>
      <c r="Q27" s="25"/>
      <c r="R27" s="22"/>
      <c r="S27" s="157"/>
      <c r="T27" s="22"/>
      <c r="U27" s="104"/>
      <c r="V27" s="104"/>
      <c r="W27" s="104"/>
      <c r="X27" s="22"/>
      <c r="Y27" s="33"/>
      <c r="Z27" s="22"/>
      <c r="AA27" s="24"/>
      <c r="AB27" s="22"/>
      <c r="AC27" s="26"/>
      <c r="AD27" s="27"/>
      <c r="AE27" s="27"/>
      <c r="AH27" s="108"/>
      <c r="AL27" s="108"/>
    </row>
    <row r="28" spans="1:38" x14ac:dyDescent="0.25">
      <c r="A28" s="68" t="s">
        <v>303</v>
      </c>
      <c r="C28" s="68" t="s">
        <v>10</v>
      </c>
      <c r="D28" s="22"/>
      <c r="E28" s="24" t="e">
        <f ca="1">VLOOKUP($A28,INDIRECT(Summary!#REF!&amp;Summary!#REF!),E$1,0)</f>
        <v>#REF!</v>
      </c>
      <c r="F28" s="22"/>
      <c r="G28" s="157">
        <f>DATE(VLOOKUP($A28,DepRates2001,G$1,0),6,1)</f>
        <v>46905</v>
      </c>
      <c r="H28" s="22"/>
      <c r="I28" s="103">
        <f>VLOOKUP($A28,DepRates2001,I$1,0)</f>
        <v>85</v>
      </c>
      <c r="J28" s="104" t="s">
        <v>25</v>
      </c>
      <c r="K28" s="105" t="str">
        <f>VLOOKUP($A28,DepRates2001,K$1,0)</f>
        <v>S0</v>
      </c>
      <c r="L28" s="22"/>
      <c r="M28" s="33">
        <f>VLOOKUP($A28,DepRates2001,M$1,0)</f>
        <v>0</v>
      </c>
      <c r="N28" s="22"/>
      <c r="O28" s="106" t="e">
        <f ca="1">E28*Q28/100</f>
        <v>#REF!</v>
      </c>
      <c r="P28" s="22"/>
      <c r="Q28" s="25">
        <f>VLOOKUP($A28,Deprate2009,Q$1,0)*100</f>
        <v>1.6199999999999999</v>
      </c>
      <c r="R28" s="22"/>
      <c r="S28" s="157" t="e">
        <f ca="1">VLOOKUP($A28,INDIRECT(Summary!#REF!&amp;Summary!#REF!),S$1,0)</f>
        <v>#REF!</v>
      </c>
      <c r="T28" s="22"/>
      <c r="U28" s="107" t="e">
        <f ca="1">VLOOKUP($A28,INDIRECT(Summary!#REF!&amp;Summary!#REF!),U$1,0)</f>
        <v>#REF!</v>
      </c>
      <c r="V28" s="104" t="s">
        <v>25</v>
      </c>
      <c r="W28" s="107" t="e">
        <f ca="1">TRIM(VLOOKUP($A28,INDIRECT(Summary!#REF!&amp;Summary!#REF!),W$1,0))</f>
        <v>#REF!</v>
      </c>
      <c r="X28" s="22"/>
      <c r="Y28" s="33" t="e">
        <f ca="1">VLOOKUP($A28,INDIRECT(Summary!#REF!&amp;Summary!#REF!),Y$1,0)</f>
        <v>#REF!</v>
      </c>
      <c r="Z28" s="22"/>
      <c r="AA28" s="24" t="e">
        <f ca="1">VLOOKUP($A28,INDIRECT(Summary!#REF!&amp;Summary!#REF!),AA$1,0)</f>
        <v>#REF!</v>
      </c>
      <c r="AB28" s="22"/>
      <c r="AC28" s="26" t="e">
        <f ca="1">VLOOKUP($A28,INDIRECT(Summary!#REF!&amp;Summary!#REF!),AC$1,0)</f>
        <v>#REF!</v>
      </c>
      <c r="AD28" s="27"/>
      <c r="AE28" s="27" t="e">
        <f ca="1">AA28-O28</f>
        <v>#REF!</v>
      </c>
      <c r="AH28" s="108"/>
      <c r="AL28" s="108"/>
    </row>
    <row r="29" spans="1:38" x14ac:dyDescent="0.25">
      <c r="A29" s="68" t="s">
        <v>304</v>
      </c>
      <c r="C29" s="68" t="s">
        <v>11</v>
      </c>
      <c r="D29" s="22"/>
      <c r="E29" s="24" t="e">
        <f ca="1">VLOOKUP($A29,INDIRECT(Summary!#REF!&amp;Summary!#REF!),E$1,0)</f>
        <v>#REF!</v>
      </c>
      <c r="F29" s="22"/>
      <c r="G29" s="157">
        <f>DATE(VLOOKUP($A29,DepRates2001,G$1,0),6,1)</f>
        <v>46905</v>
      </c>
      <c r="H29" s="22"/>
      <c r="I29" s="103">
        <f>VLOOKUP($A29,DepRates2001,I$1,0)</f>
        <v>85</v>
      </c>
      <c r="J29" s="104" t="s">
        <v>25</v>
      </c>
      <c r="K29" s="105" t="str">
        <f>VLOOKUP($A29,DepRates2001,K$1,0)</f>
        <v>S0</v>
      </c>
      <c r="L29" s="22"/>
      <c r="M29" s="33">
        <f>VLOOKUP($A29,DepRates2001,M$1,0)</f>
        <v>0</v>
      </c>
      <c r="N29" s="22"/>
      <c r="O29" s="106" t="e">
        <f ca="1">E29*Q29/100</f>
        <v>#REF!</v>
      </c>
      <c r="P29" s="22"/>
      <c r="Q29" s="25">
        <f>VLOOKUP($A29,Deprate2009,Q$1,0)*100</f>
        <v>2.46</v>
      </c>
      <c r="R29" s="22"/>
      <c r="S29" s="157" t="e">
        <f ca="1">VLOOKUP($A29,INDIRECT(Summary!#REF!&amp;Summary!#REF!),S$1,0)</f>
        <v>#REF!</v>
      </c>
      <c r="T29" s="22"/>
      <c r="U29" s="107" t="e">
        <f ca="1">VLOOKUP($A29,INDIRECT(Summary!#REF!&amp;Summary!#REF!),U$1,0)</f>
        <v>#REF!</v>
      </c>
      <c r="V29" s="104" t="s">
        <v>25</v>
      </c>
      <c r="W29" s="107" t="e">
        <f ca="1">TRIM(VLOOKUP($A29,INDIRECT(Summary!#REF!&amp;Summary!#REF!),W$1,0))</f>
        <v>#REF!</v>
      </c>
      <c r="X29" s="22"/>
      <c r="Y29" s="33" t="e">
        <f ca="1">VLOOKUP($A29,INDIRECT(Summary!#REF!&amp;Summary!#REF!),Y$1,0)</f>
        <v>#REF!</v>
      </c>
      <c r="Z29" s="22"/>
      <c r="AA29" s="24" t="e">
        <f ca="1">VLOOKUP($A29,INDIRECT(Summary!#REF!&amp;Summary!#REF!),AA$1,0)</f>
        <v>#REF!</v>
      </c>
      <c r="AB29" s="22"/>
      <c r="AC29" s="26" t="e">
        <f ca="1">VLOOKUP($A29,INDIRECT(Summary!#REF!&amp;Summary!#REF!),AC$1,0)</f>
        <v>#REF!</v>
      </c>
      <c r="AD29" s="27"/>
      <c r="AE29" s="27" t="e">
        <f ca="1">AA29-O29</f>
        <v>#REF!</v>
      </c>
      <c r="AH29" s="108"/>
      <c r="AL29" s="108"/>
    </row>
    <row r="30" spans="1:38" s="83" customFormat="1" ht="13" x14ac:dyDescent="0.3">
      <c r="B30" s="83" t="s">
        <v>12</v>
      </c>
      <c r="D30" s="30"/>
      <c r="E30" s="112" t="e">
        <f ca="1">SUBTOTAL(9,E28:E29)</f>
        <v>#REF!</v>
      </c>
      <c r="F30" s="30"/>
      <c r="G30" s="158"/>
      <c r="H30" s="30"/>
      <c r="I30" s="113"/>
      <c r="J30" s="30"/>
      <c r="K30" s="114"/>
      <c r="L30" s="30"/>
      <c r="M30" s="115"/>
      <c r="N30" s="30"/>
      <c r="O30" s="112" t="e">
        <f ca="1">SUBTOTAL(9,O28:O29)</f>
        <v>#REF!</v>
      </c>
      <c r="P30" s="30"/>
      <c r="Q30" s="116"/>
      <c r="R30" s="30"/>
      <c r="S30" s="158"/>
      <c r="T30" s="30"/>
      <c r="U30" s="117"/>
      <c r="V30" s="117"/>
      <c r="W30" s="117"/>
      <c r="X30" s="30"/>
      <c r="Y30" s="115"/>
      <c r="Z30" s="30"/>
      <c r="AA30" s="112" t="e">
        <f ca="1">SUBTOTAL(9,AA28:AA29)</f>
        <v>#REF!</v>
      </c>
      <c r="AB30" s="30"/>
      <c r="AC30" s="118" t="e">
        <f ca="1">ROUND(AA30/E30*100,2)</f>
        <v>#REF!</v>
      </c>
      <c r="AD30" s="119"/>
      <c r="AE30" s="112" t="e">
        <f ca="1">SUBTOTAL(9,AE28:AE29)</f>
        <v>#REF!</v>
      </c>
      <c r="AG30" s="68"/>
      <c r="AH30" s="108"/>
      <c r="AK30" s="68"/>
      <c r="AL30" s="108"/>
    </row>
    <row r="31" spans="1:38" x14ac:dyDescent="0.25">
      <c r="D31" s="22"/>
      <c r="E31" s="24"/>
      <c r="F31" s="22"/>
      <c r="G31" s="157"/>
      <c r="H31" s="22"/>
      <c r="I31" s="28"/>
      <c r="J31" s="22"/>
      <c r="K31" s="29"/>
      <c r="L31" s="22"/>
      <c r="M31" s="33"/>
      <c r="N31" s="22"/>
      <c r="O31" s="22"/>
      <c r="P31" s="22"/>
      <c r="Q31" s="25"/>
      <c r="R31" s="22"/>
      <c r="S31" s="157"/>
      <c r="T31" s="22"/>
      <c r="U31" s="104"/>
      <c r="V31" s="104"/>
      <c r="W31" s="104"/>
      <c r="X31" s="22"/>
      <c r="Y31" s="33"/>
      <c r="Z31" s="22"/>
      <c r="AA31" s="24"/>
      <c r="AB31" s="22"/>
      <c r="AC31" s="26"/>
      <c r="AD31" s="27"/>
      <c r="AE31" s="27"/>
      <c r="AH31" s="108"/>
      <c r="AL31" s="108"/>
    </row>
    <row r="32" spans="1:38" x14ac:dyDescent="0.25">
      <c r="B32" s="68" t="s">
        <v>3</v>
      </c>
      <c r="D32" s="22"/>
      <c r="E32" s="24"/>
      <c r="F32" s="22"/>
      <c r="G32" s="157"/>
      <c r="H32" s="22"/>
      <c r="I32" s="28"/>
      <c r="J32" s="22"/>
      <c r="K32" s="29"/>
      <c r="L32" s="22"/>
      <c r="M32" s="33"/>
      <c r="N32" s="22"/>
      <c r="O32" s="22"/>
      <c r="P32" s="22"/>
      <c r="Q32" s="25"/>
      <c r="R32" s="22"/>
      <c r="S32" s="157"/>
      <c r="T32" s="22"/>
      <c r="U32" s="104"/>
      <c r="V32" s="104"/>
      <c r="W32" s="104"/>
      <c r="X32" s="22"/>
      <c r="Y32" s="33"/>
      <c r="Z32" s="22"/>
      <c r="AA32" s="24"/>
      <c r="AB32" s="22"/>
      <c r="AC32" s="26"/>
      <c r="AD32" s="27"/>
      <c r="AE32" s="27"/>
      <c r="AH32" s="108"/>
      <c r="AL32" s="108"/>
    </row>
    <row r="33" spans="1:38" x14ac:dyDescent="0.25">
      <c r="A33" s="68" t="s">
        <v>332</v>
      </c>
      <c r="C33" s="68" t="s">
        <v>13</v>
      </c>
      <c r="D33" s="22"/>
      <c r="E33" s="24" t="e">
        <f>+Summary!#REF!</f>
        <v>#REF!</v>
      </c>
      <c r="F33" s="22"/>
      <c r="G33" s="121"/>
      <c r="H33" s="22"/>
      <c r="I33" s="103"/>
      <c r="J33" s="104"/>
      <c r="K33" s="105"/>
      <c r="L33" s="22"/>
      <c r="M33" s="33"/>
      <c r="N33" s="22"/>
      <c r="O33" s="22"/>
      <c r="P33" s="22"/>
      <c r="Q33" s="25"/>
      <c r="R33" s="22"/>
      <c r="S33" s="157"/>
      <c r="T33" s="22"/>
      <c r="U33" s="107"/>
      <c r="V33" s="104"/>
      <c r="W33" s="107"/>
      <c r="X33" s="22"/>
      <c r="Y33" s="33"/>
      <c r="Z33" s="22"/>
      <c r="AA33" s="24"/>
      <c r="AB33" s="22"/>
      <c r="AC33" s="26"/>
      <c r="AD33" s="27"/>
      <c r="AE33" s="27"/>
      <c r="AH33" s="108"/>
      <c r="AL33" s="108"/>
    </row>
    <row r="34" spans="1:38" ht="13" x14ac:dyDescent="0.3">
      <c r="A34" s="68" t="s">
        <v>305</v>
      </c>
      <c r="B34" s="83"/>
      <c r="C34" s="83" t="s">
        <v>14</v>
      </c>
      <c r="D34" s="22"/>
      <c r="E34" s="24" t="e">
        <f ca="1">VLOOKUP($A34,INDIRECT(Summary!#REF!&amp;Summary!#REF!),E$1,0)</f>
        <v>#REF!</v>
      </c>
      <c r="F34" s="22"/>
      <c r="G34" s="157">
        <f>DATE(VLOOKUP($A34,DepRates2001,G$1,0),6,1)</f>
        <v>41791</v>
      </c>
      <c r="H34" s="22"/>
      <c r="I34" s="103">
        <f>VLOOKUP($A34,DepRates2001,I$1,0)</f>
        <v>85</v>
      </c>
      <c r="J34" s="104" t="s">
        <v>25</v>
      </c>
      <c r="K34" s="105" t="str">
        <f>VLOOKUP($A34,DepRates2001,K$1,0)</f>
        <v>S0</v>
      </c>
      <c r="L34" s="22"/>
      <c r="M34" s="33">
        <f>VLOOKUP($A34,DepRates2001,M$1,0)</f>
        <v>0</v>
      </c>
      <c r="N34" s="22"/>
      <c r="O34" s="106" t="e">
        <f ca="1">E34*Q34/100</f>
        <v>#REF!</v>
      </c>
      <c r="P34" s="22"/>
      <c r="Q34" s="25">
        <f>VLOOKUP($A34,Deprate2009,Q$1,0)*100</f>
        <v>3.6799999999999997</v>
      </c>
      <c r="R34" s="22"/>
      <c r="S34" s="157" t="e">
        <f ca="1">VLOOKUP($A34,INDIRECT(Summary!#REF!&amp;Summary!#REF!),S$1,0)</f>
        <v>#REF!</v>
      </c>
      <c r="T34" s="22"/>
      <c r="U34" s="107" t="e">
        <f ca="1">VLOOKUP($A34,INDIRECT(Summary!#REF!&amp;Summary!#REF!),U$1,0)</f>
        <v>#REF!</v>
      </c>
      <c r="V34" s="104" t="s">
        <v>25</v>
      </c>
      <c r="W34" s="107" t="e">
        <f ca="1">TRIM(VLOOKUP($A34,INDIRECT(Summary!#REF!&amp;Summary!#REF!),W$1,0))</f>
        <v>#REF!</v>
      </c>
      <c r="X34" s="22"/>
      <c r="Y34" s="33" t="e">
        <f ca="1">VLOOKUP($A34,INDIRECT(Summary!#REF!&amp;Summary!#REF!),Y$1,0)</f>
        <v>#REF!</v>
      </c>
      <c r="Z34" s="22"/>
      <c r="AA34" s="24" t="e">
        <f ca="1">VLOOKUP($A34,INDIRECT(Summary!#REF!&amp;Summary!#REF!),AA$1,0)</f>
        <v>#REF!</v>
      </c>
      <c r="AB34" s="22"/>
      <c r="AC34" s="26" t="e">
        <f ca="1">VLOOKUP($A34,INDIRECT(Summary!#REF!&amp;Summary!#REF!),AC$1,0)</f>
        <v>#REF!</v>
      </c>
      <c r="AD34" s="27"/>
      <c r="AE34" s="27" t="e">
        <f ca="1">AA34-O34</f>
        <v>#REF!</v>
      </c>
      <c r="AH34" s="108"/>
      <c r="AL34" s="108"/>
    </row>
    <row r="35" spans="1:38" x14ac:dyDescent="0.25">
      <c r="A35" s="68" t="s">
        <v>306</v>
      </c>
      <c r="C35" s="68" t="s">
        <v>15</v>
      </c>
      <c r="D35" s="22"/>
      <c r="E35" s="24" t="e">
        <f ca="1">VLOOKUP($A35,INDIRECT(Summary!#REF!&amp;Summary!#REF!),E$1,0)</f>
        <v>#REF!</v>
      </c>
      <c r="F35" s="22"/>
      <c r="G35" s="157">
        <f>DATE(VLOOKUP($A35,DepRates2001,G$1,0),6,1)</f>
        <v>50192</v>
      </c>
      <c r="H35" s="22"/>
      <c r="I35" s="103">
        <f>VLOOKUP($A35,DepRates2001,I$1,0)</f>
        <v>85</v>
      </c>
      <c r="J35" s="104" t="s">
        <v>25</v>
      </c>
      <c r="K35" s="105" t="str">
        <f>VLOOKUP($A35,DepRates2001,K$1,0)</f>
        <v>S0</v>
      </c>
      <c r="L35" s="22"/>
      <c r="M35" s="33">
        <f>VLOOKUP($A35,DepRates2001,M$1,0)</f>
        <v>0</v>
      </c>
      <c r="N35" s="22"/>
      <c r="O35" s="106" t="e">
        <f ca="1">E35*Q35/100</f>
        <v>#REF!</v>
      </c>
      <c r="P35" s="22"/>
      <c r="Q35" s="25">
        <f>VLOOKUP($A35,Deprate2009,Q$1,0)*100</f>
        <v>2.4299999999999997</v>
      </c>
      <c r="R35" s="22"/>
      <c r="S35" s="157" t="e">
        <f ca="1">VLOOKUP($A35,INDIRECT(Summary!#REF!&amp;Summary!#REF!),S$1,0)</f>
        <v>#REF!</v>
      </c>
      <c r="T35" s="22"/>
      <c r="U35" s="107" t="e">
        <f ca="1">VLOOKUP($A35,INDIRECT(Summary!#REF!&amp;Summary!#REF!),U$1,0)</f>
        <v>#REF!</v>
      </c>
      <c r="V35" s="104" t="s">
        <v>25</v>
      </c>
      <c r="W35" s="107" t="e">
        <f ca="1">TRIM(VLOOKUP($A35,INDIRECT(Summary!#REF!&amp;Summary!#REF!),W$1,0))</f>
        <v>#REF!</v>
      </c>
      <c r="X35" s="22"/>
      <c r="Y35" s="33" t="e">
        <f ca="1">VLOOKUP($A35,INDIRECT(Summary!#REF!&amp;Summary!#REF!),Y$1,0)</f>
        <v>#REF!</v>
      </c>
      <c r="Z35" s="22"/>
      <c r="AA35" s="24" t="e">
        <f ca="1">VLOOKUP($A35,INDIRECT(Summary!#REF!&amp;Summary!#REF!),AA$1,0)</f>
        <v>#REF!</v>
      </c>
      <c r="AB35" s="22"/>
      <c r="AC35" s="26" t="e">
        <f ca="1">VLOOKUP($A35,INDIRECT(Summary!#REF!&amp;Summary!#REF!),AC$1,0)</f>
        <v>#REF!</v>
      </c>
      <c r="AD35" s="27"/>
      <c r="AE35" s="27" t="e">
        <f ca="1">AA35-O35</f>
        <v>#REF!</v>
      </c>
      <c r="AH35" s="108"/>
      <c r="AL35" s="108"/>
    </row>
    <row r="36" spans="1:38" x14ac:dyDescent="0.25">
      <c r="A36" s="68" t="s">
        <v>307</v>
      </c>
      <c r="C36" s="68" t="s">
        <v>16</v>
      </c>
      <c r="D36" s="22"/>
      <c r="E36" s="24" t="e">
        <f ca="1">VLOOKUP($A36,INDIRECT(Summary!#REF!&amp;Summary!#REF!),E$1,0)</f>
        <v>#REF!</v>
      </c>
      <c r="F36" s="22"/>
      <c r="G36" s="157">
        <f>DATE(VLOOKUP($A36,DepRates2001,G$1,0),6,1)</f>
        <v>50192</v>
      </c>
      <c r="H36" s="22"/>
      <c r="I36" s="103">
        <f>VLOOKUP($A36,DepRates2001,I$1,0)</f>
        <v>85</v>
      </c>
      <c r="J36" s="104" t="s">
        <v>25</v>
      </c>
      <c r="K36" s="105" t="str">
        <f>VLOOKUP($A36,DepRates2001,K$1,0)</f>
        <v>S0</v>
      </c>
      <c r="L36" s="22"/>
      <c r="M36" s="33">
        <f>VLOOKUP($A36,DepRates2001,M$1,0)</f>
        <v>0</v>
      </c>
      <c r="N36" s="22"/>
      <c r="O36" s="106" t="e">
        <f ca="1">E36*Q36/100</f>
        <v>#REF!</v>
      </c>
      <c r="P36" s="22"/>
      <c r="Q36" s="25">
        <f>VLOOKUP($A36,Deprate2009,Q$1,0)*100</f>
        <v>2.64</v>
      </c>
      <c r="R36" s="22"/>
      <c r="S36" s="157" t="e">
        <f ca="1">VLOOKUP($A36,INDIRECT(Summary!#REF!&amp;Summary!#REF!),S$1,0)</f>
        <v>#REF!</v>
      </c>
      <c r="T36" s="22"/>
      <c r="U36" s="107" t="e">
        <f ca="1">VLOOKUP($A36,INDIRECT(Summary!#REF!&amp;Summary!#REF!),U$1,0)</f>
        <v>#REF!</v>
      </c>
      <c r="V36" s="104" t="s">
        <v>25</v>
      </c>
      <c r="W36" s="107" t="e">
        <f ca="1">TRIM(VLOOKUP($A36,INDIRECT(Summary!#REF!&amp;Summary!#REF!),W$1,0))</f>
        <v>#REF!</v>
      </c>
      <c r="X36" s="22"/>
      <c r="Y36" s="33" t="e">
        <f ca="1">VLOOKUP($A36,INDIRECT(Summary!#REF!&amp;Summary!#REF!),Y$1,0)</f>
        <v>#REF!</v>
      </c>
      <c r="Z36" s="22"/>
      <c r="AA36" s="24" t="e">
        <f ca="1">VLOOKUP($A36,INDIRECT(Summary!#REF!&amp;Summary!#REF!),AA$1,0)</f>
        <v>#REF!</v>
      </c>
      <c r="AB36" s="22"/>
      <c r="AC36" s="26" t="e">
        <f ca="1">VLOOKUP($A36,INDIRECT(Summary!#REF!&amp;Summary!#REF!),AC$1,0)</f>
        <v>#REF!</v>
      </c>
      <c r="AD36" s="27"/>
      <c r="AE36" s="27" t="e">
        <f ca="1">AA36-O36</f>
        <v>#REF!</v>
      </c>
      <c r="AH36" s="108"/>
      <c r="AL36" s="108"/>
    </row>
    <row r="37" spans="1:38" s="83" customFormat="1" ht="13" x14ac:dyDescent="0.3">
      <c r="B37" s="83" t="s">
        <v>17</v>
      </c>
      <c r="D37" s="30"/>
      <c r="E37" s="112" t="e">
        <f>SUBTOTAL(9,E33:E36)</f>
        <v>#REF!</v>
      </c>
      <c r="F37" s="30"/>
      <c r="G37" s="158"/>
      <c r="H37" s="30"/>
      <c r="I37" s="113"/>
      <c r="J37" s="30"/>
      <c r="K37" s="114"/>
      <c r="L37" s="30"/>
      <c r="M37" s="115"/>
      <c r="N37" s="30"/>
      <c r="O37" s="112" t="e">
        <f ca="1">SUBTOTAL(9,O33:O36)</f>
        <v>#REF!</v>
      </c>
      <c r="P37" s="30"/>
      <c r="Q37" s="116"/>
      <c r="R37" s="30"/>
      <c r="S37" s="158"/>
      <c r="T37" s="30"/>
      <c r="U37" s="117"/>
      <c r="V37" s="117"/>
      <c r="W37" s="117"/>
      <c r="X37" s="30"/>
      <c r="Y37" s="115"/>
      <c r="Z37" s="30"/>
      <c r="AA37" s="112" t="e">
        <f ca="1">SUBTOTAL(9,AA33:AA36)</f>
        <v>#REF!</v>
      </c>
      <c r="AB37" s="30"/>
      <c r="AC37" s="118" t="e">
        <f ca="1">ROUND(AA37/E37*100,2)</f>
        <v>#REF!</v>
      </c>
      <c r="AD37" s="119"/>
      <c r="AE37" s="112" t="e">
        <f ca="1">SUBTOTAL(9,AE33:AE36)</f>
        <v>#REF!</v>
      </c>
      <c r="AG37" s="68"/>
      <c r="AH37" s="108"/>
      <c r="AK37" s="68"/>
      <c r="AL37" s="108"/>
    </row>
    <row r="38" spans="1:38" x14ac:dyDescent="0.25">
      <c r="D38" s="22"/>
      <c r="E38" s="24"/>
      <c r="F38" s="22"/>
      <c r="G38" s="157"/>
      <c r="H38" s="22"/>
      <c r="I38" s="28"/>
      <c r="J38" s="22"/>
      <c r="K38" s="29"/>
      <c r="L38" s="22"/>
      <c r="M38" s="33"/>
      <c r="N38" s="22"/>
      <c r="O38" s="22"/>
      <c r="P38" s="22"/>
      <c r="Q38" s="25"/>
      <c r="R38" s="22"/>
      <c r="S38" s="157"/>
      <c r="T38" s="22"/>
      <c r="U38" s="104"/>
      <c r="V38" s="104"/>
      <c r="W38" s="104"/>
      <c r="X38" s="22"/>
      <c r="Y38" s="33"/>
      <c r="Z38" s="22"/>
      <c r="AA38" s="24"/>
      <c r="AB38" s="22"/>
      <c r="AC38" s="26"/>
      <c r="AD38" s="27"/>
      <c r="AE38" s="27"/>
      <c r="AH38" s="108"/>
      <c r="AL38" s="108"/>
    </row>
    <row r="39" spans="1:38" x14ac:dyDescent="0.25">
      <c r="B39" s="68" t="s">
        <v>4</v>
      </c>
      <c r="D39" s="22"/>
      <c r="E39" s="24"/>
      <c r="F39" s="22"/>
      <c r="G39" s="157"/>
      <c r="H39" s="22"/>
      <c r="I39" s="28"/>
      <c r="J39" s="22"/>
      <c r="K39" s="29"/>
      <c r="L39" s="22"/>
      <c r="M39" s="33"/>
      <c r="N39" s="22"/>
      <c r="O39" s="22"/>
      <c r="P39" s="22"/>
      <c r="Q39" s="25"/>
      <c r="R39" s="22"/>
      <c r="S39" s="157"/>
      <c r="T39" s="22"/>
      <c r="U39" s="104"/>
      <c r="V39" s="104"/>
      <c r="W39" s="104"/>
      <c r="X39" s="22"/>
      <c r="Y39" s="33"/>
      <c r="Z39" s="22"/>
      <c r="AA39" s="24"/>
      <c r="AB39" s="22"/>
      <c r="AC39" s="26"/>
      <c r="AD39" s="27"/>
      <c r="AE39" s="27"/>
      <c r="AH39" s="108"/>
      <c r="AL39" s="108"/>
    </row>
    <row r="40" spans="1:38" x14ac:dyDescent="0.25">
      <c r="A40" s="68" t="s">
        <v>308</v>
      </c>
      <c r="C40" s="68" t="s">
        <v>18</v>
      </c>
      <c r="D40" s="22"/>
      <c r="E40" s="24" t="e">
        <f ca="1">VLOOKUP($A40,INDIRECT(Summary!#REF!&amp;Summary!#REF!),E$1,0)</f>
        <v>#REF!</v>
      </c>
      <c r="F40" s="22"/>
      <c r="G40" s="157">
        <f>DATE(VLOOKUP($A40,DepRates2001,G$1,0),6,1)</f>
        <v>43983</v>
      </c>
      <c r="H40" s="22"/>
      <c r="I40" s="103">
        <f>VLOOKUP($A40,DepRates2001,I$1,0)</f>
        <v>85</v>
      </c>
      <c r="J40" s="104" t="s">
        <v>25</v>
      </c>
      <c r="K40" s="105" t="str">
        <f>VLOOKUP($A40,DepRates2001,K$1,0)</f>
        <v>S0</v>
      </c>
      <c r="L40" s="22"/>
      <c r="M40" s="33">
        <f>VLOOKUP($A40,DepRates2001,M$1,0)</f>
        <v>0</v>
      </c>
      <c r="N40" s="22"/>
      <c r="O40" s="106" t="e">
        <f ca="1">E40*Q40/100</f>
        <v>#REF!</v>
      </c>
      <c r="P40" s="22"/>
      <c r="Q40" s="25">
        <f>VLOOKUP($A40,Deprate2009,Q$1,0)*100</f>
        <v>2.78</v>
      </c>
      <c r="R40" s="22"/>
      <c r="S40" s="157" t="e">
        <f ca="1">VLOOKUP($A40,INDIRECT(Summary!#REF!&amp;Summary!#REF!),S$1,0)</f>
        <v>#REF!</v>
      </c>
      <c r="T40" s="22"/>
      <c r="U40" s="107" t="e">
        <f ca="1">VLOOKUP($A40,INDIRECT(Summary!#REF!&amp;Summary!#REF!),U$1,0)</f>
        <v>#REF!</v>
      </c>
      <c r="V40" s="104" t="s">
        <v>25</v>
      </c>
      <c r="W40" s="107" t="e">
        <f ca="1">TRIM(VLOOKUP($A40,INDIRECT(Summary!#REF!&amp;Summary!#REF!),W$1,0))</f>
        <v>#REF!</v>
      </c>
      <c r="X40" s="22"/>
      <c r="Y40" s="33" t="e">
        <f ca="1">VLOOKUP($A40,INDIRECT(Summary!#REF!&amp;Summary!#REF!),Y$1,0)</f>
        <v>#REF!</v>
      </c>
      <c r="Z40" s="22"/>
      <c r="AA40" s="24" t="e">
        <f ca="1">VLOOKUP($A40,INDIRECT(Summary!#REF!&amp;Summary!#REF!),AA$1,0)</f>
        <v>#REF!</v>
      </c>
      <c r="AB40" s="22"/>
      <c r="AC40" s="26" t="e">
        <f ca="1">VLOOKUP($A40,INDIRECT(Summary!#REF!&amp;Summary!#REF!),AC$1,0)</f>
        <v>#REF!</v>
      </c>
      <c r="AD40" s="27"/>
      <c r="AE40" s="27" t="e">
        <f ca="1">AA40-O40</f>
        <v>#REF!</v>
      </c>
      <c r="AH40" s="108"/>
      <c r="AL40" s="108"/>
    </row>
    <row r="41" spans="1:38" ht="13" x14ac:dyDescent="0.3">
      <c r="A41" s="68" t="s">
        <v>309</v>
      </c>
      <c r="B41" s="83"/>
      <c r="C41" s="83" t="s">
        <v>19</v>
      </c>
      <c r="D41" s="22"/>
      <c r="E41" s="24" t="e">
        <f ca="1">VLOOKUP($A41,INDIRECT(Summary!#REF!&amp;Summary!#REF!),E$1,0)</f>
        <v>#REF!</v>
      </c>
      <c r="F41" s="22"/>
      <c r="G41" s="157">
        <f>DATE(VLOOKUP($A41,DepRates2001,G$1,0),6,1)</f>
        <v>43983</v>
      </c>
      <c r="H41" s="22"/>
      <c r="I41" s="103">
        <f>VLOOKUP($A41,DepRates2001,I$1,0)</f>
        <v>85</v>
      </c>
      <c r="J41" s="104" t="s">
        <v>25</v>
      </c>
      <c r="K41" s="105" t="str">
        <f>VLOOKUP($A41,DepRates2001,K$1,0)</f>
        <v>S0</v>
      </c>
      <c r="L41" s="22"/>
      <c r="M41" s="33">
        <f>VLOOKUP($A41,DepRates2001,M$1,0)</f>
        <v>0</v>
      </c>
      <c r="N41" s="22"/>
      <c r="O41" s="106" t="e">
        <f ca="1">E41*Q41/100</f>
        <v>#REF!</v>
      </c>
      <c r="P41" s="22"/>
      <c r="Q41" s="25">
        <f>VLOOKUP($A41,Deprate2009,Q$1,0)*100</f>
        <v>3.05</v>
      </c>
      <c r="R41" s="22"/>
      <c r="S41" s="157" t="e">
        <f ca="1">VLOOKUP($A41,INDIRECT(Summary!#REF!&amp;Summary!#REF!),S$1,0)</f>
        <v>#REF!</v>
      </c>
      <c r="T41" s="22"/>
      <c r="U41" s="107" t="e">
        <f ca="1">VLOOKUP($A41,INDIRECT(Summary!#REF!&amp;Summary!#REF!),U$1,0)</f>
        <v>#REF!</v>
      </c>
      <c r="V41" s="104" t="s">
        <v>25</v>
      </c>
      <c r="W41" s="107" t="e">
        <f ca="1">TRIM(VLOOKUP($A41,INDIRECT(Summary!#REF!&amp;Summary!#REF!),W$1,0))</f>
        <v>#REF!</v>
      </c>
      <c r="X41" s="22"/>
      <c r="Y41" s="33" t="e">
        <f ca="1">VLOOKUP($A41,INDIRECT(Summary!#REF!&amp;Summary!#REF!),Y$1,0)</f>
        <v>#REF!</v>
      </c>
      <c r="Z41" s="22"/>
      <c r="AA41" s="24" t="e">
        <f ca="1">VLOOKUP($A41,INDIRECT(Summary!#REF!&amp;Summary!#REF!),AA$1,0)</f>
        <v>#REF!</v>
      </c>
      <c r="AB41" s="22"/>
      <c r="AC41" s="26" t="e">
        <f ca="1">VLOOKUP($A41,INDIRECT(Summary!#REF!&amp;Summary!#REF!),AC$1,0)</f>
        <v>#REF!</v>
      </c>
      <c r="AD41" s="27"/>
      <c r="AE41" s="27" t="e">
        <f ca="1">AA41-O41</f>
        <v>#REF!</v>
      </c>
      <c r="AH41" s="108"/>
      <c r="AL41" s="108"/>
    </row>
    <row r="42" spans="1:38" x14ac:dyDescent="0.25">
      <c r="A42" s="68" t="s">
        <v>310</v>
      </c>
      <c r="C42" s="68" t="s">
        <v>20</v>
      </c>
      <c r="D42" s="22"/>
      <c r="E42" s="24" t="e">
        <f ca="1">VLOOKUP($A42,INDIRECT(Summary!#REF!&amp;Summary!#REF!),E$1,0)</f>
        <v>#REF!</v>
      </c>
      <c r="F42" s="22"/>
      <c r="G42" s="157">
        <f>DATE(VLOOKUP($A42,DepRates2001,G$1,0),6,1)</f>
        <v>43983</v>
      </c>
      <c r="H42" s="22"/>
      <c r="I42" s="103">
        <f>VLOOKUP($A42,DepRates2001,I$1,0)</f>
        <v>85</v>
      </c>
      <c r="J42" s="104" t="s">
        <v>25</v>
      </c>
      <c r="K42" s="105" t="str">
        <f>VLOOKUP($A42,DepRates2001,K$1,0)</f>
        <v>S0</v>
      </c>
      <c r="L42" s="22"/>
      <c r="M42" s="33">
        <f>VLOOKUP($A42,DepRates2001,M$1,0)</f>
        <v>0</v>
      </c>
      <c r="N42" s="22"/>
      <c r="O42" s="106" t="e">
        <f ca="1">E42*Q42/100</f>
        <v>#REF!</v>
      </c>
      <c r="P42" s="22"/>
      <c r="Q42" s="25">
        <f>VLOOKUP($A42,Deprate2009,Q$1,0)*100</f>
        <v>2.8000000000000003</v>
      </c>
      <c r="R42" s="22"/>
      <c r="S42" s="157" t="e">
        <f ca="1">VLOOKUP($A42,INDIRECT(Summary!#REF!&amp;Summary!#REF!),S$1,0)</f>
        <v>#REF!</v>
      </c>
      <c r="T42" s="22"/>
      <c r="U42" s="107" t="e">
        <f ca="1">VLOOKUP($A42,INDIRECT(Summary!#REF!&amp;Summary!#REF!),U$1,0)</f>
        <v>#REF!</v>
      </c>
      <c r="V42" s="104" t="s">
        <v>25</v>
      </c>
      <c r="W42" s="107" t="e">
        <f ca="1">TRIM(VLOOKUP($A42,INDIRECT(Summary!#REF!&amp;Summary!#REF!),W$1,0))</f>
        <v>#REF!</v>
      </c>
      <c r="X42" s="22"/>
      <c r="Y42" s="33" t="e">
        <f ca="1">VLOOKUP($A42,INDIRECT(Summary!#REF!&amp;Summary!#REF!),Y$1,0)</f>
        <v>#REF!</v>
      </c>
      <c r="Z42" s="22"/>
      <c r="AA42" s="24" t="e">
        <f ca="1">VLOOKUP($A42,INDIRECT(Summary!#REF!&amp;Summary!#REF!),AA$1,0)</f>
        <v>#REF!</v>
      </c>
      <c r="AB42" s="22"/>
      <c r="AC42" s="26" t="e">
        <f ca="1">VLOOKUP($A42,INDIRECT(Summary!#REF!&amp;Summary!#REF!),AC$1,0)</f>
        <v>#REF!</v>
      </c>
      <c r="AD42" s="27"/>
      <c r="AE42" s="27" t="e">
        <f ca="1">AA42-O42</f>
        <v>#REF!</v>
      </c>
      <c r="AH42" s="108"/>
      <c r="AL42" s="108"/>
    </row>
    <row r="43" spans="1:38" ht="13" x14ac:dyDescent="0.3">
      <c r="A43" s="68" t="s">
        <v>311</v>
      </c>
      <c r="B43" s="77"/>
      <c r="C43" s="68" t="s">
        <v>21</v>
      </c>
      <c r="D43" s="22"/>
      <c r="E43" s="24" t="e">
        <f ca="1">VLOOKUP($A43,INDIRECT(Summary!#REF!&amp;Summary!#REF!),E$1,0)</f>
        <v>#REF!</v>
      </c>
      <c r="F43" s="22"/>
      <c r="G43" s="157">
        <f>DATE(VLOOKUP($A43,DepRates2001,G$1,0),6,1)</f>
        <v>43983</v>
      </c>
      <c r="H43" s="22"/>
      <c r="I43" s="103">
        <f>VLOOKUP($A43,DepRates2001,I$1,0)</f>
        <v>85</v>
      </c>
      <c r="J43" s="104" t="s">
        <v>25</v>
      </c>
      <c r="K43" s="105" t="str">
        <f>VLOOKUP($A43,DepRates2001,K$1,0)</f>
        <v>S0</v>
      </c>
      <c r="L43" s="22"/>
      <c r="M43" s="33">
        <f>VLOOKUP($A43,DepRates2001,M$1,0)</f>
        <v>0</v>
      </c>
      <c r="N43" s="22"/>
      <c r="O43" s="106" t="e">
        <f ca="1">E43*Q43/100</f>
        <v>#REF!</v>
      </c>
      <c r="P43" s="22"/>
      <c r="Q43" s="25">
        <f>VLOOKUP($A43,Deprate2009,Q$1,0)*100</f>
        <v>3.73</v>
      </c>
      <c r="R43" s="22"/>
      <c r="S43" s="157" t="e">
        <f ca="1">VLOOKUP($A43,INDIRECT(Summary!#REF!&amp;Summary!#REF!),S$1,0)</f>
        <v>#REF!</v>
      </c>
      <c r="T43" s="22"/>
      <c r="U43" s="107" t="e">
        <f ca="1">VLOOKUP($A43,INDIRECT(Summary!#REF!&amp;Summary!#REF!),U$1,0)</f>
        <v>#REF!</v>
      </c>
      <c r="V43" s="104" t="s">
        <v>25</v>
      </c>
      <c r="W43" s="107" t="e">
        <f ca="1">TRIM(VLOOKUP($A43,INDIRECT(Summary!#REF!&amp;Summary!#REF!),W$1,0))</f>
        <v>#REF!</v>
      </c>
      <c r="X43" s="22"/>
      <c r="Y43" s="33" t="e">
        <f ca="1">VLOOKUP($A43,INDIRECT(Summary!#REF!&amp;Summary!#REF!),Y$1,0)</f>
        <v>#REF!</v>
      </c>
      <c r="Z43" s="22"/>
      <c r="AA43" s="24" t="e">
        <f ca="1">VLOOKUP($A43,INDIRECT(Summary!#REF!&amp;Summary!#REF!),AA$1,0)</f>
        <v>#REF!</v>
      </c>
      <c r="AB43" s="22"/>
      <c r="AC43" s="26" t="e">
        <f ca="1">VLOOKUP($A43,INDIRECT(Summary!#REF!&amp;Summary!#REF!),AC$1,0)</f>
        <v>#REF!</v>
      </c>
      <c r="AD43" s="27"/>
      <c r="AE43" s="27" t="e">
        <f ca="1">AA43-O43</f>
        <v>#REF!</v>
      </c>
      <c r="AH43" s="108"/>
      <c r="AL43" s="108"/>
    </row>
    <row r="44" spans="1:38" s="83" customFormat="1" ht="13" x14ac:dyDescent="0.3">
      <c r="B44" s="83" t="s">
        <v>22</v>
      </c>
      <c r="D44" s="30"/>
      <c r="E44" s="112" t="e">
        <f ca="1">SUBTOTAL(9,E40:E43)</f>
        <v>#REF!</v>
      </c>
      <c r="F44" s="30"/>
      <c r="G44" s="158"/>
      <c r="H44" s="30"/>
      <c r="I44" s="113"/>
      <c r="J44" s="30"/>
      <c r="K44" s="114"/>
      <c r="L44" s="30"/>
      <c r="M44" s="115"/>
      <c r="N44" s="30"/>
      <c r="O44" s="112" t="e">
        <f ca="1">SUBTOTAL(9,O40:O43)</f>
        <v>#REF!</v>
      </c>
      <c r="P44" s="30"/>
      <c r="Q44" s="116"/>
      <c r="R44" s="30"/>
      <c r="S44" s="158"/>
      <c r="T44" s="30"/>
      <c r="U44" s="117"/>
      <c r="V44" s="117"/>
      <c r="W44" s="117"/>
      <c r="X44" s="30"/>
      <c r="Y44" s="115"/>
      <c r="Z44" s="30"/>
      <c r="AA44" s="112" t="e">
        <f ca="1">SUBTOTAL(9,AA40:AA43)</f>
        <v>#REF!</v>
      </c>
      <c r="AB44" s="30"/>
      <c r="AC44" s="118" t="e">
        <f ca="1">ROUND(AA44/E44*100,2)</f>
        <v>#REF!</v>
      </c>
      <c r="AD44" s="119"/>
      <c r="AE44" s="112" t="e">
        <f ca="1">SUBTOTAL(9,AE40:AE43)</f>
        <v>#REF!</v>
      </c>
      <c r="AG44" s="68"/>
      <c r="AH44" s="108"/>
      <c r="AK44" s="68"/>
      <c r="AL44" s="108"/>
    </row>
    <row r="45" spans="1:38" s="83" customFormat="1" ht="13" x14ac:dyDescent="0.3">
      <c r="D45" s="30"/>
      <c r="E45" s="112"/>
      <c r="F45" s="30"/>
      <c r="G45" s="158"/>
      <c r="H45" s="30"/>
      <c r="I45" s="113"/>
      <c r="J45" s="30"/>
      <c r="K45" s="114"/>
      <c r="L45" s="30"/>
      <c r="M45" s="115"/>
      <c r="N45" s="30"/>
      <c r="O45" s="112"/>
      <c r="P45" s="30"/>
      <c r="Q45" s="116"/>
      <c r="R45" s="30"/>
      <c r="S45" s="158"/>
      <c r="T45" s="30"/>
      <c r="U45" s="117"/>
      <c r="V45" s="117"/>
      <c r="W45" s="117"/>
      <c r="X45" s="30"/>
      <c r="Y45" s="115"/>
      <c r="Z45" s="30"/>
      <c r="AA45" s="112"/>
      <c r="AB45" s="30"/>
      <c r="AC45" s="118"/>
      <c r="AD45" s="119"/>
      <c r="AE45" s="112"/>
      <c r="AG45" s="68"/>
      <c r="AH45" s="108"/>
      <c r="AK45" s="68"/>
      <c r="AL45" s="108"/>
    </row>
    <row r="46" spans="1:38" x14ac:dyDescent="0.25">
      <c r="A46" s="68" t="s">
        <v>312</v>
      </c>
      <c r="B46" s="68" t="s">
        <v>278</v>
      </c>
      <c r="D46" s="22"/>
      <c r="E46" s="24" t="e">
        <f ca="1">VLOOKUP($A46,INDIRECT(Summary!#REF!&amp;Summary!#REF!),E$1,0)</f>
        <v>#REF!</v>
      </c>
      <c r="F46" s="22"/>
      <c r="G46" s="157" t="s">
        <v>274</v>
      </c>
      <c r="H46" s="21"/>
      <c r="I46" s="122"/>
      <c r="J46" s="123"/>
      <c r="K46" s="122"/>
      <c r="L46" s="21"/>
      <c r="M46" s="33"/>
      <c r="N46" s="22"/>
      <c r="O46" s="106" t="e">
        <f ca="1">ROUND(E46*Q46/100,0)</f>
        <v>#REF!</v>
      </c>
      <c r="P46" s="22"/>
      <c r="Q46" s="25">
        <v>3.33</v>
      </c>
      <c r="R46" s="22"/>
      <c r="S46" s="157" t="e">
        <f ca="1">VLOOKUP($A46,INDIRECT(Summary!#REF!&amp;Summary!#REF!),S$1,0)</f>
        <v>#REF!</v>
      </c>
      <c r="T46" s="22"/>
      <c r="U46" s="107" t="e">
        <f ca="1">VLOOKUP($A46,INDIRECT(Summary!#REF!&amp;Summary!#REF!),U$1,0)</f>
        <v>#REF!</v>
      </c>
      <c r="V46" s="104" t="s">
        <v>25</v>
      </c>
      <c r="W46" s="107" t="e">
        <f ca="1">TRIM(VLOOKUP($A46,INDIRECT(Summary!#REF!&amp;Summary!#REF!),W$1,0))</f>
        <v>#REF!</v>
      </c>
      <c r="X46" s="22"/>
      <c r="Y46" s="33" t="e">
        <f ca="1">VLOOKUP($A46,INDIRECT(Summary!#REF!&amp;Summary!#REF!),Y$1,0)</f>
        <v>#REF!</v>
      </c>
      <c r="Z46" s="22"/>
      <c r="AA46" s="24" t="e">
        <f ca="1">VLOOKUP($A46,INDIRECT(Summary!#REF!&amp;Summary!#REF!),AA$1,0)</f>
        <v>#REF!</v>
      </c>
      <c r="AB46" s="22"/>
      <c r="AC46" s="26" t="e">
        <f ca="1">VLOOKUP($A46,INDIRECT(Summary!#REF!&amp;Summary!#REF!),AC$1,0)</f>
        <v>#REF!</v>
      </c>
      <c r="AD46" s="27"/>
      <c r="AE46" s="27" t="e">
        <f ca="1">AA46-O46</f>
        <v>#REF!</v>
      </c>
      <c r="AH46" s="108"/>
      <c r="AL46" s="108"/>
    </row>
    <row r="47" spans="1:38" s="83" customFormat="1" ht="13" x14ac:dyDescent="0.3">
      <c r="D47" s="30"/>
      <c r="E47" s="112"/>
      <c r="F47" s="30"/>
      <c r="G47" s="158"/>
      <c r="H47" s="124"/>
      <c r="I47" s="125"/>
      <c r="J47" s="126"/>
      <c r="K47" s="125"/>
      <c r="L47" s="124"/>
      <c r="M47" s="115"/>
      <c r="N47" s="30"/>
      <c r="O47" s="127"/>
      <c r="P47" s="30"/>
      <c r="Q47" s="116"/>
      <c r="R47" s="30"/>
      <c r="S47" s="158"/>
      <c r="T47" s="30"/>
      <c r="U47" s="128"/>
      <c r="V47" s="117"/>
      <c r="W47" s="128"/>
      <c r="X47" s="30"/>
      <c r="Y47" s="115"/>
      <c r="Z47" s="30"/>
      <c r="AA47" s="112"/>
      <c r="AB47" s="30"/>
      <c r="AC47" s="118"/>
      <c r="AD47" s="119"/>
      <c r="AE47" s="119"/>
      <c r="AG47" s="68"/>
      <c r="AH47" s="108"/>
      <c r="AK47" s="68"/>
      <c r="AL47" s="108"/>
    </row>
    <row r="48" spans="1:38" x14ac:dyDescent="0.25">
      <c r="A48" s="68" t="s">
        <v>369</v>
      </c>
      <c r="B48" s="68" t="s">
        <v>75</v>
      </c>
      <c r="D48" s="22"/>
      <c r="E48" s="109" t="e">
        <f>Summary!#REF!</f>
        <v>#REF!</v>
      </c>
      <c r="F48" s="22"/>
      <c r="G48" s="157"/>
      <c r="H48" s="21"/>
      <c r="I48" s="122"/>
      <c r="J48" s="123"/>
      <c r="K48" s="122"/>
      <c r="L48" s="21"/>
      <c r="M48" s="33"/>
      <c r="N48" s="22"/>
      <c r="O48" s="110" t="e">
        <f>E48*Q48/100</f>
        <v>#REF!</v>
      </c>
      <c r="P48" s="22"/>
      <c r="Q48" s="25">
        <v>3.49</v>
      </c>
      <c r="R48" s="22"/>
      <c r="S48" s="157"/>
      <c r="T48" s="22"/>
      <c r="U48" s="107"/>
      <c r="V48" s="104"/>
      <c r="W48" s="107"/>
      <c r="X48" s="22"/>
      <c r="Y48" s="33"/>
      <c r="Z48" s="22"/>
      <c r="AA48" s="109" t="e">
        <f>+Summary!#REF!</f>
        <v>#REF!</v>
      </c>
      <c r="AB48" s="22"/>
      <c r="AC48" s="26" t="e">
        <f>Summary!#REF!</f>
        <v>#REF!</v>
      </c>
      <c r="AD48" s="27"/>
      <c r="AE48" s="111" t="e">
        <f>AA48-O48</f>
        <v>#REF!</v>
      </c>
      <c r="AH48" s="108"/>
      <c r="AL48" s="108"/>
    </row>
    <row r="49" spans="1:38" ht="13" x14ac:dyDescent="0.3">
      <c r="A49" s="22"/>
      <c r="B49" s="23"/>
      <c r="C49" s="22"/>
      <c r="D49" s="22"/>
      <c r="E49" s="24"/>
      <c r="F49" s="22"/>
      <c r="G49" s="157"/>
      <c r="H49" s="22"/>
      <c r="I49" s="28"/>
      <c r="J49" s="22"/>
      <c r="K49" s="29"/>
      <c r="L49" s="22"/>
      <c r="M49" s="33"/>
      <c r="N49" s="22"/>
      <c r="O49" s="22"/>
      <c r="P49" s="22"/>
      <c r="Q49" s="25"/>
      <c r="R49" s="22"/>
      <c r="S49" s="157"/>
      <c r="T49" s="22"/>
      <c r="U49" s="104"/>
      <c r="V49" s="104"/>
      <c r="W49" s="104"/>
      <c r="X49" s="22"/>
      <c r="Y49" s="33"/>
      <c r="Z49" s="22"/>
      <c r="AA49" s="24"/>
      <c r="AB49" s="22"/>
      <c r="AC49" s="26"/>
      <c r="AD49" s="27"/>
      <c r="AE49" s="27"/>
      <c r="AH49" s="108"/>
      <c r="AL49" s="108"/>
    </row>
    <row r="50" spans="1:38" s="77" customFormat="1" ht="13" x14ac:dyDescent="0.3">
      <c r="B50" s="91" t="s">
        <v>23</v>
      </c>
      <c r="C50" s="23"/>
      <c r="D50" s="23"/>
      <c r="E50" s="129" t="e">
        <f ca="1">SUBTOTAL(9,E18:E49)</f>
        <v>#REF!</v>
      </c>
      <c r="F50" s="23"/>
      <c r="G50" s="159"/>
      <c r="H50" s="23"/>
      <c r="I50" s="101"/>
      <c r="J50" s="23"/>
      <c r="K50" s="102"/>
      <c r="L50" s="23"/>
      <c r="M50" s="130"/>
      <c r="N50" s="23"/>
      <c r="O50" s="129" t="e">
        <f ca="1">SUBTOTAL(9,O18:O49)</f>
        <v>#REF!</v>
      </c>
      <c r="P50" s="23"/>
      <c r="Q50" s="131" t="e">
        <f ca="1">O50/E50*100</f>
        <v>#REF!</v>
      </c>
      <c r="R50" s="23"/>
      <c r="S50" s="159"/>
      <c r="T50" s="23"/>
      <c r="U50" s="132"/>
      <c r="V50" s="132"/>
      <c r="W50" s="132"/>
      <c r="X50" s="23"/>
      <c r="Y50" s="130"/>
      <c r="Z50" s="23"/>
      <c r="AA50" s="129" t="e">
        <f ca="1">SUBTOTAL(9,AA18:AA49)</f>
        <v>#REF!</v>
      </c>
      <c r="AB50" s="23"/>
      <c r="AC50" s="133" t="e">
        <f ca="1">ROUND(AA50/E50*100,2)</f>
        <v>#REF!</v>
      </c>
      <c r="AD50" s="134"/>
      <c r="AE50" s="129" t="e">
        <f ca="1">SUBTOTAL(9,AE18:AE49)</f>
        <v>#REF!</v>
      </c>
      <c r="AG50" s="68"/>
      <c r="AH50" s="108"/>
      <c r="AK50" s="68"/>
      <c r="AL50" s="108"/>
    </row>
    <row r="51" spans="1:38" x14ac:dyDescent="0.25">
      <c r="B51" s="89"/>
      <c r="C51" s="22"/>
      <c r="D51" s="22"/>
      <c r="E51" s="24"/>
      <c r="F51" s="22"/>
      <c r="G51" s="157"/>
      <c r="H51" s="22"/>
      <c r="I51" s="28"/>
      <c r="J51" s="22"/>
      <c r="K51" s="29"/>
      <c r="L51" s="22"/>
      <c r="M51" s="33"/>
      <c r="N51" s="22"/>
      <c r="O51" s="22"/>
      <c r="P51" s="22"/>
      <c r="Q51" s="25"/>
      <c r="R51" s="22"/>
      <c r="S51" s="157"/>
      <c r="T51" s="22"/>
      <c r="U51" s="104"/>
      <c r="V51" s="104"/>
      <c r="W51" s="104"/>
      <c r="X51" s="22"/>
      <c r="Y51" s="33"/>
      <c r="Z51" s="22"/>
      <c r="AA51" s="24"/>
      <c r="AB51" s="22"/>
      <c r="AC51" s="26"/>
      <c r="AD51" s="27"/>
      <c r="AE51" s="27"/>
      <c r="AH51" s="108"/>
      <c r="AL51" s="108"/>
    </row>
    <row r="52" spans="1:38" s="77" customFormat="1" ht="13" x14ac:dyDescent="0.3">
      <c r="B52" s="91" t="s">
        <v>55</v>
      </c>
      <c r="C52" s="23"/>
      <c r="D52" s="23"/>
      <c r="E52" s="129"/>
      <c r="F52" s="23"/>
      <c r="G52" s="159"/>
      <c r="H52" s="23"/>
      <c r="I52" s="101"/>
      <c r="J52" s="23"/>
      <c r="K52" s="102"/>
      <c r="L52" s="23"/>
      <c r="M52" s="130"/>
      <c r="N52" s="23"/>
      <c r="O52" s="23"/>
      <c r="P52" s="23"/>
      <c r="Q52" s="131"/>
      <c r="R52" s="23"/>
      <c r="S52" s="159"/>
      <c r="T52" s="23"/>
      <c r="U52" s="132"/>
      <c r="V52" s="132"/>
      <c r="W52" s="132"/>
      <c r="X52" s="23"/>
      <c r="Y52" s="130"/>
      <c r="Z52" s="23"/>
      <c r="AA52" s="129"/>
      <c r="AB52" s="23"/>
      <c r="AC52" s="133"/>
      <c r="AD52" s="134"/>
      <c r="AE52" s="134"/>
      <c r="AG52" s="68"/>
      <c r="AH52" s="108"/>
      <c r="AK52" s="68"/>
      <c r="AL52" s="108"/>
    </row>
    <row r="53" spans="1:38" x14ac:dyDescent="0.25">
      <c r="A53" s="68" t="s">
        <v>313</v>
      </c>
      <c r="B53" s="89"/>
      <c r="C53" s="22" t="s">
        <v>56</v>
      </c>
      <c r="D53" s="22"/>
      <c r="E53" s="24" t="e">
        <f ca="1">VLOOKUP($A53,INDIRECT(Summary!#REF!&amp;Summary!#REF!),E$1,0)</f>
        <v>#REF!</v>
      </c>
      <c r="F53" s="22"/>
      <c r="G53" s="157">
        <f t="shared" ref="G53:G58" si="0">DATE(VLOOKUP($A53,DepRates2001,G$1,0),6,1)</f>
        <v>51653</v>
      </c>
      <c r="H53" s="22"/>
      <c r="I53" s="28">
        <f t="shared" ref="I53:I58" si="1">VLOOKUP($A53,DepRates2001,I$1,0)</f>
        <v>100</v>
      </c>
      <c r="J53" s="104" t="s">
        <v>25</v>
      </c>
      <c r="K53" s="29" t="str">
        <f t="shared" ref="K53:K58" si="2">VLOOKUP($A53,DepRates2001,K$1,0)</f>
        <v>S1</v>
      </c>
      <c r="L53" s="22"/>
      <c r="M53" s="33">
        <f t="shared" ref="M53:M58" si="3">VLOOKUP($A53,DepRates2001,M$1,0)</f>
        <v>0</v>
      </c>
      <c r="N53" s="22"/>
      <c r="O53" s="120" t="e">
        <f t="shared" ref="O53:O58" ca="1" si="4">E53*Q53/100</f>
        <v>#REF!</v>
      </c>
      <c r="P53" s="22"/>
      <c r="Q53" s="25">
        <f t="shared" ref="Q53:Q58" si="5">VLOOKUP($A53,Deprate2009,Q$1,0)*100</f>
        <v>1.8900000000000001</v>
      </c>
      <c r="R53" s="22"/>
      <c r="S53" s="157" t="e">
        <f ca="1">VLOOKUP($A53,INDIRECT(Summary!#REF!&amp;Summary!#REF!),S$1,0)</f>
        <v>#REF!</v>
      </c>
      <c r="T53" s="22"/>
      <c r="U53" s="107" t="e">
        <f ca="1">VLOOKUP($A53,INDIRECT(Summary!#REF!&amp;Summary!#REF!),U$1,0)</f>
        <v>#REF!</v>
      </c>
      <c r="V53" s="104" t="s">
        <v>25</v>
      </c>
      <c r="W53" s="107" t="e">
        <f ca="1">TRIM(VLOOKUP($A53,INDIRECT(Summary!#REF!&amp;Summary!#REF!),W$1,0))</f>
        <v>#REF!</v>
      </c>
      <c r="X53" s="22"/>
      <c r="Y53" s="33" t="e">
        <f ca="1">VLOOKUP($A53,INDIRECT(Summary!#REF!&amp;Summary!#REF!),Y$1,0)</f>
        <v>#REF!</v>
      </c>
      <c r="Z53" s="22"/>
      <c r="AA53" s="24" t="e">
        <f ca="1">VLOOKUP($A53,INDIRECT(Summary!#REF!&amp;Summary!#REF!),AA$1,0)</f>
        <v>#REF!</v>
      </c>
      <c r="AB53" s="22"/>
      <c r="AC53" s="26" t="e">
        <f ca="1">VLOOKUP($A53,INDIRECT(Summary!#REF!&amp;Summary!#REF!),AC$1,0)</f>
        <v>#REF!</v>
      </c>
      <c r="AD53" s="27"/>
      <c r="AE53" s="24" t="e">
        <f t="shared" ref="AE53:AE58" ca="1" si="6">AA53-O53</f>
        <v>#REF!</v>
      </c>
      <c r="AH53" s="108"/>
      <c r="AL53" s="108"/>
    </row>
    <row r="54" spans="1:38" x14ac:dyDescent="0.25">
      <c r="A54" s="68" t="s">
        <v>314</v>
      </c>
      <c r="B54" s="89"/>
      <c r="C54" s="22" t="s">
        <v>57</v>
      </c>
      <c r="D54" s="22"/>
      <c r="E54" s="24" t="e">
        <f ca="1">VLOOKUP($A54,INDIRECT(Summary!#REF!&amp;Summary!#REF!),E$1,0)</f>
        <v>#REF!</v>
      </c>
      <c r="F54" s="22"/>
      <c r="G54" s="157">
        <f t="shared" si="0"/>
        <v>58958</v>
      </c>
      <c r="H54" s="22"/>
      <c r="I54" s="28">
        <f t="shared" si="1"/>
        <v>100</v>
      </c>
      <c r="J54" s="104" t="s">
        <v>25</v>
      </c>
      <c r="K54" s="29" t="str">
        <f t="shared" si="2"/>
        <v>S1</v>
      </c>
      <c r="L54" s="22"/>
      <c r="M54" s="33">
        <f t="shared" si="3"/>
        <v>0</v>
      </c>
      <c r="N54" s="22"/>
      <c r="O54" s="120" t="e">
        <f t="shared" ca="1" si="4"/>
        <v>#REF!</v>
      </c>
      <c r="P54" s="22"/>
      <c r="Q54" s="25">
        <f t="shared" si="5"/>
        <v>1.35</v>
      </c>
      <c r="R54" s="22"/>
      <c r="S54" s="157" t="e">
        <f ca="1">VLOOKUP($A54,INDIRECT(Summary!#REF!&amp;Summary!#REF!),S$1,0)</f>
        <v>#REF!</v>
      </c>
      <c r="T54" s="22"/>
      <c r="U54" s="107" t="e">
        <f ca="1">VLOOKUP($A54,INDIRECT(Summary!#REF!&amp;Summary!#REF!),U$1,0)</f>
        <v>#REF!</v>
      </c>
      <c r="V54" s="104" t="s">
        <v>25</v>
      </c>
      <c r="W54" s="107" t="e">
        <f ca="1">TRIM(VLOOKUP($A54,INDIRECT(Summary!#REF!&amp;Summary!#REF!),W$1,0))</f>
        <v>#REF!</v>
      </c>
      <c r="X54" s="22"/>
      <c r="Y54" s="33" t="e">
        <f ca="1">VLOOKUP($A54,INDIRECT(Summary!#REF!&amp;Summary!#REF!),Y$1,0)</f>
        <v>#REF!</v>
      </c>
      <c r="Z54" s="22"/>
      <c r="AA54" s="24" t="e">
        <f ca="1">VLOOKUP($A54,INDIRECT(Summary!#REF!&amp;Summary!#REF!),AA$1,0)</f>
        <v>#REF!</v>
      </c>
      <c r="AB54" s="22"/>
      <c r="AC54" s="26" t="e">
        <f ca="1">VLOOKUP($A54,INDIRECT(Summary!#REF!&amp;Summary!#REF!),AC$1,0)</f>
        <v>#REF!</v>
      </c>
      <c r="AD54" s="27"/>
      <c r="AE54" s="24" t="e">
        <f t="shared" ca="1" si="6"/>
        <v>#REF!</v>
      </c>
      <c r="AH54" s="108"/>
      <c r="AL54" s="108"/>
    </row>
    <row r="55" spans="1:38" x14ac:dyDescent="0.25">
      <c r="A55" s="68" t="s">
        <v>315</v>
      </c>
      <c r="B55" s="89"/>
      <c r="C55" s="22" t="s">
        <v>58</v>
      </c>
      <c r="D55" s="22"/>
      <c r="E55" s="24" t="e">
        <f ca="1">VLOOKUP($A55,INDIRECT(Summary!#REF!&amp;Summary!#REF!),E$1,0)</f>
        <v>#REF!</v>
      </c>
      <c r="F55" s="22"/>
      <c r="G55" s="157">
        <f t="shared" si="0"/>
        <v>58958</v>
      </c>
      <c r="H55" s="22"/>
      <c r="I55" s="28">
        <f t="shared" si="1"/>
        <v>100</v>
      </c>
      <c r="J55" s="104" t="s">
        <v>25</v>
      </c>
      <c r="K55" s="29" t="str">
        <f t="shared" si="2"/>
        <v>S1</v>
      </c>
      <c r="L55" s="22"/>
      <c r="M55" s="33">
        <f t="shared" si="3"/>
        <v>0</v>
      </c>
      <c r="N55" s="22"/>
      <c r="O55" s="120" t="e">
        <f t="shared" ca="1" si="4"/>
        <v>#REF!</v>
      </c>
      <c r="P55" s="22"/>
      <c r="Q55" s="25">
        <f t="shared" si="5"/>
        <v>1.41</v>
      </c>
      <c r="R55" s="22"/>
      <c r="S55" s="157" t="e">
        <f ca="1">VLOOKUP($A55,INDIRECT(Summary!#REF!&amp;Summary!#REF!),S$1,0)</f>
        <v>#REF!</v>
      </c>
      <c r="T55" s="22"/>
      <c r="U55" s="107" t="e">
        <f ca="1">VLOOKUP($A55,INDIRECT(Summary!#REF!&amp;Summary!#REF!),U$1,0)</f>
        <v>#REF!</v>
      </c>
      <c r="V55" s="104" t="s">
        <v>25</v>
      </c>
      <c r="W55" s="107" t="e">
        <f ca="1">TRIM(VLOOKUP($A55,INDIRECT(Summary!#REF!&amp;Summary!#REF!),W$1,0))</f>
        <v>#REF!</v>
      </c>
      <c r="X55" s="22"/>
      <c r="Y55" s="33" t="e">
        <f ca="1">VLOOKUP($A55,INDIRECT(Summary!#REF!&amp;Summary!#REF!),Y$1,0)</f>
        <v>#REF!</v>
      </c>
      <c r="Z55" s="22"/>
      <c r="AA55" s="24" t="e">
        <f ca="1">VLOOKUP($A55,INDIRECT(Summary!#REF!&amp;Summary!#REF!),AA$1,0)</f>
        <v>#REF!</v>
      </c>
      <c r="AB55" s="22"/>
      <c r="AC55" s="26" t="e">
        <f ca="1">VLOOKUP($A55,INDIRECT(Summary!#REF!&amp;Summary!#REF!),AC$1,0)</f>
        <v>#REF!</v>
      </c>
      <c r="AD55" s="27"/>
      <c r="AE55" s="24" t="e">
        <f t="shared" ca="1" si="6"/>
        <v>#REF!</v>
      </c>
      <c r="AH55" s="108"/>
      <c r="AL55" s="108"/>
    </row>
    <row r="56" spans="1:38" x14ac:dyDescent="0.25">
      <c r="A56" s="68" t="s">
        <v>316</v>
      </c>
      <c r="B56" s="89"/>
      <c r="C56" s="22" t="s">
        <v>59</v>
      </c>
      <c r="D56" s="22"/>
      <c r="E56" s="24" t="e">
        <f ca="1">VLOOKUP($A56,INDIRECT(Summary!#REF!&amp;Summary!#REF!),E$1,0)</f>
        <v>#REF!</v>
      </c>
      <c r="F56" s="22"/>
      <c r="G56" s="157">
        <f t="shared" si="0"/>
        <v>52018</v>
      </c>
      <c r="H56" s="22"/>
      <c r="I56" s="28">
        <f t="shared" si="1"/>
        <v>100</v>
      </c>
      <c r="J56" s="104" t="s">
        <v>25</v>
      </c>
      <c r="K56" s="29" t="str">
        <f t="shared" si="2"/>
        <v>S1</v>
      </c>
      <c r="L56" s="22"/>
      <c r="M56" s="33">
        <f t="shared" si="3"/>
        <v>0</v>
      </c>
      <c r="N56" s="22"/>
      <c r="O56" s="120" t="e">
        <f t="shared" ca="1" si="4"/>
        <v>#REF!</v>
      </c>
      <c r="P56" s="22"/>
      <c r="Q56" s="25">
        <f t="shared" si="5"/>
        <v>2.09</v>
      </c>
      <c r="R56" s="22"/>
      <c r="S56" s="157" t="e">
        <f ca="1">VLOOKUP($A56,INDIRECT(Summary!#REF!&amp;Summary!#REF!),S$1,0)</f>
        <v>#REF!</v>
      </c>
      <c r="T56" s="22"/>
      <c r="U56" s="107" t="e">
        <f ca="1">VLOOKUP($A56,INDIRECT(Summary!#REF!&amp;Summary!#REF!),U$1,0)</f>
        <v>#REF!</v>
      </c>
      <c r="V56" s="104" t="s">
        <v>25</v>
      </c>
      <c r="W56" s="107" t="e">
        <f ca="1">TRIM(VLOOKUP($A56,INDIRECT(Summary!#REF!&amp;Summary!#REF!),W$1,0))</f>
        <v>#REF!</v>
      </c>
      <c r="X56" s="22"/>
      <c r="Y56" s="33" t="e">
        <f ca="1">VLOOKUP($A56,INDIRECT(Summary!#REF!&amp;Summary!#REF!),Y$1,0)</f>
        <v>#REF!</v>
      </c>
      <c r="Z56" s="22"/>
      <c r="AA56" s="24" t="e">
        <f ca="1">VLOOKUP($A56,INDIRECT(Summary!#REF!&amp;Summary!#REF!),AA$1,0)</f>
        <v>#REF!</v>
      </c>
      <c r="AB56" s="22"/>
      <c r="AC56" s="26" t="e">
        <f ca="1">VLOOKUP($A56,INDIRECT(Summary!#REF!&amp;Summary!#REF!),AC$1,0)</f>
        <v>#REF!</v>
      </c>
      <c r="AD56" s="27"/>
      <c r="AE56" s="24" t="e">
        <f t="shared" ca="1" si="6"/>
        <v>#REF!</v>
      </c>
      <c r="AH56" s="108"/>
      <c r="AL56" s="108"/>
    </row>
    <row r="57" spans="1:38" x14ac:dyDescent="0.25">
      <c r="A57" s="68" t="s">
        <v>317</v>
      </c>
      <c r="B57" s="89"/>
      <c r="C57" s="22" t="s">
        <v>60</v>
      </c>
      <c r="D57" s="22"/>
      <c r="E57" s="24" t="e">
        <f ca="1">VLOOKUP($A57,INDIRECT(Summary!#REF!&amp;Summary!#REF!),E$1,0)</f>
        <v>#REF!</v>
      </c>
      <c r="F57" s="22"/>
      <c r="G57" s="157">
        <f t="shared" si="0"/>
        <v>58958</v>
      </c>
      <c r="H57" s="22"/>
      <c r="I57" s="28">
        <f t="shared" si="1"/>
        <v>100</v>
      </c>
      <c r="J57" s="104" t="s">
        <v>25</v>
      </c>
      <c r="K57" s="29" t="str">
        <f t="shared" si="2"/>
        <v>S1</v>
      </c>
      <c r="L57" s="22"/>
      <c r="M57" s="33">
        <f t="shared" si="3"/>
        <v>0</v>
      </c>
      <c r="N57" s="22"/>
      <c r="O57" s="120" t="e">
        <f t="shared" ca="1" si="4"/>
        <v>#REF!</v>
      </c>
      <c r="P57" s="22"/>
      <c r="Q57" s="25">
        <f t="shared" si="5"/>
        <v>1.54</v>
      </c>
      <c r="R57" s="22"/>
      <c r="S57" s="157" t="e">
        <f ca="1">VLOOKUP($A57,INDIRECT(Summary!#REF!&amp;Summary!#REF!),S$1,0)</f>
        <v>#REF!</v>
      </c>
      <c r="T57" s="22"/>
      <c r="U57" s="107" t="e">
        <f ca="1">VLOOKUP($A57,INDIRECT(Summary!#REF!&amp;Summary!#REF!),U$1,0)</f>
        <v>#REF!</v>
      </c>
      <c r="V57" s="104" t="s">
        <v>25</v>
      </c>
      <c r="W57" s="107" t="e">
        <f ca="1">TRIM(VLOOKUP($A57,INDIRECT(Summary!#REF!&amp;Summary!#REF!),W$1,0))</f>
        <v>#REF!</v>
      </c>
      <c r="X57" s="22"/>
      <c r="Y57" s="33" t="e">
        <f ca="1">VLOOKUP($A57,INDIRECT(Summary!#REF!&amp;Summary!#REF!),Y$1,0)</f>
        <v>#REF!</v>
      </c>
      <c r="Z57" s="22"/>
      <c r="AA57" s="24" t="e">
        <f ca="1">VLOOKUP($A57,INDIRECT(Summary!#REF!&amp;Summary!#REF!),AA$1,0)</f>
        <v>#REF!</v>
      </c>
      <c r="AB57" s="22"/>
      <c r="AC57" s="26" t="e">
        <f ca="1">VLOOKUP($A57,INDIRECT(Summary!#REF!&amp;Summary!#REF!),AC$1,0)</f>
        <v>#REF!</v>
      </c>
      <c r="AD57" s="27"/>
      <c r="AE57" s="24" t="e">
        <f t="shared" ca="1" si="6"/>
        <v>#REF!</v>
      </c>
      <c r="AH57" s="108"/>
      <c r="AL57" s="108"/>
    </row>
    <row r="58" spans="1:38" x14ac:dyDescent="0.25">
      <c r="A58" s="68" t="s">
        <v>318</v>
      </c>
      <c r="B58" s="89"/>
      <c r="C58" s="22" t="s">
        <v>61</v>
      </c>
      <c r="D58" s="22"/>
      <c r="E58" s="24" t="e">
        <f ca="1">VLOOKUP($A58,INDIRECT(Summary!#REF!&amp;Summary!#REF!),E$1,0)</f>
        <v>#REF!</v>
      </c>
      <c r="F58" s="22"/>
      <c r="G58" s="157">
        <f t="shared" si="0"/>
        <v>48000</v>
      </c>
      <c r="H58" s="22"/>
      <c r="I58" s="28">
        <f t="shared" si="1"/>
        <v>100</v>
      </c>
      <c r="J58" s="104" t="s">
        <v>25</v>
      </c>
      <c r="K58" s="29" t="str">
        <f t="shared" si="2"/>
        <v>S1</v>
      </c>
      <c r="L58" s="22"/>
      <c r="M58" s="33">
        <f t="shared" si="3"/>
        <v>0</v>
      </c>
      <c r="N58" s="22"/>
      <c r="O58" s="120" t="e">
        <f t="shared" ca="1" si="4"/>
        <v>#REF!</v>
      </c>
      <c r="P58" s="22"/>
      <c r="Q58" s="25">
        <f t="shared" si="5"/>
        <v>2.4899999999999998</v>
      </c>
      <c r="R58" s="22"/>
      <c r="S58" s="157" t="e">
        <f ca="1">VLOOKUP($A58,INDIRECT(Summary!#REF!&amp;Summary!#REF!),S$1,0)</f>
        <v>#REF!</v>
      </c>
      <c r="T58" s="22"/>
      <c r="U58" s="107" t="e">
        <f ca="1">VLOOKUP($A58,INDIRECT(Summary!#REF!&amp;Summary!#REF!),U$1,0)</f>
        <v>#REF!</v>
      </c>
      <c r="V58" s="104" t="s">
        <v>25</v>
      </c>
      <c r="W58" s="107" t="e">
        <f ca="1">TRIM(VLOOKUP($A58,INDIRECT(Summary!#REF!&amp;Summary!#REF!),W$1,0))</f>
        <v>#REF!</v>
      </c>
      <c r="X58" s="22"/>
      <c r="Y58" s="33" t="e">
        <f ca="1">VLOOKUP($A58,INDIRECT(Summary!#REF!&amp;Summary!#REF!),Y$1,0)</f>
        <v>#REF!</v>
      </c>
      <c r="Z58" s="22"/>
      <c r="AA58" s="24" t="e">
        <f ca="1">VLOOKUP($A58,INDIRECT(Summary!#REF!&amp;Summary!#REF!),AA$1,0)</f>
        <v>#REF!</v>
      </c>
      <c r="AB58" s="22"/>
      <c r="AC58" s="26" t="e">
        <f ca="1">VLOOKUP($A58,INDIRECT(Summary!#REF!&amp;Summary!#REF!),AC$1,0)</f>
        <v>#REF!</v>
      </c>
      <c r="AD58" s="27"/>
      <c r="AE58" s="24" t="e">
        <f t="shared" ca="1" si="6"/>
        <v>#REF!</v>
      </c>
      <c r="AH58" s="108"/>
      <c r="AL58" s="108"/>
    </row>
    <row r="59" spans="1:38" x14ac:dyDescent="0.25">
      <c r="B59" s="89"/>
      <c r="C59" s="22"/>
      <c r="D59" s="22"/>
      <c r="E59" s="24"/>
      <c r="F59" s="22"/>
      <c r="G59" s="157"/>
      <c r="H59" s="22"/>
      <c r="I59" s="28"/>
      <c r="J59" s="104"/>
      <c r="K59" s="29"/>
      <c r="L59" s="22"/>
      <c r="M59" s="33"/>
      <c r="N59" s="22"/>
      <c r="O59" s="120"/>
      <c r="P59" s="22"/>
      <c r="Q59" s="25"/>
      <c r="R59" s="22"/>
      <c r="S59" s="157"/>
      <c r="T59" s="22"/>
      <c r="U59" s="107"/>
      <c r="V59" s="104"/>
      <c r="W59" s="107"/>
      <c r="X59" s="22"/>
      <c r="Y59" s="33"/>
      <c r="Z59" s="22"/>
      <c r="AA59" s="24"/>
      <c r="AB59" s="22"/>
      <c r="AC59" s="26"/>
      <c r="AD59" s="27"/>
      <c r="AE59" s="24"/>
      <c r="AH59" s="108"/>
      <c r="AL59" s="108"/>
    </row>
    <row r="60" spans="1:38" ht="13" x14ac:dyDescent="0.3">
      <c r="A60" s="83"/>
      <c r="B60" s="90" t="s">
        <v>62</v>
      </c>
      <c r="C60" s="30"/>
      <c r="D60" s="22"/>
      <c r="E60" s="24"/>
      <c r="F60" s="22"/>
      <c r="G60" s="157"/>
      <c r="H60" s="22"/>
      <c r="I60" s="28"/>
      <c r="J60" s="22"/>
      <c r="K60" s="29"/>
      <c r="L60" s="22"/>
      <c r="M60" s="33"/>
      <c r="N60" s="22"/>
      <c r="O60" s="24"/>
      <c r="P60" s="22"/>
      <c r="Q60" s="25"/>
      <c r="R60" s="22"/>
      <c r="S60" s="157"/>
      <c r="T60" s="22"/>
      <c r="U60" s="107"/>
      <c r="V60" s="104"/>
      <c r="W60" s="107"/>
      <c r="X60" s="22"/>
      <c r="Y60" s="33"/>
      <c r="Z60" s="22"/>
      <c r="AA60" s="24"/>
      <c r="AB60" s="22"/>
      <c r="AC60" s="26"/>
      <c r="AD60" s="27"/>
      <c r="AE60" s="24"/>
      <c r="AH60" s="108"/>
      <c r="AL60" s="108"/>
    </row>
    <row r="61" spans="1:38" x14ac:dyDescent="0.25">
      <c r="A61" s="68" t="s">
        <v>319</v>
      </c>
      <c r="B61" s="22"/>
      <c r="C61" s="22" t="s">
        <v>63</v>
      </c>
      <c r="D61" s="22"/>
      <c r="E61" s="24" t="e">
        <f ca="1">VLOOKUP($A61,INDIRECT(Summary!#REF!&amp;Summary!#REF!),E$1,0)</f>
        <v>#REF!</v>
      </c>
      <c r="F61" s="22"/>
      <c r="G61" s="157">
        <f>DATE(VLOOKUP($A61,DepRates2001,G$1,0),6,1)</f>
        <v>52018</v>
      </c>
      <c r="H61" s="22"/>
      <c r="I61" s="28">
        <f>VLOOKUP($A61,DepRates2001,I$1,0)</f>
        <v>100</v>
      </c>
      <c r="J61" s="104" t="s">
        <v>25</v>
      </c>
      <c r="K61" s="29" t="str">
        <f>VLOOKUP($A61,DepRates2001,K$1,0)</f>
        <v>S1</v>
      </c>
      <c r="L61" s="22"/>
      <c r="M61" s="33">
        <f>VLOOKUP($A61,DepRates2001,M$1,0)</f>
        <v>0</v>
      </c>
      <c r="N61" s="22"/>
      <c r="O61" s="120" t="e">
        <f ca="1">E61*Q61/100</f>
        <v>#REF!</v>
      </c>
      <c r="P61" s="22"/>
      <c r="Q61" s="25">
        <f>VLOOKUP($A61,Deprate2009,Q$1,0)*100</f>
        <v>1.7500000000000002</v>
      </c>
      <c r="R61" s="22"/>
      <c r="S61" s="157" t="e">
        <f ca="1">VLOOKUP($A61,INDIRECT(Summary!#REF!&amp;Summary!#REF!),S$1,0)</f>
        <v>#REF!</v>
      </c>
      <c r="T61" s="22"/>
      <c r="U61" s="107" t="e">
        <f ca="1">VLOOKUP($A61,INDIRECT(Summary!#REF!&amp;Summary!#REF!),U$1,0)</f>
        <v>#REF!</v>
      </c>
      <c r="V61" s="104" t="s">
        <v>25</v>
      </c>
      <c r="W61" s="107" t="e">
        <f ca="1">TRIM(VLOOKUP($A61,INDIRECT(Summary!#REF!&amp;Summary!#REF!),W$1,0))</f>
        <v>#REF!</v>
      </c>
      <c r="X61" s="22"/>
      <c r="Y61" s="33" t="e">
        <f ca="1">VLOOKUP($A61,INDIRECT(Summary!#REF!&amp;Summary!#REF!),Y$1,0)</f>
        <v>#REF!</v>
      </c>
      <c r="Z61" s="22"/>
      <c r="AA61" s="24" t="e">
        <f ca="1">VLOOKUP($A61,INDIRECT(Summary!#REF!&amp;Summary!#REF!),AA$1,0)</f>
        <v>#REF!</v>
      </c>
      <c r="AB61" s="22"/>
      <c r="AC61" s="26" t="e">
        <f ca="1">VLOOKUP($A61,INDIRECT(Summary!#REF!&amp;Summary!#REF!),AC$1,0)</f>
        <v>#REF!</v>
      </c>
      <c r="AD61" s="27"/>
      <c r="AE61" s="24" t="e">
        <f ca="1">AA61-O61</f>
        <v>#REF!</v>
      </c>
      <c r="AH61" s="108"/>
      <c r="AL61" s="108"/>
    </row>
    <row r="62" spans="1:38" x14ac:dyDescent="0.25">
      <c r="A62" s="68" t="s">
        <v>320</v>
      </c>
      <c r="B62" s="89"/>
      <c r="C62" s="22" t="s">
        <v>64</v>
      </c>
      <c r="D62" s="22"/>
      <c r="E62" s="109" t="e">
        <f ca="1">VLOOKUP($A62,INDIRECT(Summary!#REF!&amp;Summary!#REF!),E$1,0)</f>
        <v>#REF!</v>
      </c>
      <c r="F62" s="22"/>
      <c r="G62" s="157">
        <f>DATE(VLOOKUP($A62,DepRates2001,G$1,0),6,1)</f>
        <v>53844</v>
      </c>
      <c r="H62" s="22"/>
      <c r="I62" s="28">
        <f>VLOOKUP($A62,DepRates2001,I$1,0)</f>
        <v>100</v>
      </c>
      <c r="J62" s="104" t="s">
        <v>25</v>
      </c>
      <c r="K62" s="29" t="str">
        <f>VLOOKUP($A62,DepRates2001,K$1,0)</f>
        <v>S1</v>
      </c>
      <c r="L62" s="22"/>
      <c r="M62" s="33">
        <f>VLOOKUP($A62,DepRates2001,M$1,0)</f>
        <v>0</v>
      </c>
      <c r="N62" s="22"/>
      <c r="O62" s="110" t="e">
        <f ca="1">E62*Q62/100</f>
        <v>#REF!</v>
      </c>
      <c r="P62" s="22"/>
      <c r="Q62" s="25">
        <f>VLOOKUP($A62,Deprate2009,Q$1,0)*100</f>
        <v>1.7500000000000002</v>
      </c>
      <c r="R62" s="22"/>
      <c r="S62" s="157" t="e">
        <f ca="1">VLOOKUP($A62,INDIRECT(Summary!#REF!&amp;Summary!#REF!),S$1,0)</f>
        <v>#REF!</v>
      </c>
      <c r="T62" s="22"/>
      <c r="U62" s="107" t="e">
        <f ca="1">VLOOKUP($A62,INDIRECT(Summary!#REF!&amp;Summary!#REF!),U$1,0)</f>
        <v>#REF!</v>
      </c>
      <c r="V62" s="104" t="s">
        <v>25</v>
      </c>
      <c r="W62" s="107" t="e">
        <f ca="1">TRIM(VLOOKUP($A62,INDIRECT(Summary!#REF!&amp;Summary!#REF!),W$1,0))</f>
        <v>#REF!</v>
      </c>
      <c r="X62" s="22"/>
      <c r="Y62" s="33" t="e">
        <f ca="1">VLOOKUP($A62,INDIRECT(Summary!#REF!&amp;Summary!#REF!),Y$1,0)</f>
        <v>#REF!</v>
      </c>
      <c r="Z62" s="22"/>
      <c r="AA62" s="109" t="e">
        <f ca="1">VLOOKUP($A62,INDIRECT(Summary!#REF!&amp;Summary!#REF!),AA$1,0)</f>
        <v>#REF!</v>
      </c>
      <c r="AB62" s="22"/>
      <c r="AC62" s="26" t="e">
        <f ca="1">VLOOKUP($A62,INDIRECT(Summary!#REF!&amp;Summary!#REF!),AC$1,0)</f>
        <v>#REF!</v>
      </c>
      <c r="AD62" s="27"/>
      <c r="AE62" s="109" t="e">
        <f ca="1">AA62-O62</f>
        <v>#REF!</v>
      </c>
      <c r="AH62" s="108"/>
      <c r="AL62" s="108"/>
    </row>
    <row r="63" spans="1:38" s="83" customFormat="1" ht="13" x14ac:dyDescent="0.3">
      <c r="B63" s="90" t="s">
        <v>65</v>
      </c>
      <c r="C63" s="30"/>
      <c r="D63" s="30"/>
      <c r="E63" s="112" t="e">
        <f ca="1">SUBTOTAL(9,E61:E62)</f>
        <v>#REF!</v>
      </c>
      <c r="F63" s="30"/>
      <c r="G63" s="158"/>
      <c r="H63" s="30"/>
      <c r="I63" s="113"/>
      <c r="J63" s="30"/>
      <c r="K63" s="114"/>
      <c r="L63" s="30"/>
      <c r="M63" s="115"/>
      <c r="N63" s="30"/>
      <c r="O63" s="112" t="e">
        <f ca="1">SUBTOTAL(9,O61:O62)</f>
        <v>#REF!</v>
      </c>
      <c r="P63" s="30"/>
      <c r="Q63" s="116"/>
      <c r="R63" s="30"/>
      <c r="S63" s="158"/>
      <c r="T63" s="30"/>
      <c r="U63" s="117"/>
      <c r="V63" s="117"/>
      <c r="W63" s="117"/>
      <c r="X63" s="30"/>
      <c r="Y63" s="115"/>
      <c r="Z63" s="30"/>
      <c r="AA63" s="112" t="e">
        <f ca="1">SUBTOTAL(9,AA61:AA62)</f>
        <v>#REF!</v>
      </c>
      <c r="AB63" s="30"/>
      <c r="AC63" s="118" t="e">
        <f ca="1">ROUND(AA63/E63*100,2)</f>
        <v>#REF!</v>
      </c>
      <c r="AD63" s="119"/>
      <c r="AE63" s="112" t="e">
        <f ca="1">SUBTOTAL(9,AE61:AE62)</f>
        <v>#REF!</v>
      </c>
      <c r="AG63" s="68"/>
      <c r="AH63" s="108"/>
      <c r="AK63" s="68"/>
      <c r="AL63" s="108"/>
    </row>
    <row r="64" spans="1:38" x14ac:dyDescent="0.25">
      <c r="B64" s="89"/>
      <c r="C64" s="22"/>
      <c r="D64" s="22"/>
      <c r="E64" s="24"/>
      <c r="F64" s="22"/>
      <c r="G64" s="157"/>
      <c r="H64" s="22"/>
      <c r="I64" s="28"/>
      <c r="J64" s="22"/>
      <c r="K64" s="29"/>
      <c r="L64" s="22"/>
      <c r="M64" s="33"/>
      <c r="N64" s="22"/>
      <c r="O64" s="22"/>
      <c r="P64" s="22"/>
      <c r="Q64" s="25"/>
      <c r="R64" s="22"/>
      <c r="S64" s="157"/>
      <c r="T64" s="22"/>
      <c r="U64" s="104"/>
      <c r="V64" s="104"/>
      <c r="W64" s="104"/>
      <c r="X64" s="22"/>
      <c r="Y64" s="33"/>
      <c r="Z64" s="22"/>
      <c r="AA64" s="24"/>
      <c r="AB64" s="22"/>
      <c r="AC64" s="26"/>
      <c r="AD64" s="27"/>
      <c r="AE64" s="27"/>
      <c r="AH64" s="108"/>
      <c r="AL64" s="108"/>
    </row>
    <row r="65" spans="1:38" x14ac:dyDescent="0.25">
      <c r="A65" s="68" t="s">
        <v>321</v>
      </c>
      <c r="B65" s="89"/>
      <c r="C65" s="22" t="s">
        <v>66</v>
      </c>
      <c r="D65" s="22"/>
      <c r="E65" s="24" t="e">
        <f ca="1">VLOOKUP($A65,INDIRECT(Summary!#REF!&amp;Summary!#REF!),E$1,0)</f>
        <v>#REF!</v>
      </c>
      <c r="F65" s="22"/>
      <c r="G65" s="157">
        <f>DATE(VLOOKUP($A65,DepRates2001,G$1,0),6,1)</f>
        <v>55305</v>
      </c>
      <c r="H65" s="22"/>
      <c r="I65" s="28">
        <f>VLOOKUP($A65,DepRates2001,I$1,0)</f>
        <v>100</v>
      </c>
      <c r="J65" s="104" t="s">
        <v>25</v>
      </c>
      <c r="K65" s="29" t="str">
        <f>VLOOKUP($A65,DepRates2001,K$1,0)</f>
        <v>S1</v>
      </c>
      <c r="L65" s="22"/>
      <c r="M65" s="33">
        <f>VLOOKUP($A65,DepRates2001,M$1,0)</f>
        <v>0</v>
      </c>
      <c r="N65" s="22"/>
      <c r="O65" s="120" t="e">
        <f ca="1">E65*Q65/100</f>
        <v>#REF!</v>
      </c>
      <c r="P65" s="22"/>
      <c r="Q65" s="25">
        <f>VLOOKUP($A65,Deprate2009,Q$1,0)*100</f>
        <v>1.83</v>
      </c>
      <c r="R65" s="22"/>
      <c r="S65" s="157" t="e">
        <f ca="1">VLOOKUP($A65,INDIRECT(Summary!#REF!&amp;Summary!#REF!),S$1,0)</f>
        <v>#REF!</v>
      </c>
      <c r="T65" s="22"/>
      <c r="U65" s="107" t="e">
        <f ca="1">VLOOKUP($A65,INDIRECT(Summary!#REF!&amp;Summary!#REF!),U$1,0)</f>
        <v>#REF!</v>
      </c>
      <c r="V65" s="104" t="s">
        <v>25</v>
      </c>
      <c r="W65" s="107" t="e">
        <f ca="1">TRIM(VLOOKUP($A65,INDIRECT(Summary!#REF!&amp;Summary!#REF!),W$1,0))</f>
        <v>#REF!</v>
      </c>
      <c r="X65" s="22"/>
      <c r="Y65" s="33" t="e">
        <f ca="1">VLOOKUP($A65,INDIRECT(Summary!#REF!&amp;Summary!#REF!),Y$1,0)</f>
        <v>#REF!</v>
      </c>
      <c r="Z65" s="22"/>
      <c r="AA65" s="24" t="e">
        <f ca="1">VLOOKUP($A65,INDIRECT(Summary!#REF!&amp;Summary!#REF!),AA$1,0)</f>
        <v>#REF!</v>
      </c>
      <c r="AB65" s="22"/>
      <c r="AC65" s="26" t="e">
        <f ca="1">VLOOKUP($A65,INDIRECT(Summary!#REF!&amp;Summary!#REF!),AC$1,0)</f>
        <v>#REF!</v>
      </c>
      <c r="AD65" s="27"/>
      <c r="AE65" s="24" t="e">
        <f t="shared" ref="AE65:AE76" ca="1" si="7">AA65-O65</f>
        <v>#REF!</v>
      </c>
      <c r="AH65" s="108"/>
      <c r="AL65" s="108"/>
    </row>
    <row r="66" spans="1:38" x14ac:dyDescent="0.25">
      <c r="A66" s="68" t="s">
        <v>322</v>
      </c>
      <c r="B66" s="89"/>
      <c r="C66" s="22" t="s">
        <v>67</v>
      </c>
      <c r="D66" s="22"/>
      <c r="E66" s="24" t="e">
        <f ca="1">VLOOKUP($A66,INDIRECT(Summary!#REF!&amp;Summary!#REF!),E$1,0)</f>
        <v>#REF!</v>
      </c>
      <c r="F66" s="22"/>
      <c r="G66" s="157">
        <f>DATE(VLOOKUP($A66,DepRates2001,G$1,0),6,1)</f>
        <v>49827</v>
      </c>
      <c r="H66" s="22"/>
      <c r="I66" s="28">
        <f>VLOOKUP($A66,DepRates2001,I$1,0)</f>
        <v>100</v>
      </c>
      <c r="J66" s="104" t="s">
        <v>25</v>
      </c>
      <c r="K66" s="29" t="str">
        <f>VLOOKUP($A66,DepRates2001,K$1,0)</f>
        <v>S1</v>
      </c>
      <c r="L66" s="22"/>
      <c r="M66" s="33">
        <f>VLOOKUP($A66,DepRates2001,M$1,0)</f>
        <v>0</v>
      </c>
      <c r="N66" s="22"/>
      <c r="O66" s="120" t="e">
        <f ca="1">E66*Q66/100</f>
        <v>#REF!</v>
      </c>
      <c r="P66" s="22"/>
      <c r="Q66" s="25">
        <f>VLOOKUP($A66,Deprate2009,Q$1,0)*100</f>
        <v>2</v>
      </c>
      <c r="R66" s="22"/>
      <c r="S66" s="157" t="e">
        <f ca="1">VLOOKUP($A66,INDIRECT(Summary!#REF!&amp;Summary!#REF!),S$1,0)</f>
        <v>#REF!</v>
      </c>
      <c r="T66" s="22"/>
      <c r="U66" s="107" t="e">
        <f ca="1">VLOOKUP($A66,INDIRECT(Summary!#REF!&amp;Summary!#REF!),U$1,0)</f>
        <v>#REF!</v>
      </c>
      <c r="V66" s="104" t="s">
        <v>25</v>
      </c>
      <c r="W66" s="107" t="e">
        <f ca="1">TRIM(VLOOKUP($A66,INDIRECT(Summary!#REF!&amp;Summary!#REF!),W$1,0))</f>
        <v>#REF!</v>
      </c>
      <c r="X66" s="22"/>
      <c r="Y66" s="33" t="e">
        <f ca="1">VLOOKUP($A66,INDIRECT(Summary!#REF!&amp;Summary!#REF!),Y$1,0)</f>
        <v>#REF!</v>
      </c>
      <c r="Z66" s="22"/>
      <c r="AA66" s="24" t="e">
        <f ca="1">VLOOKUP($A66,INDIRECT(Summary!#REF!&amp;Summary!#REF!),AA$1,0)</f>
        <v>#REF!</v>
      </c>
      <c r="AB66" s="22"/>
      <c r="AC66" s="26" t="e">
        <f ca="1">VLOOKUP($A66,INDIRECT(Summary!#REF!&amp;Summary!#REF!),AC$1,0)</f>
        <v>#REF!</v>
      </c>
      <c r="AD66" s="27"/>
      <c r="AE66" s="24" t="e">
        <f t="shared" ca="1" si="7"/>
        <v>#REF!</v>
      </c>
      <c r="AH66" s="108"/>
      <c r="AL66" s="108"/>
    </row>
    <row r="67" spans="1:38" x14ac:dyDescent="0.25">
      <c r="A67" s="68" t="s">
        <v>323</v>
      </c>
      <c r="B67" s="89"/>
      <c r="C67" s="22" t="s">
        <v>295</v>
      </c>
      <c r="D67" s="22"/>
      <c r="E67" s="24" t="e">
        <f ca="1">VLOOKUP($A67,INDIRECT(Summary!#REF!&amp;Summary!#REF!),E$1,0)</f>
        <v>#REF!</v>
      </c>
      <c r="F67" s="22"/>
      <c r="G67" s="157">
        <f>DATE(VLOOKUP($A67,DepRates2001,G$1,0),6,1)</f>
        <v>49827</v>
      </c>
      <c r="H67" s="22"/>
      <c r="I67" s="28">
        <f>VLOOKUP($A67,DepRates2001,I$1,0)</f>
        <v>100</v>
      </c>
      <c r="J67" s="104" t="s">
        <v>25</v>
      </c>
      <c r="K67" s="29" t="str">
        <f>VLOOKUP($A67,DepRates2001,K$1,0)</f>
        <v>S1</v>
      </c>
      <c r="L67" s="22"/>
      <c r="M67" s="33">
        <f>VLOOKUP($A67,DepRates2001,M$1,0)</f>
        <v>0</v>
      </c>
      <c r="N67" s="22"/>
      <c r="O67" s="120" t="e">
        <f ca="1">E67*Q67/100</f>
        <v>#REF!</v>
      </c>
      <c r="P67" s="22"/>
      <c r="Q67" s="25">
        <f>VLOOKUP($A67,Deprate2009,Q$1,0)*100</f>
        <v>2.13</v>
      </c>
      <c r="R67" s="22"/>
      <c r="S67" s="157" t="e">
        <f ca="1">VLOOKUP($A67,INDIRECT(Summary!#REF!&amp;Summary!#REF!),S$1,0)</f>
        <v>#REF!</v>
      </c>
      <c r="T67" s="22"/>
      <c r="U67" s="107" t="e">
        <f ca="1">VLOOKUP($A67,INDIRECT(Summary!#REF!&amp;Summary!#REF!),U$1,0)</f>
        <v>#REF!</v>
      </c>
      <c r="V67" s="104" t="s">
        <v>25</v>
      </c>
      <c r="W67" s="107" t="e">
        <f ca="1">TRIM(VLOOKUP($A67,INDIRECT(Summary!#REF!&amp;Summary!#REF!),W$1,0))</f>
        <v>#REF!</v>
      </c>
      <c r="X67" s="22"/>
      <c r="Y67" s="33" t="e">
        <f ca="1">VLOOKUP($A67,INDIRECT(Summary!#REF!&amp;Summary!#REF!),Y$1,0)</f>
        <v>#REF!</v>
      </c>
      <c r="Z67" s="22"/>
      <c r="AA67" s="24" t="e">
        <f ca="1">VLOOKUP($A67,INDIRECT(Summary!#REF!&amp;Summary!#REF!),AA$1,0)</f>
        <v>#REF!</v>
      </c>
      <c r="AB67" s="22"/>
      <c r="AC67" s="26" t="e">
        <f ca="1">VLOOKUP($A67,INDIRECT(Summary!#REF!&amp;Summary!#REF!),AC$1,0)</f>
        <v>#REF!</v>
      </c>
      <c r="AD67" s="27"/>
      <c r="AE67" s="24" t="e">
        <f t="shared" ca="1" si="7"/>
        <v>#REF!</v>
      </c>
      <c r="AH67" s="108"/>
      <c r="AL67" s="108"/>
    </row>
    <row r="68" spans="1:38" x14ac:dyDescent="0.25">
      <c r="A68" s="68" t="s">
        <v>324</v>
      </c>
      <c r="B68" s="89"/>
      <c r="C68" s="22" t="s">
        <v>69</v>
      </c>
      <c r="D68" s="22"/>
      <c r="E68" s="24" t="e">
        <f ca="1">VLOOKUP($A68,INDIRECT(Summary!#REF!&amp;Summary!#REF!),E$1,0)</f>
        <v>#REF!</v>
      </c>
      <c r="F68" s="22"/>
      <c r="G68" s="157">
        <f>DATE(VLOOKUP($A68,DepRates2001,G$1,0),6,1)</f>
        <v>51653</v>
      </c>
      <c r="H68" s="22"/>
      <c r="I68" s="28">
        <f>VLOOKUP($A68,DepRates2001,I$1,0)</f>
        <v>100</v>
      </c>
      <c r="J68" s="104" t="s">
        <v>25</v>
      </c>
      <c r="K68" s="29" t="str">
        <f>VLOOKUP($A68,DepRates2001,K$1,0)</f>
        <v>S1</v>
      </c>
      <c r="L68" s="22"/>
      <c r="M68" s="33">
        <f>VLOOKUP($A68,DepRates2001,M$1,0)</f>
        <v>0</v>
      </c>
      <c r="N68" s="22"/>
      <c r="O68" s="120" t="e">
        <f ca="1">E68*Q68/100</f>
        <v>#REF!</v>
      </c>
      <c r="P68" s="22"/>
      <c r="Q68" s="25">
        <f>VLOOKUP($A68,Deprate2009,Q$1,0)*100</f>
        <v>1.7500000000000002</v>
      </c>
      <c r="R68" s="22"/>
      <c r="S68" s="157" t="e">
        <f ca="1">VLOOKUP($A68,INDIRECT(Summary!#REF!&amp;Summary!#REF!),S$1,0)</f>
        <v>#REF!</v>
      </c>
      <c r="T68" s="22"/>
      <c r="U68" s="107" t="e">
        <f ca="1">VLOOKUP($A68,INDIRECT(Summary!#REF!&amp;Summary!#REF!),U$1,0)</f>
        <v>#REF!</v>
      </c>
      <c r="V68" s="104" t="s">
        <v>25</v>
      </c>
      <c r="W68" s="107" t="e">
        <f ca="1">TRIM(VLOOKUP($A68,INDIRECT(Summary!#REF!&amp;Summary!#REF!),W$1,0))</f>
        <v>#REF!</v>
      </c>
      <c r="X68" s="22"/>
      <c r="Y68" s="33" t="e">
        <f ca="1">VLOOKUP($A68,INDIRECT(Summary!#REF!&amp;Summary!#REF!),Y$1,0)</f>
        <v>#REF!</v>
      </c>
      <c r="Z68" s="22"/>
      <c r="AA68" s="24" t="e">
        <f ca="1">VLOOKUP($A68,INDIRECT(Summary!#REF!&amp;Summary!#REF!),AA$1,0)</f>
        <v>#REF!</v>
      </c>
      <c r="AB68" s="22"/>
      <c r="AC68" s="26" t="e">
        <f ca="1">VLOOKUP($A68,INDIRECT(Summary!#REF!&amp;Summary!#REF!),AC$1,0)</f>
        <v>#REF!</v>
      </c>
      <c r="AD68" s="27"/>
      <c r="AE68" s="24" t="e">
        <f t="shared" ca="1" si="7"/>
        <v>#REF!</v>
      </c>
      <c r="AH68" s="108"/>
      <c r="AL68" s="108"/>
    </row>
    <row r="69" spans="1:38" ht="13" x14ac:dyDescent="0.3">
      <c r="A69" s="83"/>
      <c r="B69" s="90" t="s">
        <v>70</v>
      </c>
      <c r="C69" s="30"/>
      <c r="D69" s="22"/>
      <c r="E69" s="24"/>
      <c r="F69" s="22"/>
      <c r="G69" s="157"/>
      <c r="H69" s="22"/>
      <c r="I69" s="28"/>
      <c r="J69" s="104"/>
      <c r="K69" s="29"/>
      <c r="L69" s="22"/>
      <c r="M69" s="33"/>
      <c r="N69" s="22"/>
      <c r="O69" s="24"/>
      <c r="P69" s="22"/>
      <c r="Q69" s="25"/>
      <c r="R69" s="22"/>
      <c r="S69" s="157"/>
      <c r="T69" s="22"/>
      <c r="U69" s="107"/>
      <c r="V69" s="104"/>
      <c r="W69" s="107"/>
      <c r="X69" s="22"/>
      <c r="Y69" s="33"/>
      <c r="Z69" s="22"/>
      <c r="AA69" s="24"/>
      <c r="AB69" s="22"/>
      <c r="AC69" s="26"/>
      <c r="AD69" s="27"/>
      <c r="AE69" s="24"/>
      <c r="AH69" s="108"/>
      <c r="AL69" s="108"/>
    </row>
    <row r="70" spans="1:38" x14ac:dyDescent="0.25">
      <c r="A70" s="68" t="s">
        <v>325</v>
      </c>
      <c r="B70" s="89"/>
      <c r="C70" s="22" t="s">
        <v>71</v>
      </c>
      <c r="D70" s="22"/>
      <c r="E70" s="24" t="e">
        <f ca="1">VLOOKUP($A70,INDIRECT(Summary!#REF!&amp;Summary!#REF!),E$1,0)</f>
        <v>#REF!</v>
      </c>
      <c r="F70" s="22"/>
      <c r="G70" s="157">
        <f>DATE(VLOOKUP($A70,DepRates2001,G$1,0),6,1)</f>
        <v>58958</v>
      </c>
      <c r="H70" s="22"/>
      <c r="I70" s="28">
        <f>VLOOKUP($A70,DepRates2001,I$1,0)</f>
        <v>100</v>
      </c>
      <c r="J70" s="104" t="s">
        <v>25</v>
      </c>
      <c r="K70" s="29" t="str">
        <f>VLOOKUP($A70,DepRates2001,K$1,0)</f>
        <v>S1</v>
      </c>
      <c r="L70" s="22"/>
      <c r="M70" s="33">
        <f>VLOOKUP($A70,DepRates2001,M$1,0)</f>
        <v>0</v>
      </c>
      <c r="N70" s="22"/>
      <c r="O70" s="120" t="e">
        <f ca="1">E70*Q70/100</f>
        <v>#REF!</v>
      </c>
      <c r="P70" s="22"/>
      <c r="Q70" s="25">
        <f>VLOOKUP($A70,Deprate2009,Q$1,0)*100</f>
        <v>1.31</v>
      </c>
      <c r="R70" s="22"/>
      <c r="S70" s="157" t="e">
        <f ca="1">VLOOKUP($A70,INDIRECT(Summary!#REF!&amp;Summary!#REF!),S$1,0)</f>
        <v>#REF!</v>
      </c>
      <c r="T70" s="22"/>
      <c r="U70" s="107" t="e">
        <f ca="1">VLOOKUP($A70,INDIRECT(Summary!#REF!&amp;Summary!#REF!),U$1,0)</f>
        <v>#REF!</v>
      </c>
      <c r="V70" s="104" t="s">
        <v>25</v>
      </c>
      <c r="W70" s="107" t="e">
        <f ca="1">TRIM(VLOOKUP($A70,INDIRECT(Summary!#REF!&amp;Summary!#REF!),W$1,0))</f>
        <v>#REF!</v>
      </c>
      <c r="X70" s="22"/>
      <c r="Y70" s="33" t="e">
        <f ca="1">VLOOKUP($A70,INDIRECT(Summary!#REF!&amp;Summary!#REF!),Y$1,0)</f>
        <v>#REF!</v>
      </c>
      <c r="Z70" s="22"/>
      <c r="AA70" s="24" t="e">
        <f ca="1">VLOOKUP($A70,INDIRECT(Summary!#REF!&amp;Summary!#REF!),AA$1,0)</f>
        <v>#REF!</v>
      </c>
      <c r="AB70" s="22"/>
      <c r="AC70" s="26" t="e">
        <f ca="1">VLOOKUP($A70,INDIRECT(Summary!#REF!&amp;Summary!#REF!),AC$1,0)</f>
        <v>#REF!</v>
      </c>
      <c r="AD70" s="27"/>
      <c r="AE70" s="24" t="e">
        <f t="shared" ca="1" si="7"/>
        <v>#REF!</v>
      </c>
      <c r="AH70" s="108"/>
      <c r="AL70" s="108"/>
    </row>
    <row r="71" spans="1:38" x14ac:dyDescent="0.25">
      <c r="A71" s="68" t="s">
        <v>333</v>
      </c>
      <c r="B71" s="89"/>
      <c r="C71" s="22" t="s">
        <v>72</v>
      </c>
      <c r="D71" s="22"/>
      <c r="E71" s="109" t="e">
        <f ca="1">VLOOKUP($A71,INDIRECT(Summary!#REF!&amp;Summary!#REF!),E$1,0)</f>
        <v>#REF!</v>
      </c>
      <c r="F71" s="22"/>
      <c r="G71" s="157">
        <f>DATE(VLOOKUP($A71,DepRates2001,G$1,0),6,1)</f>
        <v>53479</v>
      </c>
      <c r="H71" s="22"/>
      <c r="I71" s="28">
        <f>VLOOKUP($A71,DepRates2001,I$1,0)</f>
        <v>100</v>
      </c>
      <c r="J71" s="104" t="s">
        <v>25</v>
      </c>
      <c r="K71" s="29" t="str">
        <f>VLOOKUP($A71,DepRates2001,K$1,0)</f>
        <v>S1</v>
      </c>
      <c r="L71" s="22"/>
      <c r="M71" s="33">
        <f>VLOOKUP($A71,DepRates2001,M$1,0)</f>
        <v>0</v>
      </c>
      <c r="N71" s="22"/>
      <c r="O71" s="110" t="e">
        <f ca="1">E71*Q71/100</f>
        <v>#REF!</v>
      </c>
      <c r="P71" s="22"/>
      <c r="Q71" s="25">
        <v>0</v>
      </c>
      <c r="R71" s="22"/>
      <c r="S71" s="157" t="e">
        <f ca="1">VLOOKUP($A71,INDIRECT(Summary!#REF!&amp;Summary!#REF!),S$1,0)</f>
        <v>#REF!</v>
      </c>
      <c r="T71" s="22"/>
      <c r="U71" s="122" t="s">
        <v>298</v>
      </c>
      <c r="V71" s="123"/>
      <c r="W71" s="122"/>
      <c r="X71" s="22"/>
      <c r="Y71" s="33" t="e">
        <f ca="1">VLOOKUP($A71,INDIRECT(Summary!#REF!&amp;Summary!#REF!),Y$1,0)</f>
        <v>#REF!</v>
      </c>
      <c r="Z71" s="22"/>
      <c r="AA71" s="109" t="e">
        <f ca="1">VLOOKUP($A71,INDIRECT(Summary!#REF!&amp;Summary!#REF!),AA$1,0)</f>
        <v>#REF!</v>
      </c>
      <c r="AB71" s="22"/>
      <c r="AC71" s="26" t="e">
        <f ca="1">VLOOKUP($A71,INDIRECT(Summary!#REF!&amp;Summary!#REF!),AC$1,0)</f>
        <v>#REF!</v>
      </c>
      <c r="AD71" s="27"/>
      <c r="AE71" s="109" t="e">
        <f t="shared" ca="1" si="7"/>
        <v>#REF!</v>
      </c>
      <c r="AH71" s="108"/>
      <c r="AL71" s="108"/>
    </row>
    <row r="72" spans="1:38" s="83" customFormat="1" ht="13" x14ac:dyDescent="0.3">
      <c r="A72" s="30"/>
      <c r="B72" s="90" t="s">
        <v>73</v>
      </c>
      <c r="C72" s="90"/>
      <c r="D72" s="30"/>
      <c r="E72" s="112" t="e">
        <f ca="1">SUBTOTAL(9,E70:E71)</f>
        <v>#REF!</v>
      </c>
      <c r="F72" s="30"/>
      <c r="G72" s="158"/>
      <c r="H72" s="30"/>
      <c r="I72" s="113"/>
      <c r="J72" s="117"/>
      <c r="K72" s="114"/>
      <c r="L72" s="30"/>
      <c r="M72" s="115"/>
      <c r="N72" s="30"/>
      <c r="O72" s="112" t="e">
        <f ca="1">SUBTOTAL(9,O70:O71)</f>
        <v>#REF!</v>
      </c>
      <c r="P72" s="30"/>
      <c r="Q72" s="116"/>
      <c r="R72" s="30"/>
      <c r="S72" s="158"/>
      <c r="T72" s="30"/>
      <c r="U72" s="128"/>
      <c r="V72" s="117"/>
      <c r="W72" s="128"/>
      <c r="X72" s="30"/>
      <c r="Y72" s="115"/>
      <c r="Z72" s="30"/>
      <c r="AA72" s="112" t="e">
        <f ca="1">SUBTOTAL(9,AA70:AA71)</f>
        <v>#REF!</v>
      </c>
      <c r="AB72" s="30"/>
      <c r="AC72" s="118" t="e">
        <f ca="1">ROUND(AA72/E72*100,2)</f>
        <v>#REF!</v>
      </c>
      <c r="AD72" s="119"/>
      <c r="AE72" s="112" t="e">
        <f ca="1">SUBTOTAL(9,AE70:AE71)</f>
        <v>#REF!</v>
      </c>
      <c r="AG72" s="68"/>
      <c r="AH72" s="108"/>
      <c r="AK72" s="68"/>
      <c r="AL72" s="108"/>
    </row>
    <row r="73" spans="1:38" x14ac:dyDescent="0.25">
      <c r="A73" s="89"/>
      <c r="B73" s="89"/>
      <c r="C73" s="22"/>
      <c r="D73" s="22"/>
      <c r="E73" s="24"/>
      <c r="F73" s="22"/>
      <c r="G73" s="157"/>
      <c r="H73" s="22"/>
      <c r="I73" s="28"/>
      <c r="J73" s="104"/>
      <c r="K73" s="29"/>
      <c r="L73" s="22"/>
      <c r="M73" s="33"/>
      <c r="N73" s="22"/>
      <c r="O73" s="24"/>
      <c r="P73" s="22"/>
      <c r="Q73" s="25"/>
      <c r="R73" s="22"/>
      <c r="S73" s="157"/>
      <c r="T73" s="22"/>
      <c r="U73" s="107"/>
      <c r="V73" s="104"/>
      <c r="W73" s="107"/>
      <c r="X73" s="22"/>
      <c r="Y73" s="33"/>
      <c r="Z73" s="22"/>
      <c r="AA73" s="24"/>
      <c r="AB73" s="22"/>
      <c r="AC73" s="26"/>
      <c r="AD73" s="27"/>
      <c r="AE73" s="24"/>
      <c r="AH73" s="108"/>
      <c r="AL73" s="108"/>
    </row>
    <row r="74" spans="1:38" x14ac:dyDescent="0.25">
      <c r="A74" s="68" t="s">
        <v>326</v>
      </c>
      <c r="B74" s="22"/>
      <c r="C74" s="22" t="s">
        <v>74</v>
      </c>
      <c r="D74" s="22"/>
      <c r="E74" s="24" t="e">
        <f ca="1">VLOOKUP($A74,INDIRECT(Summary!#REF!&amp;Summary!#REF!),E$1,0)</f>
        <v>#REF!</v>
      </c>
      <c r="F74" s="22"/>
      <c r="G74" s="157">
        <f>DATE(VLOOKUP($A74,DepRates2001,G$1,0),6,1)</f>
        <v>53844</v>
      </c>
      <c r="H74" s="22"/>
      <c r="I74" s="28">
        <f>VLOOKUP($A74,DepRates2001,I$1,0)</f>
        <v>100</v>
      </c>
      <c r="J74" s="104" t="s">
        <v>25</v>
      </c>
      <c r="K74" s="29" t="str">
        <f>VLOOKUP($A74,DepRates2001,K$1,0)</f>
        <v>S1</v>
      </c>
      <c r="L74" s="22"/>
      <c r="M74" s="33">
        <f>VLOOKUP($A74,DepRates2001,M$1,0)</f>
        <v>0</v>
      </c>
      <c r="N74" s="22"/>
      <c r="O74" s="120" t="e">
        <f ca="1">E74*Q74/100</f>
        <v>#REF!</v>
      </c>
      <c r="P74" s="22"/>
      <c r="Q74" s="25">
        <f>VLOOKUP($A74,Deprate2009,Q$1,0)*100</f>
        <v>1.81</v>
      </c>
      <c r="R74" s="22"/>
      <c r="S74" s="157" t="e">
        <f ca="1">VLOOKUP($A74,INDIRECT(Summary!#REF!&amp;Summary!#REF!),S$1,0)</f>
        <v>#REF!</v>
      </c>
      <c r="T74" s="22"/>
      <c r="U74" s="107" t="e">
        <f ca="1">VLOOKUP($A74,INDIRECT(Summary!#REF!&amp;Summary!#REF!),U$1,0)</f>
        <v>#REF!</v>
      </c>
      <c r="V74" s="104" t="s">
        <v>25</v>
      </c>
      <c r="W74" s="107" t="e">
        <f ca="1">TRIM(VLOOKUP($A74,INDIRECT(Summary!#REF!&amp;Summary!#REF!),W$1,0))</f>
        <v>#REF!</v>
      </c>
      <c r="X74" s="22"/>
      <c r="Y74" s="33" t="e">
        <f ca="1">VLOOKUP($A74,INDIRECT(Summary!#REF!&amp;Summary!#REF!),Y$1,0)</f>
        <v>#REF!</v>
      </c>
      <c r="Z74" s="22"/>
      <c r="AA74" s="24" t="e">
        <f ca="1">VLOOKUP($A74,INDIRECT(Summary!#REF!&amp;Summary!#REF!),AA$1,0)</f>
        <v>#REF!</v>
      </c>
      <c r="AB74" s="22"/>
      <c r="AC74" s="26" t="e">
        <f ca="1">VLOOKUP($A74,INDIRECT(Summary!#REF!&amp;Summary!#REF!),AC$1,0)</f>
        <v>#REF!</v>
      </c>
      <c r="AD74" s="27"/>
      <c r="AE74" s="24" t="e">
        <f t="shared" ca="1" si="7"/>
        <v>#REF!</v>
      </c>
      <c r="AH74" s="108"/>
      <c r="AL74" s="108"/>
    </row>
    <row r="75" spans="1:38" ht="13" x14ac:dyDescent="0.3">
      <c r="A75" s="22"/>
      <c r="B75" s="23"/>
      <c r="C75" s="22"/>
      <c r="D75" s="22"/>
      <c r="E75" s="24"/>
      <c r="F75" s="22"/>
      <c r="G75" s="157"/>
      <c r="H75" s="22"/>
      <c r="I75" s="28"/>
      <c r="J75" s="22"/>
      <c r="K75" s="29"/>
      <c r="L75" s="22"/>
      <c r="M75" s="33"/>
      <c r="N75" s="22"/>
      <c r="O75" s="22"/>
      <c r="P75" s="22"/>
      <c r="Q75" s="25"/>
      <c r="R75" s="22"/>
      <c r="S75" s="157"/>
      <c r="T75" s="22"/>
      <c r="U75" s="135"/>
      <c r="V75" s="135"/>
      <c r="W75" s="135"/>
      <c r="X75" s="89"/>
      <c r="Y75" s="33"/>
      <c r="Z75" s="22"/>
      <c r="AA75" s="24"/>
      <c r="AB75" s="22"/>
      <c r="AC75" s="26"/>
      <c r="AD75" s="27"/>
      <c r="AE75" s="27"/>
      <c r="AH75" s="108"/>
      <c r="AL75" s="108"/>
    </row>
    <row r="76" spans="1:38" ht="13" x14ac:dyDescent="0.3">
      <c r="A76" s="22">
        <v>339.99</v>
      </c>
      <c r="B76" s="23"/>
      <c r="C76" s="22" t="s">
        <v>75</v>
      </c>
      <c r="D76" s="22"/>
      <c r="E76" s="82" t="e">
        <f>+Summary!#REF!</f>
        <v>#REF!</v>
      </c>
      <c r="F76" s="22"/>
      <c r="G76" s="157"/>
      <c r="H76" s="22"/>
      <c r="I76" s="28"/>
      <c r="J76" s="22"/>
      <c r="K76" s="29"/>
      <c r="L76" s="22"/>
      <c r="M76" s="33"/>
      <c r="N76" s="22"/>
      <c r="O76" s="120">
        <v>87792.424510000012</v>
      </c>
      <c r="P76" s="22"/>
      <c r="Q76" s="25">
        <f>VLOOKUP($A76,Deprate2009,Q$1,0)*100</f>
        <v>1.94</v>
      </c>
      <c r="R76" s="22"/>
      <c r="S76" s="157"/>
      <c r="T76" s="22"/>
      <c r="U76" s="135"/>
      <c r="V76" s="135"/>
      <c r="W76" s="135"/>
      <c r="X76" s="89"/>
      <c r="Y76" s="33"/>
      <c r="Z76" s="22"/>
      <c r="AA76" s="24" t="e">
        <f>+Summary!#REF!</f>
        <v>#REF!</v>
      </c>
      <c r="AB76" s="22"/>
      <c r="AC76" s="26">
        <v>2.2905637953943057</v>
      </c>
      <c r="AD76" s="27"/>
      <c r="AE76" s="24" t="e">
        <f t="shared" si="7"/>
        <v>#REF!</v>
      </c>
      <c r="AH76" s="108"/>
      <c r="AL76" s="108"/>
    </row>
    <row r="77" spans="1:38" ht="13" x14ac:dyDescent="0.3">
      <c r="A77" s="22"/>
      <c r="B77" s="23"/>
      <c r="C77" s="22"/>
      <c r="D77" s="22"/>
      <c r="E77" s="24"/>
      <c r="F77" s="22"/>
      <c r="G77" s="157"/>
      <c r="H77" s="22"/>
      <c r="I77" s="28"/>
      <c r="J77" s="22"/>
      <c r="K77" s="29"/>
      <c r="L77" s="22"/>
      <c r="M77" s="33"/>
      <c r="N77" s="22"/>
      <c r="O77" s="22"/>
      <c r="P77" s="22"/>
      <c r="Q77" s="25"/>
      <c r="R77" s="22"/>
      <c r="S77" s="157"/>
      <c r="T77" s="22"/>
      <c r="U77" s="135"/>
      <c r="V77" s="135"/>
      <c r="W77" s="135"/>
      <c r="X77" s="89"/>
      <c r="Y77" s="33"/>
      <c r="Z77" s="22"/>
      <c r="AA77" s="24"/>
      <c r="AB77" s="22"/>
      <c r="AC77" s="26"/>
      <c r="AD77" s="27"/>
      <c r="AE77" s="27"/>
      <c r="AH77" s="108"/>
      <c r="AL77" s="108"/>
    </row>
    <row r="78" spans="1:38" x14ac:dyDescent="0.25">
      <c r="A78" s="22">
        <v>339.99</v>
      </c>
      <c r="B78" s="89"/>
      <c r="C78" s="89" t="s">
        <v>296</v>
      </c>
      <c r="D78" s="22"/>
      <c r="E78" s="109" t="e">
        <f>+VLOOKUP(C78,AROforSched2,2,0)</f>
        <v>#REF!</v>
      </c>
      <c r="F78" s="22"/>
      <c r="G78" s="157"/>
      <c r="H78" s="22"/>
      <c r="I78" s="103"/>
      <c r="J78" s="104"/>
      <c r="K78" s="105"/>
      <c r="L78" s="22"/>
      <c r="M78" s="33"/>
      <c r="N78" s="22"/>
      <c r="O78" s="110" t="e">
        <f>+VLOOKUP(C78,AROforSched2,3,0)</f>
        <v>#REF!</v>
      </c>
      <c r="P78" s="22"/>
      <c r="Q78" s="25"/>
      <c r="R78" s="22"/>
      <c r="S78" s="157"/>
      <c r="T78" s="22"/>
      <c r="U78" s="104"/>
      <c r="V78" s="104"/>
      <c r="W78" s="104"/>
      <c r="X78" s="22"/>
      <c r="Y78" s="33"/>
      <c r="Z78" s="22"/>
      <c r="AA78" s="136">
        <v>0</v>
      </c>
      <c r="AB78" s="22"/>
      <c r="AC78" s="26"/>
      <c r="AD78" s="27"/>
      <c r="AE78" s="109" t="e">
        <f>AA78-O78</f>
        <v>#REF!</v>
      </c>
      <c r="AF78" s="137"/>
      <c r="AH78" s="108"/>
      <c r="AL78" s="108"/>
    </row>
    <row r="79" spans="1:38" ht="13" x14ac:dyDescent="0.3">
      <c r="A79" s="22"/>
      <c r="B79" s="91"/>
      <c r="C79" s="89"/>
      <c r="D79" s="22"/>
      <c r="E79" s="24"/>
      <c r="F79" s="22"/>
      <c r="G79" s="157"/>
      <c r="H79" s="22"/>
      <c r="I79" s="28"/>
      <c r="J79" s="22"/>
      <c r="K79" s="29"/>
      <c r="L79" s="22"/>
      <c r="M79" s="33"/>
      <c r="N79" s="22"/>
      <c r="O79" s="22"/>
      <c r="P79" s="22"/>
      <c r="Q79" s="25"/>
      <c r="R79" s="22"/>
      <c r="S79" s="157"/>
      <c r="T79" s="22"/>
      <c r="U79" s="104"/>
      <c r="V79" s="104"/>
      <c r="W79" s="104"/>
      <c r="X79" s="22"/>
      <c r="Y79" s="33"/>
      <c r="Z79" s="22"/>
      <c r="AA79" s="24"/>
      <c r="AB79" s="22"/>
      <c r="AC79" s="26"/>
      <c r="AD79" s="27"/>
      <c r="AE79" s="27"/>
      <c r="AH79" s="108"/>
      <c r="AL79" s="108"/>
    </row>
    <row r="80" spans="1:38" s="77" customFormat="1" ht="13" x14ac:dyDescent="0.3">
      <c r="B80" s="77" t="s">
        <v>76</v>
      </c>
      <c r="C80" s="23"/>
      <c r="D80" s="23"/>
      <c r="E80" s="129" t="e">
        <f ca="1">SUBTOTAL(9,E53:E79)</f>
        <v>#REF!</v>
      </c>
      <c r="F80" s="23"/>
      <c r="G80" s="159"/>
      <c r="H80" s="23"/>
      <c r="I80" s="101"/>
      <c r="J80" s="23"/>
      <c r="K80" s="102"/>
      <c r="L80" s="23"/>
      <c r="M80" s="130"/>
      <c r="N80" s="23"/>
      <c r="O80" s="129" t="e">
        <f ca="1">SUBTOTAL(9,O53:O79)</f>
        <v>#REF!</v>
      </c>
      <c r="P80" s="23"/>
      <c r="Q80" s="131" t="e">
        <f ca="1">O80/E80*100</f>
        <v>#REF!</v>
      </c>
      <c r="R80" s="23"/>
      <c r="S80" s="159"/>
      <c r="T80" s="23"/>
      <c r="U80" s="132"/>
      <c r="V80" s="132"/>
      <c r="W80" s="132"/>
      <c r="X80" s="23"/>
      <c r="Y80" s="130"/>
      <c r="Z80" s="23"/>
      <c r="AA80" s="129" t="e">
        <f ca="1">SUBTOTAL(9,AA53:AA79)</f>
        <v>#REF!</v>
      </c>
      <c r="AB80" s="23"/>
      <c r="AC80" s="133" t="e">
        <f ca="1">ROUND(AA80/E80*100,2)</f>
        <v>#REF!</v>
      </c>
      <c r="AD80" s="134"/>
      <c r="AE80" s="129" t="e">
        <f ca="1">SUBTOTAL(9,AE53:AE79)</f>
        <v>#REF!</v>
      </c>
      <c r="AG80" s="68"/>
      <c r="AH80" s="108"/>
      <c r="AK80" s="68"/>
      <c r="AL80" s="108"/>
    </row>
    <row r="81" spans="1:43" s="77" customFormat="1" ht="13" x14ac:dyDescent="0.3">
      <c r="C81" s="23"/>
      <c r="D81" s="23"/>
      <c r="E81" s="129"/>
      <c r="F81" s="23"/>
      <c r="G81" s="159"/>
      <c r="H81" s="23"/>
      <c r="I81" s="101"/>
      <c r="J81" s="23"/>
      <c r="K81" s="102"/>
      <c r="L81" s="23"/>
      <c r="M81" s="130"/>
      <c r="N81" s="23"/>
      <c r="O81" s="129"/>
      <c r="P81" s="23"/>
      <c r="Q81" s="131"/>
      <c r="R81" s="23"/>
      <c r="S81" s="159"/>
      <c r="T81" s="23"/>
      <c r="U81" s="132"/>
      <c r="V81" s="132"/>
      <c r="W81" s="132"/>
      <c r="X81" s="23"/>
      <c r="Y81" s="130"/>
      <c r="Z81" s="23"/>
      <c r="AA81" s="129"/>
      <c r="AB81" s="23"/>
      <c r="AC81" s="133"/>
      <c r="AD81" s="134"/>
      <c r="AE81" s="129"/>
      <c r="AG81" s="68"/>
      <c r="AH81" s="108"/>
      <c r="AK81" s="68"/>
      <c r="AL81" s="108"/>
    </row>
    <row r="82" spans="1:43" s="77" customFormat="1" ht="13" x14ac:dyDescent="0.3">
      <c r="A82" s="23" t="s">
        <v>334</v>
      </c>
      <c r="B82" s="23" t="s">
        <v>294</v>
      </c>
      <c r="C82" s="23"/>
      <c r="D82" s="23"/>
      <c r="E82" s="129" t="e">
        <f ca="1">VLOOKUP($A82,INDIRECT(Summary!#REF!&amp;Summary!#REF!),E$1,0)</f>
        <v>#REF!</v>
      </c>
      <c r="F82" s="23"/>
      <c r="G82" s="159" t="s">
        <v>274</v>
      </c>
      <c r="H82" s="19"/>
      <c r="I82" s="19"/>
      <c r="J82" s="19"/>
      <c r="K82" s="19"/>
      <c r="L82" s="19"/>
      <c r="M82" s="130"/>
      <c r="N82" s="23"/>
      <c r="O82" s="138" t="e">
        <f ca="1">E82*Q82/100</f>
        <v>#REF!</v>
      </c>
      <c r="P82" s="23"/>
      <c r="Q82" s="131">
        <v>5</v>
      </c>
      <c r="R82" s="23"/>
      <c r="S82" s="159" t="e">
        <f ca="1">VLOOKUP($A82,INDIRECT(Summary!#REF!&amp;Summary!#REF!),S$1,0)</f>
        <v>#REF!</v>
      </c>
      <c r="T82" s="23"/>
      <c r="U82" s="139" t="s">
        <v>167</v>
      </c>
      <c r="V82" s="140"/>
      <c r="W82" s="139"/>
      <c r="X82" s="23"/>
      <c r="Y82" s="130" t="e">
        <f ca="1">VLOOKUP($A82,INDIRECT(Summary!#REF!&amp;Summary!#REF!),Y$1,0)</f>
        <v>#REF!</v>
      </c>
      <c r="Z82" s="23"/>
      <c r="AA82" s="129" t="e">
        <f ca="1">VLOOKUP($A82,INDIRECT(Summary!#REF!&amp;Summary!#REF!),AA$1,0)</f>
        <v>#REF!</v>
      </c>
      <c r="AB82" s="23"/>
      <c r="AC82" s="133" t="e">
        <f ca="1">VLOOKUP($A82,INDIRECT(Summary!#REF!&amp;Summary!#REF!),AC$1,0)</f>
        <v>#REF!</v>
      </c>
      <c r="AD82" s="134"/>
      <c r="AE82" s="129" t="e">
        <f ca="1">AA82-O82</f>
        <v>#REF!</v>
      </c>
      <c r="AG82" s="108"/>
      <c r="AH82" s="108"/>
      <c r="AK82" s="68"/>
      <c r="AL82" s="108"/>
    </row>
    <row r="83" spans="1:43" x14ac:dyDescent="0.25">
      <c r="C83" s="22"/>
      <c r="D83" s="22"/>
      <c r="E83" s="24"/>
      <c r="F83" s="22"/>
      <c r="G83" s="157"/>
      <c r="H83" s="22"/>
      <c r="I83" s="28"/>
      <c r="J83" s="22"/>
      <c r="K83" s="29"/>
      <c r="L83" s="22"/>
      <c r="M83" s="33"/>
      <c r="N83" s="22"/>
      <c r="O83" s="22"/>
      <c r="P83" s="22"/>
      <c r="Q83" s="25"/>
      <c r="R83" s="22"/>
      <c r="S83" s="157"/>
      <c r="T83" s="22"/>
      <c r="U83" s="104"/>
      <c r="V83" s="104"/>
      <c r="W83" s="104"/>
      <c r="X83" s="22"/>
      <c r="Y83" s="33"/>
      <c r="Z83" s="22"/>
      <c r="AA83" s="24"/>
      <c r="AB83" s="22"/>
      <c r="AC83" s="26"/>
      <c r="AD83" s="27"/>
      <c r="AE83" s="27"/>
      <c r="AH83" s="108"/>
      <c r="AL83" s="108"/>
    </row>
    <row r="84" spans="1:43" s="77" customFormat="1" ht="13" x14ac:dyDescent="0.3">
      <c r="B84" s="77" t="s">
        <v>77</v>
      </c>
      <c r="C84" s="23"/>
      <c r="D84" s="23"/>
      <c r="E84" s="129"/>
      <c r="F84" s="23"/>
      <c r="G84" s="159"/>
      <c r="H84" s="23"/>
      <c r="I84" s="101"/>
      <c r="J84" s="23"/>
      <c r="K84" s="102"/>
      <c r="L84" s="23"/>
      <c r="M84" s="130"/>
      <c r="N84" s="23"/>
      <c r="O84" s="23"/>
      <c r="P84" s="23"/>
      <c r="Q84" s="131"/>
      <c r="R84" s="23"/>
      <c r="S84" s="159"/>
      <c r="T84" s="23"/>
      <c r="U84" s="132"/>
      <c r="V84" s="132"/>
      <c r="W84" s="132"/>
      <c r="X84" s="23"/>
      <c r="Y84" s="130"/>
      <c r="Z84" s="23"/>
      <c r="AA84" s="129"/>
      <c r="AB84" s="23"/>
      <c r="AC84" s="133"/>
      <c r="AD84" s="134"/>
      <c r="AE84" s="134"/>
      <c r="AG84" s="68"/>
      <c r="AH84" s="108"/>
      <c r="AK84" s="68"/>
      <c r="AL84" s="108"/>
    </row>
    <row r="85" spans="1:43" x14ac:dyDescent="0.25">
      <c r="A85" s="68" t="s">
        <v>327</v>
      </c>
      <c r="C85" s="22" t="s">
        <v>78</v>
      </c>
      <c r="D85" s="22"/>
      <c r="E85" s="24" t="e">
        <f ca="1">VLOOKUP($A85,INDIRECT(Summary!#REF!&amp;Summary!#REF!),E$1,0)</f>
        <v>#REF!</v>
      </c>
      <c r="F85" s="22"/>
      <c r="G85" s="157">
        <f>DATE(VLOOKUP($A85,DepRates2001,G$1,0),6,1)</f>
        <v>45078</v>
      </c>
      <c r="H85" s="22"/>
      <c r="I85" s="28">
        <f>VLOOKUP($A85,DepRates2001,I$1,0)</f>
        <v>100</v>
      </c>
      <c r="J85" s="22" t="s">
        <v>25</v>
      </c>
      <c r="K85" s="29" t="str">
        <f>VLOOKUP($A85,DepRates2001,K$1,0)</f>
        <v>S0.5</v>
      </c>
      <c r="L85" s="22"/>
      <c r="M85" s="33">
        <f>VLOOKUP($A85,DepRates2001,M$1,0)</f>
        <v>0</v>
      </c>
      <c r="N85" s="22"/>
      <c r="O85" s="120" t="e">
        <f ca="1">E85*Q85/100</f>
        <v>#REF!</v>
      </c>
      <c r="P85" s="22"/>
      <c r="Q85" s="25">
        <f>VLOOKUP($A85,Deprate2009,Q$1,0)*100</f>
        <v>1.8399999999999999</v>
      </c>
      <c r="R85" s="22"/>
      <c r="S85" s="157" t="e">
        <f ca="1">VLOOKUP($A85,INDIRECT(Summary!#REF!&amp;Summary!#REF!),S$1,0)</f>
        <v>#REF!</v>
      </c>
      <c r="T85" s="22"/>
      <c r="U85" s="107" t="e">
        <f ca="1">VLOOKUP($A85,INDIRECT(Summary!#REF!&amp;Summary!#REF!),U$1,0)</f>
        <v>#REF!</v>
      </c>
      <c r="V85" s="104" t="s">
        <v>25</v>
      </c>
      <c r="W85" s="107" t="e">
        <f ca="1">TRIM(VLOOKUP($A85,INDIRECT(Summary!#REF!&amp;Summary!#REF!),W$1,0))</f>
        <v>#REF!</v>
      </c>
      <c r="X85" s="22"/>
      <c r="Y85" s="33" t="e">
        <f ca="1">VLOOKUP($A85,INDIRECT(Summary!#REF!&amp;Summary!#REF!),Y$1,0)</f>
        <v>#REF!</v>
      </c>
      <c r="Z85" s="22"/>
      <c r="AA85" s="24" t="e">
        <f ca="1">VLOOKUP($A85,INDIRECT(Summary!#REF!&amp;Summary!#REF!),AA$1,0)</f>
        <v>#REF!</v>
      </c>
      <c r="AB85" s="22"/>
      <c r="AC85" s="26" t="e">
        <f ca="1">VLOOKUP($A85,INDIRECT(Summary!#REF!&amp;Summary!#REF!),AC$1,0)</f>
        <v>#REF!</v>
      </c>
      <c r="AD85" s="27"/>
      <c r="AE85" s="24" t="e">
        <f t="shared" ref="AE85:AE90" ca="1" si="8">AA85-O85</f>
        <v>#REF!</v>
      </c>
      <c r="AH85" s="108"/>
      <c r="AL85" s="108"/>
    </row>
    <row r="86" spans="1:43" x14ac:dyDescent="0.25">
      <c r="A86" s="68" t="s">
        <v>328</v>
      </c>
      <c r="C86" s="22" t="s">
        <v>79</v>
      </c>
      <c r="D86" s="22"/>
      <c r="E86" s="24" t="e">
        <f ca="1">VLOOKUP($A86,INDIRECT(Summary!#REF!&amp;Summary!#REF!),E$1,0)</f>
        <v>#REF!</v>
      </c>
      <c r="F86" s="22"/>
      <c r="G86" s="157">
        <f>DATE(VLOOKUP($A86,DepRates2001,G$1,0),6,1)</f>
        <v>39234</v>
      </c>
      <c r="H86" s="22"/>
      <c r="I86" s="28">
        <f>VLOOKUP($A86,DepRates2001,I$1,0)</f>
        <v>100</v>
      </c>
      <c r="J86" s="22" t="s">
        <v>25</v>
      </c>
      <c r="K86" s="29" t="str">
        <f>VLOOKUP($A86,DepRates2001,K$1,0)</f>
        <v>S0.5</v>
      </c>
      <c r="L86" s="22"/>
      <c r="M86" s="33">
        <f>VLOOKUP($A86,DepRates2001,M$1,0)</f>
        <v>0</v>
      </c>
      <c r="N86" s="22"/>
      <c r="O86" s="120" t="e">
        <f ca="1">E86*Q86/100</f>
        <v>#REF!</v>
      </c>
      <c r="P86" s="22"/>
      <c r="Q86" s="25">
        <f>VLOOKUP($A86,Deprate2009,Q$1,0)*100</f>
        <v>5.5</v>
      </c>
      <c r="R86" s="22"/>
      <c r="S86" s="157" t="e">
        <f ca="1">VLOOKUP($A86,INDIRECT(Summary!#REF!&amp;Summary!#REF!),S$1,0)</f>
        <v>#REF!</v>
      </c>
      <c r="T86" s="22"/>
      <c r="U86" s="107" t="e">
        <f ca="1">VLOOKUP($A86,INDIRECT(Summary!#REF!&amp;Summary!#REF!),U$1,0)</f>
        <v>#REF!</v>
      </c>
      <c r="V86" s="104" t="s">
        <v>25</v>
      </c>
      <c r="W86" s="107" t="e">
        <f ca="1">TRIM(VLOOKUP($A86,INDIRECT(Summary!#REF!&amp;Summary!#REF!),W$1,0))</f>
        <v>#REF!</v>
      </c>
      <c r="X86" s="22"/>
      <c r="Y86" s="33" t="e">
        <f ca="1">VLOOKUP($A86,INDIRECT(Summary!#REF!&amp;Summary!#REF!),Y$1,0)</f>
        <v>#REF!</v>
      </c>
      <c r="Z86" s="22"/>
      <c r="AA86" s="24" t="e">
        <f ca="1">VLOOKUP($A86,INDIRECT(Summary!#REF!&amp;Summary!#REF!),AA$1,0)</f>
        <v>#REF!</v>
      </c>
      <c r="AB86" s="22"/>
      <c r="AC86" s="26" t="e">
        <f ca="1">VLOOKUP($A86,INDIRECT(Summary!#REF!&amp;Summary!#REF!),AC$1,0)</f>
        <v>#REF!</v>
      </c>
      <c r="AD86" s="27"/>
      <c r="AE86" s="24" t="e">
        <f t="shared" ca="1" si="8"/>
        <v>#REF!</v>
      </c>
      <c r="AH86" s="108"/>
      <c r="AL86" s="108"/>
    </row>
    <row r="87" spans="1:43" x14ac:dyDescent="0.25">
      <c r="A87" s="68" t="s">
        <v>329</v>
      </c>
      <c r="B87" s="89"/>
      <c r="C87" s="89" t="s">
        <v>80</v>
      </c>
      <c r="D87" s="22"/>
      <c r="E87" s="24" t="e">
        <f ca="1">VLOOKUP($A87,INDIRECT(Summary!#REF!&amp;Summary!#REF!),E$1,0)</f>
        <v>#REF!</v>
      </c>
      <c r="F87" s="22"/>
      <c r="G87" s="157">
        <f>DATE(VLOOKUP($A87,DepRates2001,G$1,0),6,1)</f>
        <v>40695</v>
      </c>
      <c r="H87" s="22"/>
      <c r="I87" s="28">
        <f>VLOOKUP($A87,DepRates2001,I$1,0)</f>
        <v>100</v>
      </c>
      <c r="J87" s="22" t="s">
        <v>25</v>
      </c>
      <c r="K87" s="29" t="str">
        <f>VLOOKUP($A87,DepRates2001,K$1,0)</f>
        <v>S0.5</v>
      </c>
      <c r="L87" s="22"/>
      <c r="M87" s="33">
        <f>VLOOKUP($A87,DepRates2001,M$1,0)</f>
        <v>0</v>
      </c>
      <c r="N87" s="22"/>
      <c r="O87" s="120" t="e">
        <f ca="1">E87*Q87/100</f>
        <v>#REF!</v>
      </c>
      <c r="P87" s="22"/>
      <c r="Q87" s="25">
        <f>VLOOKUP($A87,Deprate2009,Q$1,0)*100</f>
        <v>2.27</v>
      </c>
      <c r="R87" s="22"/>
      <c r="S87" s="157" t="e">
        <f ca="1">VLOOKUP($A87,INDIRECT(Summary!#REF!&amp;Summary!#REF!),S$1,0)</f>
        <v>#REF!</v>
      </c>
      <c r="T87" s="22"/>
      <c r="U87" s="107" t="e">
        <f ca="1">VLOOKUP($A87,INDIRECT(Summary!#REF!&amp;Summary!#REF!),U$1,0)</f>
        <v>#REF!</v>
      </c>
      <c r="V87" s="104" t="s">
        <v>25</v>
      </c>
      <c r="W87" s="107" t="e">
        <f ca="1">TRIM(VLOOKUP($A87,INDIRECT(Summary!#REF!&amp;Summary!#REF!),W$1,0))</f>
        <v>#REF!</v>
      </c>
      <c r="X87" s="22"/>
      <c r="Y87" s="33" t="e">
        <f ca="1">VLOOKUP($A87,INDIRECT(Summary!#REF!&amp;Summary!#REF!),Y$1,0)</f>
        <v>#REF!</v>
      </c>
      <c r="Z87" s="22"/>
      <c r="AA87" s="24" t="e">
        <f ca="1">VLOOKUP($A87,INDIRECT(Summary!#REF!&amp;Summary!#REF!),AA$1,0)</f>
        <v>#REF!</v>
      </c>
      <c r="AB87" s="22"/>
      <c r="AC87" s="26" t="e">
        <f ca="1">VLOOKUP($A87,INDIRECT(Summary!#REF!&amp;Summary!#REF!),AC$1,0)</f>
        <v>#REF!</v>
      </c>
      <c r="AD87" s="27"/>
      <c r="AE87" s="24" t="e">
        <f t="shared" ca="1" si="8"/>
        <v>#REF!</v>
      </c>
      <c r="AH87" s="108"/>
      <c r="AL87" s="108"/>
    </row>
    <row r="88" spans="1:43" ht="13" x14ac:dyDescent="0.3">
      <c r="A88" s="68" t="s">
        <v>330</v>
      </c>
      <c r="B88" s="91"/>
      <c r="C88" s="89" t="s">
        <v>155</v>
      </c>
      <c r="D88" s="22"/>
      <c r="E88" s="24" t="e">
        <f ca="1">VLOOKUP($A88,INDIRECT(Summary!#REF!&amp;Summary!#REF!),E$1,0)</f>
        <v>#REF!</v>
      </c>
      <c r="F88" s="22"/>
      <c r="G88" s="157" t="s">
        <v>274</v>
      </c>
      <c r="H88" s="21"/>
      <c r="I88" s="21"/>
      <c r="J88" s="21"/>
      <c r="K88" s="21"/>
      <c r="L88" s="21"/>
      <c r="M88" s="33"/>
      <c r="N88" s="22"/>
      <c r="O88" s="24" t="e">
        <f ca="1">E88*Q88/100</f>
        <v>#REF!</v>
      </c>
      <c r="P88" s="22"/>
      <c r="Q88" s="25">
        <f>VLOOKUP($A88,Deprate2009,Q$1,0)*100</f>
        <v>3.3300000000000005</v>
      </c>
      <c r="R88" s="22"/>
      <c r="S88" s="157" t="e">
        <f ca="1">VLOOKUP($A88,INDIRECT(Summary!#REF!&amp;Summary!#REF!),S$1,0)</f>
        <v>#REF!</v>
      </c>
      <c r="T88" s="22"/>
      <c r="U88" s="107" t="e">
        <f ca="1">VLOOKUP($A88,INDIRECT(Summary!#REF!&amp;Summary!#REF!),U$1,0)</f>
        <v>#REF!</v>
      </c>
      <c r="V88" s="104" t="s">
        <v>25</v>
      </c>
      <c r="W88" s="107" t="e">
        <f ca="1">TRIM(VLOOKUP($A88,INDIRECT(Summary!#REF!&amp;Summary!#REF!),W$1,0))</f>
        <v>#REF!</v>
      </c>
      <c r="X88" s="22"/>
      <c r="Y88" s="33" t="e">
        <f ca="1">VLOOKUP($A88,INDIRECT(Summary!#REF!&amp;Summary!#REF!),Y$1,0)</f>
        <v>#REF!</v>
      </c>
      <c r="Z88" s="22"/>
      <c r="AA88" s="24" t="e">
        <f ca="1">VLOOKUP($A88,INDIRECT(Summary!#REF!&amp;Summary!#REF!),AA$1,0)</f>
        <v>#REF!</v>
      </c>
      <c r="AB88" s="22"/>
      <c r="AC88" s="26" t="e">
        <f ca="1">VLOOKUP($A88,INDIRECT(Summary!#REF!&amp;Summary!#REF!),AC$1,0)</f>
        <v>#REF!</v>
      </c>
      <c r="AD88" s="27"/>
      <c r="AE88" s="24" t="e">
        <f t="shared" ca="1" si="8"/>
        <v>#REF!</v>
      </c>
      <c r="AH88" s="108"/>
      <c r="AL88" s="108"/>
    </row>
    <row r="89" spans="1:43" ht="13" x14ac:dyDescent="0.3">
      <c r="A89" s="68" t="s">
        <v>331</v>
      </c>
      <c r="B89" s="91"/>
      <c r="C89" s="89" t="s">
        <v>156</v>
      </c>
      <c r="D89" s="22"/>
      <c r="E89" s="24" t="e">
        <f ca="1">VLOOKUP($A89,INDIRECT(Summary!#REF!&amp;Summary!#REF!),E$1,0)</f>
        <v>#REF!</v>
      </c>
      <c r="F89" s="22"/>
      <c r="G89" s="157" t="s">
        <v>274</v>
      </c>
      <c r="H89" s="21"/>
      <c r="I89" s="21"/>
      <c r="J89" s="21"/>
      <c r="K89" s="21"/>
      <c r="L89" s="21"/>
      <c r="M89" s="33"/>
      <c r="N89" s="22"/>
      <c r="O89" s="24">
        <v>967197.44339100004</v>
      </c>
      <c r="P89" s="22"/>
      <c r="Q89" s="25">
        <f>VLOOKUP($A89,Deprate2009,Q$1,0)*100</f>
        <v>3.3300000000000005</v>
      </c>
      <c r="R89" s="22"/>
      <c r="S89" s="157">
        <v>49461</v>
      </c>
      <c r="T89" s="22"/>
      <c r="U89" s="107">
        <v>90</v>
      </c>
      <c r="V89" s="104" t="s">
        <v>25</v>
      </c>
      <c r="W89" s="107" t="e">
        <f ca="1">TRIM(VLOOKUP($A89,INDIRECT(Summary!#REF!&amp;Summary!#REF!),W$1,0))</f>
        <v>#REF!</v>
      </c>
      <c r="X89" s="22"/>
      <c r="Y89" s="33">
        <v>-4</v>
      </c>
      <c r="Z89" s="22"/>
      <c r="AA89" s="24" t="e">
        <f ca="1">VLOOKUP($A89,INDIRECT(Summary!#REF!&amp;Summary!#REF!),AA$1,0)</f>
        <v>#REF!</v>
      </c>
      <c r="AB89" s="22"/>
      <c r="AC89" s="26">
        <v>3.63</v>
      </c>
      <c r="AD89" s="27"/>
      <c r="AE89" s="24" t="e">
        <f t="shared" ca="1" si="8"/>
        <v>#REF!</v>
      </c>
      <c r="AH89" s="108"/>
      <c r="AL89" s="108"/>
    </row>
    <row r="90" spans="1:43" x14ac:dyDescent="0.25">
      <c r="A90" s="89"/>
      <c r="B90" s="89"/>
      <c r="C90" s="89" t="s">
        <v>297</v>
      </c>
      <c r="D90" s="22"/>
      <c r="E90" s="109" t="e">
        <f>+VLOOKUP(C90,AROforSched2,2,0)</f>
        <v>#REF!</v>
      </c>
      <c r="F90" s="22"/>
      <c r="G90" s="157"/>
      <c r="H90" s="22"/>
      <c r="I90" s="103"/>
      <c r="J90" s="104"/>
      <c r="K90" s="105"/>
      <c r="L90" s="22"/>
      <c r="M90" s="33"/>
      <c r="N90" s="22"/>
      <c r="O90" s="110" t="e">
        <f>+VLOOKUP(C90,AROforSched2,3,0)</f>
        <v>#REF!</v>
      </c>
      <c r="P90" s="22"/>
      <c r="Q90" s="25"/>
      <c r="R90" s="22"/>
      <c r="S90" s="157"/>
      <c r="T90" s="22"/>
      <c r="U90" s="107"/>
      <c r="V90" s="104"/>
      <c r="W90" s="107"/>
      <c r="X90" s="22"/>
      <c r="Y90" s="33"/>
      <c r="Z90" s="22"/>
      <c r="AA90" s="109">
        <v>0</v>
      </c>
      <c r="AB90" s="22"/>
      <c r="AC90" s="26"/>
      <c r="AD90" s="27"/>
      <c r="AE90" s="109" t="e">
        <f t="shared" si="8"/>
        <v>#REF!</v>
      </c>
      <c r="AH90" s="108"/>
      <c r="AL90" s="108"/>
    </row>
    <row r="91" spans="1:43" ht="13" x14ac:dyDescent="0.3">
      <c r="A91" s="89"/>
      <c r="B91" s="91"/>
      <c r="C91" s="89"/>
      <c r="D91" s="22"/>
      <c r="E91" s="24"/>
      <c r="F91" s="22"/>
      <c r="G91" s="157"/>
      <c r="H91" s="22"/>
      <c r="I91" s="28"/>
      <c r="J91" s="22"/>
      <c r="K91" s="29"/>
      <c r="L91" s="22"/>
      <c r="M91" s="33"/>
      <c r="N91" s="22"/>
      <c r="O91" s="22"/>
      <c r="P91" s="22"/>
      <c r="Q91" s="25"/>
      <c r="R91" s="22"/>
      <c r="S91" s="157"/>
      <c r="T91" s="22"/>
      <c r="U91" s="22"/>
      <c r="V91" s="22"/>
      <c r="W91" s="22"/>
      <c r="X91" s="22"/>
      <c r="Y91" s="33"/>
      <c r="Z91" s="22"/>
      <c r="AA91" s="24"/>
      <c r="AB91" s="22"/>
      <c r="AC91" s="26"/>
      <c r="AD91" s="27"/>
      <c r="AE91" s="27"/>
      <c r="AH91" s="108"/>
    </row>
    <row r="92" spans="1:43" s="77" customFormat="1" ht="13" x14ac:dyDescent="0.3">
      <c r="A92" s="141"/>
      <c r="B92" s="91" t="s">
        <v>81</v>
      </c>
      <c r="C92" s="23"/>
      <c r="D92" s="23"/>
      <c r="E92" s="129" t="e">
        <f ca="1">SUBTOTAL(9,E85:E90)</f>
        <v>#REF!</v>
      </c>
      <c r="F92" s="23"/>
      <c r="G92" s="159"/>
      <c r="H92" s="23"/>
      <c r="I92" s="101"/>
      <c r="J92" s="23"/>
      <c r="K92" s="102"/>
      <c r="L92" s="23"/>
      <c r="M92" s="130"/>
      <c r="N92" s="23"/>
      <c r="O92" s="129" t="e">
        <f ca="1">SUBTOTAL(9,O85:O90)</f>
        <v>#REF!</v>
      </c>
      <c r="P92" s="23"/>
      <c r="Q92" s="131" t="e">
        <f ca="1">O92/E92*100</f>
        <v>#REF!</v>
      </c>
      <c r="R92" s="23"/>
      <c r="S92" s="159"/>
      <c r="T92" s="23"/>
      <c r="U92" s="23"/>
      <c r="V92" s="23"/>
      <c r="W92" s="23"/>
      <c r="X92" s="23"/>
      <c r="Y92" s="130"/>
      <c r="Z92" s="23"/>
      <c r="AA92" s="129" t="e">
        <f ca="1">SUBTOTAL(9,AA85:AA90)</f>
        <v>#REF!</v>
      </c>
      <c r="AB92" s="23"/>
      <c r="AC92" s="133" t="e">
        <f ca="1">ROUND(AA92/E92*100,2)</f>
        <v>#REF!</v>
      </c>
      <c r="AD92" s="134"/>
      <c r="AE92" s="129" t="e">
        <f ca="1">SUBTOTAL(9,AE85:AE90)</f>
        <v>#REF!</v>
      </c>
      <c r="AG92" s="108"/>
      <c r="AH92" s="108"/>
      <c r="AK92" s="142"/>
    </row>
    <row r="93" spans="1:43" s="77" customFormat="1" ht="13" x14ac:dyDescent="0.3">
      <c r="A93" s="141"/>
      <c r="B93" s="91"/>
      <c r="C93" s="23"/>
      <c r="D93" s="23"/>
      <c r="E93" s="129"/>
      <c r="F93" s="23"/>
      <c r="G93" s="159"/>
      <c r="H93" s="23"/>
      <c r="I93" s="101"/>
      <c r="J93" s="23"/>
      <c r="K93" s="102"/>
      <c r="L93" s="23"/>
      <c r="M93" s="130"/>
      <c r="N93" s="23"/>
      <c r="O93" s="23"/>
      <c r="P93" s="23"/>
      <c r="Q93" s="131"/>
      <c r="R93" s="23"/>
      <c r="S93" s="159"/>
      <c r="T93" s="23"/>
      <c r="U93" s="23"/>
      <c r="V93" s="23"/>
      <c r="W93" s="23"/>
      <c r="X93" s="23"/>
      <c r="Y93" s="130"/>
      <c r="Z93" s="23"/>
      <c r="AA93" s="129"/>
      <c r="AB93" s="23"/>
      <c r="AC93" s="133"/>
      <c r="AD93" s="134"/>
      <c r="AE93" s="134"/>
      <c r="AG93" s="108"/>
      <c r="AH93" s="108"/>
    </row>
    <row r="94" spans="1:43" s="77" customFormat="1" ht="13" x14ac:dyDescent="0.3">
      <c r="A94" s="141"/>
      <c r="B94" s="91" t="s">
        <v>82</v>
      </c>
      <c r="C94" s="23"/>
      <c r="D94" s="23"/>
      <c r="E94" s="129"/>
      <c r="F94" s="23"/>
      <c r="G94" s="159"/>
      <c r="H94" s="23"/>
      <c r="I94" s="101"/>
      <c r="J94" s="23"/>
      <c r="K94" s="102"/>
      <c r="L94" s="23"/>
      <c r="M94" s="130"/>
      <c r="N94" s="23"/>
      <c r="O94" s="23"/>
      <c r="P94" s="23"/>
      <c r="Q94" s="131"/>
      <c r="R94" s="23"/>
      <c r="S94" s="159"/>
      <c r="T94" s="23"/>
      <c r="U94" s="23"/>
      <c r="V94" s="23"/>
      <c r="W94" s="23"/>
      <c r="X94" s="23"/>
      <c r="Y94" s="130"/>
      <c r="Z94" s="23"/>
      <c r="AA94" s="129"/>
      <c r="AB94" s="23"/>
      <c r="AC94" s="133"/>
      <c r="AD94" s="134"/>
      <c r="AE94" s="134"/>
      <c r="AG94" s="68"/>
      <c r="AH94" s="108"/>
    </row>
    <row r="95" spans="1:43" x14ac:dyDescent="0.25">
      <c r="A95" s="92">
        <v>350.1</v>
      </c>
      <c r="B95" s="89"/>
      <c r="C95" s="22" t="s">
        <v>83</v>
      </c>
      <c r="D95" s="22"/>
      <c r="E95" s="24" t="e">
        <f ca="1">VLOOKUP($A95,INDIRECT(Summary!#REF!&amp;Summary!#REF!),E$1,0)</f>
        <v>#REF!</v>
      </c>
      <c r="F95" s="22"/>
      <c r="G95" s="157"/>
      <c r="H95" s="22"/>
      <c r="I95" s="28">
        <f t="shared" ref="I95:I102" si="9">VLOOKUP($A95,DepRates2001,I$1,0)</f>
        <v>80</v>
      </c>
      <c r="J95" s="143" t="s">
        <v>25</v>
      </c>
      <c r="K95" s="29" t="str">
        <f t="shared" ref="K95:K102" si="10">VLOOKUP($A95,DepRates2001,K$1,0)</f>
        <v>SQ</v>
      </c>
      <c r="L95" s="22"/>
      <c r="M95" s="33">
        <f t="shared" ref="M95:M102" si="11">VLOOKUP($A95,DepRates2001,M$1,0)</f>
        <v>0</v>
      </c>
      <c r="N95" s="22"/>
      <c r="O95" s="120" t="e">
        <f t="shared" ref="O95:O102" ca="1" si="12">E95*Q95/100</f>
        <v>#REF!</v>
      </c>
      <c r="P95" s="22"/>
      <c r="Q95" s="25">
        <f t="shared" ref="Q95:Q102" si="13">VLOOKUP($A95,Deprate2009,Q$1,0)*100</f>
        <v>1.21</v>
      </c>
      <c r="R95" s="22"/>
      <c r="S95" s="157" t="e">
        <f ca="1">VLOOKUP($A95,INDIRECT(Summary!#REF!&amp;Summary!#REF!),S$1,0)</f>
        <v>#REF!</v>
      </c>
      <c r="T95" s="22"/>
      <c r="U95" s="144" t="e">
        <f ca="1">VLOOKUP($A95,INDIRECT(Summary!#REF!&amp;Summary!#REF!),U$1,0)</f>
        <v>#REF!</v>
      </c>
      <c r="V95" s="22" t="s">
        <v>25</v>
      </c>
      <c r="W95" s="107" t="e">
        <f ca="1">TRIM(VLOOKUP($A95,INDIRECT(Summary!#REF!&amp;Summary!#REF!),W$1,0))</f>
        <v>#REF!</v>
      </c>
      <c r="X95" s="22"/>
      <c r="Y95" s="33" t="e">
        <f ca="1">VLOOKUP($A95,INDIRECT(Summary!#REF!&amp;Summary!#REF!),Y$1,0)</f>
        <v>#REF!</v>
      </c>
      <c r="Z95" s="22"/>
      <c r="AA95" s="24" t="e">
        <f ca="1">VLOOKUP($A95,INDIRECT(Summary!#REF!&amp;Summary!#REF!),AA$1,0)</f>
        <v>#REF!</v>
      </c>
      <c r="AB95" s="22"/>
      <c r="AC95" s="26" t="e">
        <f ca="1">VLOOKUP($A95,INDIRECT(Summary!#REF!&amp;Summary!#REF!),AC$1,0)</f>
        <v>#REF!</v>
      </c>
      <c r="AD95" s="27"/>
      <c r="AE95" s="24" t="e">
        <f t="shared" ref="AE95:AE102" ca="1" si="14">AA95-O95</f>
        <v>#REF!</v>
      </c>
      <c r="AH95" s="108"/>
      <c r="AQ95" s="108"/>
    </row>
    <row r="96" spans="1:43" x14ac:dyDescent="0.25">
      <c r="A96" s="92">
        <v>353</v>
      </c>
      <c r="B96" s="89"/>
      <c r="C96" s="22" t="s">
        <v>84</v>
      </c>
      <c r="D96" s="22"/>
      <c r="E96" s="24" t="e">
        <f ca="1">VLOOKUP($A96,INDIRECT(Summary!#REF!&amp;Summary!#REF!),E$1,0)</f>
        <v>#REF!</v>
      </c>
      <c r="F96" s="22"/>
      <c r="G96" s="157"/>
      <c r="H96" s="22"/>
      <c r="I96" s="28">
        <f t="shared" si="9"/>
        <v>39</v>
      </c>
      <c r="J96" s="143" t="s">
        <v>25</v>
      </c>
      <c r="K96" s="29" t="str">
        <f t="shared" si="10"/>
        <v>R2.5</v>
      </c>
      <c r="L96" s="22"/>
      <c r="M96" s="33">
        <f t="shared" si="11"/>
        <v>0</v>
      </c>
      <c r="N96" s="22"/>
      <c r="O96" s="120" t="e">
        <f t="shared" ca="1" si="12"/>
        <v>#REF!</v>
      </c>
      <c r="P96" s="22"/>
      <c r="Q96" s="25">
        <f t="shared" si="13"/>
        <v>2.5100000000000002</v>
      </c>
      <c r="R96" s="22"/>
      <c r="S96" s="157" t="e">
        <f ca="1">VLOOKUP($A96,INDIRECT(Summary!#REF!&amp;Summary!#REF!),S$1,0)</f>
        <v>#REF!</v>
      </c>
      <c r="T96" s="22"/>
      <c r="U96" s="144" t="e">
        <f ca="1">VLOOKUP($A96,INDIRECT(Summary!#REF!&amp;Summary!#REF!),U$1,0)</f>
        <v>#REF!</v>
      </c>
      <c r="V96" s="22" t="s">
        <v>25</v>
      </c>
      <c r="W96" s="107" t="e">
        <f ca="1">TRIM(VLOOKUP($A96,INDIRECT(Summary!#REF!&amp;Summary!#REF!),W$1,0))</f>
        <v>#REF!</v>
      </c>
      <c r="X96" s="22"/>
      <c r="Y96" s="33" t="e">
        <f ca="1">VLOOKUP($A96,INDIRECT(Summary!#REF!&amp;Summary!#REF!),Y$1,0)</f>
        <v>#REF!</v>
      </c>
      <c r="Z96" s="22"/>
      <c r="AA96" s="24" t="e">
        <f ca="1">VLOOKUP($A96,INDIRECT(Summary!#REF!&amp;Summary!#REF!),AA$1,0)</f>
        <v>#REF!</v>
      </c>
      <c r="AB96" s="22"/>
      <c r="AC96" s="26" t="e">
        <f ca="1">VLOOKUP($A96,INDIRECT(Summary!#REF!&amp;Summary!#REF!),AC$1,0)</f>
        <v>#REF!</v>
      </c>
      <c r="AD96" s="27"/>
      <c r="AE96" s="24" t="e">
        <f t="shared" ca="1" si="14"/>
        <v>#REF!</v>
      </c>
      <c r="AH96" s="108"/>
      <c r="AQ96" s="108"/>
    </row>
    <row r="97" spans="1:43" x14ac:dyDescent="0.25">
      <c r="A97" s="92">
        <v>354</v>
      </c>
      <c r="B97" s="89"/>
      <c r="C97" s="22" t="s">
        <v>85</v>
      </c>
      <c r="D97" s="22"/>
      <c r="E97" s="24" t="e">
        <f ca="1">VLOOKUP($A97,INDIRECT(Summary!#REF!&amp;Summary!#REF!),E$1,0)</f>
        <v>#REF!</v>
      </c>
      <c r="F97" s="22"/>
      <c r="G97" s="157"/>
      <c r="H97" s="22"/>
      <c r="I97" s="28">
        <f t="shared" si="9"/>
        <v>50</v>
      </c>
      <c r="J97" s="143" t="s">
        <v>25</v>
      </c>
      <c r="K97" s="29" t="str">
        <f t="shared" si="10"/>
        <v>S3</v>
      </c>
      <c r="L97" s="22"/>
      <c r="M97" s="33">
        <f t="shared" si="11"/>
        <v>0</v>
      </c>
      <c r="N97" s="22"/>
      <c r="O97" s="120" t="e">
        <f t="shared" ca="1" si="12"/>
        <v>#REF!</v>
      </c>
      <c r="P97" s="22"/>
      <c r="Q97" s="25">
        <f t="shared" si="13"/>
        <v>1.1599999999999999</v>
      </c>
      <c r="R97" s="22"/>
      <c r="S97" s="160" t="e">
        <f ca="1">VLOOKUP($A97,INDIRECT(Summary!#REF!&amp;Summary!#REF!),S$1,0)</f>
        <v>#REF!</v>
      </c>
      <c r="T97" s="22"/>
      <c r="U97" s="144" t="e">
        <f ca="1">VLOOKUP($A97,INDIRECT(Summary!#REF!&amp;Summary!#REF!),U$1,0)</f>
        <v>#REF!</v>
      </c>
      <c r="V97" s="22" t="s">
        <v>25</v>
      </c>
      <c r="W97" s="107" t="e">
        <f ca="1">TRIM(VLOOKUP($A97,INDIRECT(Summary!#REF!&amp;Summary!#REF!),W$1,0))</f>
        <v>#REF!</v>
      </c>
      <c r="X97" s="22"/>
      <c r="Y97" s="33" t="e">
        <f ca="1">VLOOKUP($A97,INDIRECT(Summary!#REF!&amp;Summary!#REF!),Y$1,0)</f>
        <v>#REF!</v>
      </c>
      <c r="Z97" s="22"/>
      <c r="AA97" s="24" t="e">
        <f ca="1">VLOOKUP($A97,INDIRECT(Summary!#REF!&amp;Summary!#REF!),AA$1,0)</f>
        <v>#REF!</v>
      </c>
      <c r="AB97" s="22"/>
      <c r="AC97" s="26" t="e">
        <f ca="1">VLOOKUP($A97,INDIRECT(Summary!#REF!&amp;Summary!#REF!),AC$1,0)</f>
        <v>#REF!</v>
      </c>
      <c r="AD97" s="27"/>
      <c r="AE97" s="24" t="e">
        <f t="shared" ca="1" si="14"/>
        <v>#REF!</v>
      </c>
      <c r="AH97" s="108"/>
      <c r="AQ97" s="108"/>
    </row>
    <row r="98" spans="1:43" x14ac:dyDescent="0.25">
      <c r="A98" s="92">
        <v>355</v>
      </c>
      <c r="B98" s="89"/>
      <c r="C98" s="22" t="s">
        <v>86</v>
      </c>
      <c r="D98" s="22"/>
      <c r="E98" s="24" t="e">
        <f ca="1">VLOOKUP($A98,INDIRECT(Summary!#REF!&amp;Summary!#REF!),E$1,0)</f>
        <v>#REF!</v>
      </c>
      <c r="F98" s="22"/>
      <c r="G98" s="157"/>
      <c r="H98" s="22"/>
      <c r="I98" s="28">
        <f t="shared" si="9"/>
        <v>44</v>
      </c>
      <c r="J98" s="143" t="s">
        <v>25</v>
      </c>
      <c r="K98" s="29" t="str">
        <f t="shared" si="10"/>
        <v>R2</v>
      </c>
      <c r="L98" s="22"/>
      <c r="M98" s="33">
        <f t="shared" si="11"/>
        <v>0</v>
      </c>
      <c r="N98" s="22"/>
      <c r="O98" s="120" t="e">
        <f ca="1">E98*Q98/100</f>
        <v>#REF!</v>
      </c>
      <c r="P98" s="22"/>
      <c r="Q98" s="25">
        <f t="shared" si="13"/>
        <v>3.3099999999999996</v>
      </c>
      <c r="R98" s="22"/>
      <c r="S98" s="160" t="e">
        <f ca="1">VLOOKUP($A98,INDIRECT(Summary!#REF!&amp;Summary!#REF!),S$1,0)</f>
        <v>#REF!</v>
      </c>
      <c r="T98" s="22"/>
      <c r="U98" s="144" t="e">
        <f ca="1">VLOOKUP($A98,INDIRECT(Summary!#REF!&amp;Summary!#REF!),U$1,0)</f>
        <v>#REF!</v>
      </c>
      <c r="V98" s="22" t="s">
        <v>25</v>
      </c>
      <c r="W98" s="107" t="e">
        <f ca="1">TRIM(VLOOKUP($A98,INDIRECT(Summary!#REF!&amp;Summary!#REF!),W$1,0))</f>
        <v>#REF!</v>
      </c>
      <c r="X98" s="22"/>
      <c r="Y98" s="33" t="e">
        <f ca="1">VLOOKUP($A98,INDIRECT(Summary!#REF!&amp;Summary!#REF!),Y$1,0)</f>
        <v>#REF!</v>
      </c>
      <c r="Z98" s="22"/>
      <c r="AA98" s="24" t="e">
        <f ca="1">VLOOKUP($A98,INDIRECT(Summary!#REF!&amp;Summary!#REF!),AA$1,0)</f>
        <v>#REF!</v>
      </c>
      <c r="AB98" s="22"/>
      <c r="AC98" s="26" t="e">
        <f ca="1">VLOOKUP($A98,INDIRECT(Summary!#REF!&amp;Summary!#REF!),AC$1,0)</f>
        <v>#REF!</v>
      </c>
      <c r="AD98" s="27"/>
      <c r="AE98" s="24" t="e">
        <f t="shared" ca="1" si="14"/>
        <v>#REF!</v>
      </c>
      <c r="AH98" s="108"/>
      <c r="AQ98" s="108"/>
    </row>
    <row r="99" spans="1:43" x14ac:dyDescent="0.25">
      <c r="A99" s="92">
        <v>356</v>
      </c>
      <c r="B99" s="89"/>
      <c r="C99" s="22" t="s">
        <v>87</v>
      </c>
      <c r="D99" s="22"/>
      <c r="E99" s="24" t="e">
        <f ca="1">VLOOKUP($A99,INDIRECT(Summary!#REF!&amp;Summary!#REF!),E$1,0)</f>
        <v>#REF!</v>
      </c>
      <c r="F99" s="22"/>
      <c r="G99" s="157"/>
      <c r="H99" s="22"/>
      <c r="I99" s="28">
        <f t="shared" si="9"/>
        <v>43</v>
      </c>
      <c r="J99" s="143" t="s">
        <v>25</v>
      </c>
      <c r="K99" s="29" t="str">
        <f t="shared" si="10"/>
        <v>R3</v>
      </c>
      <c r="L99" s="22"/>
      <c r="M99" s="33">
        <f t="shared" si="11"/>
        <v>0</v>
      </c>
      <c r="N99" s="22"/>
      <c r="O99" s="120" t="e">
        <f t="shared" ca="1" si="12"/>
        <v>#REF!</v>
      </c>
      <c r="P99" s="22"/>
      <c r="Q99" s="25">
        <f t="shared" si="13"/>
        <v>2.1800000000000002</v>
      </c>
      <c r="R99" s="22"/>
      <c r="S99" s="160" t="e">
        <f ca="1">VLOOKUP($A99,INDIRECT(Summary!#REF!&amp;Summary!#REF!),S$1,0)</f>
        <v>#REF!</v>
      </c>
      <c r="T99" s="22"/>
      <c r="U99" s="144" t="e">
        <f ca="1">VLOOKUP($A99,INDIRECT(Summary!#REF!&amp;Summary!#REF!),U$1,0)</f>
        <v>#REF!</v>
      </c>
      <c r="V99" s="22" t="s">
        <v>25</v>
      </c>
      <c r="W99" s="107" t="e">
        <f ca="1">TRIM(VLOOKUP($A99,INDIRECT(Summary!#REF!&amp;Summary!#REF!),W$1,0))</f>
        <v>#REF!</v>
      </c>
      <c r="X99" s="22"/>
      <c r="Y99" s="33" t="e">
        <f ca="1">VLOOKUP($A99,INDIRECT(Summary!#REF!&amp;Summary!#REF!),Y$1,0)</f>
        <v>#REF!</v>
      </c>
      <c r="Z99" s="22"/>
      <c r="AA99" s="24" t="e">
        <f ca="1">VLOOKUP($A99,INDIRECT(Summary!#REF!&amp;Summary!#REF!),AA$1,0)</f>
        <v>#REF!</v>
      </c>
      <c r="AB99" s="22"/>
      <c r="AC99" s="26" t="e">
        <f ca="1">VLOOKUP($A99,INDIRECT(Summary!#REF!&amp;Summary!#REF!),AC$1,0)</f>
        <v>#REF!</v>
      </c>
      <c r="AD99" s="27"/>
      <c r="AE99" s="24" t="e">
        <f t="shared" ca="1" si="14"/>
        <v>#REF!</v>
      </c>
      <c r="AH99" s="108"/>
      <c r="AQ99" s="108"/>
    </row>
    <row r="100" spans="1:43" x14ac:dyDescent="0.25">
      <c r="A100" s="92">
        <v>357</v>
      </c>
      <c r="B100" s="89"/>
      <c r="C100" s="92" t="s">
        <v>88</v>
      </c>
      <c r="D100" s="22"/>
      <c r="E100" s="24" t="e">
        <f ca="1">VLOOKUP($A100,INDIRECT(Summary!#REF!&amp;Summary!#REF!),E$1,0)</f>
        <v>#REF!</v>
      </c>
      <c r="F100" s="22"/>
      <c r="G100" s="160"/>
      <c r="H100" s="22"/>
      <c r="I100" s="28">
        <f t="shared" si="9"/>
        <v>65</v>
      </c>
      <c r="J100" s="145" t="s">
        <v>25</v>
      </c>
      <c r="K100" s="29" t="str">
        <f t="shared" si="10"/>
        <v>S3</v>
      </c>
      <c r="L100" s="22"/>
      <c r="M100" s="33">
        <f t="shared" si="11"/>
        <v>0</v>
      </c>
      <c r="N100" s="22"/>
      <c r="O100" s="120" t="e">
        <f t="shared" ca="1" si="12"/>
        <v>#REF!</v>
      </c>
      <c r="P100" s="22"/>
      <c r="Q100" s="25">
        <f t="shared" si="13"/>
        <v>1.59</v>
      </c>
      <c r="R100" s="22"/>
      <c r="S100" s="160" t="e">
        <f ca="1">VLOOKUP($A100,INDIRECT(Summary!#REF!&amp;Summary!#REF!),S$1,0)</f>
        <v>#REF!</v>
      </c>
      <c r="T100" s="22"/>
      <c r="U100" s="144" t="e">
        <f ca="1">VLOOKUP($A100,INDIRECT(Summary!#REF!&amp;Summary!#REF!),U$1,0)</f>
        <v>#REF!</v>
      </c>
      <c r="V100" s="22" t="s">
        <v>25</v>
      </c>
      <c r="W100" s="107" t="e">
        <f ca="1">TRIM(VLOOKUP($A100,INDIRECT(Summary!#REF!&amp;Summary!#REF!),W$1,0))</f>
        <v>#REF!</v>
      </c>
      <c r="X100" s="22"/>
      <c r="Y100" s="33" t="e">
        <f ca="1">VLOOKUP($A100,INDIRECT(Summary!#REF!&amp;Summary!#REF!),Y$1,0)</f>
        <v>#REF!</v>
      </c>
      <c r="Z100" s="22"/>
      <c r="AA100" s="24" t="e">
        <f ca="1">VLOOKUP($A100,INDIRECT(Summary!#REF!&amp;Summary!#REF!),AA$1,0)</f>
        <v>#REF!</v>
      </c>
      <c r="AB100" s="22"/>
      <c r="AC100" s="26" t="e">
        <f ca="1">VLOOKUP($A100,INDIRECT(Summary!#REF!&amp;Summary!#REF!),AC$1,0)</f>
        <v>#REF!</v>
      </c>
      <c r="AD100" s="27"/>
      <c r="AE100" s="24" t="e">
        <f t="shared" ca="1" si="14"/>
        <v>#REF!</v>
      </c>
      <c r="AH100" s="108"/>
      <c r="AQ100" s="108"/>
    </row>
    <row r="101" spans="1:43" ht="13" x14ac:dyDescent="0.3">
      <c r="A101" s="92">
        <v>358</v>
      </c>
      <c r="B101" s="91"/>
      <c r="C101" s="92" t="s">
        <v>89</v>
      </c>
      <c r="D101" s="22"/>
      <c r="E101" s="24" t="e">
        <f ca="1">VLOOKUP($A101,INDIRECT(Summary!#REF!&amp;Summary!#REF!),E$1,0)</f>
        <v>#REF!</v>
      </c>
      <c r="F101" s="22"/>
      <c r="G101" s="160"/>
      <c r="H101" s="22"/>
      <c r="I101" s="28">
        <f t="shared" si="9"/>
        <v>40</v>
      </c>
      <c r="J101" s="145" t="s">
        <v>25</v>
      </c>
      <c r="K101" s="29" t="str">
        <f t="shared" si="10"/>
        <v>R4</v>
      </c>
      <c r="L101" s="22"/>
      <c r="M101" s="33">
        <f t="shared" si="11"/>
        <v>0</v>
      </c>
      <c r="N101" s="22"/>
      <c r="O101" s="120" t="e">
        <f t="shared" ca="1" si="12"/>
        <v>#REF!</v>
      </c>
      <c r="P101" s="22"/>
      <c r="Q101" s="25">
        <f t="shared" si="13"/>
        <v>2.64</v>
      </c>
      <c r="R101" s="22"/>
      <c r="S101" s="160" t="e">
        <f ca="1">VLOOKUP($A101,INDIRECT(Summary!#REF!&amp;Summary!#REF!),S$1,0)</f>
        <v>#REF!</v>
      </c>
      <c r="T101" s="22"/>
      <c r="U101" s="144" t="e">
        <f ca="1">VLOOKUP($A101,INDIRECT(Summary!#REF!&amp;Summary!#REF!),U$1,0)</f>
        <v>#REF!</v>
      </c>
      <c r="V101" s="22" t="s">
        <v>25</v>
      </c>
      <c r="W101" s="107" t="e">
        <f ca="1">TRIM(VLOOKUP($A101,INDIRECT(Summary!#REF!&amp;Summary!#REF!),W$1,0))</f>
        <v>#REF!</v>
      </c>
      <c r="X101" s="22"/>
      <c r="Y101" s="33" t="e">
        <f ca="1">VLOOKUP($A101,INDIRECT(Summary!#REF!&amp;Summary!#REF!),Y$1,0)</f>
        <v>#REF!</v>
      </c>
      <c r="Z101" s="22"/>
      <c r="AA101" s="24" t="e">
        <f ca="1">VLOOKUP($A101,INDIRECT(Summary!#REF!&amp;Summary!#REF!),AA$1,0)</f>
        <v>#REF!</v>
      </c>
      <c r="AB101" s="22"/>
      <c r="AC101" s="26" t="e">
        <f ca="1">VLOOKUP($A101,INDIRECT(Summary!#REF!&amp;Summary!#REF!),AC$1,0)</f>
        <v>#REF!</v>
      </c>
      <c r="AD101" s="27"/>
      <c r="AE101" s="24" t="e">
        <f t="shared" ca="1" si="14"/>
        <v>#REF!</v>
      </c>
      <c r="AH101" s="108"/>
      <c r="AQ101" s="108"/>
    </row>
    <row r="102" spans="1:43" x14ac:dyDescent="0.25">
      <c r="A102" s="92">
        <v>359</v>
      </c>
      <c r="B102" s="89"/>
      <c r="C102" s="92" t="s">
        <v>90</v>
      </c>
      <c r="D102" s="22"/>
      <c r="E102" s="24" t="e">
        <f ca="1">VLOOKUP($A102,INDIRECT(Summary!#REF!&amp;Summary!#REF!),E$1,0)</f>
        <v>#REF!</v>
      </c>
      <c r="F102" s="22"/>
      <c r="G102" s="160"/>
      <c r="H102" s="22"/>
      <c r="I102" s="28">
        <f t="shared" si="9"/>
        <v>65</v>
      </c>
      <c r="J102" s="143" t="s">
        <v>25</v>
      </c>
      <c r="K102" s="29" t="str">
        <f t="shared" si="10"/>
        <v>SQ</v>
      </c>
      <c r="L102" s="22"/>
      <c r="M102" s="33">
        <f t="shared" si="11"/>
        <v>0</v>
      </c>
      <c r="N102" s="22"/>
      <c r="O102" s="120" t="e">
        <f t="shared" ca="1" si="12"/>
        <v>#REF!</v>
      </c>
      <c r="P102" s="22"/>
      <c r="Q102" s="25">
        <f t="shared" si="13"/>
        <v>1.47</v>
      </c>
      <c r="R102" s="22"/>
      <c r="S102" s="160" t="e">
        <f ca="1">VLOOKUP($A102,INDIRECT(Summary!#REF!&amp;Summary!#REF!),S$1,0)</f>
        <v>#REF!</v>
      </c>
      <c r="T102" s="22"/>
      <c r="U102" s="144" t="e">
        <f ca="1">VLOOKUP($A102,INDIRECT(Summary!#REF!&amp;Summary!#REF!),U$1,0)</f>
        <v>#REF!</v>
      </c>
      <c r="V102" s="22" t="s">
        <v>25</v>
      </c>
      <c r="W102" s="107" t="e">
        <f ca="1">TRIM(VLOOKUP($A102,INDIRECT(Summary!#REF!&amp;Summary!#REF!),W$1,0))</f>
        <v>#REF!</v>
      </c>
      <c r="X102" s="22"/>
      <c r="Y102" s="33" t="e">
        <f ca="1">VLOOKUP($A102,INDIRECT(Summary!#REF!&amp;Summary!#REF!),Y$1,0)</f>
        <v>#REF!</v>
      </c>
      <c r="Z102" s="22"/>
      <c r="AA102" s="24" t="e">
        <f ca="1">VLOOKUP($A102,INDIRECT(Summary!#REF!&amp;Summary!#REF!),AA$1,0)</f>
        <v>#REF!</v>
      </c>
      <c r="AB102" s="22"/>
      <c r="AC102" s="26" t="e">
        <f ca="1">VLOOKUP($A102,INDIRECT(Summary!#REF!&amp;Summary!#REF!),AC$1,0)</f>
        <v>#REF!</v>
      </c>
      <c r="AD102" s="27"/>
      <c r="AE102" s="24" t="e">
        <f t="shared" ca="1" si="14"/>
        <v>#REF!</v>
      </c>
      <c r="AH102" s="108"/>
      <c r="AQ102" s="108"/>
    </row>
    <row r="103" spans="1:43" ht="13" x14ac:dyDescent="0.3">
      <c r="A103" s="92"/>
      <c r="B103" s="91"/>
      <c r="C103" s="92"/>
      <c r="D103" s="22"/>
      <c r="E103" s="24"/>
      <c r="F103" s="22"/>
      <c r="G103" s="160"/>
      <c r="H103" s="22"/>
      <c r="I103" s="28"/>
      <c r="J103" s="22"/>
      <c r="K103" s="29"/>
      <c r="L103" s="22"/>
      <c r="M103" s="33"/>
      <c r="N103" s="22"/>
      <c r="O103" s="22"/>
      <c r="P103" s="22"/>
      <c r="Q103" s="25"/>
      <c r="R103" s="22"/>
      <c r="S103" s="160"/>
      <c r="T103" s="22"/>
      <c r="U103" s="22"/>
      <c r="V103" s="22"/>
      <c r="W103" s="22"/>
      <c r="X103" s="22"/>
      <c r="Y103" s="33"/>
      <c r="Z103" s="22"/>
      <c r="AA103" s="24"/>
      <c r="AB103" s="22"/>
      <c r="AC103" s="26"/>
      <c r="AD103" s="27"/>
      <c r="AE103" s="27"/>
      <c r="AH103" s="108"/>
    </row>
    <row r="104" spans="1:43" ht="13" x14ac:dyDescent="0.3">
      <c r="A104" s="92">
        <v>359.99</v>
      </c>
      <c r="B104" s="89"/>
      <c r="C104" s="22" t="s">
        <v>91</v>
      </c>
      <c r="D104" s="23"/>
      <c r="E104" s="24"/>
      <c r="F104" s="22"/>
      <c r="G104" s="160"/>
      <c r="H104" s="22"/>
      <c r="I104" s="28"/>
      <c r="J104" s="22"/>
      <c r="K104" s="29"/>
      <c r="L104" s="22"/>
      <c r="M104" s="33"/>
      <c r="N104" s="22"/>
      <c r="O104" s="106"/>
      <c r="P104" s="22"/>
      <c r="Q104" s="25"/>
      <c r="R104" s="22"/>
      <c r="S104" s="160"/>
      <c r="T104" s="22"/>
      <c r="U104" s="22"/>
      <c r="V104" s="22"/>
      <c r="W104" s="22"/>
      <c r="X104" s="22"/>
      <c r="Y104" s="33"/>
      <c r="Z104" s="22"/>
      <c r="AA104" s="144"/>
      <c r="AB104" s="22"/>
      <c r="AC104" s="26"/>
      <c r="AD104" s="27"/>
      <c r="AE104" s="24"/>
      <c r="AF104" s="137"/>
      <c r="AH104" s="108"/>
    </row>
    <row r="105" spans="1:43" ht="13" x14ac:dyDescent="0.3">
      <c r="A105" s="92"/>
      <c r="B105" s="89"/>
      <c r="C105" s="22" t="s">
        <v>271</v>
      </c>
      <c r="D105" s="23"/>
      <c r="E105" s="109" t="e">
        <f>+VLOOKUP(C105,AROforSched2,2,0)</f>
        <v>#REF!</v>
      </c>
      <c r="F105" s="22"/>
      <c r="G105" s="157"/>
      <c r="H105" s="22"/>
      <c r="I105" s="103"/>
      <c r="J105" s="104"/>
      <c r="K105" s="105"/>
      <c r="L105" s="22"/>
      <c r="M105" s="33"/>
      <c r="N105" s="22"/>
      <c r="O105" s="110" t="e">
        <f>+VLOOKUP(C105,AROforSched2,3,0)</f>
        <v>#REF!</v>
      </c>
      <c r="P105" s="22"/>
      <c r="Q105" s="25"/>
      <c r="R105" s="22"/>
      <c r="S105" s="160"/>
      <c r="T105" s="22"/>
      <c r="U105" s="22"/>
      <c r="V105" s="22"/>
      <c r="W105" s="22"/>
      <c r="X105" s="22"/>
      <c r="Y105" s="33"/>
      <c r="Z105" s="22"/>
      <c r="AA105" s="136"/>
      <c r="AB105" s="22"/>
      <c r="AC105" s="26"/>
      <c r="AD105" s="27"/>
      <c r="AE105" s="109" t="e">
        <f>AA105-O105</f>
        <v>#REF!</v>
      </c>
      <c r="AF105" s="137"/>
      <c r="AH105" s="108"/>
    </row>
    <row r="106" spans="1:43" x14ac:dyDescent="0.25">
      <c r="A106" s="92"/>
      <c r="B106" s="89"/>
      <c r="C106" s="22"/>
      <c r="D106" s="22"/>
      <c r="E106" s="24"/>
      <c r="F106" s="22"/>
      <c r="G106" s="160"/>
      <c r="H106" s="22"/>
      <c r="I106" s="28"/>
      <c r="J106" s="22"/>
      <c r="K106" s="29"/>
      <c r="L106" s="22"/>
      <c r="M106" s="33"/>
      <c r="N106" s="22"/>
      <c r="O106" s="22"/>
      <c r="P106" s="22"/>
      <c r="Q106" s="25"/>
      <c r="R106" s="22"/>
      <c r="S106" s="160"/>
      <c r="T106" s="22"/>
      <c r="U106" s="22"/>
      <c r="V106" s="22"/>
      <c r="W106" s="22"/>
      <c r="X106" s="22"/>
      <c r="Y106" s="33"/>
      <c r="Z106" s="22"/>
      <c r="AA106" s="24"/>
      <c r="AB106" s="22"/>
      <c r="AC106" s="26"/>
      <c r="AD106" s="27"/>
      <c r="AE106" s="27"/>
      <c r="AH106" s="108"/>
    </row>
    <row r="107" spans="1:43" s="77" customFormat="1" ht="13" x14ac:dyDescent="0.3">
      <c r="A107" s="141"/>
      <c r="B107" s="91" t="s">
        <v>92</v>
      </c>
      <c r="C107" s="23"/>
      <c r="D107" s="23"/>
      <c r="E107" s="129" t="e">
        <f ca="1">SUBTOTAL(9,E95:E105)</f>
        <v>#REF!</v>
      </c>
      <c r="F107" s="23"/>
      <c r="G107" s="161"/>
      <c r="H107" s="23"/>
      <c r="I107" s="101"/>
      <c r="J107" s="23"/>
      <c r="K107" s="102"/>
      <c r="L107" s="23"/>
      <c r="M107" s="130"/>
      <c r="N107" s="23"/>
      <c r="O107" s="129" t="e">
        <f ca="1">SUBTOTAL(9,O95:O105)</f>
        <v>#REF!</v>
      </c>
      <c r="P107" s="23"/>
      <c r="Q107" s="131" t="e">
        <f ca="1">O107/E107*100</f>
        <v>#REF!</v>
      </c>
      <c r="R107" s="23"/>
      <c r="S107" s="161"/>
      <c r="T107" s="23"/>
      <c r="U107" s="23"/>
      <c r="V107" s="23"/>
      <c r="W107" s="23"/>
      <c r="X107" s="23"/>
      <c r="Y107" s="130"/>
      <c r="Z107" s="23"/>
      <c r="AA107" s="129" t="e">
        <f ca="1">SUBTOTAL(9,AA95:AA105)</f>
        <v>#REF!</v>
      </c>
      <c r="AB107" s="23"/>
      <c r="AC107" s="133" t="e">
        <f ca="1">ROUND(AA107/E107*100,2)</f>
        <v>#REF!</v>
      </c>
      <c r="AD107" s="134"/>
      <c r="AE107" s="129" t="e">
        <f ca="1">SUBTOTAL(9,AE95:AE105)</f>
        <v>#REF!</v>
      </c>
      <c r="AG107" s="68"/>
      <c r="AH107" s="108"/>
    </row>
    <row r="108" spans="1:43" x14ac:dyDescent="0.25">
      <c r="A108" s="92"/>
      <c r="B108" s="89"/>
      <c r="C108" s="22"/>
      <c r="D108" s="22"/>
      <c r="E108" s="24"/>
      <c r="F108" s="22"/>
      <c r="G108" s="160"/>
      <c r="H108" s="22"/>
      <c r="I108" s="28"/>
      <c r="J108" s="22"/>
      <c r="K108" s="29"/>
      <c r="L108" s="22"/>
      <c r="M108" s="33"/>
      <c r="N108" s="22"/>
      <c r="O108" s="22"/>
      <c r="P108" s="22"/>
      <c r="Q108" s="25"/>
      <c r="R108" s="22"/>
      <c r="S108" s="160"/>
      <c r="T108" s="22"/>
      <c r="U108" s="22"/>
      <c r="V108" s="22"/>
      <c r="W108" s="22"/>
      <c r="X108" s="22"/>
      <c r="Y108" s="33"/>
      <c r="Z108" s="22"/>
      <c r="AA108" s="24"/>
      <c r="AB108" s="22"/>
      <c r="AC108" s="26"/>
      <c r="AD108" s="27"/>
      <c r="AE108" s="27"/>
      <c r="AH108" s="108"/>
    </row>
    <row r="109" spans="1:43" ht="13" x14ac:dyDescent="0.3">
      <c r="A109" s="92"/>
      <c r="B109" s="91" t="s">
        <v>93</v>
      </c>
      <c r="C109" s="22"/>
      <c r="D109" s="22"/>
      <c r="E109" s="24"/>
      <c r="F109" s="22"/>
      <c r="G109" s="160"/>
      <c r="H109" s="22"/>
      <c r="I109" s="28"/>
      <c r="J109" s="22"/>
      <c r="K109" s="29"/>
      <c r="L109" s="22"/>
      <c r="M109" s="33"/>
      <c r="N109" s="22"/>
      <c r="O109" s="22"/>
      <c r="P109" s="22"/>
      <c r="Q109" s="25"/>
      <c r="R109" s="22"/>
      <c r="S109" s="160"/>
      <c r="T109" s="22"/>
      <c r="U109" s="22"/>
      <c r="V109" s="22"/>
      <c r="W109" s="22"/>
      <c r="X109" s="22"/>
      <c r="Y109" s="33"/>
      <c r="Z109" s="22"/>
      <c r="AA109" s="24"/>
      <c r="AB109" s="22"/>
      <c r="AC109" s="26"/>
      <c r="AD109" s="27"/>
      <c r="AE109" s="27"/>
      <c r="AH109" s="108"/>
    </row>
    <row r="110" spans="1:43" x14ac:dyDescent="0.25">
      <c r="A110" s="92">
        <v>360.1</v>
      </c>
      <c r="B110" s="89"/>
      <c r="C110" s="22" t="s">
        <v>94</v>
      </c>
      <c r="D110" s="22"/>
      <c r="E110" s="24" t="e">
        <f ca="1">VLOOKUP($A110,INDIRECT(Summary!#REF!&amp;Summary!#REF!),E$1,0)</f>
        <v>#REF!</v>
      </c>
      <c r="F110" s="22"/>
      <c r="G110" s="160"/>
      <c r="H110" s="22"/>
      <c r="I110" s="28">
        <f t="shared" ref="I110:I123" si="15">VLOOKUP($A110,DepRates2001,I$1,0)</f>
        <v>60</v>
      </c>
      <c r="J110" s="143" t="s">
        <v>25</v>
      </c>
      <c r="K110" s="29" t="str">
        <f t="shared" ref="K110:K123" si="16">VLOOKUP($A110,DepRates2001,K$1,0)</f>
        <v>SQ</v>
      </c>
      <c r="L110" s="22"/>
      <c r="M110" s="33">
        <f t="shared" ref="M110:M123" si="17">VLOOKUP($A110,DepRates2001,M$1,0)</f>
        <v>0</v>
      </c>
      <c r="N110" s="22"/>
      <c r="O110" s="120" t="e">
        <f t="shared" ref="O110:O123" ca="1" si="18">E110*Q110/100</f>
        <v>#REF!</v>
      </c>
      <c r="P110" s="22"/>
      <c r="Q110" s="25">
        <f t="shared" ref="Q110:Q123" si="19">VLOOKUP($A110,Deprate2009,Q$1,0)*100</f>
        <v>1.5699999999999998</v>
      </c>
      <c r="R110" s="22"/>
      <c r="S110" s="160" t="e">
        <f ca="1">VLOOKUP($A110,INDIRECT(Summary!#REF!&amp;Summary!#REF!),S$1,0)</f>
        <v>#REF!</v>
      </c>
      <c r="T110" s="22"/>
      <c r="U110" s="144" t="e">
        <f ca="1">VLOOKUP($A110,INDIRECT(Summary!#REF!&amp;Summary!#REF!),U$1,0)</f>
        <v>#REF!</v>
      </c>
      <c r="V110" s="22" t="s">
        <v>25</v>
      </c>
      <c r="W110" s="107" t="e">
        <f ca="1">TRIM(VLOOKUP($A110,INDIRECT(Summary!#REF!&amp;Summary!#REF!),W$1,0))</f>
        <v>#REF!</v>
      </c>
      <c r="X110" s="22"/>
      <c r="Y110" s="33" t="e">
        <f ca="1">VLOOKUP($A110,INDIRECT(Summary!#REF!&amp;Summary!#REF!),Y$1,0)</f>
        <v>#REF!</v>
      </c>
      <c r="Z110" s="22"/>
      <c r="AA110" s="24" t="e">
        <f ca="1">VLOOKUP($A110,INDIRECT(Summary!#REF!&amp;Summary!#REF!),AA$1,0)</f>
        <v>#REF!</v>
      </c>
      <c r="AB110" s="22"/>
      <c r="AC110" s="26" t="e">
        <f ca="1">VLOOKUP($A110,INDIRECT(Summary!#REF!&amp;Summary!#REF!),AC$1,0)</f>
        <v>#REF!</v>
      </c>
      <c r="AD110" s="27"/>
      <c r="AE110" s="24" t="e">
        <f ca="1">AA110-O110</f>
        <v>#REF!</v>
      </c>
      <c r="AH110" s="108"/>
      <c r="AQ110" s="108"/>
    </row>
    <row r="111" spans="1:43" x14ac:dyDescent="0.25">
      <c r="A111" s="92">
        <v>361</v>
      </c>
      <c r="B111" s="89"/>
      <c r="C111" s="22" t="s">
        <v>95</v>
      </c>
      <c r="D111" s="22"/>
      <c r="E111" s="24" t="e">
        <f ca="1">VLOOKUP($A111,INDIRECT(Summary!#REF!&amp;Summary!#REF!),E$1,0)</f>
        <v>#REF!</v>
      </c>
      <c r="F111" s="22"/>
      <c r="G111" s="160"/>
      <c r="H111" s="22"/>
      <c r="I111" s="28">
        <f t="shared" si="15"/>
        <v>45</v>
      </c>
      <c r="J111" s="143" t="s">
        <v>25</v>
      </c>
      <c r="K111" s="29" t="str">
        <f t="shared" si="16"/>
        <v>S2</v>
      </c>
      <c r="L111" s="22"/>
      <c r="M111" s="33">
        <f t="shared" si="17"/>
        <v>0</v>
      </c>
      <c r="N111" s="22"/>
      <c r="O111" s="120" t="e">
        <f t="shared" ca="1" si="18"/>
        <v>#REF!</v>
      </c>
      <c r="P111" s="22"/>
      <c r="Q111" s="25">
        <f t="shared" si="19"/>
        <v>2.9899999999999998</v>
      </c>
      <c r="R111" s="22"/>
      <c r="S111" s="160" t="e">
        <f ca="1">VLOOKUP($A111,INDIRECT(Summary!#REF!&amp;Summary!#REF!),S$1,0)</f>
        <v>#REF!</v>
      </c>
      <c r="T111" s="22"/>
      <c r="U111" s="144" t="e">
        <f ca="1">VLOOKUP($A111,INDIRECT(Summary!#REF!&amp;Summary!#REF!),U$1,0)</f>
        <v>#REF!</v>
      </c>
      <c r="V111" s="22" t="s">
        <v>25</v>
      </c>
      <c r="W111" s="107" t="e">
        <f ca="1">TRIM(VLOOKUP($A111,INDIRECT(Summary!#REF!&amp;Summary!#REF!),W$1,0))</f>
        <v>#REF!</v>
      </c>
      <c r="X111" s="22"/>
      <c r="Y111" s="33" t="e">
        <f ca="1">VLOOKUP($A111,INDIRECT(Summary!#REF!&amp;Summary!#REF!),Y$1,0)</f>
        <v>#REF!</v>
      </c>
      <c r="Z111" s="22"/>
      <c r="AA111" s="24" t="e">
        <f ca="1">VLOOKUP($A111,INDIRECT(Summary!#REF!&amp;Summary!#REF!),AA$1,0)</f>
        <v>#REF!</v>
      </c>
      <c r="AB111" s="22"/>
      <c r="AC111" s="26" t="e">
        <f ca="1">VLOOKUP($A111,INDIRECT(Summary!#REF!&amp;Summary!#REF!),AC$1,0)</f>
        <v>#REF!</v>
      </c>
      <c r="AD111" s="27"/>
      <c r="AE111" s="24" t="e">
        <f t="shared" ref="AE111:AE123" ca="1" si="20">AA111-O111</f>
        <v>#REF!</v>
      </c>
      <c r="AH111" s="108"/>
      <c r="AQ111" s="108"/>
    </row>
    <row r="112" spans="1:43" x14ac:dyDescent="0.25">
      <c r="A112" s="92">
        <v>362</v>
      </c>
      <c r="B112" s="89"/>
      <c r="C112" s="22" t="s">
        <v>84</v>
      </c>
      <c r="D112" s="22"/>
      <c r="E112" s="24" t="e">
        <f ca="1">VLOOKUP($A112,INDIRECT(Summary!#REF!&amp;Summary!#REF!),E$1,0)</f>
        <v>#REF!</v>
      </c>
      <c r="F112" s="22"/>
      <c r="G112" s="160"/>
      <c r="H112" s="22"/>
      <c r="I112" s="28">
        <f t="shared" si="15"/>
        <v>40</v>
      </c>
      <c r="J112" s="143" t="s">
        <v>25</v>
      </c>
      <c r="K112" s="29" t="str">
        <f t="shared" si="16"/>
        <v>R2</v>
      </c>
      <c r="L112" s="22"/>
      <c r="M112" s="33">
        <f t="shared" si="17"/>
        <v>0</v>
      </c>
      <c r="N112" s="22"/>
      <c r="O112" s="120" t="e">
        <f t="shared" ca="1" si="18"/>
        <v>#REF!</v>
      </c>
      <c r="P112" s="22"/>
      <c r="Q112" s="25">
        <f t="shared" si="19"/>
        <v>2.2599999999999998</v>
      </c>
      <c r="R112" s="22"/>
      <c r="S112" s="160" t="e">
        <f ca="1">VLOOKUP($A112,INDIRECT(Summary!#REF!&amp;Summary!#REF!),S$1,0)</f>
        <v>#REF!</v>
      </c>
      <c r="T112" s="22"/>
      <c r="U112" s="144" t="e">
        <f ca="1">VLOOKUP($A112,INDIRECT(Summary!#REF!&amp;Summary!#REF!),U$1,0)</f>
        <v>#REF!</v>
      </c>
      <c r="V112" s="22" t="s">
        <v>25</v>
      </c>
      <c r="W112" s="107" t="e">
        <f ca="1">TRIM(VLOOKUP($A112,INDIRECT(Summary!#REF!&amp;Summary!#REF!),W$1,0))</f>
        <v>#REF!</v>
      </c>
      <c r="X112" s="22"/>
      <c r="Y112" s="33" t="e">
        <f ca="1">VLOOKUP($A112,INDIRECT(Summary!#REF!&amp;Summary!#REF!),Y$1,0)</f>
        <v>#REF!</v>
      </c>
      <c r="Z112" s="22"/>
      <c r="AA112" s="24" t="e">
        <f ca="1">VLOOKUP($A112,INDIRECT(Summary!#REF!&amp;Summary!#REF!),AA$1,0)</f>
        <v>#REF!</v>
      </c>
      <c r="AB112" s="22"/>
      <c r="AC112" s="26" t="e">
        <f ca="1">VLOOKUP($A112,INDIRECT(Summary!#REF!&amp;Summary!#REF!),AC$1,0)</f>
        <v>#REF!</v>
      </c>
      <c r="AD112" s="27"/>
      <c r="AE112" s="24" t="e">
        <f t="shared" ca="1" si="20"/>
        <v>#REF!</v>
      </c>
      <c r="AH112" s="108"/>
      <c r="AQ112" s="108"/>
    </row>
    <row r="113" spans="1:43" x14ac:dyDescent="0.25">
      <c r="A113" s="92">
        <v>362.1</v>
      </c>
      <c r="B113" s="89"/>
      <c r="C113" s="22" t="s">
        <v>285</v>
      </c>
      <c r="D113" s="22"/>
      <c r="E113" s="24" t="e">
        <f ca="1">VLOOKUP($A113,INDIRECT(Summary!#REF!&amp;Summary!#REF!),E$1,0)</f>
        <v>#REF!</v>
      </c>
      <c r="F113" s="22"/>
      <c r="G113" s="157" t="s">
        <v>274</v>
      </c>
      <c r="H113" s="21"/>
      <c r="I113" s="21"/>
      <c r="J113" s="21"/>
      <c r="K113" s="21"/>
      <c r="L113" s="21"/>
      <c r="M113" s="33"/>
      <c r="N113" s="22"/>
      <c r="O113" s="120" t="e">
        <f t="shared" ca="1" si="18"/>
        <v>#REF!</v>
      </c>
      <c r="P113" s="22"/>
      <c r="Q113" s="25">
        <f t="shared" si="19"/>
        <v>4.18</v>
      </c>
      <c r="R113" s="22"/>
      <c r="S113" s="160" t="e">
        <f ca="1">VLOOKUP($A113,INDIRECT(Summary!#REF!&amp;Summary!#REF!),S$1,0)</f>
        <v>#REF!</v>
      </c>
      <c r="T113" s="22"/>
      <c r="U113" s="144" t="e">
        <f ca="1">VLOOKUP($A113,INDIRECT(Summary!#REF!&amp;Summary!#REF!),U$1,0)</f>
        <v>#REF!</v>
      </c>
      <c r="V113" s="22" t="s">
        <v>25</v>
      </c>
      <c r="W113" s="107" t="e">
        <f ca="1">TRIM(VLOOKUP($A113,INDIRECT(Summary!#REF!&amp;Summary!#REF!),W$1,0))</f>
        <v>#REF!</v>
      </c>
      <c r="X113" s="22"/>
      <c r="Y113" s="33" t="e">
        <f ca="1">VLOOKUP($A113,INDIRECT(Summary!#REF!&amp;Summary!#REF!),Y$1,0)</f>
        <v>#REF!</v>
      </c>
      <c r="Z113" s="22"/>
      <c r="AA113" s="24" t="e">
        <f ca="1">VLOOKUP($A113,INDIRECT(Summary!#REF!&amp;Summary!#REF!),AA$1,0)</f>
        <v>#REF!</v>
      </c>
      <c r="AB113" s="22"/>
      <c r="AC113" s="26" t="e">
        <f ca="1">VLOOKUP($A113,INDIRECT(Summary!#REF!&amp;Summary!#REF!),AC$1,0)</f>
        <v>#REF!</v>
      </c>
      <c r="AD113" s="27"/>
      <c r="AE113" s="24" t="e">
        <f ca="1">AA113-O113</f>
        <v>#REF!</v>
      </c>
      <c r="AH113" s="108"/>
      <c r="AQ113" s="108"/>
    </row>
    <row r="114" spans="1:43" x14ac:dyDescent="0.25">
      <c r="A114" s="92">
        <v>362.2</v>
      </c>
      <c r="B114" s="89"/>
      <c r="C114" s="22" t="s">
        <v>286</v>
      </c>
      <c r="D114" s="22"/>
      <c r="E114" s="24" t="e">
        <f ca="1">VLOOKUP($A114,INDIRECT(Summary!#REF!&amp;Summary!#REF!),E$1,0)</f>
        <v>#REF!</v>
      </c>
      <c r="F114" s="22"/>
      <c r="G114" s="157" t="s">
        <v>274</v>
      </c>
      <c r="H114" s="21"/>
      <c r="I114" s="21"/>
      <c r="J114" s="21"/>
      <c r="K114" s="21"/>
      <c r="L114" s="21"/>
      <c r="M114" s="33"/>
      <c r="N114" s="22"/>
      <c r="O114" s="120" t="e">
        <f t="shared" ca="1" si="18"/>
        <v>#REF!</v>
      </c>
      <c r="P114" s="22"/>
      <c r="Q114" s="25">
        <f t="shared" si="19"/>
        <v>2.2599999999999998</v>
      </c>
      <c r="R114" s="22"/>
      <c r="S114" s="160" t="e">
        <f ca="1">VLOOKUP($A114,INDIRECT(Summary!#REF!&amp;Summary!#REF!),S$1,0)</f>
        <v>#REF!</v>
      </c>
      <c r="T114" s="22"/>
      <c r="U114" s="144" t="e">
        <f ca="1">VLOOKUP($A114,INDIRECT(Summary!#REF!&amp;Summary!#REF!),U$1,0)</f>
        <v>#REF!</v>
      </c>
      <c r="V114" s="22" t="s">
        <v>25</v>
      </c>
      <c r="W114" s="107" t="e">
        <f ca="1">TRIM(VLOOKUP($A114,INDIRECT(Summary!#REF!&amp;Summary!#REF!),W$1,0))</f>
        <v>#REF!</v>
      </c>
      <c r="X114" s="22"/>
      <c r="Y114" s="33" t="e">
        <f ca="1">VLOOKUP($A114,INDIRECT(Summary!#REF!&amp;Summary!#REF!),Y$1,0)</f>
        <v>#REF!</v>
      </c>
      <c r="Z114" s="22"/>
      <c r="AA114" s="24" t="e">
        <f ca="1">VLOOKUP($A114,INDIRECT(Summary!#REF!&amp;Summary!#REF!),AA$1,0)</f>
        <v>#REF!</v>
      </c>
      <c r="AB114" s="22"/>
      <c r="AC114" s="26" t="e">
        <f ca="1">VLOOKUP($A114,INDIRECT(Summary!#REF!&amp;Summary!#REF!),AC$1,0)</f>
        <v>#REF!</v>
      </c>
      <c r="AD114" s="27"/>
      <c r="AE114" s="24" t="e">
        <f ca="1">AA114-O114</f>
        <v>#REF!</v>
      </c>
      <c r="AH114" s="108"/>
      <c r="AQ114" s="108"/>
    </row>
    <row r="115" spans="1:43" x14ac:dyDescent="0.25">
      <c r="A115" s="92">
        <v>362.3</v>
      </c>
      <c r="B115" s="89"/>
      <c r="C115" s="22" t="s">
        <v>287</v>
      </c>
      <c r="D115" s="22"/>
      <c r="E115" s="24" t="e">
        <f ca="1">VLOOKUP($A115,INDIRECT(Summary!#REF!&amp;Summary!#REF!),E$1,0)</f>
        <v>#REF!</v>
      </c>
      <c r="F115" s="22"/>
      <c r="G115" s="157" t="s">
        <v>274</v>
      </c>
      <c r="H115" s="21"/>
      <c r="I115" s="21"/>
      <c r="J115" s="21"/>
      <c r="K115" s="21"/>
      <c r="L115" s="21"/>
      <c r="M115" s="33"/>
      <c r="N115" s="22"/>
      <c r="O115" s="120" t="e">
        <f t="shared" ca="1" si="18"/>
        <v>#REF!</v>
      </c>
      <c r="P115" s="22"/>
      <c r="Q115" s="25">
        <f t="shared" si="19"/>
        <v>4.18</v>
      </c>
      <c r="R115" s="22"/>
      <c r="S115" s="160" t="e">
        <f ca="1">VLOOKUP($A115,INDIRECT(Summary!#REF!&amp;Summary!#REF!),S$1,0)</f>
        <v>#REF!</v>
      </c>
      <c r="T115" s="22"/>
      <c r="U115" s="144" t="e">
        <f ca="1">VLOOKUP($A115,INDIRECT(Summary!#REF!&amp;Summary!#REF!),U$1,0)</f>
        <v>#REF!</v>
      </c>
      <c r="V115" s="22" t="s">
        <v>25</v>
      </c>
      <c r="W115" s="107" t="e">
        <f ca="1">TRIM(VLOOKUP($A115,INDIRECT(Summary!#REF!&amp;Summary!#REF!),W$1,0))</f>
        <v>#REF!</v>
      </c>
      <c r="X115" s="22"/>
      <c r="Y115" s="33" t="e">
        <f ca="1">VLOOKUP($A115,INDIRECT(Summary!#REF!&amp;Summary!#REF!),Y$1,0)</f>
        <v>#REF!</v>
      </c>
      <c r="Z115" s="22"/>
      <c r="AA115" s="24" t="e">
        <f ca="1">VLOOKUP($A115,INDIRECT(Summary!#REF!&amp;Summary!#REF!),AA$1,0)</f>
        <v>#REF!</v>
      </c>
      <c r="AB115" s="22"/>
      <c r="AC115" s="26" t="e">
        <f ca="1">VLOOKUP($A115,INDIRECT(Summary!#REF!&amp;Summary!#REF!),AC$1,0)</f>
        <v>#REF!</v>
      </c>
      <c r="AD115" s="27"/>
      <c r="AE115" s="24" t="e">
        <f ca="1">AA115-O115</f>
        <v>#REF!</v>
      </c>
      <c r="AH115" s="108"/>
      <c r="AQ115" s="108"/>
    </row>
    <row r="116" spans="1:43" x14ac:dyDescent="0.25">
      <c r="A116" s="92">
        <v>364</v>
      </c>
      <c r="B116" s="89"/>
      <c r="C116" s="22" t="s">
        <v>96</v>
      </c>
      <c r="D116" s="22"/>
      <c r="E116" s="24" t="e">
        <f ca="1">VLOOKUP($A116,INDIRECT(Summary!#REF!&amp;Summary!#REF!),E$1,0)</f>
        <v>#REF!</v>
      </c>
      <c r="F116" s="22"/>
      <c r="G116" s="160"/>
      <c r="H116" s="22"/>
      <c r="I116" s="28">
        <f t="shared" si="15"/>
        <v>34</v>
      </c>
      <c r="J116" s="143" t="s">
        <v>25</v>
      </c>
      <c r="K116" s="29" t="str">
        <f t="shared" si="16"/>
        <v>R2</v>
      </c>
      <c r="L116" s="22"/>
      <c r="M116" s="33">
        <f t="shared" si="17"/>
        <v>0</v>
      </c>
      <c r="N116" s="22"/>
      <c r="O116" s="120" t="e">
        <f t="shared" ca="1" si="18"/>
        <v>#REF!</v>
      </c>
      <c r="P116" s="22"/>
      <c r="Q116" s="25">
        <f t="shared" si="19"/>
        <v>3.0700000000000003</v>
      </c>
      <c r="R116" s="22"/>
      <c r="S116" s="160" t="e">
        <f ca="1">VLOOKUP($A116,INDIRECT(Summary!#REF!&amp;Summary!#REF!),S$1,0)</f>
        <v>#REF!</v>
      </c>
      <c r="T116" s="22"/>
      <c r="U116" s="144" t="e">
        <f ca="1">VLOOKUP($A116,INDIRECT(Summary!#REF!&amp;Summary!#REF!),U$1,0)</f>
        <v>#REF!</v>
      </c>
      <c r="V116" s="22" t="s">
        <v>25</v>
      </c>
      <c r="W116" s="107" t="e">
        <f ca="1">TRIM(VLOOKUP($A116,INDIRECT(Summary!#REF!&amp;Summary!#REF!),W$1,0))</f>
        <v>#REF!</v>
      </c>
      <c r="X116" s="22"/>
      <c r="Y116" s="33" t="e">
        <f ca="1">VLOOKUP($A116,INDIRECT(Summary!#REF!&amp;Summary!#REF!),Y$1,0)</f>
        <v>#REF!</v>
      </c>
      <c r="Z116" s="22"/>
      <c r="AA116" s="24" t="e">
        <f ca="1">VLOOKUP($A116,INDIRECT(Summary!#REF!&amp;Summary!#REF!),AA$1,0)</f>
        <v>#REF!</v>
      </c>
      <c r="AB116" s="22"/>
      <c r="AC116" s="26" t="e">
        <f ca="1">VLOOKUP($A116,INDIRECT(Summary!#REF!&amp;Summary!#REF!),AC$1,0)</f>
        <v>#REF!</v>
      </c>
      <c r="AD116" s="27"/>
      <c r="AE116" s="24" t="e">
        <f t="shared" ca="1" si="20"/>
        <v>#REF!</v>
      </c>
      <c r="AH116" s="108"/>
      <c r="AQ116" s="108"/>
    </row>
    <row r="117" spans="1:43" x14ac:dyDescent="0.25">
      <c r="A117" s="92">
        <v>365</v>
      </c>
      <c r="B117" s="89"/>
      <c r="C117" s="22" t="s">
        <v>87</v>
      </c>
      <c r="D117" s="22"/>
      <c r="E117" s="24" t="e">
        <f ca="1">VLOOKUP($A117,INDIRECT(Summary!#REF!&amp;Summary!#REF!),E$1,0)</f>
        <v>#REF!</v>
      </c>
      <c r="F117" s="22"/>
      <c r="G117" s="160"/>
      <c r="H117" s="22"/>
      <c r="I117" s="28">
        <f t="shared" si="15"/>
        <v>36</v>
      </c>
      <c r="J117" s="143" t="s">
        <v>25</v>
      </c>
      <c r="K117" s="29" t="str">
        <f t="shared" si="16"/>
        <v>R2</v>
      </c>
      <c r="L117" s="22"/>
      <c r="M117" s="33">
        <f t="shared" si="17"/>
        <v>0</v>
      </c>
      <c r="N117" s="22"/>
      <c r="O117" s="120" t="e">
        <f t="shared" ca="1" si="18"/>
        <v>#REF!</v>
      </c>
      <c r="P117" s="22"/>
      <c r="Q117" s="25">
        <f t="shared" si="19"/>
        <v>3.26</v>
      </c>
      <c r="R117" s="22"/>
      <c r="S117" s="160" t="e">
        <f ca="1">VLOOKUP($A117,INDIRECT(Summary!#REF!&amp;Summary!#REF!),S$1,0)</f>
        <v>#REF!</v>
      </c>
      <c r="T117" s="22"/>
      <c r="U117" s="144" t="e">
        <f ca="1">VLOOKUP($A117,INDIRECT(Summary!#REF!&amp;Summary!#REF!),U$1,0)</f>
        <v>#REF!</v>
      </c>
      <c r="V117" s="22" t="s">
        <v>25</v>
      </c>
      <c r="W117" s="107" t="e">
        <f ca="1">TRIM(VLOOKUP($A117,INDIRECT(Summary!#REF!&amp;Summary!#REF!),W$1,0))</f>
        <v>#REF!</v>
      </c>
      <c r="X117" s="22"/>
      <c r="Y117" s="33" t="e">
        <f ca="1">VLOOKUP($A117,INDIRECT(Summary!#REF!&amp;Summary!#REF!),Y$1,0)</f>
        <v>#REF!</v>
      </c>
      <c r="Z117" s="22"/>
      <c r="AA117" s="24" t="e">
        <f ca="1">VLOOKUP($A117,INDIRECT(Summary!#REF!&amp;Summary!#REF!),AA$1,0)</f>
        <v>#REF!</v>
      </c>
      <c r="AB117" s="22"/>
      <c r="AC117" s="26" t="e">
        <f ca="1">VLOOKUP($A117,INDIRECT(Summary!#REF!&amp;Summary!#REF!),AC$1,0)</f>
        <v>#REF!</v>
      </c>
      <c r="AD117" s="27"/>
      <c r="AE117" s="24" t="e">
        <f t="shared" ca="1" si="20"/>
        <v>#REF!</v>
      </c>
      <c r="AH117" s="108"/>
      <c r="AQ117" s="108"/>
    </row>
    <row r="118" spans="1:43" x14ac:dyDescent="0.25">
      <c r="A118" s="92">
        <v>366</v>
      </c>
      <c r="B118" s="89"/>
      <c r="C118" s="22" t="s">
        <v>88</v>
      </c>
      <c r="D118" s="22"/>
      <c r="E118" s="24" t="e">
        <f ca="1">VLOOKUP($A118,INDIRECT(Summary!#REF!&amp;Summary!#REF!),E$1,0)</f>
        <v>#REF!</v>
      </c>
      <c r="F118" s="22"/>
      <c r="G118" s="160"/>
      <c r="H118" s="22"/>
      <c r="I118" s="28">
        <f t="shared" si="15"/>
        <v>75</v>
      </c>
      <c r="J118" s="143" t="s">
        <v>25</v>
      </c>
      <c r="K118" s="29" t="str">
        <f t="shared" si="16"/>
        <v>R4</v>
      </c>
      <c r="L118" s="22"/>
      <c r="M118" s="33">
        <f t="shared" si="17"/>
        <v>0</v>
      </c>
      <c r="N118" s="22"/>
      <c r="O118" s="120" t="e">
        <f t="shared" ca="1" si="18"/>
        <v>#REF!</v>
      </c>
      <c r="P118" s="22"/>
      <c r="Q118" s="25">
        <f t="shared" si="19"/>
        <v>1.32</v>
      </c>
      <c r="R118" s="22"/>
      <c r="S118" s="160" t="e">
        <f ca="1">VLOOKUP($A118,INDIRECT(Summary!#REF!&amp;Summary!#REF!),S$1,0)</f>
        <v>#REF!</v>
      </c>
      <c r="T118" s="22"/>
      <c r="U118" s="144" t="e">
        <f ca="1">VLOOKUP($A118,INDIRECT(Summary!#REF!&amp;Summary!#REF!),U$1,0)</f>
        <v>#REF!</v>
      </c>
      <c r="V118" s="22" t="s">
        <v>25</v>
      </c>
      <c r="W118" s="107" t="e">
        <f ca="1">TRIM(VLOOKUP($A118,INDIRECT(Summary!#REF!&amp;Summary!#REF!),W$1,0))</f>
        <v>#REF!</v>
      </c>
      <c r="X118" s="22"/>
      <c r="Y118" s="33" t="e">
        <f ca="1">VLOOKUP($A118,INDIRECT(Summary!#REF!&amp;Summary!#REF!),Y$1,0)</f>
        <v>#REF!</v>
      </c>
      <c r="Z118" s="22"/>
      <c r="AA118" s="24" t="e">
        <f ca="1">VLOOKUP($A118,INDIRECT(Summary!#REF!&amp;Summary!#REF!),AA$1,0)</f>
        <v>#REF!</v>
      </c>
      <c r="AB118" s="22"/>
      <c r="AC118" s="26" t="e">
        <f ca="1">VLOOKUP($A118,INDIRECT(Summary!#REF!&amp;Summary!#REF!),AC$1,0)</f>
        <v>#REF!</v>
      </c>
      <c r="AD118" s="27"/>
      <c r="AE118" s="24" t="e">
        <f t="shared" ca="1" si="20"/>
        <v>#REF!</v>
      </c>
      <c r="AH118" s="108"/>
      <c r="AQ118" s="108"/>
    </row>
    <row r="119" spans="1:43" x14ac:dyDescent="0.25">
      <c r="A119" s="92">
        <v>367</v>
      </c>
      <c r="B119" s="89"/>
      <c r="C119" s="22" t="s">
        <v>89</v>
      </c>
      <c r="D119" s="22"/>
      <c r="E119" s="24" t="e">
        <f ca="1">VLOOKUP($A119,INDIRECT(Summary!#REF!&amp;Summary!#REF!),E$1,0)</f>
        <v>#REF!</v>
      </c>
      <c r="F119" s="22"/>
      <c r="G119" s="160"/>
      <c r="H119" s="22"/>
      <c r="I119" s="28">
        <f t="shared" si="15"/>
        <v>43</v>
      </c>
      <c r="J119" s="143" t="s">
        <v>25</v>
      </c>
      <c r="K119" s="29" t="str">
        <f t="shared" si="16"/>
        <v>S2</v>
      </c>
      <c r="L119" s="22"/>
      <c r="M119" s="33">
        <f t="shared" si="17"/>
        <v>0</v>
      </c>
      <c r="N119" s="22"/>
      <c r="O119" s="120" t="e">
        <f t="shared" ca="1" si="18"/>
        <v>#REF!</v>
      </c>
      <c r="P119" s="22"/>
      <c r="Q119" s="25">
        <f t="shared" si="19"/>
        <v>2.3199999999999998</v>
      </c>
      <c r="R119" s="22"/>
      <c r="S119" s="160" t="e">
        <f ca="1">VLOOKUP($A119,INDIRECT(Summary!#REF!&amp;Summary!#REF!),S$1,0)</f>
        <v>#REF!</v>
      </c>
      <c r="T119" s="22"/>
      <c r="U119" s="144" t="e">
        <f ca="1">VLOOKUP($A119,INDIRECT(Summary!#REF!&amp;Summary!#REF!),U$1,0)</f>
        <v>#REF!</v>
      </c>
      <c r="V119" s="22" t="s">
        <v>25</v>
      </c>
      <c r="W119" s="107" t="e">
        <f ca="1">TRIM(VLOOKUP($A119,INDIRECT(Summary!#REF!&amp;Summary!#REF!),W$1,0))</f>
        <v>#REF!</v>
      </c>
      <c r="X119" s="22"/>
      <c r="Y119" s="33" t="e">
        <f ca="1">VLOOKUP($A119,INDIRECT(Summary!#REF!&amp;Summary!#REF!),Y$1,0)</f>
        <v>#REF!</v>
      </c>
      <c r="Z119" s="22"/>
      <c r="AA119" s="24" t="e">
        <f ca="1">VLOOKUP($A119,INDIRECT(Summary!#REF!&amp;Summary!#REF!),AA$1,0)</f>
        <v>#REF!</v>
      </c>
      <c r="AB119" s="22"/>
      <c r="AC119" s="26" t="e">
        <f ca="1">VLOOKUP($A119,INDIRECT(Summary!#REF!&amp;Summary!#REF!),AC$1,0)</f>
        <v>#REF!</v>
      </c>
      <c r="AD119" s="27"/>
      <c r="AE119" s="24" t="e">
        <f t="shared" ca="1" si="20"/>
        <v>#REF!</v>
      </c>
      <c r="AH119" s="108"/>
      <c r="AQ119" s="108"/>
    </row>
    <row r="120" spans="1:43" x14ac:dyDescent="0.25">
      <c r="A120" s="92">
        <v>368</v>
      </c>
      <c r="B120" s="89"/>
      <c r="C120" s="22" t="s">
        <v>97</v>
      </c>
      <c r="D120" s="22"/>
      <c r="E120" s="24" t="e">
        <f ca="1">VLOOKUP($A120,INDIRECT(Summary!#REF!&amp;Summary!#REF!),E$1,0)</f>
        <v>#REF!</v>
      </c>
      <c r="F120" s="22"/>
      <c r="G120" s="160"/>
      <c r="H120" s="22"/>
      <c r="I120" s="28">
        <f t="shared" si="15"/>
        <v>25</v>
      </c>
      <c r="J120" s="143" t="s">
        <v>25</v>
      </c>
      <c r="K120" s="29" t="str">
        <f t="shared" si="16"/>
        <v>R1</v>
      </c>
      <c r="L120" s="22"/>
      <c r="M120" s="33">
        <f t="shared" si="17"/>
        <v>0</v>
      </c>
      <c r="N120" s="22"/>
      <c r="O120" s="120" t="e">
        <f t="shared" ca="1" si="18"/>
        <v>#REF!</v>
      </c>
      <c r="P120" s="22"/>
      <c r="Q120" s="25">
        <f t="shared" si="19"/>
        <v>4.6899999999999995</v>
      </c>
      <c r="R120" s="22"/>
      <c r="S120" s="160" t="e">
        <f ca="1">VLOOKUP($A120,INDIRECT(Summary!#REF!&amp;Summary!#REF!),S$1,0)</f>
        <v>#REF!</v>
      </c>
      <c r="T120" s="22"/>
      <c r="U120" s="144" t="e">
        <f ca="1">VLOOKUP($A120,INDIRECT(Summary!#REF!&amp;Summary!#REF!),U$1,0)</f>
        <v>#REF!</v>
      </c>
      <c r="V120" s="22" t="s">
        <v>25</v>
      </c>
      <c r="W120" s="107" t="e">
        <f ca="1">TRIM(VLOOKUP($A120,INDIRECT(Summary!#REF!&amp;Summary!#REF!),W$1,0))</f>
        <v>#REF!</v>
      </c>
      <c r="X120" s="22"/>
      <c r="Y120" s="33" t="e">
        <f ca="1">VLOOKUP($A120,INDIRECT(Summary!#REF!&amp;Summary!#REF!),Y$1,0)</f>
        <v>#REF!</v>
      </c>
      <c r="Z120" s="22"/>
      <c r="AA120" s="24" t="e">
        <f ca="1">VLOOKUP($A120,INDIRECT(Summary!#REF!&amp;Summary!#REF!),AA$1,0)</f>
        <v>#REF!</v>
      </c>
      <c r="AB120" s="22"/>
      <c r="AC120" s="26" t="e">
        <f ca="1">VLOOKUP($A120,INDIRECT(Summary!#REF!&amp;Summary!#REF!),AC$1,0)</f>
        <v>#REF!</v>
      </c>
      <c r="AD120" s="27"/>
      <c r="AE120" s="24" t="e">
        <f t="shared" ca="1" si="20"/>
        <v>#REF!</v>
      </c>
      <c r="AH120" s="108"/>
      <c r="AQ120" s="108"/>
    </row>
    <row r="121" spans="1:43" x14ac:dyDescent="0.25">
      <c r="A121" s="92">
        <v>369</v>
      </c>
      <c r="B121" s="89"/>
      <c r="C121" s="92" t="s">
        <v>98</v>
      </c>
      <c r="D121" s="22"/>
      <c r="E121" s="24" t="e">
        <f ca="1">VLOOKUP($A121,INDIRECT(Summary!#REF!&amp;Summary!#REF!),E$1,0)</f>
        <v>#REF!</v>
      </c>
      <c r="F121" s="22"/>
      <c r="G121" s="160"/>
      <c r="H121" s="22"/>
      <c r="I121" s="28">
        <f t="shared" si="15"/>
        <v>38</v>
      </c>
      <c r="J121" s="143" t="s">
        <v>25</v>
      </c>
      <c r="K121" s="29" t="str">
        <f t="shared" si="16"/>
        <v>S3</v>
      </c>
      <c r="L121" s="22"/>
      <c r="M121" s="33">
        <f t="shared" si="17"/>
        <v>0</v>
      </c>
      <c r="N121" s="22"/>
      <c r="O121" s="120" t="e">
        <f t="shared" ca="1" si="18"/>
        <v>#REF!</v>
      </c>
      <c r="P121" s="22"/>
      <c r="Q121" s="25">
        <f t="shared" si="19"/>
        <v>2.78</v>
      </c>
      <c r="R121" s="22"/>
      <c r="S121" s="160" t="e">
        <f ca="1">VLOOKUP($A121,INDIRECT(Summary!#REF!&amp;Summary!#REF!),S$1,0)</f>
        <v>#REF!</v>
      </c>
      <c r="T121" s="22"/>
      <c r="U121" s="144" t="e">
        <f ca="1">VLOOKUP($A121,INDIRECT(Summary!#REF!&amp;Summary!#REF!),U$1,0)</f>
        <v>#REF!</v>
      </c>
      <c r="V121" s="22" t="s">
        <v>25</v>
      </c>
      <c r="W121" s="107" t="e">
        <f ca="1">TRIM(VLOOKUP($A121,INDIRECT(Summary!#REF!&amp;Summary!#REF!),W$1,0))</f>
        <v>#REF!</v>
      </c>
      <c r="X121" s="22"/>
      <c r="Y121" s="33" t="e">
        <f ca="1">VLOOKUP($A121,INDIRECT(Summary!#REF!&amp;Summary!#REF!),Y$1,0)</f>
        <v>#REF!</v>
      </c>
      <c r="Z121" s="22"/>
      <c r="AA121" s="24" t="e">
        <f ca="1">VLOOKUP($A121,INDIRECT(Summary!#REF!&amp;Summary!#REF!),AA$1,0)</f>
        <v>#REF!</v>
      </c>
      <c r="AB121" s="22"/>
      <c r="AC121" s="26" t="e">
        <f ca="1">VLOOKUP($A121,INDIRECT(Summary!#REF!&amp;Summary!#REF!),AC$1,0)</f>
        <v>#REF!</v>
      </c>
      <c r="AD121" s="27"/>
      <c r="AE121" s="24" t="e">
        <f t="shared" ca="1" si="20"/>
        <v>#REF!</v>
      </c>
      <c r="AH121" s="108"/>
      <c r="AQ121" s="108"/>
    </row>
    <row r="122" spans="1:43" ht="13" x14ac:dyDescent="0.3">
      <c r="A122" s="92">
        <v>370</v>
      </c>
      <c r="B122" s="91"/>
      <c r="C122" s="92" t="s">
        <v>99</v>
      </c>
      <c r="D122" s="22"/>
      <c r="E122" s="24" t="e">
        <f ca="1">VLOOKUP($A122,INDIRECT(Summary!#REF!&amp;Summary!#REF!),E$1,0)</f>
        <v>#REF!</v>
      </c>
      <c r="F122" s="22"/>
      <c r="G122" s="160"/>
      <c r="H122" s="22"/>
      <c r="I122" s="28">
        <f t="shared" si="15"/>
        <v>24</v>
      </c>
      <c r="J122" s="143" t="s">
        <v>25</v>
      </c>
      <c r="K122" s="29" t="str">
        <f t="shared" si="16"/>
        <v>S2</v>
      </c>
      <c r="L122" s="22"/>
      <c r="M122" s="33">
        <f t="shared" si="17"/>
        <v>0</v>
      </c>
      <c r="N122" s="22"/>
      <c r="O122" s="120" t="e">
        <f t="shared" ca="1" si="18"/>
        <v>#REF!</v>
      </c>
      <c r="P122" s="22"/>
      <c r="Q122" s="25">
        <f t="shared" si="19"/>
        <v>5.18</v>
      </c>
      <c r="R122" s="22"/>
      <c r="S122" s="160" t="e">
        <f ca="1">VLOOKUP($A122,INDIRECT(Summary!#REF!&amp;Summary!#REF!),S$1,0)</f>
        <v>#REF!</v>
      </c>
      <c r="T122" s="22"/>
      <c r="U122" s="144" t="e">
        <f ca="1">VLOOKUP($A122,INDIRECT(Summary!#REF!&amp;Summary!#REF!),U$1,0)</f>
        <v>#REF!</v>
      </c>
      <c r="V122" s="22" t="s">
        <v>25</v>
      </c>
      <c r="W122" s="107" t="e">
        <f ca="1">TRIM(VLOOKUP($A122,INDIRECT(Summary!#REF!&amp;Summary!#REF!),W$1,0))</f>
        <v>#REF!</v>
      </c>
      <c r="X122" s="22"/>
      <c r="Y122" s="33" t="e">
        <f ca="1">VLOOKUP($A122,INDIRECT(Summary!#REF!&amp;Summary!#REF!),Y$1,0)</f>
        <v>#REF!</v>
      </c>
      <c r="Z122" s="22"/>
      <c r="AA122" s="24" t="e">
        <f ca="1">VLOOKUP($A122,INDIRECT(Summary!#REF!&amp;Summary!#REF!),AA$1,0)</f>
        <v>#REF!</v>
      </c>
      <c r="AB122" s="22"/>
      <c r="AC122" s="26" t="e">
        <f ca="1">VLOOKUP($A122,INDIRECT(Summary!#REF!&amp;Summary!#REF!),AC$1,0)</f>
        <v>#REF!</v>
      </c>
      <c r="AD122" s="27"/>
      <c r="AE122" s="24" t="e">
        <f t="shared" ca="1" si="20"/>
        <v>#REF!</v>
      </c>
      <c r="AH122" s="108"/>
      <c r="AQ122" s="108"/>
    </row>
    <row r="123" spans="1:43" x14ac:dyDescent="0.25">
      <c r="A123" s="92">
        <v>373</v>
      </c>
      <c r="B123" s="89"/>
      <c r="C123" s="92" t="s">
        <v>100</v>
      </c>
      <c r="D123" s="22"/>
      <c r="E123" s="24" t="e">
        <f ca="1">VLOOKUP($A123,INDIRECT(Summary!#REF!&amp;Summary!#REF!),E$1,0)</f>
        <v>#REF!</v>
      </c>
      <c r="F123" s="22"/>
      <c r="G123" s="160"/>
      <c r="H123" s="22"/>
      <c r="I123" s="28">
        <f t="shared" si="15"/>
        <v>26</v>
      </c>
      <c r="J123" s="143" t="s">
        <v>25</v>
      </c>
      <c r="K123" s="29" t="str">
        <f t="shared" si="16"/>
        <v>R2</v>
      </c>
      <c r="L123" s="22"/>
      <c r="M123" s="33">
        <f t="shared" si="17"/>
        <v>0</v>
      </c>
      <c r="N123" s="22"/>
      <c r="O123" s="120" t="e">
        <f t="shared" ca="1" si="18"/>
        <v>#REF!</v>
      </c>
      <c r="P123" s="22"/>
      <c r="Q123" s="25">
        <f t="shared" si="19"/>
        <v>4.55</v>
      </c>
      <c r="R123" s="22"/>
      <c r="S123" s="160" t="e">
        <f ca="1">VLOOKUP($A123,INDIRECT(Summary!#REF!&amp;Summary!#REF!),S$1,0)</f>
        <v>#REF!</v>
      </c>
      <c r="T123" s="22"/>
      <c r="U123" s="144" t="e">
        <f ca="1">VLOOKUP($A123,INDIRECT(Summary!#REF!&amp;Summary!#REF!),U$1,0)</f>
        <v>#REF!</v>
      </c>
      <c r="V123" s="22" t="s">
        <v>25</v>
      </c>
      <c r="W123" s="107" t="e">
        <f ca="1">TRIM(VLOOKUP($A123,INDIRECT(Summary!#REF!&amp;Summary!#REF!),W$1,0))</f>
        <v>#REF!</v>
      </c>
      <c r="X123" s="22"/>
      <c r="Y123" s="33" t="e">
        <f ca="1">VLOOKUP($A123,INDIRECT(Summary!#REF!&amp;Summary!#REF!),Y$1,0)</f>
        <v>#REF!</v>
      </c>
      <c r="Z123" s="22"/>
      <c r="AA123" s="24" t="e">
        <f ca="1">VLOOKUP($A123,INDIRECT(Summary!#REF!&amp;Summary!#REF!),AA$1,0)</f>
        <v>#REF!</v>
      </c>
      <c r="AB123" s="22"/>
      <c r="AC123" s="26" t="e">
        <f ca="1">VLOOKUP($A123,INDIRECT(Summary!#REF!&amp;Summary!#REF!),AC$1,0)</f>
        <v>#REF!</v>
      </c>
      <c r="AD123" s="27"/>
      <c r="AE123" s="24" t="e">
        <f t="shared" ca="1" si="20"/>
        <v>#REF!</v>
      </c>
      <c r="AF123" s="137"/>
      <c r="AH123" s="108"/>
      <c r="AQ123" s="108"/>
    </row>
    <row r="124" spans="1:43" ht="13" x14ac:dyDescent="0.3">
      <c r="A124" s="92"/>
      <c r="B124" s="91"/>
      <c r="C124" s="92"/>
      <c r="D124" s="22"/>
      <c r="E124" s="24"/>
      <c r="F124" s="22"/>
      <c r="G124" s="160"/>
      <c r="H124" s="22"/>
      <c r="I124" s="28"/>
      <c r="J124" s="22"/>
      <c r="K124" s="29"/>
      <c r="L124" s="22"/>
      <c r="M124" s="33"/>
      <c r="N124" s="22"/>
      <c r="O124" s="22"/>
      <c r="P124" s="22"/>
      <c r="Q124" s="25"/>
      <c r="R124" s="22"/>
      <c r="S124" s="160"/>
      <c r="T124" s="22"/>
      <c r="U124" s="22"/>
      <c r="V124" s="22"/>
      <c r="W124" s="22"/>
      <c r="X124" s="22"/>
      <c r="Y124" s="33"/>
      <c r="Z124" s="22"/>
      <c r="AA124" s="24"/>
      <c r="AB124" s="22"/>
      <c r="AC124" s="26"/>
      <c r="AD124" s="27"/>
      <c r="AE124" s="27"/>
      <c r="AH124" s="108"/>
    </row>
    <row r="125" spans="1:43" ht="13" x14ac:dyDescent="0.3">
      <c r="A125" s="92">
        <v>373.99</v>
      </c>
      <c r="B125" s="89"/>
      <c r="C125" s="22" t="s">
        <v>101</v>
      </c>
      <c r="D125" s="23"/>
      <c r="E125" s="24"/>
      <c r="F125" s="22"/>
      <c r="G125" s="160"/>
      <c r="H125" s="22"/>
      <c r="I125" s="28"/>
      <c r="J125" s="22"/>
      <c r="K125" s="29"/>
      <c r="L125" s="22"/>
      <c r="M125" s="33"/>
      <c r="N125" s="22"/>
      <c r="O125" s="120"/>
      <c r="P125" s="22"/>
      <c r="Q125" s="25"/>
      <c r="R125" s="22"/>
      <c r="S125" s="160"/>
      <c r="T125" s="22"/>
      <c r="U125" s="22"/>
      <c r="V125" s="22"/>
      <c r="W125" s="22"/>
      <c r="X125" s="22"/>
      <c r="Y125" s="33"/>
      <c r="Z125" s="22"/>
      <c r="AA125" s="144"/>
      <c r="AB125" s="22"/>
      <c r="AC125" s="26"/>
      <c r="AD125" s="27"/>
      <c r="AE125" s="24"/>
      <c r="AF125" s="137"/>
      <c r="AH125" s="108"/>
    </row>
    <row r="126" spans="1:43" ht="13" x14ac:dyDescent="0.3">
      <c r="A126" s="92"/>
      <c r="B126" s="89"/>
      <c r="C126" s="22" t="s">
        <v>272</v>
      </c>
      <c r="D126" s="23"/>
      <c r="E126" s="109" t="e">
        <f>+VLOOKUP(C126,AROforSched2,2,0)</f>
        <v>#REF!</v>
      </c>
      <c r="F126" s="22"/>
      <c r="G126" s="157"/>
      <c r="H126" s="22"/>
      <c r="I126" s="103"/>
      <c r="J126" s="104"/>
      <c r="K126" s="105"/>
      <c r="L126" s="22"/>
      <c r="M126" s="33"/>
      <c r="N126" s="22"/>
      <c r="O126" s="110" t="e">
        <f>+VLOOKUP(C126,AROforSched2,3,0)</f>
        <v>#REF!</v>
      </c>
      <c r="P126" s="22"/>
      <c r="Q126" s="25"/>
      <c r="R126" s="22"/>
      <c r="S126" s="160"/>
      <c r="T126" s="22"/>
      <c r="U126" s="22"/>
      <c r="V126" s="22"/>
      <c r="W126" s="22"/>
      <c r="X126" s="22"/>
      <c r="Y126" s="33"/>
      <c r="Z126" s="22"/>
      <c r="AA126" s="136"/>
      <c r="AB126" s="22"/>
      <c r="AC126" s="26"/>
      <c r="AD126" s="27"/>
      <c r="AE126" s="109" t="e">
        <f>AA126-O126</f>
        <v>#REF!</v>
      </c>
      <c r="AF126" s="137"/>
      <c r="AH126" s="108"/>
    </row>
    <row r="127" spans="1:43" x14ac:dyDescent="0.25">
      <c r="A127" s="92"/>
      <c r="B127" s="89"/>
      <c r="C127" s="22"/>
      <c r="D127" s="22"/>
      <c r="E127" s="24"/>
      <c r="F127" s="22"/>
      <c r="G127" s="160"/>
      <c r="H127" s="22"/>
      <c r="I127" s="28"/>
      <c r="J127" s="22"/>
      <c r="K127" s="29"/>
      <c r="L127" s="22"/>
      <c r="M127" s="33"/>
      <c r="N127" s="22"/>
      <c r="O127" s="22"/>
      <c r="P127" s="22"/>
      <c r="Q127" s="25"/>
      <c r="R127" s="22"/>
      <c r="S127" s="160"/>
      <c r="T127" s="22"/>
      <c r="U127" s="22"/>
      <c r="V127" s="22"/>
      <c r="W127" s="22"/>
      <c r="X127" s="22"/>
      <c r="Y127" s="33"/>
      <c r="Z127" s="22"/>
      <c r="AA127" s="24"/>
      <c r="AB127" s="22"/>
      <c r="AC127" s="26"/>
      <c r="AD127" s="27"/>
      <c r="AE127" s="27"/>
      <c r="AH127" s="108"/>
    </row>
    <row r="128" spans="1:43" s="77" customFormat="1" ht="13" x14ac:dyDescent="0.3">
      <c r="A128" s="141"/>
      <c r="B128" s="91" t="s">
        <v>102</v>
      </c>
      <c r="C128" s="23"/>
      <c r="D128" s="23"/>
      <c r="E128" s="129" t="e">
        <f ca="1">SUBTOTAL(9,E110:E126)</f>
        <v>#REF!</v>
      </c>
      <c r="F128" s="23"/>
      <c r="G128" s="161"/>
      <c r="H128" s="23"/>
      <c r="I128" s="101"/>
      <c r="J128" s="23"/>
      <c r="K128" s="102"/>
      <c r="L128" s="23"/>
      <c r="M128" s="130"/>
      <c r="N128" s="23"/>
      <c r="O128" s="129" t="e">
        <f ca="1">SUBTOTAL(9,O110:O126)</f>
        <v>#REF!</v>
      </c>
      <c r="P128" s="23"/>
      <c r="Q128" s="131" t="e">
        <f ca="1">O128/E128*100</f>
        <v>#REF!</v>
      </c>
      <c r="R128" s="23"/>
      <c r="S128" s="161"/>
      <c r="T128" s="23"/>
      <c r="U128" s="23"/>
      <c r="V128" s="23"/>
      <c r="W128" s="23"/>
      <c r="X128" s="23"/>
      <c r="Y128" s="130"/>
      <c r="Z128" s="23"/>
      <c r="AA128" s="129" t="e">
        <f ca="1">SUBTOTAL(9,AA110:AA126)</f>
        <v>#REF!</v>
      </c>
      <c r="AB128" s="23"/>
      <c r="AC128" s="133" t="e">
        <f ca="1">ROUND(AA128/E128*100,2)</f>
        <v>#REF!</v>
      </c>
      <c r="AD128" s="134"/>
      <c r="AE128" s="129" t="e">
        <f ca="1">SUBTOTAL(9,AE110:AE126)</f>
        <v>#REF!</v>
      </c>
      <c r="AG128" s="68"/>
      <c r="AH128" s="108"/>
    </row>
    <row r="129" spans="1:43" s="77" customFormat="1" ht="13" x14ac:dyDescent="0.3">
      <c r="A129" s="141"/>
      <c r="B129" s="91"/>
      <c r="C129" s="23"/>
      <c r="D129" s="23"/>
      <c r="E129" s="129"/>
      <c r="F129" s="23"/>
      <c r="G129" s="161"/>
      <c r="H129" s="23"/>
      <c r="I129" s="101"/>
      <c r="J129" s="23"/>
      <c r="K129" s="102"/>
      <c r="L129" s="23"/>
      <c r="M129" s="130"/>
      <c r="N129" s="23"/>
      <c r="O129" s="23"/>
      <c r="P129" s="23"/>
      <c r="Q129" s="131"/>
      <c r="R129" s="23"/>
      <c r="S129" s="161"/>
      <c r="T129" s="23"/>
      <c r="U129" s="23"/>
      <c r="V129" s="23"/>
      <c r="W129" s="23"/>
      <c r="X129" s="23"/>
      <c r="Y129" s="130"/>
      <c r="Z129" s="23"/>
      <c r="AA129" s="129"/>
      <c r="AB129" s="23"/>
      <c r="AC129" s="133"/>
      <c r="AD129" s="134"/>
      <c r="AE129" s="134"/>
      <c r="AG129" s="68"/>
      <c r="AH129" s="108"/>
    </row>
    <row r="130" spans="1:43" s="77" customFormat="1" ht="13" x14ac:dyDescent="0.3">
      <c r="A130" s="141"/>
      <c r="B130" s="91" t="s">
        <v>103</v>
      </c>
      <c r="C130" s="146"/>
      <c r="D130" s="23"/>
      <c r="E130" s="129"/>
      <c r="F130" s="23"/>
      <c r="G130" s="161"/>
      <c r="H130" s="23"/>
      <c r="I130" s="101"/>
      <c r="J130" s="23"/>
      <c r="K130" s="102"/>
      <c r="L130" s="23"/>
      <c r="M130" s="130"/>
      <c r="N130" s="23"/>
      <c r="O130" s="23"/>
      <c r="P130" s="23"/>
      <c r="Q130" s="131"/>
      <c r="R130" s="23"/>
      <c r="S130" s="161"/>
      <c r="T130" s="23"/>
      <c r="U130" s="23"/>
      <c r="V130" s="23"/>
      <c r="W130" s="23"/>
      <c r="X130" s="23"/>
      <c r="Y130" s="130"/>
      <c r="Z130" s="23"/>
      <c r="AA130" s="129"/>
      <c r="AB130" s="23"/>
      <c r="AC130" s="133"/>
      <c r="AD130" s="134"/>
      <c r="AE130" s="134"/>
      <c r="AG130" s="68"/>
      <c r="AH130" s="108"/>
    </row>
    <row r="131" spans="1:43" x14ac:dyDescent="0.25">
      <c r="A131" s="92">
        <v>389.1</v>
      </c>
      <c r="B131" s="89"/>
      <c r="C131" s="22" t="s">
        <v>104</v>
      </c>
      <c r="D131" s="22"/>
      <c r="E131" s="24" t="e">
        <f ca="1">VLOOKUP($A131,INDIRECT(Summary!#REF!&amp;Summary!#REF!),E$1,0)</f>
        <v>#REF!</v>
      </c>
      <c r="F131" s="22"/>
      <c r="G131" s="160"/>
      <c r="H131" s="22"/>
      <c r="I131" s="28">
        <f>VLOOKUP($A131,DepRates2001,I$1,0)</f>
        <v>50</v>
      </c>
      <c r="J131" s="145" t="s">
        <v>25</v>
      </c>
      <c r="K131" s="29" t="str">
        <f>VLOOKUP($A131,DepRates2001,K$1,0)</f>
        <v>SQ</v>
      </c>
      <c r="L131" s="22"/>
      <c r="M131" s="33">
        <f>VLOOKUP($A131,DepRates2001,M$1,0)</f>
        <v>0</v>
      </c>
      <c r="N131" s="22"/>
      <c r="O131" s="120" t="e">
        <f ca="1">E131*Q131/100</f>
        <v>#REF!</v>
      </c>
      <c r="P131" s="22"/>
      <c r="Q131" s="25">
        <f t="shared" ref="Q131:Q136" si="21">VLOOKUP($A131,Deprate2009,Q$1,0)*100</f>
        <v>1.94</v>
      </c>
      <c r="R131" s="22"/>
      <c r="S131" s="160" t="e">
        <f ca="1">VLOOKUP($A131,INDIRECT(Summary!#REF!&amp;Summary!#REF!),S$1,0)</f>
        <v>#REF!</v>
      </c>
      <c r="T131" s="22"/>
      <c r="U131" s="144" t="e">
        <f ca="1">VLOOKUP($A131,INDIRECT(Summary!#REF!&amp;Summary!#REF!),U$1,0)</f>
        <v>#REF!</v>
      </c>
      <c r="V131" s="22" t="s">
        <v>25</v>
      </c>
      <c r="W131" s="107" t="e">
        <f ca="1">TRIM(VLOOKUP($A131,INDIRECT(Summary!#REF!&amp;Summary!#REF!),W$1,0))</f>
        <v>#REF!</v>
      </c>
      <c r="X131" s="22"/>
      <c r="Y131" s="33" t="e">
        <f ca="1">VLOOKUP($A131,INDIRECT(Summary!#REF!&amp;Summary!#REF!),Y$1,0)</f>
        <v>#REF!</v>
      </c>
      <c r="Z131" s="22"/>
      <c r="AA131" s="24" t="e">
        <f ca="1">VLOOKUP($A131,INDIRECT(Summary!#REF!&amp;Summary!#REF!),AA$1,0)</f>
        <v>#REF!</v>
      </c>
      <c r="AB131" s="22"/>
      <c r="AC131" s="26" t="e">
        <f ca="1">VLOOKUP($A131,INDIRECT(Summary!#REF!&amp;Summary!#REF!),AC$1,0)</f>
        <v>#REF!</v>
      </c>
      <c r="AD131" s="27"/>
      <c r="AE131" s="24" t="e">
        <f ca="1">AA131-O131</f>
        <v>#REF!</v>
      </c>
      <c r="AH131" s="108"/>
      <c r="AK131" s="108"/>
      <c r="AQ131" s="108"/>
    </row>
    <row r="132" spans="1:43" x14ac:dyDescent="0.25">
      <c r="A132" s="92">
        <v>390.1</v>
      </c>
      <c r="B132" s="89"/>
      <c r="C132" s="22" t="s">
        <v>105</v>
      </c>
      <c r="D132" s="22"/>
      <c r="E132" s="24" t="e">
        <f ca="1">VLOOKUP($A132,INDIRECT(Summary!#REF!&amp;Summary!#REF!),E$1,0)</f>
        <v>#REF!</v>
      </c>
      <c r="F132" s="22"/>
      <c r="G132" s="160"/>
      <c r="H132" s="22"/>
      <c r="I132" s="28">
        <f>VLOOKUP($A132,DepRates2001,I$1,0)</f>
        <v>40</v>
      </c>
      <c r="J132" s="143" t="s">
        <v>25</v>
      </c>
      <c r="K132" s="29" t="str">
        <f>VLOOKUP($A132,DepRates2001,K$1,0)</f>
        <v>R3</v>
      </c>
      <c r="L132" s="22"/>
      <c r="M132" s="33">
        <f>VLOOKUP($A132,DepRates2001,M$1,0)</f>
        <v>0</v>
      </c>
      <c r="N132" s="22"/>
      <c r="O132" s="120" t="e">
        <f t="shared" ref="O132:O145" ca="1" si="22">E132*Q132/100</f>
        <v>#REF!</v>
      </c>
      <c r="P132" s="22"/>
      <c r="Q132" s="25">
        <f t="shared" si="21"/>
        <v>2.6</v>
      </c>
      <c r="R132" s="22"/>
      <c r="S132" s="160" t="e">
        <f ca="1">VLOOKUP($A132,INDIRECT(Summary!#REF!&amp;Summary!#REF!),S$1,0)</f>
        <v>#REF!</v>
      </c>
      <c r="T132" s="22"/>
      <c r="U132" s="144" t="e">
        <f ca="1">VLOOKUP($A132,INDIRECT(Summary!#REF!&amp;Summary!#REF!),U$1,0)</f>
        <v>#REF!</v>
      </c>
      <c r="V132" s="22" t="s">
        <v>25</v>
      </c>
      <c r="W132" s="107" t="e">
        <f ca="1">TRIM(VLOOKUP($A132,INDIRECT(Summary!#REF!&amp;Summary!#REF!),W$1,0))</f>
        <v>#REF!</v>
      </c>
      <c r="X132" s="22"/>
      <c r="Y132" s="33" t="e">
        <f ca="1">VLOOKUP($A132,INDIRECT(Summary!#REF!&amp;Summary!#REF!),Y$1,0)</f>
        <v>#REF!</v>
      </c>
      <c r="Z132" s="22"/>
      <c r="AA132" s="24" t="e">
        <f ca="1">VLOOKUP($A132,INDIRECT(Summary!#REF!&amp;Summary!#REF!),AA$1,0)</f>
        <v>#REF!</v>
      </c>
      <c r="AB132" s="22"/>
      <c r="AC132" s="26" t="e">
        <f ca="1">VLOOKUP($A132,INDIRECT(Summary!#REF!&amp;Summary!#REF!),AC$1,0)</f>
        <v>#REF!</v>
      </c>
      <c r="AD132" s="27"/>
      <c r="AE132" s="24" t="e">
        <f t="shared" ref="AE132:AE145" ca="1" si="23">AA132-O132</f>
        <v>#REF!</v>
      </c>
      <c r="AH132" s="108"/>
      <c r="AK132" s="108"/>
      <c r="AQ132" s="108"/>
    </row>
    <row r="133" spans="1:43" x14ac:dyDescent="0.25">
      <c r="A133" s="92">
        <v>391.1</v>
      </c>
      <c r="B133" s="89"/>
      <c r="C133" s="22" t="s">
        <v>106</v>
      </c>
      <c r="D133" s="22"/>
      <c r="E133" s="24" t="e">
        <f ca="1">VLOOKUP($A133,INDIRECT(Summary!#REF!&amp;Summary!#REF!),E$1,0)+VLOOKUP($A133+0.02,INDIRECT(Summary!#REF!&amp;Summary!#REF!),E$1,0)</f>
        <v>#REF!</v>
      </c>
      <c r="F133" s="22"/>
      <c r="G133" s="160"/>
      <c r="H133" s="22"/>
      <c r="I133" s="28">
        <f>VLOOKUP($A133,DepRates2001,I$1,0)</f>
        <v>20</v>
      </c>
      <c r="J133" s="143" t="s">
        <v>25</v>
      </c>
      <c r="K133" s="29" t="str">
        <f>VLOOKUP($A133,DepRates2001,K$1,0)</f>
        <v>SQ</v>
      </c>
      <c r="L133" s="22"/>
      <c r="M133" s="33">
        <f>VLOOKUP($A133,DepRates2001,M$1,0)</f>
        <v>0</v>
      </c>
      <c r="N133" s="22"/>
      <c r="O133" s="120" t="e">
        <f t="shared" ca="1" si="22"/>
        <v>#REF!</v>
      </c>
      <c r="P133" s="22"/>
      <c r="Q133" s="25">
        <f t="shared" si="21"/>
        <v>5.79</v>
      </c>
      <c r="R133" s="22"/>
      <c r="S133" s="160" t="e">
        <f ca="1">VLOOKUP($A133,INDIRECT(Summary!#REF!&amp;Summary!#REF!),S$1,0)</f>
        <v>#REF!</v>
      </c>
      <c r="T133" s="22"/>
      <c r="U133" s="144" t="e">
        <f ca="1">VLOOKUP($A133,INDIRECT(Summary!#REF!&amp;Summary!#REF!),U$1,0)</f>
        <v>#REF!</v>
      </c>
      <c r="V133" s="22" t="s">
        <v>25</v>
      </c>
      <c r="W133" s="107" t="e">
        <f ca="1">TRIM(VLOOKUP($A133,INDIRECT(Summary!#REF!&amp;Summary!#REF!),W$1,0))</f>
        <v>#REF!</v>
      </c>
      <c r="X133" s="22"/>
      <c r="Y133" s="33" t="e">
        <f ca="1">VLOOKUP($A133,INDIRECT(Summary!#REF!&amp;Summary!#REF!),Y$1,0)</f>
        <v>#REF!</v>
      </c>
      <c r="Z133" s="22"/>
      <c r="AA133" s="24" t="e">
        <f ca="1">VLOOKUP($A133,INDIRECT(Summary!#REF!&amp;Summary!#REF!),AA$1,0)</f>
        <v>#REF!</v>
      </c>
      <c r="AB133" s="22"/>
      <c r="AC133" s="26" t="e">
        <f ca="1">VLOOKUP($A133,INDIRECT(Summary!#REF!&amp;Summary!#REF!),AC$1,0)</f>
        <v>#REF!</v>
      </c>
      <c r="AD133" s="27"/>
      <c r="AE133" s="24" t="e">
        <f t="shared" ca="1" si="23"/>
        <v>#REF!</v>
      </c>
      <c r="AH133" s="108"/>
      <c r="AK133" s="108"/>
      <c r="AQ133" s="108"/>
    </row>
    <row r="134" spans="1:43" x14ac:dyDescent="0.25">
      <c r="A134" s="92">
        <v>391.31</v>
      </c>
      <c r="B134" s="89"/>
      <c r="C134" s="22" t="s">
        <v>107</v>
      </c>
      <c r="D134" s="22"/>
      <c r="E134" s="24" t="e">
        <f ca="1">VLOOKUP($A134,INDIRECT(Summary!#REF!&amp;Summary!#REF!),E$1,0)+VLOOKUP($A134+0.02,INDIRECT(Summary!#REF!&amp;Summary!#REF!),E$1,0)</f>
        <v>#REF!</v>
      </c>
      <c r="F134" s="22"/>
      <c r="G134" s="160"/>
      <c r="H134" s="22"/>
      <c r="I134" s="28">
        <f>VLOOKUP($A134,DepRates2001,I$1,0)</f>
        <v>7</v>
      </c>
      <c r="J134" s="143" t="s">
        <v>25</v>
      </c>
      <c r="K134" s="29" t="str">
        <f>VLOOKUP($A134,DepRates2001,K$1,0)</f>
        <v>SQ</v>
      </c>
      <c r="L134" s="22"/>
      <c r="M134" s="33">
        <f>VLOOKUP($A134,DepRates2001,M$1,0)</f>
        <v>0</v>
      </c>
      <c r="N134" s="22"/>
      <c r="O134" s="120" t="e">
        <f ca="1">E134*Q134/100</f>
        <v>#REF!</v>
      </c>
      <c r="P134" s="22"/>
      <c r="Q134" s="25">
        <f t="shared" si="21"/>
        <v>12.620000000000001</v>
      </c>
      <c r="R134" s="22"/>
      <c r="S134" s="160"/>
      <c r="T134" s="22"/>
      <c r="U134" s="144" t="e">
        <f ca="1">VLOOKUP($A134,INDIRECT(Summary!#REF!&amp;Summary!#REF!),U$1,0)</f>
        <v>#REF!</v>
      </c>
      <c r="V134" s="22" t="s">
        <v>25</v>
      </c>
      <c r="W134" s="107" t="e">
        <f ca="1">TRIM(VLOOKUP($A134,INDIRECT(Summary!#REF!&amp;Summary!#REF!),W$1,0))</f>
        <v>#REF!</v>
      </c>
      <c r="X134" s="22"/>
      <c r="Y134" s="33" t="e">
        <f ca="1">VLOOKUP($A134,INDIRECT(Summary!#REF!&amp;Summary!#REF!),Y$1,0)</f>
        <v>#REF!</v>
      </c>
      <c r="Z134" s="22"/>
      <c r="AA134" s="24" t="e">
        <f>+Summary!#REF!</f>
        <v>#REF!</v>
      </c>
      <c r="AB134" s="22"/>
      <c r="AC134" s="26" t="e">
        <f>+Summary!#REF!</f>
        <v>#REF!</v>
      </c>
      <c r="AD134" s="27"/>
      <c r="AE134" s="24" t="e">
        <f ca="1">AA134-O134</f>
        <v>#REF!</v>
      </c>
      <c r="AH134" s="108"/>
      <c r="AK134" s="108"/>
      <c r="AQ134" s="108"/>
    </row>
    <row r="135" spans="1:43" ht="13" x14ac:dyDescent="0.3">
      <c r="A135" s="92">
        <v>0</v>
      </c>
      <c r="B135" s="89"/>
      <c r="C135" s="30" t="s">
        <v>108</v>
      </c>
      <c r="D135" s="22"/>
      <c r="E135" s="24"/>
      <c r="F135" s="22"/>
      <c r="G135" s="160"/>
      <c r="H135" s="22"/>
      <c r="I135" s="28"/>
      <c r="J135" s="143"/>
      <c r="K135" s="29"/>
      <c r="L135" s="22"/>
      <c r="M135" s="33"/>
      <c r="N135" s="22"/>
      <c r="O135" s="120">
        <v>496469.03999999986</v>
      </c>
      <c r="P135" s="22"/>
      <c r="Q135" s="25"/>
      <c r="R135" s="22"/>
      <c r="S135" s="160"/>
      <c r="T135" s="22"/>
      <c r="U135" s="144"/>
      <c r="V135" s="22"/>
      <c r="W135" s="144"/>
      <c r="X135" s="22"/>
      <c r="Y135" s="33"/>
      <c r="Z135" s="22"/>
      <c r="AA135" s="24" t="e">
        <f>+Summary!#REF!</f>
        <v>#REF!</v>
      </c>
      <c r="AB135" s="22"/>
      <c r="AC135" s="26"/>
      <c r="AD135" s="27"/>
      <c r="AE135" s="24" t="e">
        <f>AA135-O135</f>
        <v>#REF!</v>
      </c>
      <c r="AH135" s="108"/>
      <c r="AK135" s="108"/>
      <c r="AQ135" s="108"/>
    </row>
    <row r="136" spans="1:43" x14ac:dyDescent="0.25">
      <c r="A136" s="92">
        <v>391.32</v>
      </c>
      <c r="B136" s="89"/>
      <c r="C136" s="22" t="s">
        <v>109</v>
      </c>
      <c r="D136" s="22"/>
      <c r="E136" s="24" t="e">
        <f ca="1">VLOOKUP($A136,INDIRECT(Summary!#REF!&amp;Summary!#REF!),E$1,0)+VLOOKUP($A136+0.02,INDIRECT(Summary!#REF!&amp;Summary!#REF!),E$1,0)</f>
        <v>#REF!</v>
      </c>
      <c r="F136" s="22"/>
      <c r="G136" s="160"/>
      <c r="H136" s="22"/>
      <c r="I136" s="28">
        <f t="shared" ref="I136:I145" si="24">VLOOKUP($A136,DepRates2001,I$1,0)</f>
        <v>10</v>
      </c>
      <c r="J136" s="143" t="s">
        <v>25</v>
      </c>
      <c r="K136" s="29" t="str">
        <f t="shared" ref="K136:K145" si="25">VLOOKUP($A136,DepRates2001,K$1,0)</f>
        <v>SQ</v>
      </c>
      <c r="L136" s="22"/>
      <c r="M136" s="33">
        <f t="shared" ref="M136:M145" si="26">VLOOKUP($A136,DepRates2001,M$1,0)</f>
        <v>0</v>
      </c>
      <c r="N136" s="22"/>
      <c r="O136" s="120" t="e">
        <f ca="1">E136*Q136/100</f>
        <v>#REF!</v>
      </c>
      <c r="P136" s="22"/>
      <c r="Q136" s="25">
        <f t="shared" si="21"/>
        <v>12.98</v>
      </c>
      <c r="R136" s="22"/>
      <c r="S136" s="160" t="e">
        <f ca="1">VLOOKUP($A136,INDIRECT(Summary!#REF!&amp;Summary!#REF!),S$1,0)</f>
        <v>#REF!</v>
      </c>
      <c r="T136" s="22"/>
      <c r="U136" s="144" t="e">
        <f ca="1">VLOOKUP($A136,INDIRECT(Summary!#REF!&amp;Summary!#REF!),U$1,0)</f>
        <v>#REF!</v>
      </c>
      <c r="V136" s="22" t="s">
        <v>25</v>
      </c>
      <c r="W136" s="107" t="e">
        <f ca="1">TRIM(VLOOKUP($A136,INDIRECT(Summary!#REF!&amp;Summary!#REF!),W$1,0))</f>
        <v>#REF!</v>
      </c>
      <c r="X136" s="22"/>
      <c r="Y136" s="33" t="e">
        <f ca="1">VLOOKUP($A136,INDIRECT(Summary!#REF!&amp;Summary!#REF!),Y$1,0)</f>
        <v>#REF!</v>
      </c>
      <c r="Z136" s="22"/>
      <c r="AA136" s="24" t="e">
        <f>+Summary!#REF!</f>
        <v>#REF!</v>
      </c>
      <c r="AB136" s="22"/>
      <c r="AC136" s="26" t="e">
        <f>+Summary!#REF!</f>
        <v>#REF!</v>
      </c>
      <c r="AD136" s="27"/>
      <c r="AE136" s="24" t="e">
        <f ca="1">AA136-O136</f>
        <v>#REF!</v>
      </c>
      <c r="AH136" s="108"/>
      <c r="AK136" s="108"/>
      <c r="AQ136" s="108"/>
    </row>
    <row r="137" spans="1:43" ht="13" x14ac:dyDescent="0.3">
      <c r="A137" s="92"/>
      <c r="B137" s="89"/>
      <c r="C137" s="30" t="s">
        <v>279</v>
      </c>
      <c r="D137" s="22"/>
      <c r="E137" s="24"/>
      <c r="F137" s="22"/>
      <c r="G137" s="160"/>
      <c r="H137" s="22"/>
      <c r="I137" s="28"/>
      <c r="J137" s="143"/>
      <c r="K137" s="29"/>
      <c r="L137" s="22"/>
      <c r="M137" s="33"/>
      <c r="N137" s="22"/>
      <c r="O137" s="120"/>
      <c r="P137" s="22"/>
      <c r="Q137" s="25"/>
      <c r="R137" s="22"/>
      <c r="S137" s="160"/>
      <c r="T137" s="22"/>
      <c r="U137" s="144"/>
      <c r="V137" s="22"/>
      <c r="W137" s="107"/>
      <c r="X137" s="22"/>
      <c r="Y137" s="33"/>
      <c r="Z137" s="22"/>
      <c r="AA137" s="24" t="e">
        <f>+Summary!#REF!</f>
        <v>#REF!</v>
      </c>
      <c r="AB137" s="22"/>
      <c r="AC137" s="26"/>
      <c r="AD137" s="27"/>
      <c r="AE137" s="24" t="e">
        <f>AA137-O137</f>
        <v>#REF!</v>
      </c>
      <c r="AH137" s="108"/>
      <c r="AK137" s="108"/>
      <c r="AQ137" s="108"/>
    </row>
    <row r="138" spans="1:43" x14ac:dyDescent="0.25">
      <c r="A138" s="92">
        <v>392</v>
      </c>
      <c r="B138" s="89"/>
      <c r="C138" s="22" t="s">
        <v>110</v>
      </c>
      <c r="D138" s="22"/>
      <c r="E138" s="24" t="e">
        <f ca="1">VLOOKUP($A138,INDIRECT(Summary!#REF!&amp;Summary!#REF!),E$1,0)</f>
        <v>#REF!</v>
      </c>
      <c r="F138" s="22"/>
      <c r="G138" s="160"/>
      <c r="H138" s="22"/>
      <c r="I138" s="28">
        <f t="shared" si="24"/>
        <v>11</v>
      </c>
      <c r="J138" s="143" t="s">
        <v>25</v>
      </c>
      <c r="K138" s="29" t="str">
        <f t="shared" si="25"/>
        <v>R0.5</v>
      </c>
      <c r="L138" s="22"/>
      <c r="M138" s="33">
        <f t="shared" si="26"/>
        <v>0</v>
      </c>
      <c r="N138" s="22"/>
      <c r="O138" s="120" t="e">
        <f t="shared" ca="1" si="22"/>
        <v>#REF!</v>
      </c>
      <c r="P138" s="22"/>
      <c r="Q138" s="25">
        <f t="shared" ref="Q138:Q148" si="27">VLOOKUP($A138,Deprate2009,Q$1,0)*100</f>
        <v>14.45</v>
      </c>
      <c r="R138" s="22"/>
      <c r="S138" s="160" t="e">
        <f ca="1">VLOOKUP($A138,INDIRECT(Summary!#REF!&amp;Summary!#REF!),S$1,0)</f>
        <v>#REF!</v>
      </c>
      <c r="T138" s="22"/>
      <c r="U138" s="144" t="e">
        <f ca="1">VLOOKUP($A138,INDIRECT(Summary!#REF!&amp;Summary!#REF!),U$1,0)</f>
        <v>#REF!</v>
      </c>
      <c r="V138" s="22" t="s">
        <v>25</v>
      </c>
      <c r="W138" s="107" t="e">
        <f ca="1">TRIM(VLOOKUP($A138,INDIRECT(Summary!#REF!&amp;Summary!#REF!),W$1,0))</f>
        <v>#REF!</v>
      </c>
      <c r="X138" s="22"/>
      <c r="Y138" s="33" t="e">
        <f ca="1">VLOOKUP($A138,INDIRECT(Summary!#REF!&amp;Summary!#REF!),Y$1,0)</f>
        <v>#REF!</v>
      </c>
      <c r="Z138" s="22"/>
      <c r="AA138" s="24" t="e">
        <f ca="1">VLOOKUP($A138,INDIRECT(Summary!#REF!&amp;Summary!#REF!),AA$1,0)</f>
        <v>#REF!</v>
      </c>
      <c r="AB138" s="22"/>
      <c r="AC138" s="26" t="e">
        <f ca="1">VLOOKUP($A138,INDIRECT(Summary!#REF!&amp;Summary!#REF!),AC$1,0)</f>
        <v>#REF!</v>
      </c>
      <c r="AD138" s="27"/>
      <c r="AE138" s="24" t="e">
        <f t="shared" ca="1" si="23"/>
        <v>#REF!</v>
      </c>
      <c r="AH138" s="108"/>
      <c r="AK138" s="108"/>
      <c r="AQ138" s="108"/>
    </row>
    <row r="139" spans="1:43" x14ac:dyDescent="0.25">
      <c r="A139" s="92">
        <v>393</v>
      </c>
      <c r="B139" s="89"/>
      <c r="C139" s="22" t="s">
        <v>111</v>
      </c>
      <c r="D139" s="22"/>
      <c r="E139" s="24" t="e">
        <f ca="1">VLOOKUP($A139,INDIRECT(Summary!#REF!&amp;Summary!#REF!),E$1,0)</f>
        <v>#REF!</v>
      </c>
      <c r="F139" s="22"/>
      <c r="G139" s="160"/>
      <c r="H139" s="22"/>
      <c r="I139" s="28">
        <f t="shared" si="24"/>
        <v>15</v>
      </c>
      <c r="J139" s="143" t="s">
        <v>25</v>
      </c>
      <c r="K139" s="29" t="str">
        <f t="shared" si="25"/>
        <v>SQ</v>
      </c>
      <c r="L139" s="22"/>
      <c r="M139" s="33">
        <f t="shared" si="26"/>
        <v>0</v>
      </c>
      <c r="N139" s="22"/>
      <c r="O139" s="120" t="e">
        <f t="shared" ca="1" si="22"/>
        <v>#REF!</v>
      </c>
      <c r="P139" s="22"/>
      <c r="Q139" s="25">
        <f t="shared" si="27"/>
        <v>5.17</v>
      </c>
      <c r="R139" s="22"/>
      <c r="S139" s="160" t="e">
        <f ca="1">VLOOKUP($A139,INDIRECT(Summary!#REF!&amp;Summary!#REF!),S$1,0)</f>
        <v>#REF!</v>
      </c>
      <c r="T139" s="22"/>
      <c r="U139" s="144" t="e">
        <f ca="1">VLOOKUP($A139,INDIRECT(Summary!#REF!&amp;Summary!#REF!),U$1,0)</f>
        <v>#REF!</v>
      </c>
      <c r="V139" s="22" t="s">
        <v>25</v>
      </c>
      <c r="W139" s="107" t="e">
        <f ca="1">TRIM(VLOOKUP($A139,INDIRECT(Summary!#REF!&amp;Summary!#REF!),W$1,0))</f>
        <v>#REF!</v>
      </c>
      <c r="X139" s="22"/>
      <c r="Y139" s="33" t="e">
        <f ca="1">VLOOKUP($A139,INDIRECT(Summary!#REF!&amp;Summary!#REF!),Y$1,0)</f>
        <v>#REF!</v>
      </c>
      <c r="Z139" s="22"/>
      <c r="AA139" s="24" t="e">
        <f ca="1">VLOOKUP($A139,INDIRECT(Summary!#REF!&amp;Summary!#REF!),AA$1,0)</f>
        <v>#REF!</v>
      </c>
      <c r="AB139" s="22"/>
      <c r="AC139" s="26" t="e">
        <f ca="1">VLOOKUP($A139,INDIRECT(Summary!#REF!&amp;Summary!#REF!),AC$1,0)</f>
        <v>#REF!</v>
      </c>
      <c r="AD139" s="27"/>
      <c r="AE139" s="24" t="e">
        <f t="shared" ca="1" si="23"/>
        <v>#REF!</v>
      </c>
      <c r="AH139" s="108"/>
      <c r="AK139" s="108"/>
      <c r="AQ139" s="108"/>
    </row>
    <row r="140" spans="1:43" x14ac:dyDescent="0.25">
      <c r="A140" s="92">
        <v>394</v>
      </c>
      <c r="B140" s="89"/>
      <c r="C140" s="22" t="s">
        <v>112</v>
      </c>
      <c r="D140" s="22"/>
      <c r="E140" s="24" t="e">
        <f ca="1">VLOOKUP($A140,INDIRECT(Summary!#REF!&amp;Summary!#REF!),E$1,0)+VLOOKUP($A140+0.1,INDIRECT(Summary!#REF!&amp;Summary!#REF!),E$1,0)</f>
        <v>#REF!</v>
      </c>
      <c r="F140" s="22"/>
      <c r="G140" s="160"/>
      <c r="H140" s="22"/>
      <c r="I140" s="28">
        <f t="shared" si="24"/>
        <v>20</v>
      </c>
      <c r="J140" s="143" t="s">
        <v>25</v>
      </c>
      <c r="K140" s="29" t="str">
        <f t="shared" si="25"/>
        <v>SQ</v>
      </c>
      <c r="L140" s="22"/>
      <c r="M140" s="33">
        <f t="shared" si="26"/>
        <v>0</v>
      </c>
      <c r="N140" s="22"/>
      <c r="O140" s="120" t="e">
        <f t="shared" ca="1" si="22"/>
        <v>#REF!</v>
      </c>
      <c r="P140" s="22"/>
      <c r="Q140" s="25">
        <f t="shared" si="27"/>
        <v>4.78</v>
      </c>
      <c r="R140" s="22"/>
      <c r="S140" s="160" t="e">
        <f ca="1">VLOOKUP($A140,INDIRECT(Summary!#REF!&amp;Summary!#REF!),S$1,0)</f>
        <v>#REF!</v>
      </c>
      <c r="T140" s="22"/>
      <c r="U140" s="144" t="e">
        <f ca="1">VLOOKUP($A140,INDIRECT(Summary!#REF!&amp;Summary!#REF!),U$1,0)</f>
        <v>#REF!</v>
      </c>
      <c r="V140" s="22" t="s">
        <v>25</v>
      </c>
      <c r="W140" s="107" t="e">
        <f ca="1">TRIM(VLOOKUP($A140,INDIRECT(Summary!#REF!&amp;Summary!#REF!),W$1,0))</f>
        <v>#REF!</v>
      </c>
      <c r="X140" s="22"/>
      <c r="Y140" s="33" t="e">
        <f ca="1">VLOOKUP($A140,INDIRECT(Summary!#REF!&amp;Summary!#REF!),Y$1,0)</f>
        <v>#REF!</v>
      </c>
      <c r="Z140" s="22"/>
      <c r="AA140" s="147" t="e">
        <f ca="1">VLOOKUP($A140,INDIRECT(Summary!#REF!&amp;Summary!#REF!),AA$1,0)</f>
        <v>#REF!</v>
      </c>
      <c r="AB140" s="22"/>
      <c r="AC140" s="26" t="e">
        <f ca="1">VLOOKUP($A140,INDIRECT(Summary!#REF!&amp;Summary!#REF!),AC$1,0)</f>
        <v>#REF!</v>
      </c>
      <c r="AD140" s="27"/>
      <c r="AE140" s="24" t="e">
        <f t="shared" ca="1" si="23"/>
        <v>#REF!</v>
      </c>
      <c r="AH140" s="108"/>
      <c r="AK140" s="108"/>
      <c r="AQ140" s="108"/>
    </row>
    <row r="141" spans="1:43" x14ac:dyDescent="0.25">
      <c r="A141" s="92">
        <v>395</v>
      </c>
      <c r="B141" s="89"/>
      <c r="C141" s="22" t="s">
        <v>113</v>
      </c>
      <c r="D141" s="22"/>
      <c r="E141" s="24" t="e">
        <f ca="1">VLOOKUP($A141,INDIRECT(Summary!#REF!&amp;Summary!#REF!),E$1,0)+VLOOKUP($A141+0.1,INDIRECT(Summary!#REF!&amp;Summary!#REF!),E$1,0)</f>
        <v>#REF!</v>
      </c>
      <c r="F141" s="22"/>
      <c r="G141" s="160"/>
      <c r="H141" s="22"/>
      <c r="I141" s="28">
        <f t="shared" si="24"/>
        <v>15</v>
      </c>
      <c r="J141" s="143" t="s">
        <v>25</v>
      </c>
      <c r="K141" s="29" t="str">
        <f t="shared" si="25"/>
        <v>SQ</v>
      </c>
      <c r="L141" s="22"/>
      <c r="M141" s="33">
        <f t="shared" si="26"/>
        <v>0</v>
      </c>
      <c r="N141" s="22"/>
      <c r="O141" s="120" t="e">
        <f t="shared" ca="1" si="22"/>
        <v>#REF!</v>
      </c>
      <c r="P141" s="22"/>
      <c r="Q141" s="25">
        <f t="shared" si="27"/>
        <v>10.83</v>
      </c>
      <c r="R141" s="22"/>
      <c r="S141" s="160" t="e">
        <f ca="1">VLOOKUP($A141,INDIRECT(Summary!#REF!&amp;Summary!#REF!),S$1,0)</f>
        <v>#REF!</v>
      </c>
      <c r="T141" s="22"/>
      <c r="U141" s="144" t="e">
        <f ca="1">VLOOKUP($A141,INDIRECT(Summary!#REF!&amp;Summary!#REF!),U$1,0)</f>
        <v>#REF!</v>
      </c>
      <c r="V141" s="22" t="s">
        <v>25</v>
      </c>
      <c r="W141" s="107" t="e">
        <f ca="1">TRIM(VLOOKUP($A141,INDIRECT(Summary!#REF!&amp;Summary!#REF!),W$1,0))</f>
        <v>#REF!</v>
      </c>
      <c r="X141" s="22"/>
      <c r="Y141" s="33" t="e">
        <f ca="1">VLOOKUP($A141,INDIRECT(Summary!#REF!&amp;Summary!#REF!),Y$1,0)</f>
        <v>#REF!</v>
      </c>
      <c r="Z141" s="22"/>
      <c r="AA141" s="147" t="e">
        <f ca="1">VLOOKUP($A141,INDIRECT(Summary!#REF!&amp;Summary!#REF!),AA$1,0)</f>
        <v>#REF!</v>
      </c>
      <c r="AB141" s="22"/>
      <c r="AC141" s="26" t="e">
        <f ca="1">VLOOKUP($A141,INDIRECT(Summary!#REF!&amp;Summary!#REF!),AC$1,0)</f>
        <v>#REF!</v>
      </c>
      <c r="AD141" s="27"/>
      <c r="AE141" s="24" t="e">
        <f t="shared" ca="1" si="23"/>
        <v>#REF!</v>
      </c>
      <c r="AH141" s="108"/>
      <c r="AK141" s="108"/>
      <c r="AQ141" s="108"/>
    </row>
    <row r="142" spans="1:43" x14ac:dyDescent="0.25">
      <c r="A142" s="92">
        <v>397</v>
      </c>
      <c r="B142" s="89"/>
      <c r="C142" s="22" t="s">
        <v>114</v>
      </c>
      <c r="D142" s="22"/>
      <c r="E142" s="24" t="e">
        <f ca="1">VLOOKUP($A142,INDIRECT(Summary!#REF!&amp;Summary!#REF!),E$1,0)</f>
        <v>#REF!</v>
      </c>
      <c r="F142" s="22"/>
      <c r="G142" s="160"/>
      <c r="H142" s="22"/>
      <c r="I142" s="28">
        <f t="shared" si="24"/>
        <v>20</v>
      </c>
      <c r="J142" s="143" t="s">
        <v>25</v>
      </c>
      <c r="K142" s="29" t="str">
        <f t="shared" si="25"/>
        <v>L3</v>
      </c>
      <c r="L142" s="22"/>
      <c r="M142" s="33">
        <f t="shared" si="26"/>
        <v>0</v>
      </c>
      <c r="N142" s="22"/>
      <c r="O142" s="120" t="e">
        <f t="shared" ca="1" si="22"/>
        <v>#REF!</v>
      </c>
      <c r="P142" s="22"/>
      <c r="Q142" s="25">
        <f t="shared" si="27"/>
        <v>4.62</v>
      </c>
      <c r="R142" s="22"/>
      <c r="S142" s="160" t="e">
        <f ca="1">VLOOKUP($A142,INDIRECT(Summary!#REF!&amp;Summary!#REF!),S$1,0)</f>
        <v>#REF!</v>
      </c>
      <c r="T142" s="22"/>
      <c r="U142" s="144" t="e">
        <f ca="1">VLOOKUP($A142,INDIRECT(Summary!#REF!&amp;Summary!#REF!),U$1,0)</f>
        <v>#REF!</v>
      </c>
      <c r="V142" s="22" t="s">
        <v>25</v>
      </c>
      <c r="W142" s="107" t="e">
        <f ca="1">TRIM(VLOOKUP($A142,INDIRECT(Summary!#REF!&amp;Summary!#REF!),W$1,0))</f>
        <v>#REF!</v>
      </c>
      <c r="X142" s="22"/>
      <c r="Y142" s="33" t="e">
        <f ca="1">VLOOKUP($A142,INDIRECT(Summary!#REF!&amp;Summary!#REF!),Y$1,0)</f>
        <v>#REF!</v>
      </c>
      <c r="Z142" s="22"/>
      <c r="AA142" s="24" t="e">
        <f ca="1">VLOOKUP($A142,INDIRECT(Summary!#REF!&amp;Summary!#REF!),AA$1,0)</f>
        <v>#REF!</v>
      </c>
      <c r="AB142" s="22"/>
      <c r="AC142" s="26" t="e">
        <f ca="1">VLOOKUP($A142,INDIRECT(Summary!#REF!&amp;Summary!#REF!),AC$1,0)</f>
        <v>#REF!</v>
      </c>
      <c r="AD142" s="27"/>
      <c r="AE142" s="24" t="e">
        <f t="shared" ca="1" si="23"/>
        <v>#REF!</v>
      </c>
      <c r="AH142" s="108"/>
      <c r="AK142" s="108"/>
      <c r="AQ142" s="108"/>
    </row>
    <row r="143" spans="1:43" x14ac:dyDescent="0.25">
      <c r="A143" s="92">
        <v>397.1</v>
      </c>
      <c r="B143" s="89"/>
      <c r="C143" s="22" t="s">
        <v>115</v>
      </c>
      <c r="D143" s="22"/>
      <c r="E143" s="24" t="e">
        <f ca="1">VLOOKUP($A143,INDIRECT(Summary!#REF!&amp;Summary!#REF!),E$1,0)</f>
        <v>#REF!</v>
      </c>
      <c r="F143" s="22"/>
      <c r="G143" s="160"/>
      <c r="H143" s="22"/>
      <c r="I143" s="28">
        <f t="shared" si="24"/>
        <v>16.5</v>
      </c>
      <c r="J143" s="143" t="s">
        <v>25</v>
      </c>
      <c r="K143" s="29" t="str">
        <f t="shared" si="25"/>
        <v>L1.5</v>
      </c>
      <c r="L143" s="22"/>
      <c r="M143" s="33">
        <f t="shared" si="26"/>
        <v>0</v>
      </c>
      <c r="N143" s="22"/>
      <c r="O143" s="120" t="e">
        <f t="shared" ca="1" si="22"/>
        <v>#REF!</v>
      </c>
      <c r="P143" s="22"/>
      <c r="Q143" s="25">
        <f t="shared" si="27"/>
        <v>5.08</v>
      </c>
      <c r="R143" s="22"/>
      <c r="S143" s="160" t="e">
        <f ca="1">VLOOKUP($A143,INDIRECT(Summary!#REF!&amp;Summary!#REF!),S$1,0)</f>
        <v>#REF!</v>
      </c>
      <c r="T143" s="22"/>
      <c r="U143" s="144" t="e">
        <f ca="1">VLOOKUP($A143,INDIRECT(Summary!#REF!&amp;Summary!#REF!),U$1,0)</f>
        <v>#REF!</v>
      </c>
      <c r="V143" s="22" t="s">
        <v>25</v>
      </c>
      <c r="W143" s="107" t="e">
        <f ca="1">TRIM(VLOOKUP($A143,INDIRECT(Summary!#REF!&amp;Summary!#REF!),W$1,0))</f>
        <v>#REF!</v>
      </c>
      <c r="X143" s="22"/>
      <c r="Y143" s="33" t="e">
        <f ca="1">VLOOKUP($A143,INDIRECT(Summary!#REF!&amp;Summary!#REF!),Y$1,0)</f>
        <v>#REF!</v>
      </c>
      <c r="Z143" s="22"/>
      <c r="AA143" s="24" t="e">
        <f ca="1">VLOOKUP($A143,INDIRECT(Summary!#REF!&amp;Summary!#REF!),AA$1,0)</f>
        <v>#REF!</v>
      </c>
      <c r="AB143" s="22"/>
      <c r="AC143" s="26" t="e">
        <f ca="1">VLOOKUP($A143,INDIRECT(Summary!#REF!&amp;Summary!#REF!),AC$1,0)</f>
        <v>#REF!</v>
      </c>
      <c r="AD143" s="27"/>
      <c r="AE143" s="24" t="e">
        <f t="shared" ca="1" si="23"/>
        <v>#REF!</v>
      </c>
      <c r="AH143" s="108"/>
      <c r="AK143" s="108"/>
      <c r="AQ143" s="108"/>
    </row>
    <row r="144" spans="1:43" x14ac:dyDescent="0.25">
      <c r="A144" s="92">
        <v>397.2</v>
      </c>
      <c r="B144" s="89"/>
      <c r="C144" s="22" t="s">
        <v>286</v>
      </c>
      <c r="D144" s="22"/>
      <c r="E144" s="24" t="e">
        <f ca="1">VLOOKUP($A144,INDIRECT(Summary!#REF!&amp;Summary!#REF!),E$1,0)</f>
        <v>#REF!</v>
      </c>
      <c r="F144" s="22"/>
      <c r="G144" s="157" t="s">
        <v>274</v>
      </c>
      <c r="H144" s="21"/>
      <c r="I144" s="21"/>
      <c r="J144" s="21"/>
      <c r="K144" s="21"/>
      <c r="L144" s="21"/>
      <c r="M144" s="33"/>
      <c r="N144" s="22"/>
      <c r="O144" s="120" t="e">
        <f ca="1">E144*Q144/100</f>
        <v>#REF!</v>
      </c>
      <c r="P144" s="22"/>
      <c r="Q144" s="25">
        <f t="shared" si="27"/>
        <v>8.48</v>
      </c>
      <c r="R144" s="22"/>
      <c r="S144" s="160" t="e">
        <f ca="1">VLOOKUP($A144,INDIRECT(Summary!#REF!&amp;Summary!#REF!),S$1,0)</f>
        <v>#REF!</v>
      </c>
      <c r="T144" s="22"/>
      <c r="U144" s="144" t="e">
        <f ca="1">VLOOKUP($A144,INDIRECT(Summary!#REF!&amp;Summary!#REF!),U$1,0)</f>
        <v>#REF!</v>
      </c>
      <c r="V144" s="22" t="s">
        <v>25</v>
      </c>
      <c r="W144" s="107" t="e">
        <f ca="1">TRIM(VLOOKUP($A144,INDIRECT(Summary!#REF!&amp;Summary!#REF!),W$1,0))</f>
        <v>#REF!</v>
      </c>
      <c r="X144" s="22"/>
      <c r="Y144" s="33" t="e">
        <f ca="1">VLOOKUP($A144,INDIRECT(Summary!#REF!&amp;Summary!#REF!),Y$1,0)</f>
        <v>#REF!</v>
      </c>
      <c r="Z144" s="22"/>
      <c r="AA144" s="24" t="e">
        <f ca="1">VLOOKUP($A144,INDIRECT(Summary!#REF!&amp;Summary!#REF!),AA$1,0)</f>
        <v>#REF!</v>
      </c>
      <c r="AB144" s="22"/>
      <c r="AC144" s="26" t="e">
        <f ca="1">VLOOKUP($A144,INDIRECT(Summary!#REF!&amp;Summary!#REF!),AC$1,0)</f>
        <v>#REF!</v>
      </c>
      <c r="AD144" s="27"/>
      <c r="AE144" s="24" t="e">
        <f ca="1">AA144-O144</f>
        <v>#REF!</v>
      </c>
      <c r="AH144" s="108"/>
      <c r="AK144" s="108"/>
      <c r="AQ144" s="108"/>
    </row>
    <row r="145" spans="1:43" x14ac:dyDescent="0.25">
      <c r="A145" s="92">
        <v>398</v>
      </c>
      <c r="B145" s="89"/>
      <c r="C145" s="22" t="s">
        <v>116</v>
      </c>
      <c r="D145" s="22"/>
      <c r="E145" s="24" t="e">
        <f ca="1">VLOOKUP($A145,INDIRECT(Summary!#REF!&amp;Summary!#REF!),E$1,0)+VLOOKUP($A145+0.1,INDIRECT(Summary!#REF!&amp;Summary!#REF!),E$1,0)</f>
        <v>#REF!</v>
      </c>
      <c r="F145" s="22"/>
      <c r="G145" s="160"/>
      <c r="H145" s="22"/>
      <c r="I145" s="28">
        <f t="shared" si="24"/>
        <v>20</v>
      </c>
      <c r="J145" s="143" t="s">
        <v>25</v>
      </c>
      <c r="K145" s="29" t="str">
        <f t="shared" si="25"/>
        <v>SQ</v>
      </c>
      <c r="L145" s="22"/>
      <c r="M145" s="33">
        <f t="shared" si="26"/>
        <v>0</v>
      </c>
      <c r="N145" s="22"/>
      <c r="O145" s="120" t="e">
        <f t="shared" ca="1" si="22"/>
        <v>#REF!</v>
      </c>
      <c r="P145" s="22"/>
      <c r="Q145" s="25">
        <f t="shared" si="27"/>
        <v>5.42</v>
      </c>
      <c r="R145" s="22"/>
      <c r="S145" s="160" t="e">
        <f ca="1">VLOOKUP($A145,INDIRECT(Summary!#REF!&amp;Summary!#REF!),S$1,0)</f>
        <v>#REF!</v>
      </c>
      <c r="T145" s="22"/>
      <c r="U145" s="144" t="e">
        <f ca="1">VLOOKUP($A145,INDIRECT(Summary!#REF!&amp;Summary!#REF!),U$1,0)</f>
        <v>#REF!</v>
      </c>
      <c r="V145" s="22" t="s">
        <v>25</v>
      </c>
      <c r="W145" s="107" t="e">
        <f ca="1">TRIM(VLOOKUP($A145,INDIRECT(Summary!#REF!&amp;Summary!#REF!),W$1,0))</f>
        <v>#REF!</v>
      </c>
      <c r="X145" s="22"/>
      <c r="Y145" s="33" t="e">
        <f ca="1">VLOOKUP($A145,INDIRECT(Summary!#REF!&amp;Summary!#REF!),Y$1,0)</f>
        <v>#REF!</v>
      </c>
      <c r="Z145" s="22"/>
      <c r="AA145" s="24" t="e">
        <f ca="1">VLOOKUP($A145,INDIRECT(Summary!#REF!&amp;Summary!#REF!),AA$1,0)</f>
        <v>#REF!</v>
      </c>
      <c r="AB145" s="22"/>
      <c r="AC145" s="26" t="e">
        <f ca="1">VLOOKUP($A145,INDIRECT(Summary!#REF!&amp;Summary!#REF!),AC$1,0)</f>
        <v>#REF!</v>
      </c>
      <c r="AD145" s="27"/>
      <c r="AE145" s="24" t="e">
        <f t="shared" ca="1" si="23"/>
        <v>#REF!</v>
      </c>
      <c r="AH145" s="108"/>
      <c r="AK145" s="108"/>
      <c r="AQ145" s="108"/>
    </row>
    <row r="146" spans="1:43" outlineLevel="1" x14ac:dyDescent="0.25">
      <c r="A146" s="92">
        <v>0</v>
      </c>
      <c r="B146" s="89"/>
      <c r="C146" s="92" t="s">
        <v>117</v>
      </c>
      <c r="D146" s="22"/>
      <c r="E146" s="24"/>
      <c r="F146" s="22"/>
      <c r="G146" s="160"/>
      <c r="H146" s="22"/>
      <c r="I146" s="28"/>
      <c r="J146" s="143"/>
      <c r="K146" s="29"/>
      <c r="L146" s="22"/>
      <c r="M146" s="33"/>
      <c r="N146" s="22"/>
      <c r="O146" s="120"/>
      <c r="P146" s="22"/>
      <c r="Q146" s="25"/>
      <c r="R146" s="22"/>
      <c r="S146" s="160"/>
      <c r="T146" s="22"/>
      <c r="U146" s="148"/>
      <c r="V146" s="21"/>
      <c r="W146" s="107"/>
      <c r="X146" s="22"/>
      <c r="Y146" s="33"/>
      <c r="Z146" s="22"/>
      <c r="AA146" s="24"/>
      <c r="AB146" s="22"/>
      <c r="AC146" s="26"/>
      <c r="AD146" s="27"/>
      <c r="AE146" s="24"/>
      <c r="AH146" s="108"/>
      <c r="AK146" s="108"/>
    </row>
    <row r="147" spans="1:43" ht="13" x14ac:dyDescent="0.3">
      <c r="A147" s="92">
        <v>399.26</v>
      </c>
      <c r="B147" s="91"/>
      <c r="C147" s="92" t="s">
        <v>118</v>
      </c>
      <c r="D147" s="22"/>
      <c r="E147" s="24" t="e">
        <f ca="1">VLOOKUP($A147,INDIRECT(Summary!#REF!&amp;Summary!#REF!),E$1,0)</f>
        <v>#REF!</v>
      </c>
      <c r="F147" s="22"/>
      <c r="G147" s="160"/>
      <c r="H147" s="22"/>
      <c r="I147" s="21" t="str">
        <f>VLOOKUP($A147,DepRates2001,I$1,0)</f>
        <v>Square</v>
      </c>
      <c r="J147" s="145"/>
      <c r="K147" s="21"/>
      <c r="L147" s="22"/>
      <c r="M147" s="33">
        <f>VLOOKUP($A147,DepRates2001,M$1,0)</f>
        <v>0</v>
      </c>
      <c r="N147" s="22"/>
      <c r="O147" s="120" t="e">
        <f ca="1">E147*Q147/100</f>
        <v>#REF!</v>
      </c>
      <c r="P147" s="22"/>
      <c r="Q147" s="25">
        <f t="shared" si="27"/>
        <v>2.96</v>
      </c>
      <c r="R147" s="22"/>
      <c r="S147" s="160"/>
      <c r="T147" s="22"/>
      <c r="U147" s="21" t="s">
        <v>167</v>
      </c>
      <c r="V147" s="145"/>
      <c r="W147" s="21"/>
      <c r="X147" s="22"/>
      <c r="Y147" s="33" t="e">
        <f ca="1">VLOOKUP($A147,INDIRECT(Summary!#REF!&amp;Summary!#REF!),Y$1,0)</f>
        <v>#REF!</v>
      </c>
      <c r="Z147" s="22"/>
      <c r="AA147" s="24" t="e">
        <f ca="1">VLOOKUP($A147,INDIRECT(Summary!#REF!&amp;Summary!#REF!),AA$1,0)</f>
        <v>#REF!</v>
      </c>
      <c r="AB147" s="22"/>
      <c r="AC147" s="26" t="e">
        <f ca="1">VLOOKUP($A147,INDIRECT(Summary!#REF!&amp;Summary!#REF!),AC$1,0)</f>
        <v>#REF!</v>
      </c>
      <c r="AD147" s="27"/>
      <c r="AE147" s="24" t="e">
        <f ca="1">AA147-O147</f>
        <v>#REF!</v>
      </c>
      <c r="AH147" s="108"/>
      <c r="AK147" s="108"/>
      <c r="AQ147" s="108"/>
    </row>
    <row r="148" spans="1:43" ht="13" x14ac:dyDescent="0.3">
      <c r="A148" s="92">
        <v>399.76</v>
      </c>
      <c r="B148" s="91"/>
      <c r="C148" s="92" t="s">
        <v>119</v>
      </c>
      <c r="D148" s="22"/>
      <c r="E148" s="24" t="e">
        <f ca="1">VLOOKUP($A148,INDIRECT(Summary!#REF!&amp;Summary!#REF!),E$1,0)</f>
        <v>#REF!</v>
      </c>
      <c r="F148" s="22"/>
      <c r="G148" s="160"/>
      <c r="H148" s="22"/>
      <c r="I148" s="28">
        <f>VLOOKUP($A148,DepRates2001,I$1,0)</f>
        <v>40</v>
      </c>
      <c r="J148" s="143" t="s">
        <v>25</v>
      </c>
      <c r="K148" s="29" t="str">
        <f>VLOOKUP($A148,DepRates2001,K$1,0)</f>
        <v>R2</v>
      </c>
      <c r="L148" s="22"/>
      <c r="M148" s="33">
        <f>VLOOKUP($A148,DepRates2001,M$1,0)</f>
        <v>0</v>
      </c>
      <c r="N148" s="22"/>
      <c r="O148" s="120" t="e">
        <f ca="1">E148*Q148/100</f>
        <v>#REF!</v>
      </c>
      <c r="P148" s="22"/>
      <c r="Q148" s="25">
        <f t="shared" si="27"/>
        <v>3.5999999999999996</v>
      </c>
      <c r="R148" s="22"/>
      <c r="S148" s="160"/>
      <c r="T148" s="22"/>
      <c r="U148" s="22" t="e">
        <f ca="1">VLOOKUP($A148,INDIRECT(Summary!#REF!&amp;Summary!#REF!),U$1,0)</f>
        <v>#REF!</v>
      </c>
      <c r="V148" s="22" t="s">
        <v>25</v>
      </c>
      <c r="W148" s="107" t="e">
        <f ca="1">TRIM(VLOOKUP($A148,INDIRECT(Summary!#REF!&amp;Summary!#REF!),W$1,0))</f>
        <v>#REF!</v>
      </c>
      <c r="X148" s="22"/>
      <c r="Y148" s="33" t="e">
        <f ca="1">VLOOKUP($A148,INDIRECT(Summary!#REF!&amp;Summary!#REF!),Y$1,0)</f>
        <v>#REF!</v>
      </c>
      <c r="Z148" s="22"/>
      <c r="AA148" s="24" t="e">
        <f ca="1">VLOOKUP($A148,INDIRECT(Summary!#REF!&amp;Summary!#REF!),AA$1,0)</f>
        <v>#REF!</v>
      </c>
      <c r="AB148" s="22"/>
      <c r="AC148" s="26" t="e">
        <f ca="1">VLOOKUP($A148,INDIRECT(Summary!#REF!&amp;Summary!#REF!),AC$1,0)</f>
        <v>#REF!</v>
      </c>
      <c r="AD148" s="27"/>
      <c r="AE148" s="27" t="e">
        <f ca="1">AA148-O148</f>
        <v>#REF!</v>
      </c>
      <c r="AH148" s="108"/>
      <c r="AK148" s="108"/>
      <c r="AQ148" s="108"/>
    </row>
    <row r="149" spans="1:43" ht="13" x14ac:dyDescent="0.3">
      <c r="A149" s="92">
        <v>0</v>
      </c>
      <c r="B149" s="91"/>
      <c r="C149" s="92"/>
      <c r="D149" s="23"/>
      <c r="E149" s="24"/>
      <c r="F149" s="22"/>
      <c r="G149" s="160"/>
      <c r="H149" s="22"/>
      <c r="I149" s="28"/>
      <c r="J149" s="22"/>
      <c r="K149" s="29"/>
      <c r="L149" s="22"/>
      <c r="M149" s="33"/>
      <c r="N149" s="22"/>
      <c r="O149" s="24"/>
      <c r="P149" s="22"/>
      <c r="Q149" s="25"/>
      <c r="R149" s="22"/>
      <c r="S149" s="160"/>
      <c r="T149" s="22"/>
      <c r="U149" s="22"/>
      <c r="V149" s="22"/>
      <c r="W149" s="22"/>
      <c r="X149" s="22"/>
      <c r="Y149" s="33"/>
      <c r="Z149" s="22"/>
      <c r="AH149" s="108"/>
    </row>
    <row r="150" spans="1:43" x14ac:dyDescent="0.25">
      <c r="A150" s="92">
        <v>399.99</v>
      </c>
      <c r="B150" s="92"/>
      <c r="C150" s="22" t="s">
        <v>120</v>
      </c>
      <c r="D150" s="22"/>
      <c r="E150" s="24"/>
      <c r="F150" s="22"/>
      <c r="G150" s="160"/>
      <c r="H150" s="22"/>
      <c r="I150" s="28"/>
      <c r="J150" s="22"/>
      <c r="K150" s="29"/>
      <c r="L150" s="22"/>
      <c r="M150" s="33"/>
      <c r="N150" s="22"/>
      <c r="O150" s="120"/>
      <c r="P150" s="22"/>
      <c r="Q150" s="25"/>
      <c r="R150" s="22"/>
      <c r="S150" s="160"/>
      <c r="T150" s="22"/>
      <c r="U150" s="22"/>
      <c r="V150" s="22"/>
      <c r="W150" s="22"/>
      <c r="X150" s="22"/>
      <c r="Y150" s="33"/>
      <c r="Z150" s="22"/>
      <c r="AA150" s="144"/>
      <c r="AB150" s="22"/>
      <c r="AC150" s="26"/>
      <c r="AD150" s="27"/>
      <c r="AE150" s="24"/>
      <c r="AF150" s="137"/>
      <c r="AH150" s="108"/>
    </row>
    <row r="151" spans="1:43" x14ac:dyDescent="0.25">
      <c r="A151" s="92"/>
      <c r="B151" s="92"/>
      <c r="C151" s="22" t="s">
        <v>273</v>
      </c>
      <c r="D151" s="22"/>
      <c r="E151" s="109" t="e">
        <f>+VLOOKUP(C151,AROforSched2,2,0)</f>
        <v>#REF!</v>
      </c>
      <c r="F151" s="22"/>
      <c r="G151" s="157"/>
      <c r="H151" s="22"/>
      <c r="I151" s="103"/>
      <c r="J151" s="104"/>
      <c r="K151" s="105"/>
      <c r="L151" s="22"/>
      <c r="M151" s="33"/>
      <c r="N151" s="22"/>
      <c r="O151" s="110" t="e">
        <f>+VLOOKUP(C151,AROforSched2,3,0)</f>
        <v>#REF!</v>
      </c>
      <c r="P151" s="22"/>
      <c r="Q151" s="25"/>
      <c r="R151" s="22"/>
      <c r="S151" s="160"/>
      <c r="T151" s="22"/>
      <c r="U151" s="22"/>
      <c r="V151" s="22"/>
      <c r="W151" s="22"/>
      <c r="X151" s="22"/>
      <c r="Y151" s="33"/>
      <c r="Z151" s="22"/>
      <c r="AA151" s="109"/>
      <c r="AB151" s="22"/>
      <c r="AC151" s="26"/>
      <c r="AD151" s="27"/>
      <c r="AE151" s="111" t="e">
        <f>AA151-O151</f>
        <v>#REF!</v>
      </c>
      <c r="AH151" s="108"/>
    </row>
    <row r="152" spans="1:43" x14ac:dyDescent="0.25">
      <c r="A152" s="92"/>
      <c r="B152" s="92"/>
      <c r="C152" s="22"/>
      <c r="D152" s="22"/>
      <c r="E152" s="24"/>
      <c r="F152" s="22"/>
      <c r="G152" s="160"/>
      <c r="H152" s="22"/>
      <c r="I152" s="28"/>
      <c r="J152" s="22"/>
      <c r="K152" s="29"/>
      <c r="L152" s="22"/>
      <c r="M152" s="33"/>
      <c r="N152" s="22"/>
      <c r="O152" s="39"/>
      <c r="P152" s="22"/>
      <c r="Q152" s="25"/>
      <c r="R152" s="22"/>
      <c r="S152" s="160"/>
      <c r="T152" s="22"/>
      <c r="U152" s="22"/>
      <c r="V152" s="22"/>
      <c r="W152" s="22"/>
      <c r="X152" s="22"/>
      <c r="Y152" s="33"/>
      <c r="Z152" s="22"/>
      <c r="AA152" s="24"/>
      <c r="AB152" s="22"/>
      <c r="AC152" s="26"/>
      <c r="AD152" s="27"/>
      <c r="AE152" s="27"/>
    </row>
    <row r="153" spans="1:43" ht="13" x14ac:dyDescent="0.3">
      <c r="A153" s="89">
        <v>0</v>
      </c>
      <c r="B153" s="91" t="s">
        <v>121</v>
      </c>
      <c r="C153" s="22"/>
      <c r="D153" s="22"/>
      <c r="E153" s="129" t="e">
        <f ca="1">SUBTOTAL(9,E131:E151)</f>
        <v>#REF!</v>
      </c>
      <c r="F153" s="23"/>
      <c r="G153" s="161"/>
      <c r="H153" s="23"/>
      <c r="I153" s="101"/>
      <c r="J153" s="23"/>
      <c r="K153" s="102"/>
      <c r="L153" s="23"/>
      <c r="M153" s="130"/>
      <c r="N153" s="23"/>
      <c r="O153" s="129" t="e">
        <f ca="1">SUBTOTAL(9,O131:O151)</f>
        <v>#REF!</v>
      </c>
      <c r="P153" s="23"/>
      <c r="Q153" s="131" t="e">
        <f ca="1">O153/E153*100</f>
        <v>#REF!</v>
      </c>
      <c r="R153" s="23"/>
      <c r="S153" s="161"/>
      <c r="T153" s="23"/>
      <c r="U153" s="23"/>
      <c r="V153" s="23"/>
      <c r="W153" s="23"/>
      <c r="X153" s="23"/>
      <c r="Y153" s="130"/>
      <c r="Z153" s="23"/>
      <c r="AA153" s="129" t="e">
        <f ca="1">SUBTOTAL(9,AA131:AA151)</f>
        <v>#REF!</v>
      </c>
      <c r="AB153" s="23"/>
      <c r="AC153" s="133" t="e">
        <f ca="1">ROUND(AA153/E153*100,2)</f>
        <v>#REF!</v>
      </c>
      <c r="AD153" s="134"/>
      <c r="AE153" s="129" t="e">
        <f ca="1">SUBTOTAL(9,AE131:AE151)</f>
        <v>#REF!</v>
      </c>
    </row>
    <row r="154" spans="1:43" outlineLevel="1" x14ac:dyDescent="0.25">
      <c r="A154" s="89"/>
      <c r="B154" s="89"/>
      <c r="C154" s="22"/>
      <c r="D154" s="22"/>
      <c r="E154" s="24"/>
      <c r="F154" s="22"/>
      <c r="G154" s="160"/>
      <c r="H154" s="22"/>
      <c r="I154" s="28"/>
      <c r="J154" s="22"/>
      <c r="K154" s="29"/>
      <c r="L154" s="22"/>
      <c r="M154" s="33"/>
      <c r="N154" s="22"/>
      <c r="O154" s="22"/>
      <c r="P154" s="22"/>
      <c r="Q154" s="25"/>
      <c r="R154" s="22"/>
      <c r="S154" s="160"/>
      <c r="T154" s="22"/>
      <c r="U154" s="22"/>
      <c r="V154" s="22"/>
      <c r="W154" s="22"/>
      <c r="X154" s="22"/>
      <c r="Y154" s="33"/>
      <c r="Z154" s="22"/>
      <c r="AA154" s="24"/>
      <c r="AB154" s="22"/>
      <c r="AC154" s="26"/>
      <c r="AD154" s="27"/>
      <c r="AE154" s="27"/>
    </row>
    <row r="155" spans="1:43" ht="13" outlineLevel="1" x14ac:dyDescent="0.3">
      <c r="A155" s="92"/>
      <c r="B155" s="91" t="s">
        <v>391</v>
      </c>
      <c r="C155" s="92"/>
      <c r="D155" s="22"/>
      <c r="E155" s="24"/>
      <c r="F155" s="22"/>
      <c r="G155" s="160"/>
      <c r="H155" s="22"/>
      <c r="I155" s="28"/>
      <c r="J155" s="22"/>
      <c r="K155" s="29"/>
      <c r="L155" s="22"/>
      <c r="M155" s="33"/>
      <c r="N155" s="22"/>
      <c r="O155" s="22"/>
      <c r="P155" s="22"/>
      <c r="Q155" s="25"/>
      <c r="R155" s="22"/>
      <c r="S155" s="160"/>
      <c r="T155" s="22"/>
      <c r="U155" s="22"/>
      <c r="V155" s="22"/>
      <c r="W155" s="22"/>
      <c r="X155" s="22"/>
      <c r="Y155" s="33"/>
      <c r="Z155" s="22"/>
      <c r="AA155" s="24"/>
      <c r="AB155" s="22"/>
      <c r="AC155" s="26"/>
      <c r="AD155" s="27"/>
      <c r="AE155" s="27"/>
    </row>
    <row r="156" spans="1:43" outlineLevel="1" x14ac:dyDescent="0.25">
      <c r="A156" s="92">
        <v>391.12</v>
      </c>
      <c r="B156" s="89"/>
      <c r="C156" s="22" t="s">
        <v>384</v>
      </c>
      <c r="D156" s="22"/>
      <c r="E156" s="81"/>
      <c r="F156" s="22"/>
      <c r="G156" s="160"/>
      <c r="H156" s="22"/>
      <c r="I156" s="28"/>
      <c r="J156" s="22"/>
      <c r="K156" s="29"/>
      <c r="L156" s="22"/>
      <c r="M156" s="33"/>
      <c r="N156" s="22"/>
      <c r="O156" s="120"/>
      <c r="P156" s="22"/>
      <c r="Q156" s="25"/>
      <c r="R156" s="22"/>
      <c r="S156" s="160"/>
      <c r="T156" s="22"/>
      <c r="U156" s="22"/>
      <c r="V156" s="22"/>
      <c r="W156" s="22"/>
      <c r="X156" s="22"/>
      <c r="Y156" s="33"/>
      <c r="Z156" s="22"/>
      <c r="AA156" s="149"/>
      <c r="AB156" s="22"/>
      <c r="AC156" s="26"/>
      <c r="AD156" s="27"/>
      <c r="AE156" s="24"/>
    </row>
    <row r="157" spans="1:43" outlineLevel="1" x14ac:dyDescent="0.25">
      <c r="A157" s="92">
        <v>391.33</v>
      </c>
      <c r="B157" s="89"/>
      <c r="C157" s="22" t="s">
        <v>385</v>
      </c>
      <c r="D157" s="22"/>
      <c r="E157" s="81"/>
      <c r="F157" s="22"/>
      <c r="G157" s="160"/>
      <c r="H157" s="22"/>
      <c r="I157" s="28"/>
      <c r="J157" s="22"/>
      <c r="K157" s="29"/>
      <c r="L157" s="22"/>
      <c r="M157" s="33"/>
      <c r="N157" s="22"/>
      <c r="O157" s="120"/>
      <c r="P157" s="22"/>
      <c r="Q157" s="25"/>
      <c r="R157" s="22"/>
      <c r="S157" s="160"/>
      <c r="T157" s="22"/>
      <c r="U157" s="22"/>
      <c r="V157" s="22"/>
      <c r="W157" s="22"/>
      <c r="X157" s="22"/>
      <c r="Y157" s="33"/>
      <c r="Z157" s="22"/>
      <c r="AA157" s="149"/>
      <c r="AB157" s="22"/>
      <c r="AC157" s="26"/>
      <c r="AD157" s="27"/>
      <c r="AE157" s="24"/>
    </row>
    <row r="158" spans="1:43" outlineLevel="1" x14ac:dyDescent="0.25">
      <c r="A158" s="92">
        <v>391.34</v>
      </c>
      <c r="B158" s="89"/>
      <c r="C158" s="22" t="s">
        <v>387</v>
      </c>
      <c r="D158" s="22"/>
      <c r="E158" s="81"/>
      <c r="F158" s="22"/>
      <c r="G158" s="160"/>
      <c r="H158" s="22"/>
      <c r="I158" s="28"/>
      <c r="J158" s="22"/>
      <c r="K158" s="29"/>
      <c r="L158" s="22"/>
      <c r="M158" s="33"/>
      <c r="N158" s="22"/>
      <c r="O158" s="120"/>
      <c r="P158" s="22"/>
      <c r="Q158" s="25"/>
      <c r="R158" s="22"/>
      <c r="S158" s="160"/>
      <c r="T158" s="22"/>
      <c r="U158" s="22"/>
      <c r="V158" s="22"/>
      <c r="W158" s="22"/>
      <c r="X158" s="22"/>
      <c r="Y158" s="33"/>
      <c r="Z158" s="22"/>
      <c r="AA158" s="149"/>
      <c r="AB158" s="22"/>
      <c r="AC158" s="26"/>
      <c r="AD158" s="27"/>
      <c r="AE158" s="24"/>
    </row>
    <row r="159" spans="1:43" outlineLevel="1" x14ac:dyDescent="0.25">
      <c r="A159" s="92">
        <v>393.1</v>
      </c>
      <c r="B159" s="89"/>
      <c r="C159" s="22" t="s">
        <v>111</v>
      </c>
      <c r="D159" s="22"/>
      <c r="E159" s="81"/>
      <c r="F159" s="22"/>
      <c r="G159" s="160"/>
      <c r="H159" s="22"/>
      <c r="I159" s="28"/>
      <c r="J159" s="22"/>
      <c r="K159" s="29"/>
      <c r="L159" s="22"/>
      <c r="M159" s="33"/>
      <c r="N159" s="22"/>
      <c r="O159" s="120"/>
      <c r="P159" s="22"/>
      <c r="Q159" s="25"/>
      <c r="R159" s="22"/>
      <c r="S159" s="160"/>
      <c r="T159" s="22"/>
      <c r="U159" s="22"/>
      <c r="V159" s="22"/>
      <c r="W159" s="22"/>
      <c r="X159" s="22"/>
      <c r="Y159" s="33"/>
      <c r="Z159" s="22"/>
      <c r="AA159" s="149"/>
      <c r="AB159" s="22"/>
      <c r="AC159" s="26"/>
      <c r="AD159" s="27"/>
      <c r="AE159" s="24"/>
    </row>
    <row r="160" spans="1:43" outlineLevel="1" x14ac:dyDescent="0.25">
      <c r="A160" s="92">
        <v>394.1</v>
      </c>
      <c r="B160" s="89"/>
      <c r="C160" s="22" t="s">
        <v>386</v>
      </c>
      <c r="D160" s="22"/>
      <c r="E160" s="81"/>
      <c r="F160" s="22"/>
      <c r="G160" s="160"/>
      <c r="H160" s="22"/>
      <c r="I160" s="28"/>
      <c r="J160" s="22"/>
      <c r="K160" s="29"/>
      <c r="L160" s="22"/>
      <c r="M160" s="33"/>
      <c r="N160" s="22"/>
      <c r="O160" s="120"/>
      <c r="P160" s="22"/>
      <c r="Q160" s="25"/>
      <c r="R160" s="22"/>
      <c r="S160" s="160"/>
      <c r="T160" s="22"/>
      <c r="U160" s="22"/>
      <c r="V160" s="22"/>
      <c r="W160" s="22"/>
      <c r="X160" s="22"/>
      <c r="Y160" s="33"/>
      <c r="Z160" s="22"/>
      <c r="AA160" s="149"/>
      <c r="AB160" s="22"/>
      <c r="AC160" s="26"/>
      <c r="AD160" s="27"/>
      <c r="AE160" s="24"/>
    </row>
    <row r="161" spans="1:31" outlineLevel="1" x14ac:dyDescent="0.25">
      <c r="A161" s="92">
        <v>395.1</v>
      </c>
      <c r="B161" s="89"/>
      <c r="C161" s="22" t="s">
        <v>113</v>
      </c>
      <c r="D161" s="22"/>
      <c r="E161" s="81"/>
      <c r="F161" s="22"/>
      <c r="G161" s="160"/>
      <c r="H161" s="22"/>
      <c r="I161" s="28"/>
      <c r="J161" s="22"/>
      <c r="K161" s="29"/>
      <c r="L161" s="22"/>
      <c r="M161" s="33"/>
      <c r="N161" s="22"/>
      <c r="O161" s="120"/>
      <c r="P161" s="22"/>
      <c r="Q161" s="25"/>
      <c r="R161" s="22"/>
      <c r="S161" s="160"/>
      <c r="T161" s="22"/>
      <c r="U161" s="22"/>
      <c r="V161" s="22"/>
      <c r="W161" s="22"/>
      <c r="X161" s="22"/>
      <c r="Y161" s="33"/>
      <c r="Z161" s="22"/>
      <c r="AA161" s="149"/>
      <c r="AB161" s="22"/>
      <c r="AC161" s="26"/>
      <c r="AD161" s="27"/>
      <c r="AE161" s="24"/>
    </row>
    <row r="162" spans="1:31" outlineLevel="1" x14ac:dyDescent="0.25">
      <c r="A162" s="92">
        <v>398.1</v>
      </c>
      <c r="B162" s="89"/>
      <c r="C162" s="22" t="s">
        <v>116</v>
      </c>
      <c r="D162" s="22"/>
      <c r="E162" s="82"/>
      <c r="F162" s="22"/>
      <c r="G162" s="160"/>
      <c r="H162" s="22"/>
      <c r="I162" s="28"/>
      <c r="J162" s="22"/>
      <c r="K162" s="29"/>
      <c r="L162" s="22"/>
      <c r="M162" s="33"/>
      <c r="N162" s="22"/>
      <c r="O162" s="110"/>
      <c r="P162" s="22"/>
      <c r="Q162" s="25"/>
      <c r="R162" s="22"/>
      <c r="S162" s="160"/>
      <c r="T162" s="22"/>
      <c r="U162" s="22"/>
      <c r="V162" s="22"/>
      <c r="W162" s="22"/>
      <c r="X162" s="22"/>
      <c r="Y162" s="33"/>
      <c r="Z162" s="22"/>
      <c r="AA162" s="149"/>
      <c r="AB162" s="22"/>
      <c r="AC162" s="26"/>
      <c r="AD162" s="27"/>
      <c r="AE162" s="109"/>
    </row>
    <row r="163" spans="1:31" ht="13" outlineLevel="1" x14ac:dyDescent="0.3">
      <c r="A163" s="92"/>
      <c r="B163" s="91"/>
      <c r="C163" s="92"/>
      <c r="D163" s="22"/>
      <c r="E163" s="94"/>
      <c r="F163" s="22"/>
      <c r="G163" s="160"/>
      <c r="H163" s="22"/>
      <c r="I163" s="28"/>
      <c r="J163" s="22"/>
      <c r="K163" s="29"/>
      <c r="L163" s="22"/>
      <c r="M163" s="33"/>
      <c r="N163" s="22"/>
      <c r="O163" s="22"/>
      <c r="P163" s="22"/>
      <c r="Q163" s="25"/>
      <c r="R163" s="22"/>
      <c r="S163" s="31"/>
      <c r="T163" s="22"/>
      <c r="U163" s="22"/>
      <c r="V163" s="22"/>
      <c r="W163" s="22"/>
      <c r="X163" s="22"/>
      <c r="Y163" s="33"/>
      <c r="Z163" s="22"/>
      <c r="AA163" s="24"/>
      <c r="AB163" s="22"/>
      <c r="AC163" s="26"/>
      <c r="AD163" s="27"/>
      <c r="AE163" s="27"/>
    </row>
    <row r="164" spans="1:31" ht="13" outlineLevel="1" x14ac:dyDescent="0.3">
      <c r="A164" s="92"/>
      <c r="B164" s="91" t="s">
        <v>392</v>
      </c>
      <c r="C164" s="92"/>
      <c r="D164" s="22"/>
      <c r="E164" s="93">
        <f>SUBTOTAL(9,E156:E162)</f>
        <v>0</v>
      </c>
      <c r="F164" s="22"/>
      <c r="G164" s="160"/>
      <c r="H164" s="22"/>
      <c r="I164" s="28"/>
      <c r="J164" s="22"/>
      <c r="K164" s="29"/>
      <c r="L164" s="22"/>
      <c r="M164" s="33"/>
      <c r="N164" s="22"/>
      <c r="O164" s="93">
        <f>SUBTOTAL(9,O156:O162)</f>
        <v>0</v>
      </c>
      <c r="P164" s="22"/>
      <c r="Q164" s="25"/>
      <c r="R164" s="22"/>
      <c r="S164" s="31"/>
      <c r="T164" s="22"/>
      <c r="U164" s="22"/>
      <c r="V164" s="22"/>
      <c r="W164" s="22"/>
      <c r="X164" s="22"/>
      <c r="Y164" s="33"/>
      <c r="Z164" s="22"/>
      <c r="AA164" s="24"/>
      <c r="AB164" s="22"/>
      <c r="AC164" s="26"/>
      <c r="AD164" s="27"/>
      <c r="AE164" s="93">
        <f>SUBTOTAL(9,AE156:AE162)</f>
        <v>0</v>
      </c>
    </row>
    <row r="165" spans="1:31" x14ac:dyDescent="0.25">
      <c r="A165" s="89"/>
      <c r="B165" s="89"/>
      <c r="C165" s="22"/>
      <c r="D165" s="22"/>
      <c r="E165" s="24"/>
      <c r="F165" s="22"/>
      <c r="G165" s="160"/>
      <c r="H165" s="22"/>
      <c r="I165" s="28"/>
      <c r="J165" s="22"/>
      <c r="K165" s="29"/>
      <c r="L165" s="22"/>
      <c r="M165" s="33"/>
      <c r="N165" s="22"/>
      <c r="O165" s="22"/>
      <c r="P165" s="22"/>
      <c r="Q165" s="25"/>
      <c r="R165" s="22"/>
      <c r="S165" s="31"/>
      <c r="T165" s="22"/>
      <c r="U165" s="22"/>
      <c r="V165" s="22"/>
      <c r="W165" s="22"/>
      <c r="X165" s="22"/>
      <c r="Y165" s="33"/>
      <c r="Z165" s="22"/>
      <c r="AA165" s="24"/>
      <c r="AB165" s="22"/>
      <c r="AC165" s="26"/>
      <c r="AD165" s="27"/>
      <c r="AE165" s="27"/>
    </row>
    <row r="166" spans="1:31" ht="13.5" thickBot="1" x14ac:dyDescent="0.35">
      <c r="A166" s="89"/>
      <c r="B166" s="91" t="s">
        <v>283</v>
      </c>
      <c r="C166" s="22"/>
      <c r="D166" s="22"/>
      <c r="E166" s="150" t="e">
        <f ca="1">SUBTOTAL(9,E18:E165)</f>
        <v>#REF!</v>
      </c>
      <c r="F166" s="22"/>
      <c r="G166" s="160"/>
      <c r="H166" s="22"/>
      <c r="I166" s="28"/>
      <c r="J166" s="22"/>
      <c r="K166" s="29"/>
      <c r="L166" s="22"/>
      <c r="M166" s="33"/>
      <c r="N166" s="22"/>
      <c r="O166" s="150" t="e">
        <f ca="1">SUBTOTAL(9,O18:O165)</f>
        <v>#REF!</v>
      </c>
      <c r="P166" s="22"/>
      <c r="Q166" s="131" t="e">
        <f ca="1">O166/E166*100</f>
        <v>#REF!</v>
      </c>
      <c r="R166" s="22"/>
      <c r="S166" s="31"/>
      <c r="T166" s="22"/>
      <c r="U166" s="22"/>
      <c r="V166" s="22"/>
      <c r="W166" s="22"/>
      <c r="X166" s="22"/>
      <c r="Y166" s="33"/>
      <c r="Z166" s="22"/>
      <c r="AA166" s="150" t="e">
        <f ca="1">SUBTOTAL(9,AA18:AA165)</f>
        <v>#REF!</v>
      </c>
      <c r="AB166" s="22"/>
      <c r="AC166" s="133" t="e">
        <f ca="1">ROUND(AA166/E166*100,2)</f>
        <v>#REF!</v>
      </c>
      <c r="AD166" s="27"/>
      <c r="AE166" s="150" t="e">
        <f ca="1">SUBTOTAL(9,AE18:AE165)</f>
        <v>#REF!</v>
      </c>
    </row>
    <row r="167" spans="1:31" ht="13.5" thickTop="1" x14ac:dyDescent="0.3">
      <c r="A167" s="89"/>
      <c r="B167" s="91"/>
      <c r="C167" s="22"/>
      <c r="D167" s="22"/>
      <c r="E167" s="129"/>
      <c r="F167" s="22"/>
      <c r="G167" s="160"/>
      <c r="H167" s="22"/>
      <c r="I167" s="28"/>
      <c r="J167" s="22"/>
      <c r="K167" s="29"/>
      <c r="L167" s="22"/>
      <c r="M167" s="33"/>
      <c r="N167" s="22"/>
      <c r="O167" s="129"/>
      <c r="P167" s="22"/>
      <c r="Q167" s="131"/>
      <c r="R167" s="22"/>
      <c r="S167" s="31"/>
      <c r="T167" s="22"/>
      <c r="U167" s="22"/>
      <c r="V167" s="22"/>
      <c r="W167" s="22"/>
      <c r="X167" s="22"/>
      <c r="Y167" s="33"/>
      <c r="Z167" s="22"/>
      <c r="AA167" s="129"/>
      <c r="AB167" s="22"/>
      <c r="AC167" s="133"/>
      <c r="AD167" s="27"/>
      <c r="AE167" s="129"/>
    </row>
    <row r="168" spans="1:31" ht="13" x14ac:dyDescent="0.3">
      <c r="A168" s="89"/>
      <c r="B168" s="89" t="s">
        <v>382</v>
      </c>
      <c r="C168" s="22"/>
      <c r="D168" s="22"/>
      <c r="E168" s="129"/>
      <c r="F168" s="22"/>
      <c r="G168" s="31"/>
      <c r="H168" s="22"/>
      <c r="I168" s="28"/>
      <c r="J168" s="22"/>
      <c r="K168" s="29"/>
      <c r="L168" s="22"/>
      <c r="M168" s="33"/>
      <c r="N168" s="22"/>
      <c r="O168" s="129"/>
      <c r="P168" s="22"/>
      <c r="Q168" s="131"/>
      <c r="R168" s="22"/>
      <c r="S168" s="31"/>
      <c r="T168" s="22"/>
      <c r="U168" s="22"/>
      <c r="V168" s="22"/>
      <c r="W168" s="22"/>
      <c r="X168" s="22"/>
      <c r="Y168" s="33"/>
      <c r="Z168" s="22"/>
      <c r="AA168" s="129"/>
      <c r="AB168" s="22"/>
      <c r="AC168" s="133"/>
      <c r="AD168" s="27"/>
      <c r="AE168" s="129"/>
    </row>
    <row r="169" spans="1:31" ht="13" x14ac:dyDescent="0.3">
      <c r="A169" s="89"/>
      <c r="B169" s="89" t="s">
        <v>383</v>
      </c>
      <c r="C169" s="22"/>
      <c r="D169" s="22"/>
      <c r="E169" s="129"/>
      <c r="F169" s="22"/>
      <c r="G169" s="31"/>
      <c r="H169" s="22"/>
      <c r="I169" s="28"/>
      <c r="J169" s="22"/>
      <c r="K169" s="29"/>
      <c r="L169" s="22"/>
      <c r="M169" s="33"/>
      <c r="N169" s="22"/>
      <c r="O169" s="129"/>
      <c r="P169" s="22"/>
      <c r="Q169" s="131"/>
      <c r="R169" s="22"/>
      <c r="S169" s="31"/>
      <c r="T169" s="22"/>
      <c r="U169" s="22"/>
      <c r="V169" s="22"/>
      <c r="W169" s="22"/>
      <c r="X169" s="22"/>
      <c r="Y169" s="33"/>
      <c r="Z169" s="22"/>
      <c r="AA169" s="129"/>
      <c r="AB169" s="22"/>
      <c r="AC169" s="133"/>
      <c r="AD169" s="27"/>
      <c r="AE169" s="129"/>
    </row>
    <row r="170" spans="1:31" x14ac:dyDescent="0.25">
      <c r="A170" s="89"/>
      <c r="B170" s="89"/>
      <c r="C170" s="22"/>
      <c r="D170" s="22"/>
      <c r="E170" s="24"/>
      <c r="F170" s="22"/>
      <c r="G170" s="31"/>
      <c r="H170" s="22"/>
      <c r="I170" s="28"/>
      <c r="J170" s="22"/>
      <c r="K170" s="29"/>
      <c r="L170" s="22"/>
      <c r="M170" s="33"/>
      <c r="N170" s="22"/>
      <c r="O170" s="22"/>
      <c r="P170" s="22"/>
      <c r="Q170" s="25"/>
      <c r="R170" s="22"/>
      <c r="S170" s="31"/>
      <c r="T170" s="22"/>
      <c r="U170" s="22"/>
      <c r="V170" s="22"/>
      <c r="W170" s="22"/>
      <c r="X170" s="22"/>
      <c r="Y170" s="33"/>
      <c r="Z170" s="22"/>
      <c r="AA170" s="24"/>
      <c r="AB170" s="22"/>
      <c r="AC170" s="26"/>
      <c r="AD170" s="27"/>
      <c r="AE170" s="27"/>
    </row>
    <row r="171" spans="1:31" outlineLevel="1" x14ac:dyDescent="0.25">
      <c r="A171" s="89"/>
      <c r="B171" s="89"/>
      <c r="C171" s="22"/>
      <c r="D171" s="22"/>
      <c r="E171" s="24"/>
      <c r="F171" s="22"/>
      <c r="G171" s="31"/>
      <c r="H171" s="22"/>
      <c r="I171" s="28"/>
      <c r="J171" s="22"/>
      <c r="K171" s="29"/>
      <c r="L171" s="22"/>
      <c r="M171" s="33"/>
      <c r="N171" s="22"/>
      <c r="O171" s="22"/>
      <c r="P171" s="22"/>
      <c r="Q171" s="25"/>
      <c r="R171" s="22"/>
      <c r="S171" s="31"/>
      <c r="T171" s="22"/>
      <c r="U171" s="22"/>
      <c r="V171" s="22"/>
      <c r="W171" s="22"/>
      <c r="X171" s="22"/>
      <c r="Y171" s="33"/>
      <c r="Z171" s="22"/>
      <c r="AA171" s="24"/>
      <c r="AB171" s="22"/>
      <c r="AC171" s="26"/>
      <c r="AD171" s="27"/>
      <c r="AE171" s="27"/>
    </row>
    <row r="172" spans="1:31" ht="13" outlineLevel="1" x14ac:dyDescent="0.3">
      <c r="A172" s="92"/>
      <c r="B172" s="91" t="s">
        <v>122</v>
      </c>
      <c r="C172" s="92"/>
      <c r="D172" s="22"/>
      <c r="I172" s="68"/>
      <c r="K172" s="68"/>
      <c r="M172" s="33"/>
      <c r="N172" s="22"/>
      <c r="O172" s="22"/>
      <c r="P172" s="22"/>
      <c r="Q172" s="25"/>
      <c r="R172" s="22"/>
      <c r="S172" s="31"/>
      <c r="T172" s="22"/>
      <c r="U172" s="22"/>
      <c r="V172" s="22"/>
      <c r="W172" s="22"/>
      <c r="X172" s="22"/>
      <c r="Y172" s="33"/>
      <c r="Z172" s="22"/>
      <c r="AA172" s="24"/>
      <c r="AB172" s="22"/>
      <c r="AC172" s="26"/>
      <c r="AD172" s="27"/>
      <c r="AE172" s="27"/>
    </row>
    <row r="173" spans="1:31" outlineLevel="1" x14ac:dyDescent="0.25">
      <c r="A173" s="92"/>
      <c r="B173" s="92" t="s">
        <v>370</v>
      </c>
      <c r="C173" s="22"/>
      <c r="E173" s="22"/>
      <c r="I173" s="68"/>
      <c r="K173" s="68"/>
      <c r="M173" s="33"/>
      <c r="N173" s="22"/>
      <c r="O173" s="22"/>
      <c r="P173" s="22"/>
      <c r="Q173" s="25"/>
      <c r="R173" s="22"/>
      <c r="S173" s="31"/>
      <c r="T173" s="22"/>
      <c r="U173" s="22"/>
      <c r="V173" s="22"/>
      <c r="W173" s="22"/>
      <c r="X173" s="22"/>
      <c r="Y173" s="33"/>
      <c r="Z173" s="22"/>
      <c r="AA173" s="24"/>
      <c r="AB173" s="22"/>
      <c r="AC173" s="26"/>
      <c r="AD173" s="27"/>
      <c r="AE173" s="27"/>
    </row>
    <row r="174" spans="1:31" outlineLevel="1" x14ac:dyDescent="0.25">
      <c r="A174" s="89">
        <v>410.99610000000001</v>
      </c>
      <c r="B174" s="89"/>
      <c r="C174" s="22" t="s">
        <v>124</v>
      </c>
      <c r="E174" s="81" t="e">
        <f>VLOOKUP($A174,OtherAccounts,3,0)</f>
        <v>#REF!</v>
      </c>
      <c r="I174" s="68"/>
      <c r="K174" s="80"/>
      <c r="M174" s="33"/>
      <c r="N174" s="22"/>
      <c r="O174" s="81"/>
      <c r="P174" s="22"/>
      <c r="Q174" s="25"/>
      <c r="R174" s="22"/>
      <c r="S174" s="31"/>
      <c r="T174" s="22"/>
      <c r="U174" s="22"/>
      <c r="V174" s="22"/>
      <c r="W174" s="22"/>
      <c r="X174" s="22"/>
      <c r="Y174" s="33"/>
      <c r="Z174" s="22"/>
      <c r="AA174" s="24"/>
      <c r="AB174" s="22"/>
      <c r="AC174" s="26"/>
      <c r="AD174" s="27"/>
      <c r="AE174" s="27"/>
    </row>
    <row r="175" spans="1:31" outlineLevel="1" x14ac:dyDescent="0.25">
      <c r="A175" s="89">
        <v>410.99709999999999</v>
      </c>
      <c r="B175" s="89"/>
      <c r="C175" s="22" t="s">
        <v>125</v>
      </c>
      <c r="E175" s="82" t="e">
        <f>VLOOKUP($A175,OtherAccounts,3,0)</f>
        <v>#REF!</v>
      </c>
      <c r="I175" s="68"/>
      <c r="K175" s="80"/>
      <c r="M175" s="33"/>
      <c r="N175" s="22"/>
      <c r="O175" s="81"/>
      <c r="P175" s="22"/>
      <c r="Q175" s="25"/>
      <c r="R175" s="22"/>
      <c r="S175" s="31"/>
      <c r="T175" s="22"/>
      <c r="U175" s="22"/>
      <c r="V175" s="22"/>
      <c r="W175" s="22"/>
      <c r="X175" s="22"/>
      <c r="Y175" s="33"/>
      <c r="Z175" s="22"/>
      <c r="AA175" s="24"/>
      <c r="AB175" s="22"/>
      <c r="AC175" s="26"/>
      <c r="AD175" s="27"/>
      <c r="AE175" s="27"/>
    </row>
    <row r="176" spans="1:31" outlineLevel="1" x14ac:dyDescent="0.25">
      <c r="A176" s="89"/>
      <c r="B176" s="89" t="s">
        <v>126</v>
      </c>
      <c r="C176" s="22"/>
      <c r="E176" s="81" t="e">
        <f>SUBTOTAL(9,E174:E175)</f>
        <v>#REF!</v>
      </c>
      <c r="I176" s="68"/>
      <c r="K176" s="68"/>
      <c r="M176" s="33"/>
      <c r="N176" s="22"/>
      <c r="O176" s="81"/>
      <c r="P176" s="22"/>
      <c r="Q176" s="25"/>
      <c r="R176" s="22"/>
      <c r="S176" s="31"/>
      <c r="T176" s="22"/>
      <c r="U176" s="22"/>
      <c r="V176" s="22"/>
      <c r="W176" s="22"/>
      <c r="X176" s="22"/>
      <c r="Y176" s="33"/>
      <c r="Z176" s="22"/>
      <c r="AA176" s="24"/>
      <c r="AB176" s="22"/>
      <c r="AC176" s="26"/>
      <c r="AD176" s="27"/>
      <c r="AE176" s="27"/>
    </row>
    <row r="177" spans="1:33" outlineLevel="1" x14ac:dyDescent="0.25">
      <c r="A177" s="89"/>
      <c r="B177" s="89" t="s">
        <v>127</v>
      </c>
      <c r="C177" s="22"/>
      <c r="E177" s="81"/>
      <c r="I177" s="68"/>
      <c r="K177" s="68"/>
      <c r="M177" s="33"/>
      <c r="N177" s="22"/>
      <c r="O177" s="81"/>
      <c r="P177" s="22"/>
      <c r="Q177" s="25"/>
      <c r="R177" s="22"/>
      <c r="S177" s="31"/>
      <c r="T177" s="22"/>
      <c r="U177" s="22"/>
      <c r="V177" s="22"/>
      <c r="W177" s="22"/>
      <c r="X177" s="22"/>
      <c r="Y177" s="33"/>
      <c r="Z177" s="22"/>
      <c r="AA177" s="24"/>
      <c r="AB177" s="22"/>
      <c r="AC177" s="26"/>
      <c r="AD177" s="27"/>
      <c r="AE177" s="27"/>
    </row>
    <row r="178" spans="1:33" outlineLevel="1" x14ac:dyDescent="0.25">
      <c r="A178" s="89">
        <v>430.99700000000001</v>
      </c>
      <c r="B178" s="22"/>
      <c r="C178" s="22" t="s">
        <v>128</v>
      </c>
      <c r="E178" s="81" t="e">
        <f>VLOOKUP($A178,OtherAccounts,3,0)</f>
        <v>#REF!</v>
      </c>
      <c r="I178" s="68"/>
      <c r="K178" s="80"/>
      <c r="M178" s="33"/>
      <c r="N178" s="22"/>
      <c r="O178" s="81"/>
      <c r="P178" s="22"/>
      <c r="Q178" s="25"/>
      <c r="R178" s="22"/>
      <c r="S178" s="31"/>
      <c r="T178" s="22"/>
      <c r="U178" s="22"/>
      <c r="V178" s="22"/>
      <c r="W178" s="22"/>
      <c r="X178" s="22"/>
      <c r="Y178" s="33"/>
      <c r="Z178" s="22"/>
      <c r="AA178" s="24"/>
      <c r="AB178" s="22"/>
      <c r="AC178" s="26"/>
      <c r="AD178" s="27"/>
      <c r="AE178" s="27"/>
    </row>
    <row r="179" spans="1:33" outlineLevel="1" x14ac:dyDescent="0.25">
      <c r="A179" s="89">
        <v>430.99900000000002</v>
      </c>
      <c r="B179" s="22"/>
      <c r="C179" s="22" t="s">
        <v>129</v>
      </c>
      <c r="E179" s="81" t="e">
        <f>VLOOKUP($A179,OtherAccounts,3,0)</f>
        <v>#REF!</v>
      </c>
      <c r="I179" s="68"/>
      <c r="K179" s="80"/>
      <c r="M179" s="33"/>
      <c r="N179" s="22"/>
      <c r="O179" s="81"/>
      <c r="P179" s="22"/>
      <c r="Q179" s="25"/>
      <c r="R179" s="22"/>
      <c r="S179" s="31"/>
      <c r="T179" s="22"/>
      <c r="U179" s="22"/>
      <c r="V179" s="22"/>
      <c r="W179" s="22"/>
      <c r="X179" s="22"/>
      <c r="Y179" s="33"/>
      <c r="Z179" s="22"/>
      <c r="AA179" s="24"/>
      <c r="AB179" s="22"/>
      <c r="AC179" s="26"/>
      <c r="AD179" s="27"/>
      <c r="AE179" s="149"/>
    </row>
    <row r="180" spans="1:33" outlineLevel="1" x14ac:dyDescent="0.25">
      <c r="A180" s="89">
        <v>430.9991</v>
      </c>
      <c r="B180" s="22"/>
      <c r="C180" s="22" t="s">
        <v>130</v>
      </c>
      <c r="E180" s="81" t="e">
        <f>VLOOKUP($A180,OtherAccounts,3,0)</f>
        <v>#REF!</v>
      </c>
      <c r="I180" s="68"/>
      <c r="K180" s="80"/>
      <c r="M180" s="33"/>
      <c r="N180" s="22"/>
      <c r="O180" s="81"/>
      <c r="P180" s="22"/>
      <c r="Q180" s="25"/>
      <c r="R180" s="22"/>
      <c r="S180" s="31"/>
      <c r="T180" s="22"/>
      <c r="U180" s="22"/>
      <c r="V180" s="22"/>
      <c r="W180" s="22"/>
      <c r="X180" s="22"/>
      <c r="Y180" s="33"/>
      <c r="Z180" s="22"/>
      <c r="AA180" s="22"/>
      <c r="AB180" s="22"/>
      <c r="AC180" s="26"/>
      <c r="AD180" s="27"/>
      <c r="AE180" s="39"/>
    </row>
    <row r="181" spans="1:33" outlineLevel="1" x14ac:dyDescent="0.25">
      <c r="A181" s="89">
        <v>430.99919999999997</v>
      </c>
      <c r="B181" s="22"/>
      <c r="C181" s="22" t="s">
        <v>131</v>
      </c>
      <c r="E181" s="82" t="e">
        <f>VLOOKUP($A181,OtherAccounts,3,0)</f>
        <v>#REF!</v>
      </c>
      <c r="I181" s="68"/>
      <c r="K181" s="80"/>
      <c r="M181" s="33"/>
      <c r="N181" s="22"/>
      <c r="O181" s="81"/>
      <c r="P181" s="22"/>
      <c r="Q181" s="25"/>
      <c r="R181" s="22"/>
      <c r="S181" s="31"/>
      <c r="T181" s="22"/>
      <c r="U181" s="22"/>
      <c r="V181" s="22"/>
      <c r="W181" s="22"/>
      <c r="X181" s="22"/>
      <c r="Y181" s="33"/>
      <c r="Z181" s="22"/>
      <c r="AA181" s="24"/>
      <c r="AB181" s="22"/>
      <c r="AC181" s="26"/>
      <c r="AD181" s="27"/>
      <c r="AE181" s="149"/>
    </row>
    <row r="182" spans="1:33" outlineLevel="1" x14ac:dyDescent="0.25">
      <c r="A182" s="89"/>
      <c r="B182" s="22" t="s">
        <v>132</v>
      </c>
      <c r="C182" s="22"/>
      <c r="E182" s="81" t="e">
        <f>SUBTOTAL(9,E178:E181)</f>
        <v>#REF!</v>
      </c>
      <c r="I182" s="68"/>
      <c r="K182" s="68"/>
      <c r="M182" s="33"/>
      <c r="N182" s="22"/>
      <c r="O182" s="81"/>
      <c r="P182" s="22"/>
      <c r="Q182" s="25"/>
      <c r="R182" s="22"/>
      <c r="S182" s="31"/>
      <c r="T182" s="22"/>
      <c r="U182" s="22"/>
      <c r="V182" s="22"/>
      <c r="W182" s="22"/>
      <c r="X182" s="22"/>
      <c r="Y182" s="33"/>
      <c r="Z182" s="22"/>
      <c r="AA182" s="22"/>
      <c r="AB182" s="22"/>
      <c r="AC182" s="26"/>
      <c r="AD182" s="27"/>
      <c r="AE182" s="39"/>
    </row>
    <row r="183" spans="1:33" outlineLevel="1" x14ac:dyDescent="0.25">
      <c r="A183" s="89"/>
      <c r="B183" s="22"/>
      <c r="C183" s="22"/>
      <c r="E183" s="81"/>
      <c r="I183" s="68"/>
      <c r="K183" s="68"/>
      <c r="M183" s="33"/>
      <c r="N183" s="22"/>
      <c r="O183" s="81"/>
      <c r="P183" s="22"/>
      <c r="Q183" s="25"/>
      <c r="R183" s="22"/>
      <c r="S183" s="31"/>
      <c r="T183" s="22"/>
      <c r="U183" s="22"/>
      <c r="V183" s="22"/>
      <c r="W183" s="22"/>
      <c r="X183" s="22"/>
      <c r="Y183" s="33"/>
      <c r="Z183" s="22"/>
      <c r="AA183" s="22"/>
      <c r="AB183" s="22"/>
      <c r="AC183" s="26"/>
      <c r="AD183" s="27"/>
      <c r="AE183" s="39"/>
    </row>
    <row r="184" spans="1:33" outlineLevel="1" x14ac:dyDescent="0.25">
      <c r="A184" s="68" t="s">
        <v>371</v>
      </c>
      <c r="B184" s="22" t="s">
        <v>374</v>
      </c>
      <c r="C184" s="22"/>
      <c r="E184" s="81"/>
      <c r="I184" s="68"/>
      <c r="K184" s="68"/>
      <c r="N184" s="22"/>
      <c r="O184" s="81"/>
      <c r="P184" s="22"/>
      <c r="Q184" s="25"/>
      <c r="R184" s="22"/>
      <c r="S184" s="31"/>
      <c r="T184" s="22"/>
      <c r="U184" s="22"/>
      <c r="V184" s="22"/>
      <c r="W184" s="22"/>
      <c r="X184" s="22"/>
      <c r="Y184" s="33"/>
      <c r="Z184" s="33"/>
      <c r="AA184" s="33"/>
      <c r="AB184" s="33"/>
      <c r="AC184" s="33"/>
      <c r="AD184" s="33"/>
      <c r="AE184" s="33"/>
      <c r="AF184" s="33"/>
      <c r="AG184" s="33"/>
    </row>
    <row r="185" spans="1:33" outlineLevel="1" x14ac:dyDescent="0.25">
      <c r="A185" s="68" t="s">
        <v>372</v>
      </c>
      <c r="B185" s="22" t="s">
        <v>375</v>
      </c>
      <c r="C185" s="22"/>
      <c r="E185" s="81"/>
      <c r="I185" s="68"/>
      <c r="K185" s="68"/>
      <c r="N185" s="22"/>
      <c r="O185" s="81"/>
      <c r="P185" s="22"/>
      <c r="Q185" s="25"/>
      <c r="R185" s="22"/>
      <c r="S185" s="31"/>
      <c r="T185" s="22"/>
      <c r="U185" s="22"/>
      <c r="V185" s="22"/>
      <c r="W185" s="22"/>
      <c r="X185" s="22"/>
      <c r="Y185" s="33"/>
      <c r="Z185" s="33"/>
      <c r="AA185" s="33"/>
      <c r="AB185" s="33"/>
      <c r="AC185" s="33"/>
      <c r="AD185" s="33"/>
      <c r="AE185" s="33"/>
      <c r="AF185" s="33"/>
      <c r="AG185" s="33"/>
    </row>
    <row r="186" spans="1:33" outlineLevel="1" x14ac:dyDescent="0.25">
      <c r="A186" s="68" t="s">
        <v>373</v>
      </c>
      <c r="B186" s="22" t="s">
        <v>376</v>
      </c>
      <c r="C186" s="22"/>
      <c r="E186" s="81"/>
      <c r="I186" s="68"/>
      <c r="K186" s="68"/>
      <c r="N186" s="22"/>
      <c r="O186" s="81"/>
      <c r="P186" s="22"/>
      <c r="Q186" s="25"/>
      <c r="R186" s="22"/>
      <c r="S186" s="31"/>
      <c r="T186" s="22"/>
      <c r="U186" s="22"/>
      <c r="V186" s="22"/>
      <c r="W186" s="22"/>
      <c r="X186" s="22"/>
      <c r="Y186" s="33"/>
      <c r="Z186" s="33"/>
      <c r="AA186" s="33"/>
      <c r="AB186" s="33"/>
      <c r="AC186" s="33"/>
      <c r="AD186" s="33"/>
      <c r="AE186" s="33"/>
      <c r="AF186" s="33"/>
      <c r="AG186" s="33"/>
    </row>
    <row r="187" spans="1:33" outlineLevel="1" x14ac:dyDescent="0.25">
      <c r="B187" s="22"/>
      <c r="C187" s="22"/>
      <c r="E187" s="81"/>
      <c r="I187" s="68"/>
      <c r="K187" s="68"/>
      <c r="N187" s="22"/>
      <c r="O187" s="81"/>
      <c r="P187" s="22"/>
      <c r="Q187" s="25"/>
      <c r="R187" s="22"/>
      <c r="S187" s="31"/>
      <c r="T187" s="22"/>
      <c r="U187" s="22"/>
      <c r="V187" s="22"/>
      <c r="W187" s="22"/>
      <c r="X187" s="22"/>
      <c r="Y187" s="33"/>
      <c r="Z187" s="33"/>
      <c r="AA187" s="33"/>
      <c r="AB187" s="33"/>
      <c r="AC187" s="33"/>
      <c r="AD187" s="33"/>
      <c r="AE187" s="33"/>
      <c r="AF187" s="33"/>
      <c r="AG187" s="33"/>
    </row>
    <row r="188" spans="1:33" outlineLevel="1" x14ac:dyDescent="0.25">
      <c r="B188" s="22" t="s">
        <v>388</v>
      </c>
      <c r="C188" s="22"/>
      <c r="E188" s="81">
        <v>0</v>
      </c>
      <c r="I188" s="68"/>
      <c r="K188" s="68"/>
      <c r="N188" s="22"/>
      <c r="O188" s="81"/>
      <c r="P188" s="22"/>
      <c r="Q188" s="25"/>
      <c r="R188" s="22"/>
      <c r="S188" s="31"/>
      <c r="T188" s="22"/>
      <c r="U188" s="22"/>
      <c r="V188" s="22"/>
      <c r="W188" s="22"/>
      <c r="X188" s="22"/>
      <c r="Y188" s="33"/>
      <c r="Z188" s="33"/>
      <c r="AA188" s="33"/>
      <c r="AB188" s="33"/>
      <c r="AC188" s="33"/>
      <c r="AD188" s="33"/>
      <c r="AE188" s="33"/>
      <c r="AF188" s="33"/>
      <c r="AG188" s="33"/>
    </row>
    <row r="189" spans="1:33" ht="13" outlineLevel="1" x14ac:dyDescent="0.3">
      <c r="B189" s="22" t="s">
        <v>389</v>
      </c>
      <c r="C189" s="22"/>
      <c r="E189" s="81"/>
      <c r="I189" s="68"/>
      <c r="K189" s="68"/>
      <c r="N189" s="23"/>
      <c r="O189" s="81"/>
      <c r="P189" s="22"/>
      <c r="Q189" s="25"/>
      <c r="R189" s="23"/>
      <c r="S189" s="32"/>
      <c r="T189" s="23"/>
      <c r="U189" s="23"/>
      <c r="V189" s="23"/>
      <c r="W189" s="23"/>
      <c r="X189" s="23"/>
      <c r="Y189" s="33"/>
      <c r="Z189" s="33"/>
      <c r="AA189" s="33"/>
      <c r="AB189" s="33"/>
      <c r="AC189" s="33"/>
      <c r="AD189" s="33"/>
      <c r="AE189" s="33"/>
      <c r="AF189" s="33"/>
      <c r="AG189" s="33"/>
    </row>
    <row r="190" spans="1:33" outlineLevel="1" x14ac:dyDescent="0.25">
      <c r="B190" s="22" t="s">
        <v>390</v>
      </c>
      <c r="C190" s="22"/>
      <c r="E190" s="81"/>
      <c r="I190" s="68"/>
      <c r="K190" s="68"/>
      <c r="N190" s="22"/>
      <c r="O190" s="81"/>
      <c r="P190" s="22"/>
      <c r="Q190" s="25"/>
      <c r="R190" s="22"/>
      <c r="S190" s="31"/>
      <c r="T190" s="22"/>
      <c r="U190" s="22"/>
      <c r="V190" s="22"/>
      <c r="W190" s="22"/>
      <c r="X190" s="22"/>
      <c r="Y190" s="33"/>
      <c r="Z190" s="33"/>
      <c r="AA190" s="33"/>
      <c r="AB190" s="33"/>
      <c r="AC190" s="33"/>
      <c r="AD190" s="33"/>
      <c r="AE190" s="33"/>
      <c r="AF190" s="33"/>
      <c r="AG190" s="33"/>
    </row>
    <row r="191" spans="1:33" outlineLevel="1" x14ac:dyDescent="0.25">
      <c r="B191" s="22"/>
      <c r="C191" s="22"/>
      <c r="E191" s="81"/>
      <c r="I191" s="68"/>
      <c r="K191" s="68"/>
      <c r="N191" s="22"/>
      <c r="O191" s="81"/>
      <c r="P191" s="22"/>
      <c r="Q191" s="25"/>
      <c r="R191" s="22"/>
      <c r="S191" s="31"/>
      <c r="T191" s="22"/>
      <c r="U191" s="22"/>
      <c r="V191" s="22"/>
      <c r="W191" s="22"/>
      <c r="X191" s="22"/>
      <c r="Y191" s="33"/>
      <c r="Z191" s="33"/>
      <c r="AA191" s="33"/>
      <c r="AB191" s="33"/>
      <c r="AC191" s="33"/>
      <c r="AD191" s="33"/>
      <c r="AE191" s="33"/>
      <c r="AF191" s="33"/>
      <c r="AG191" s="33"/>
    </row>
    <row r="192" spans="1:33" outlineLevel="1" x14ac:dyDescent="0.25">
      <c r="A192" s="89" t="s">
        <v>362</v>
      </c>
      <c r="B192" s="22" t="s">
        <v>355</v>
      </c>
      <c r="C192" s="22"/>
      <c r="E192" s="81" t="e">
        <f t="shared" ref="E192:E198" si="28">VLOOKUP($A192,OtherAccounts,3,0)</f>
        <v>#REF!</v>
      </c>
      <c r="I192" s="68"/>
      <c r="K192" s="68"/>
      <c r="N192" s="22"/>
      <c r="O192" s="81"/>
      <c r="P192" s="22"/>
      <c r="Q192" s="25"/>
      <c r="R192" s="22"/>
      <c r="S192" s="31"/>
      <c r="T192" s="22"/>
      <c r="U192" s="22"/>
      <c r="V192" s="22"/>
      <c r="W192" s="22"/>
      <c r="X192" s="22"/>
      <c r="Y192" s="33"/>
      <c r="Z192" s="33"/>
      <c r="AA192" s="33"/>
      <c r="AB192" s="33"/>
      <c r="AC192" s="33"/>
      <c r="AD192" s="33"/>
      <c r="AE192" s="33"/>
      <c r="AF192" s="33"/>
      <c r="AG192" s="33"/>
    </row>
    <row r="193" spans="1:33" outlineLevel="1" x14ac:dyDescent="0.25">
      <c r="A193" s="89" t="s">
        <v>363</v>
      </c>
      <c r="B193" s="22" t="s">
        <v>356</v>
      </c>
      <c r="C193" s="22"/>
      <c r="E193" s="81" t="e">
        <f t="shared" si="28"/>
        <v>#REF!</v>
      </c>
      <c r="I193" s="68"/>
      <c r="K193" s="68"/>
      <c r="N193" s="22"/>
      <c r="O193" s="81"/>
      <c r="P193" s="22"/>
      <c r="Q193" s="25"/>
      <c r="R193" s="22"/>
      <c r="S193" s="31"/>
      <c r="T193" s="22"/>
      <c r="U193" s="22"/>
      <c r="V193" s="22"/>
      <c r="W193" s="22"/>
      <c r="X193" s="22"/>
      <c r="Y193" s="33"/>
      <c r="Z193" s="33"/>
      <c r="AA193" s="33"/>
      <c r="AB193" s="33"/>
      <c r="AC193" s="33"/>
      <c r="AD193" s="33"/>
      <c r="AE193" s="33"/>
      <c r="AF193" s="33"/>
      <c r="AG193" s="33"/>
    </row>
    <row r="194" spans="1:33" outlineLevel="1" x14ac:dyDescent="0.25">
      <c r="A194" s="89" t="s">
        <v>364</v>
      </c>
      <c r="B194" s="22" t="s">
        <v>357</v>
      </c>
      <c r="C194" s="22"/>
      <c r="E194" s="81" t="e">
        <f t="shared" si="28"/>
        <v>#REF!</v>
      </c>
      <c r="I194" s="68"/>
      <c r="K194" s="68"/>
      <c r="N194" s="22"/>
      <c r="O194" s="81"/>
      <c r="P194" s="22"/>
      <c r="Q194" s="25"/>
      <c r="R194" s="22"/>
      <c r="S194" s="31"/>
      <c r="T194" s="22"/>
      <c r="U194" s="22"/>
      <c r="V194" s="22"/>
      <c r="W194" s="22"/>
      <c r="X194" s="22"/>
      <c r="Y194" s="33"/>
      <c r="Z194" s="33"/>
      <c r="AA194" s="33"/>
      <c r="AB194" s="33"/>
      <c r="AC194" s="33"/>
      <c r="AD194" s="33"/>
      <c r="AE194" s="33"/>
      <c r="AF194" s="33"/>
      <c r="AG194" s="33"/>
    </row>
    <row r="195" spans="1:33" outlineLevel="1" x14ac:dyDescent="0.25">
      <c r="A195" s="89" t="s">
        <v>365</v>
      </c>
      <c r="B195" s="22" t="s">
        <v>358</v>
      </c>
      <c r="C195" s="22"/>
      <c r="E195" s="81" t="e">
        <f t="shared" si="28"/>
        <v>#REF!</v>
      </c>
      <c r="I195" s="68"/>
      <c r="K195" s="68"/>
      <c r="N195" s="22"/>
      <c r="O195" s="81"/>
      <c r="P195" s="22"/>
      <c r="Q195" s="25"/>
      <c r="R195" s="22"/>
      <c r="S195" s="31"/>
      <c r="T195" s="22"/>
      <c r="U195" s="22"/>
      <c r="V195" s="22"/>
      <c r="W195" s="22"/>
      <c r="X195" s="22"/>
      <c r="Y195" s="33"/>
      <c r="Z195" s="33"/>
      <c r="AA195" s="33"/>
      <c r="AB195" s="33"/>
      <c r="AC195" s="33"/>
      <c r="AD195" s="33"/>
      <c r="AE195" s="33"/>
      <c r="AF195" s="33"/>
      <c r="AG195" s="33"/>
    </row>
    <row r="196" spans="1:33" outlineLevel="1" x14ac:dyDescent="0.25">
      <c r="A196" s="89" t="s">
        <v>366</v>
      </c>
      <c r="B196" s="22" t="s">
        <v>359</v>
      </c>
      <c r="C196" s="22"/>
      <c r="E196" s="81" t="e">
        <f t="shared" si="28"/>
        <v>#REF!</v>
      </c>
      <c r="I196" s="68"/>
      <c r="K196" s="68"/>
      <c r="N196" s="22"/>
      <c r="O196" s="81"/>
      <c r="P196" s="22"/>
      <c r="Q196" s="25"/>
      <c r="R196" s="22"/>
      <c r="S196" s="31"/>
      <c r="T196" s="22"/>
      <c r="U196" s="22"/>
      <c r="V196" s="22"/>
      <c r="W196" s="22"/>
      <c r="X196" s="22"/>
      <c r="Y196" s="33"/>
      <c r="Z196" s="33"/>
      <c r="AA196" s="33"/>
      <c r="AB196" s="33"/>
      <c r="AC196" s="33"/>
      <c r="AD196" s="33"/>
      <c r="AE196" s="33"/>
      <c r="AF196" s="33"/>
      <c r="AG196" s="33"/>
    </row>
    <row r="197" spans="1:33" outlineLevel="1" x14ac:dyDescent="0.25">
      <c r="A197" s="89" t="s">
        <v>367</v>
      </c>
      <c r="B197" s="22" t="s">
        <v>360</v>
      </c>
      <c r="C197" s="22"/>
      <c r="E197" s="81" t="e">
        <f t="shared" si="28"/>
        <v>#REF!</v>
      </c>
      <c r="I197" s="68"/>
      <c r="K197" s="68"/>
      <c r="N197" s="22"/>
      <c r="O197" s="81"/>
      <c r="P197" s="22"/>
      <c r="Q197" s="25"/>
      <c r="R197" s="22"/>
      <c r="S197" s="31"/>
      <c r="T197" s="22"/>
      <c r="U197" s="22"/>
      <c r="V197" s="22"/>
      <c r="W197" s="22"/>
      <c r="X197" s="22"/>
      <c r="Y197" s="33"/>
      <c r="Z197" s="33"/>
      <c r="AA197" s="33"/>
      <c r="AB197" s="33"/>
      <c r="AC197" s="33"/>
      <c r="AD197" s="33"/>
      <c r="AE197" s="33"/>
      <c r="AF197" s="33"/>
      <c r="AG197" s="33"/>
    </row>
    <row r="198" spans="1:33" outlineLevel="1" x14ac:dyDescent="0.25">
      <c r="A198" s="89" t="s">
        <v>368</v>
      </c>
      <c r="B198" s="22" t="s">
        <v>361</v>
      </c>
      <c r="C198" s="22"/>
      <c r="E198" s="81" t="e">
        <f t="shared" si="28"/>
        <v>#REF!</v>
      </c>
      <c r="I198" s="68"/>
      <c r="K198" s="68"/>
      <c r="N198" s="22"/>
      <c r="O198" s="81"/>
      <c r="P198" s="22"/>
      <c r="Q198" s="25"/>
      <c r="R198" s="22"/>
      <c r="S198" s="31"/>
      <c r="T198" s="22"/>
      <c r="U198" s="22"/>
      <c r="V198" s="22"/>
      <c r="W198" s="22"/>
      <c r="X198" s="22"/>
      <c r="Y198" s="33"/>
      <c r="Z198" s="33"/>
      <c r="AA198" s="33"/>
      <c r="AB198" s="33"/>
      <c r="AC198" s="33"/>
      <c r="AD198" s="33"/>
      <c r="AE198" s="33"/>
      <c r="AF198" s="33"/>
      <c r="AG198" s="33"/>
    </row>
    <row r="199" spans="1:33" outlineLevel="1" x14ac:dyDescent="0.25">
      <c r="A199" s="89"/>
      <c r="B199" s="22"/>
      <c r="C199" s="22"/>
      <c r="E199" s="81"/>
      <c r="I199" s="68"/>
      <c r="K199" s="68"/>
      <c r="N199" s="22"/>
      <c r="O199" s="81"/>
      <c r="P199" s="22"/>
      <c r="Q199" s="25"/>
      <c r="R199" s="22"/>
      <c r="S199" s="31"/>
      <c r="T199" s="22"/>
      <c r="U199" s="22"/>
      <c r="V199" s="22"/>
      <c r="W199" s="22"/>
      <c r="X199" s="22"/>
      <c r="Y199" s="33"/>
      <c r="Z199" s="33"/>
      <c r="AA199" s="33"/>
      <c r="AB199" s="33"/>
      <c r="AC199" s="33"/>
      <c r="AD199" s="33"/>
      <c r="AE199" s="33"/>
      <c r="AF199" s="33"/>
      <c r="AG199" s="33"/>
    </row>
    <row r="200" spans="1:33" ht="13" outlineLevel="1" x14ac:dyDescent="0.3">
      <c r="A200" s="89" t="s">
        <v>351</v>
      </c>
      <c r="B200" s="22" t="s">
        <v>349</v>
      </c>
      <c r="C200" s="22"/>
      <c r="E200" s="81" t="e">
        <f>VLOOKUP($A200,OtherAccounts,3,0)</f>
        <v>#REF!</v>
      </c>
      <c r="I200" s="68"/>
      <c r="K200" s="68"/>
      <c r="N200" s="23"/>
      <c r="O200" s="81"/>
      <c r="P200" s="22"/>
      <c r="Q200" s="25"/>
      <c r="R200" s="23"/>
      <c r="S200" s="32"/>
      <c r="T200" s="23"/>
      <c r="U200" s="23"/>
      <c r="V200" s="23"/>
      <c r="W200" s="23"/>
      <c r="X200" s="23"/>
      <c r="Y200" s="33"/>
      <c r="Z200" s="33"/>
      <c r="AA200" s="33"/>
      <c r="AB200" s="33"/>
      <c r="AC200" s="33"/>
      <c r="AD200" s="33"/>
      <c r="AE200" s="33"/>
      <c r="AF200" s="33"/>
      <c r="AG200" s="33"/>
    </row>
    <row r="201" spans="1:33" outlineLevel="1" x14ac:dyDescent="0.25">
      <c r="A201" s="89" t="s">
        <v>352</v>
      </c>
      <c r="B201" s="22" t="s">
        <v>350</v>
      </c>
      <c r="C201" s="22"/>
      <c r="E201" s="81" t="e">
        <f>VLOOKUP($A201,OtherAccounts,3,0)</f>
        <v>#REF!</v>
      </c>
      <c r="I201" s="68"/>
      <c r="K201" s="68"/>
      <c r="O201" s="81"/>
      <c r="P201" s="22"/>
      <c r="Q201" s="25"/>
      <c r="S201" s="151"/>
      <c r="U201" s="22"/>
      <c r="V201" s="22"/>
      <c r="W201" s="22"/>
      <c r="X201" s="22"/>
      <c r="Y201" s="33"/>
      <c r="Z201" s="33"/>
      <c r="AA201" s="33"/>
      <c r="AB201" s="33"/>
      <c r="AC201" s="33"/>
      <c r="AD201" s="33"/>
      <c r="AE201" s="33"/>
      <c r="AF201" s="33"/>
      <c r="AG201" s="33"/>
    </row>
    <row r="202" spans="1:33" outlineLevel="1" x14ac:dyDescent="0.25">
      <c r="A202" s="89" t="s">
        <v>353</v>
      </c>
      <c r="B202" s="22" t="s">
        <v>354</v>
      </c>
      <c r="C202" s="22"/>
      <c r="E202" s="81" t="e">
        <f>VLOOKUP($A202,OtherAccounts,3,0)</f>
        <v>#REF!</v>
      </c>
      <c r="I202" s="68"/>
      <c r="K202" s="68"/>
      <c r="O202" s="81"/>
      <c r="P202" s="22"/>
      <c r="Q202" s="25"/>
      <c r="S202" s="151"/>
      <c r="U202" s="22"/>
      <c r="V202" s="22"/>
      <c r="W202" s="22"/>
      <c r="X202" s="22"/>
      <c r="Y202" s="33"/>
      <c r="Z202" s="33"/>
      <c r="AA202" s="33"/>
      <c r="AB202" s="33"/>
      <c r="AC202" s="33"/>
      <c r="AD202" s="33"/>
      <c r="AE202" s="33"/>
      <c r="AF202" s="33"/>
      <c r="AG202" s="33"/>
    </row>
    <row r="203" spans="1:33" outlineLevel="1" x14ac:dyDescent="0.25">
      <c r="A203" s="89"/>
      <c r="B203" s="22"/>
      <c r="C203" s="22"/>
      <c r="E203" s="81"/>
      <c r="I203" s="68"/>
      <c r="K203" s="68"/>
      <c r="O203" s="81"/>
      <c r="P203" s="22"/>
      <c r="Q203" s="25"/>
      <c r="S203" s="151"/>
      <c r="U203" s="22"/>
      <c r="V203" s="22"/>
      <c r="W203" s="22"/>
      <c r="X203" s="22"/>
      <c r="Y203" s="33"/>
      <c r="Z203" s="33"/>
      <c r="AA203" s="33"/>
      <c r="AB203" s="33"/>
      <c r="AC203" s="33"/>
      <c r="AD203" s="33"/>
      <c r="AE203" s="33"/>
      <c r="AF203" s="33"/>
      <c r="AG203" s="33"/>
    </row>
    <row r="204" spans="1:33" outlineLevel="1" x14ac:dyDescent="0.25">
      <c r="A204" s="68" t="s">
        <v>378</v>
      </c>
      <c r="B204" s="22" t="s">
        <v>377</v>
      </c>
      <c r="C204" s="22"/>
      <c r="E204" s="81" t="e">
        <f>VLOOKUP($A204,OtherAccounts,3,0)</f>
        <v>#REF!</v>
      </c>
      <c r="I204" s="68"/>
      <c r="K204" s="68"/>
      <c r="O204" s="81"/>
      <c r="P204" s="22"/>
      <c r="Q204" s="25"/>
      <c r="S204" s="151"/>
      <c r="U204" s="22"/>
      <c r="V204" s="22"/>
      <c r="W204" s="22"/>
      <c r="X204" s="22"/>
      <c r="Y204" s="33"/>
      <c r="Z204" s="33"/>
      <c r="AA204" s="33"/>
      <c r="AB204" s="33"/>
      <c r="AC204" s="33"/>
      <c r="AD204" s="33"/>
      <c r="AE204" s="33"/>
      <c r="AF204" s="33"/>
      <c r="AG204" s="33"/>
    </row>
    <row r="205" spans="1:33" outlineLevel="1" x14ac:dyDescent="0.25">
      <c r="A205" s="68" t="s">
        <v>380</v>
      </c>
      <c r="B205" s="22" t="s">
        <v>379</v>
      </c>
      <c r="C205" s="22"/>
      <c r="E205" s="81" t="e">
        <f>VLOOKUP($A205,OtherAccounts,3,0)</f>
        <v>#REF!</v>
      </c>
      <c r="I205" s="68"/>
      <c r="K205" s="68"/>
      <c r="O205" s="81"/>
      <c r="P205" s="22"/>
      <c r="Q205" s="25"/>
      <c r="S205" s="151"/>
      <c r="U205" s="22"/>
      <c r="V205" s="22"/>
      <c r="W205" s="22"/>
      <c r="X205" s="22"/>
      <c r="Y205" s="33"/>
      <c r="Z205" s="33"/>
      <c r="AA205" s="33"/>
      <c r="AB205" s="33"/>
      <c r="AC205" s="33"/>
      <c r="AD205" s="33"/>
      <c r="AE205" s="33"/>
      <c r="AF205" s="33"/>
      <c r="AG205" s="33"/>
    </row>
    <row r="206" spans="1:33" outlineLevel="1" x14ac:dyDescent="0.25">
      <c r="A206" s="89"/>
      <c r="B206" s="22"/>
      <c r="C206" s="22"/>
      <c r="E206" s="81"/>
      <c r="I206" s="68"/>
      <c r="K206" s="80"/>
      <c r="O206" s="81"/>
      <c r="P206" s="22"/>
      <c r="Q206" s="25"/>
      <c r="S206" s="151"/>
      <c r="U206" s="22"/>
      <c r="V206" s="22"/>
      <c r="W206" s="22"/>
      <c r="X206" s="22"/>
      <c r="Y206" s="33"/>
      <c r="Z206" s="33"/>
      <c r="AA206" s="33"/>
      <c r="AB206" s="33"/>
      <c r="AC206" s="33"/>
      <c r="AD206" s="33"/>
      <c r="AE206" s="33"/>
      <c r="AF206" s="33"/>
      <c r="AG206" s="33"/>
    </row>
    <row r="207" spans="1:33" outlineLevel="1" x14ac:dyDescent="0.25">
      <c r="A207" s="89"/>
      <c r="B207" s="22" t="s">
        <v>133</v>
      </c>
      <c r="C207" s="22"/>
      <c r="D207" s="22"/>
      <c r="E207" s="81"/>
      <c r="I207" s="68"/>
      <c r="K207" s="68"/>
      <c r="O207" s="81"/>
      <c r="P207" s="22"/>
      <c r="Q207" s="25"/>
      <c r="S207" s="151"/>
      <c r="U207" s="22"/>
      <c r="V207" s="22"/>
      <c r="W207" s="22"/>
      <c r="X207" s="22"/>
      <c r="Y207" s="33"/>
      <c r="Z207" s="33"/>
      <c r="AA207" s="33"/>
      <c r="AB207" s="33"/>
      <c r="AC207" s="33"/>
      <c r="AD207" s="33"/>
      <c r="AE207" s="33"/>
      <c r="AF207" s="33"/>
      <c r="AG207" s="33"/>
    </row>
    <row r="208" spans="1:33" outlineLevel="1" x14ac:dyDescent="0.25">
      <c r="A208" s="92">
        <v>390.2</v>
      </c>
      <c r="B208" s="22"/>
      <c r="C208" s="22" t="s">
        <v>347</v>
      </c>
      <c r="D208" s="22"/>
      <c r="E208" s="81" t="e">
        <f>VLOOKUP($A208,OtherAccounts,3,0)</f>
        <v>#REF!</v>
      </c>
      <c r="I208" s="68"/>
      <c r="K208" s="68"/>
      <c r="O208" s="81"/>
      <c r="P208" s="22"/>
      <c r="Q208" s="25"/>
      <c r="S208" s="151"/>
      <c r="U208" s="22"/>
      <c r="V208" s="22"/>
      <c r="W208" s="22"/>
      <c r="X208" s="22"/>
      <c r="Y208" s="33"/>
      <c r="Z208" s="33"/>
      <c r="AA208" s="33"/>
      <c r="AB208" s="33"/>
      <c r="AC208" s="33"/>
      <c r="AD208" s="33"/>
      <c r="AE208" s="33"/>
      <c r="AF208" s="33"/>
      <c r="AG208" s="33"/>
    </row>
    <row r="209" spans="1:33" outlineLevel="1" x14ac:dyDescent="0.25">
      <c r="A209" s="92">
        <v>390.21</v>
      </c>
      <c r="B209" s="22"/>
      <c r="C209" s="22" t="s">
        <v>348</v>
      </c>
      <c r="D209" s="22"/>
      <c r="E209" s="82" t="e">
        <f>VLOOKUP($A209,OtherAccounts,3,0)</f>
        <v>#REF!</v>
      </c>
      <c r="I209" s="68"/>
      <c r="K209" s="68"/>
      <c r="O209" s="81"/>
      <c r="P209" s="22"/>
      <c r="Q209" s="25"/>
      <c r="S209" s="151"/>
      <c r="U209" s="22"/>
      <c r="V209" s="22"/>
      <c r="W209" s="22"/>
      <c r="X209" s="22"/>
      <c r="Y209" s="33"/>
      <c r="Z209" s="33"/>
      <c r="AA209" s="33"/>
      <c r="AB209" s="33"/>
      <c r="AC209" s="33"/>
      <c r="AD209" s="33"/>
      <c r="AE209" s="33"/>
      <c r="AF209" s="33"/>
      <c r="AG209" s="33"/>
    </row>
    <row r="210" spans="1:33" ht="13" outlineLevel="1" x14ac:dyDescent="0.3">
      <c r="A210" s="92"/>
      <c r="B210" s="91"/>
      <c r="C210" s="92"/>
      <c r="D210" s="22"/>
      <c r="I210" s="68"/>
      <c r="K210" s="68"/>
      <c r="O210" s="81"/>
      <c r="P210" s="22"/>
      <c r="Q210" s="25"/>
      <c r="S210" s="151"/>
      <c r="U210" s="22"/>
      <c r="V210" s="22"/>
      <c r="W210" s="22"/>
      <c r="X210" s="22"/>
      <c r="Y210" s="33"/>
      <c r="Z210" s="33"/>
      <c r="AA210" s="33"/>
      <c r="AB210" s="33"/>
      <c r="AC210" s="33"/>
      <c r="AD210" s="33"/>
      <c r="AE210" s="33"/>
      <c r="AF210" s="33"/>
      <c r="AG210" s="33"/>
    </row>
    <row r="211" spans="1:33" ht="13" outlineLevel="1" x14ac:dyDescent="0.3">
      <c r="A211" s="92"/>
      <c r="B211" s="91" t="s">
        <v>135</v>
      </c>
      <c r="C211" s="92"/>
      <c r="D211" s="22"/>
      <c r="E211" s="93" t="e">
        <f>SUBTOTAL(9,E173:E209)</f>
        <v>#REF!</v>
      </c>
      <c r="I211" s="68"/>
      <c r="K211" s="68"/>
      <c r="O211" s="81"/>
      <c r="P211" s="22"/>
      <c r="Q211" s="25"/>
      <c r="S211" s="151"/>
      <c r="U211" s="22"/>
      <c r="V211" s="22"/>
      <c r="W211" s="22"/>
      <c r="X211" s="22"/>
      <c r="Y211" s="33"/>
      <c r="Z211" s="33"/>
      <c r="AA211" s="33"/>
      <c r="AB211" s="33"/>
      <c r="AC211" s="33"/>
      <c r="AD211" s="33"/>
      <c r="AE211" s="33"/>
      <c r="AF211" s="33"/>
      <c r="AG211" s="33"/>
    </row>
    <row r="212" spans="1:33" ht="13" outlineLevel="1" x14ac:dyDescent="0.3">
      <c r="A212" s="92"/>
      <c r="B212" s="91"/>
      <c r="C212" s="92"/>
      <c r="D212" s="22"/>
      <c r="I212" s="68"/>
      <c r="K212" s="68"/>
      <c r="O212" s="81"/>
      <c r="P212" s="22"/>
      <c r="Q212" s="25"/>
      <c r="S212" s="151"/>
      <c r="U212" s="22"/>
      <c r="V212" s="22"/>
      <c r="W212" s="22"/>
      <c r="X212" s="22"/>
      <c r="Y212" s="33"/>
      <c r="Z212" s="33"/>
      <c r="AA212" s="33"/>
      <c r="AB212" s="33"/>
      <c r="AC212" s="33"/>
      <c r="AD212" s="33"/>
      <c r="AE212" s="33"/>
      <c r="AF212" s="33"/>
      <c r="AG212" s="33"/>
    </row>
    <row r="213" spans="1:33" ht="13.5" outlineLevel="1" thickBot="1" x14ac:dyDescent="0.35">
      <c r="A213" s="92"/>
      <c r="B213" s="91" t="s">
        <v>277</v>
      </c>
      <c r="C213" s="92"/>
      <c r="E213" s="95" t="e">
        <f ca="1">SUBTOTAL(9,E22:E211)</f>
        <v>#REF!</v>
      </c>
      <c r="I213" s="68"/>
      <c r="K213" s="68"/>
      <c r="O213" s="81"/>
      <c r="P213" s="22"/>
      <c r="Q213" s="25"/>
      <c r="S213" s="151"/>
      <c r="U213" s="22"/>
      <c r="V213" s="22"/>
      <c r="W213" s="22"/>
      <c r="X213" s="22"/>
      <c r="Y213" s="33"/>
      <c r="Z213" s="33"/>
      <c r="AA213" s="33"/>
      <c r="AB213" s="33"/>
      <c r="AC213" s="33"/>
      <c r="AD213" s="33"/>
      <c r="AE213" s="33"/>
      <c r="AF213" s="33"/>
      <c r="AG213" s="33"/>
    </row>
    <row r="214" spans="1:33" ht="13.5" outlineLevel="1" thickTop="1" x14ac:dyDescent="0.3">
      <c r="A214" s="92"/>
      <c r="B214" s="91"/>
      <c r="C214" s="92"/>
      <c r="I214" s="68"/>
      <c r="K214" s="68"/>
      <c r="O214" s="81"/>
      <c r="P214" s="22"/>
      <c r="Q214" s="25"/>
      <c r="S214" s="151"/>
      <c r="U214" s="22"/>
      <c r="V214" s="22"/>
      <c r="W214" s="22"/>
      <c r="X214" s="22"/>
      <c r="Y214" s="33"/>
      <c r="Z214" s="33"/>
      <c r="AA214" s="33"/>
      <c r="AB214" s="33"/>
      <c r="AC214" s="33"/>
      <c r="AD214" s="33"/>
      <c r="AE214" s="33"/>
      <c r="AF214" s="33"/>
      <c r="AG214" s="33"/>
    </row>
    <row r="215" spans="1:33" ht="13" outlineLevel="1" x14ac:dyDescent="0.3">
      <c r="A215" s="92"/>
      <c r="B215" s="91" t="s">
        <v>137</v>
      </c>
      <c r="C215" s="92"/>
      <c r="I215" s="68"/>
      <c r="K215" s="68"/>
      <c r="O215" s="81"/>
      <c r="P215" s="22"/>
      <c r="Q215" s="25"/>
      <c r="S215" s="151"/>
      <c r="U215" s="22"/>
      <c r="V215" s="22"/>
      <c r="W215" s="22"/>
      <c r="X215" s="22"/>
      <c r="Y215" s="33"/>
      <c r="Z215" s="33"/>
      <c r="AA215" s="33"/>
      <c r="AB215" s="33"/>
      <c r="AC215" s="33"/>
      <c r="AD215" s="33"/>
      <c r="AE215" s="33"/>
      <c r="AF215" s="33"/>
      <c r="AG215" s="33"/>
    </row>
    <row r="216" spans="1:33" outlineLevel="1" x14ac:dyDescent="0.25">
      <c r="A216" s="92">
        <v>490.1</v>
      </c>
      <c r="B216" s="22"/>
      <c r="C216" s="22" t="s">
        <v>280</v>
      </c>
      <c r="E216" s="81" t="e">
        <f t="shared" ref="E216:E225" si="29">VLOOKUP($A216,OtherAccounts,3,0)</f>
        <v>#REF!</v>
      </c>
      <c r="I216" s="68"/>
      <c r="K216" s="68"/>
      <c r="O216" s="81"/>
      <c r="P216" s="22"/>
      <c r="Q216" s="25"/>
      <c r="S216" s="151"/>
      <c r="U216" s="22"/>
      <c r="V216" s="22"/>
      <c r="W216" s="22"/>
      <c r="X216" s="22"/>
      <c r="Y216" s="33"/>
      <c r="Z216" s="33"/>
      <c r="AA216" s="33"/>
      <c r="AB216" s="33"/>
      <c r="AC216" s="33"/>
      <c r="AD216" s="33"/>
      <c r="AE216" s="33"/>
      <c r="AF216" s="33"/>
      <c r="AG216" s="33"/>
    </row>
    <row r="217" spans="1:33" outlineLevel="1" x14ac:dyDescent="0.25">
      <c r="A217" s="92">
        <v>490.2</v>
      </c>
      <c r="B217" s="22"/>
      <c r="C217" s="22" t="s">
        <v>281</v>
      </c>
      <c r="E217" s="81" t="e">
        <f t="shared" si="29"/>
        <v>#REF!</v>
      </c>
      <c r="I217" s="68"/>
      <c r="K217" s="68"/>
      <c r="O217" s="81"/>
      <c r="P217" s="22"/>
      <c r="Q217" s="25"/>
      <c r="S217" s="151"/>
      <c r="U217" s="22"/>
      <c r="V217" s="22"/>
      <c r="W217" s="22"/>
      <c r="X217" s="22"/>
      <c r="Y217" s="33"/>
      <c r="Z217" s="33"/>
      <c r="AA217" s="33"/>
      <c r="AB217" s="33"/>
      <c r="AC217" s="33"/>
      <c r="AD217" s="33"/>
      <c r="AE217" s="33"/>
      <c r="AF217" s="33"/>
      <c r="AG217" s="33"/>
    </row>
    <row r="218" spans="1:33" outlineLevel="1" x14ac:dyDescent="0.25">
      <c r="A218" s="92">
        <v>490.3</v>
      </c>
      <c r="B218" s="22"/>
      <c r="C218" s="22" t="s">
        <v>282</v>
      </c>
      <c r="E218" s="81" t="e">
        <f t="shared" si="29"/>
        <v>#REF!</v>
      </c>
      <c r="I218" s="68"/>
      <c r="K218" s="68"/>
      <c r="O218" s="81"/>
      <c r="P218" s="22"/>
      <c r="Q218" s="25"/>
      <c r="S218" s="151"/>
      <c r="U218" s="22"/>
      <c r="V218" s="22"/>
      <c r="W218" s="22"/>
      <c r="X218" s="22"/>
      <c r="Y218" s="33"/>
      <c r="Z218" s="33"/>
      <c r="AA218" s="33"/>
      <c r="AB218" s="33"/>
      <c r="AC218" s="33"/>
      <c r="AD218" s="33"/>
      <c r="AE218" s="33"/>
      <c r="AF218" s="33"/>
      <c r="AG218" s="33"/>
    </row>
    <row r="219" spans="1:33" outlineLevel="1" x14ac:dyDescent="0.25">
      <c r="A219" s="92">
        <v>310.19</v>
      </c>
      <c r="B219" s="22"/>
      <c r="C219" s="22" t="s">
        <v>138</v>
      </c>
      <c r="E219" s="81" t="e">
        <f t="shared" si="29"/>
        <v>#REF!</v>
      </c>
      <c r="I219" s="68"/>
      <c r="K219" s="68"/>
      <c r="O219" s="81"/>
      <c r="P219" s="22"/>
      <c r="Q219" s="25"/>
      <c r="S219" s="151"/>
      <c r="U219" s="22"/>
      <c r="V219" s="22"/>
      <c r="W219" s="22"/>
      <c r="X219" s="22"/>
      <c r="Y219" s="33"/>
      <c r="Z219" s="33"/>
      <c r="AA219" s="33"/>
      <c r="AB219" s="33"/>
      <c r="AC219" s="33"/>
      <c r="AD219" s="33"/>
      <c r="AE219" s="33"/>
      <c r="AF219" s="33"/>
      <c r="AG219" s="33"/>
    </row>
    <row r="220" spans="1:33" outlineLevel="1" x14ac:dyDescent="0.25">
      <c r="A220" s="92">
        <v>330.19</v>
      </c>
      <c r="B220" s="22"/>
      <c r="C220" s="22" t="s">
        <v>139</v>
      </c>
      <c r="E220" s="81" t="e">
        <f t="shared" si="29"/>
        <v>#REF!</v>
      </c>
      <c r="I220" s="68"/>
      <c r="K220" s="68"/>
      <c r="O220" s="81"/>
      <c r="P220" s="22"/>
      <c r="Q220" s="25"/>
      <c r="S220" s="151"/>
      <c r="U220" s="22"/>
      <c r="V220" s="22"/>
      <c r="W220" s="22"/>
      <c r="X220" s="22"/>
      <c r="Y220" s="33"/>
      <c r="Z220" s="33"/>
      <c r="AA220" s="33"/>
      <c r="AB220" s="33"/>
      <c r="AC220" s="33"/>
      <c r="AD220" s="33"/>
      <c r="AE220" s="33"/>
      <c r="AF220" s="33"/>
      <c r="AG220" s="33"/>
    </row>
    <row r="221" spans="1:33" outlineLevel="1" x14ac:dyDescent="0.25">
      <c r="A221" s="68">
        <v>340.19900000000001</v>
      </c>
      <c r="B221" s="22"/>
      <c r="C221" s="22" t="s">
        <v>284</v>
      </c>
      <c r="E221" s="81" t="e">
        <f t="shared" si="29"/>
        <v>#REF!</v>
      </c>
      <c r="I221" s="68"/>
      <c r="K221" s="68"/>
      <c r="O221" s="81"/>
      <c r="P221" s="22"/>
      <c r="Q221" s="25"/>
      <c r="S221" s="151"/>
      <c r="U221" s="22"/>
      <c r="V221" s="22"/>
      <c r="W221" s="22"/>
      <c r="X221" s="22"/>
      <c r="Y221" s="33"/>
      <c r="Z221" s="33"/>
      <c r="AA221" s="33"/>
      <c r="AB221" s="33"/>
      <c r="AC221" s="33"/>
      <c r="AD221" s="33"/>
      <c r="AE221" s="33"/>
      <c r="AF221" s="33"/>
      <c r="AG221" s="33"/>
    </row>
    <row r="222" spans="1:33" outlineLevel="1" x14ac:dyDescent="0.25">
      <c r="A222" s="92">
        <v>340.19</v>
      </c>
      <c r="B222" s="22"/>
      <c r="C222" s="22" t="s">
        <v>140</v>
      </c>
      <c r="E222" s="81" t="e">
        <f t="shared" si="29"/>
        <v>#REF!</v>
      </c>
      <c r="I222" s="68"/>
      <c r="K222" s="68"/>
      <c r="O222" s="81"/>
      <c r="P222" s="22"/>
      <c r="Q222" s="25"/>
      <c r="S222" s="151"/>
      <c r="U222" s="22"/>
      <c r="V222" s="22"/>
      <c r="W222" s="22"/>
      <c r="X222" s="22"/>
      <c r="Y222" s="33"/>
      <c r="Z222" s="33"/>
      <c r="AA222" s="33"/>
      <c r="AB222" s="33"/>
      <c r="AC222" s="33"/>
      <c r="AD222" s="33"/>
      <c r="AE222" s="33"/>
      <c r="AF222" s="33"/>
      <c r="AG222" s="33"/>
    </row>
    <row r="223" spans="1:33" outlineLevel="1" x14ac:dyDescent="0.25">
      <c r="A223" s="92">
        <v>350</v>
      </c>
      <c r="B223" s="22"/>
      <c r="C223" s="22" t="s">
        <v>141</v>
      </c>
      <c r="E223" s="81" t="e">
        <f t="shared" si="29"/>
        <v>#REF!</v>
      </c>
      <c r="I223" s="68"/>
      <c r="K223" s="68"/>
      <c r="O223" s="81"/>
      <c r="P223" s="22"/>
      <c r="Q223" s="25"/>
      <c r="S223" s="151"/>
      <c r="U223" s="22"/>
      <c r="V223" s="22"/>
      <c r="W223" s="22"/>
      <c r="X223" s="22"/>
      <c r="Y223" s="33"/>
      <c r="Z223" s="33"/>
      <c r="AA223" s="33"/>
      <c r="AB223" s="33"/>
      <c r="AC223" s="33"/>
      <c r="AD223" s="33"/>
      <c r="AE223" s="33"/>
      <c r="AF223" s="33"/>
      <c r="AG223" s="33"/>
    </row>
    <row r="224" spans="1:33" outlineLevel="1" x14ac:dyDescent="0.25">
      <c r="A224" s="92">
        <v>360</v>
      </c>
      <c r="B224" s="22"/>
      <c r="C224" s="22" t="s">
        <v>142</v>
      </c>
      <c r="D224" s="22"/>
      <c r="E224" s="81" t="e">
        <f t="shared" si="29"/>
        <v>#REF!</v>
      </c>
      <c r="I224" s="68"/>
      <c r="K224" s="68"/>
      <c r="O224" s="81"/>
      <c r="P224" s="22"/>
      <c r="Q224" s="25"/>
      <c r="S224" s="151"/>
      <c r="U224" s="22"/>
      <c r="V224" s="22"/>
      <c r="W224" s="22"/>
      <c r="X224" s="22"/>
      <c r="Y224" s="33"/>
      <c r="Z224" s="33"/>
      <c r="AA224" s="33"/>
      <c r="AB224" s="33"/>
      <c r="AC224" s="33"/>
      <c r="AD224" s="33"/>
      <c r="AE224" s="33"/>
      <c r="AF224" s="33"/>
      <c r="AG224" s="33"/>
    </row>
    <row r="225" spans="1:33" outlineLevel="1" x14ac:dyDescent="0.25">
      <c r="A225" s="92">
        <v>389</v>
      </c>
      <c r="B225" s="22"/>
      <c r="C225" s="22" t="s">
        <v>143</v>
      </c>
      <c r="D225" s="22"/>
      <c r="E225" s="82" t="e">
        <f t="shared" si="29"/>
        <v>#REF!</v>
      </c>
      <c r="I225" s="68"/>
      <c r="K225" s="68"/>
      <c r="O225" s="81"/>
      <c r="P225" s="22"/>
      <c r="Q225" s="25"/>
      <c r="S225" s="151"/>
      <c r="U225" s="22"/>
      <c r="V225" s="22"/>
      <c r="W225" s="22"/>
      <c r="X225" s="22"/>
      <c r="Y225" s="33"/>
      <c r="Z225" s="33"/>
      <c r="AA225" s="33"/>
      <c r="AB225" s="33"/>
      <c r="AC225" s="33"/>
      <c r="AD225" s="33"/>
      <c r="AE225" s="33"/>
      <c r="AF225" s="33"/>
      <c r="AG225" s="33"/>
    </row>
    <row r="226" spans="1:33" outlineLevel="1" x14ac:dyDescent="0.25">
      <c r="A226" s="92"/>
      <c r="B226" s="22"/>
      <c r="C226" s="22"/>
      <c r="D226" s="22"/>
      <c r="I226" s="68"/>
      <c r="K226" s="68"/>
      <c r="O226" s="81"/>
      <c r="P226" s="22"/>
      <c r="Q226" s="25"/>
      <c r="S226" s="151"/>
      <c r="U226" s="22"/>
      <c r="V226" s="22"/>
      <c r="W226" s="22"/>
      <c r="X226" s="22"/>
      <c r="Y226" s="33"/>
      <c r="Z226" s="33"/>
      <c r="AA226" s="33"/>
      <c r="AB226" s="33"/>
      <c r="AC226" s="33"/>
      <c r="AD226" s="33"/>
      <c r="AE226" s="33"/>
      <c r="AF226" s="33"/>
      <c r="AG226" s="33"/>
    </row>
    <row r="227" spans="1:33" ht="13" outlineLevel="1" x14ac:dyDescent="0.3">
      <c r="A227" s="22"/>
      <c r="B227" s="23" t="s">
        <v>144</v>
      </c>
      <c r="C227" s="22"/>
      <c r="D227" s="22"/>
      <c r="E227" s="93" t="e">
        <f>SUBTOTAL(9,E216:E225)</f>
        <v>#REF!</v>
      </c>
      <c r="I227" s="68"/>
      <c r="K227" s="68"/>
      <c r="O227" s="81"/>
      <c r="P227" s="22"/>
      <c r="Q227" s="25"/>
      <c r="S227" s="151"/>
      <c r="U227" s="22"/>
      <c r="V227" s="22"/>
      <c r="W227" s="22"/>
      <c r="X227" s="22"/>
      <c r="Y227" s="33"/>
      <c r="Z227" s="33"/>
      <c r="AA227" s="33"/>
      <c r="AB227" s="33"/>
      <c r="AC227" s="33"/>
      <c r="AD227" s="33"/>
      <c r="AE227" s="33"/>
      <c r="AF227" s="33"/>
      <c r="AG227" s="33"/>
    </row>
    <row r="228" spans="1:33" outlineLevel="1" x14ac:dyDescent="0.25">
      <c r="A228" s="22"/>
      <c r="B228" s="22"/>
      <c r="C228" s="22"/>
      <c r="D228" s="22"/>
      <c r="I228" s="68"/>
      <c r="K228" s="68"/>
      <c r="O228" s="81"/>
      <c r="P228" s="22"/>
      <c r="Q228" s="25"/>
      <c r="S228" s="151"/>
      <c r="U228" s="22"/>
      <c r="V228" s="22"/>
      <c r="W228" s="22"/>
      <c r="X228" s="22"/>
      <c r="Y228" s="33"/>
      <c r="Z228" s="33"/>
      <c r="AA228" s="33"/>
      <c r="AB228" s="33"/>
      <c r="AC228" s="33"/>
      <c r="AD228" s="33"/>
      <c r="AE228" s="33"/>
      <c r="AF228" s="33"/>
      <c r="AG228" s="33"/>
    </row>
    <row r="229" spans="1:33" ht="13.5" outlineLevel="1" thickBot="1" x14ac:dyDescent="0.35">
      <c r="A229" s="22"/>
      <c r="B229" s="23" t="s">
        <v>145</v>
      </c>
      <c r="C229" s="22"/>
      <c r="E229" s="95" t="e">
        <f ca="1">+SUBTOTAL(9,E18:E228)</f>
        <v>#REF!</v>
      </c>
      <c r="I229" s="68"/>
      <c r="K229" s="68"/>
      <c r="O229" s="81"/>
      <c r="P229" s="22"/>
      <c r="Q229" s="25"/>
      <c r="S229" s="151"/>
      <c r="U229" s="22"/>
      <c r="V229" s="22"/>
      <c r="W229" s="22"/>
      <c r="X229" s="22"/>
      <c r="Y229" s="33"/>
      <c r="Z229" s="33"/>
      <c r="AA229" s="33"/>
      <c r="AB229" s="33"/>
      <c r="AC229" s="33"/>
      <c r="AD229" s="33"/>
      <c r="AE229" s="33"/>
      <c r="AF229" s="33"/>
      <c r="AG229" s="33"/>
    </row>
    <row r="230" spans="1:33" ht="13" outlineLevel="1" thickTop="1" x14ac:dyDescent="0.25">
      <c r="B230" s="68" t="s">
        <v>149</v>
      </c>
      <c r="C230" s="68" t="s">
        <v>150</v>
      </c>
      <c r="I230" s="68"/>
      <c r="K230" s="68"/>
      <c r="O230" s="81"/>
      <c r="P230" s="22"/>
      <c r="Q230" s="25"/>
      <c r="S230" s="151"/>
      <c r="U230" s="22"/>
      <c r="V230" s="22"/>
      <c r="W230" s="22"/>
      <c r="X230" s="22"/>
      <c r="Y230" s="33"/>
      <c r="AA230" s="85"/>
    </row>
    <row r="231" spans="1:33" outlineLevel="1" x14ac:dyDescent="0.25">
      <c r="B231" s="68" t="s">
        <v>151</v>
      </c>
      <c r="C231" s="68" t="s">
        <v>152</v>
      </c>
      <c r="I231" s="68"/>
      <c r="K231" s="68"/>
      <c r="S231" s="151"/>
      <c r="U231" s="22"/>
      <c r="V231" s="22"/>
      <c r="W231" s="22"/>
      <c r="X231" s="22"/>
      <c r="Y231" s="33"/>
    </row>
    <row r="232" spans="1:33" outlineLevel="1" x14ac:dyDescent="0.25">
      <c r="B232" s="68" t="s">
        <v>153</v>
      </c>
      <c r="C232" s="68" t="s">
        <v>291</v>
      </c>
      <c r="I232" s="68"/>
      <c r="K232" s="68"/>
      <c r="S232" s="151"/>
      <c r="U232" s="22"/>
      <c r="V232" s="22"/>
      <c r="W232" s="22"/>
      <c r="X232" s="22"/>
      <c r="Y232" s="33"/>
    </row>
    <row r="233" spans="1:33" x14ac:dyDescent="0.25">
      <c r="I233" s="68"/>
      <c r="K233" s="68"/>
      <c r="S233" s="151"/>
      <c r="U233" s="22"/>
      <c r="V233" s="22"/>
      <c r="W233" s="22"/>
      <c r="X233" s="22"/>
      <c r="Y233" s="33"/>
    </row>
    <row r="234" spans="1:33" x14ac:dyDescent="0.25">
      <c r="I234" s="68"/>
      <c r="K234" s="68"/>
      <c r="S234" s="151"/>
      <c r="U234" s="22"/>
      <c r="V234" s="22"/>
      <c r="W234" s="22"/>
      <c r="X234" s="22"/>
      <c r="Y234" s="33"/>
      <c r="AE234" s="108"/>
    </row>
    <row r="235" spans="1:33" x14ac:dyDescent="0.25">
      <c r="E235" s="69"/>
      <c r="I235" s="68"/>
      <c r="K235" s="68"/>
      <c r="S235" s="151"/>
      <c r="U235" s="22"/>
      <c r="V235" s="22"/>
      <c r="W235" s="22"/>
      <c r="X235" s="22"/>
      <c r="Y235" s="33"/>
    </row>
    <row r="236" spans="1:33" outlineLevel="1" x14ac:dyDescent="0.25">
      <c r="E236" s="69" t="e">
        <f>+Summary!#REF!</f>
        <v>#REF!</v>
      </c>
      <c r="I236" s="68"/>
      <c r="K236" s="68"/>
      <c r="S236" s="151"/>
      <c r="U236" s="22"/>
      <c r="V236" s="22"/>
      <c r="W236" s="22"/>
      <c r="X236" s="22"/>
      <c r="Y236" s="33"/>
    </row>
    <row r="237" spans="1:33" outlineLevel="1" x14ac:dyDescent="0.25">
      <c r="E237" s="69" t="e">
        <f ca="1">+E236-E229</f>
        <v>#REF!</v>
      </c>
      <c r="I237" s="68"/>
      <c r="K237" s="68"/>
      <c r="M237" s="69"/>
      <c r="O237" s="69"/>
      <c r="S237" s="151"/>
      <c r="U237" s="22"/>
      <c r="V237" s="22"/>
      <c r="W237" s="22"/>
      <c r="X237" s="22"/>
      <c r="Y237" s="33"/>
    </row>
    <row r="238" spans="1:33" outlineLevel="1" x14ac:dyDescent="0.25">
      <c r="E238" s="69"/>
      <c r="I238" s="68"/>
      <c r="K238" s="68"/>
      <c r="M238" s="69"/>
      <c r="O238" s="69"/>
      <c r="S238" s="151"/>
      <c r="U238" s="22"/>
      <c r="V238" s="22"/>
      <c r="W238" s="22"/>
      <c r="X238" s="22"/>
      <c r="Y238" s="33"/>
    </row>
    <row r="239" spans="1:33" outlineLevel="1" x14ac:dyDescent="0.25">
      <c r="E239" s="69" t="e">
        <f>+Summary!#REF!</f>
        <v>#REF!</v>
      </c>
      <c r="I239" s="68"/>
      <c r="K239" s="68"/>
      <c r="O239" s="69" t="e">
        <f>+Summary!#REF!</f>
        <v>#REF!</v>
      </c>
      <c r="S239" s="151"/>
      <c r="U239" s="22"/>
      <c r="V239" s="22"/>
      <c r="W239" s="22"/>
      <c r="X239" s="22"/>
      <c r="Y239" s="33"/>
      <c r="AA239" s="68" t="e">
        <f>+Summary!#REF!</f>
        <v>#REF!</v>
      </c>
    </row>
    <row r="240" spans="1:33" outlineLevel="1" x14ac:dyDescent="0.25">
      <c r="E240" s="69" t="e">
        <f>+#REF!+#REF!+#REF!+#REF!+#REF!+E78+E90</f>
        <v>#REF!</v>
      </c>
      <c r="I240" s="68"/>
      <c r="K240" s="68"/>
      <c r="S240" s="151"/>
      <c r="U240" s="22"/>
      <c r="V240" s="22"/>
      <c r="W240" s="22"/>
      <c r="X240" s="22"/>
      <c r="Y240" s="33"/>
      <c r="AA240" s="108" t="e">
        <f ca="1">+AA239-AA166</f>
        <v>#REF!</v>
      </c>
    </row>
    <row r="241" spans="5:25" outlineLevel="1" x14ac:dyDescent="0.25">
      <c r="E241" s="85" t="e">
        <f>+E239+E240</f>
        <v>#REF!</v>
      </c>
      <c r="G241" s="151"/>
      <c r="S241" s="151"/>
      <c r="U241" s="22"/>
      <c r="V241" s="22"/>
      <c r="W241" s="22"/>
      <c r="X241" s="22"/>
      <c r="Y241" s="33"/>
    </row>
    <row r="242" spans="5:25" outlineLevel="1" x14ac:dyDescent="0.25">
      <c r="G242" s="151"/>
      <c r="S242" s="151"/>
      <c r="U242" s="22"/>
      <c r="V242" s="22"/>
      <c r="W242" s="22"/>
      <c r="X242" s="22"/>
      <c r="Y242" s="22"/>
    </row>
    <row r="243" spans="5:25" outlineLevel="1" x14ac:dyDescent="0.25">
      <c r="E243" s="69" t="e">
        <f ca="1">+E241-E166</f>
        <v>#REF!</v>
      </c>
      <c r="G243" s="151"/>
      <c r="S243" s="151"/>
      <c r="U243" s="22"/>
      <c r="V243" s="22"/>
      <c r="W243" s="22"/>
      <c r="X243" s="22"/>
      <c r="Y243" s="22"/>
    </row>
    <row r="244" spans="5:25" outlineLevel="1" x14ac:dyDescent="0.25">
      <c r="G244" s="151"/>
      <c r="S244" s="151"/>
      <c r="U244" s="22"/>
      <c r="V244" s="22"/>
      <c r="W244" s="22"/>
      <c r="X244" s="22"/>
      <c r="Y244" s="22"/>
    </row>
    <row r="245" spans="5:25" outlineLevel="1" x14ac:dyDescent="0.25">
      <c r="G245" s="151"/>
      <c r="S245" s="151"/>
      <c r="U245" s="22"/>
      <c r="V245" s="22"/>
      <c r="W245" s="22"/>
      <c r="X245" s="22"/>
      <c r="Y245" s="22"/>
    </row>
    <row r="246" spans="5:25" outlineLevel="1" x14ac:dyDescent="0.25">
      <c r="G246" s="151"/>
      <c r="S246" s="151"/>
      <c r="U246" s="22"/>
      <c r="V246" s="22"/>
      <c r="W246" s="22"/>
      <c r="X246" s="22"/>
      <c r="Y246" s="22"/>
    </row>
    <row r="247" spans="5:25" outlineLevel="1" x14ac:dyDescent="0.25">
      <c r="G247" s="151"/>
      <c r="S247" s="151"/>
      <c r="U247" s="22"/>
      <c r="V247" s="22"/>
      <c r="W247" s="22"/>
      <c r="X247" s="22"/>
      <c r="Y247" s="22"/>
    </row>
    <row r="248" spans="5:25" outlineLevel="1" x14ac:dyDescent="0.25">
      <c r="G248" s="151"/>
      <c r="S248" s="151"/>
      <c r="U248" s="22"/>
      <c r="V248" s="22"/>
      <c r="W248" s="22"/>
      <c r="X248" s="22"/>
      <c r="Y248" s="22"/>
    </row>
    <row r="249" spans="5:25" outlineLevel="1" x14ac:dyDescent="0.25">
      <c r="E249" s="69" t="e">
        <f>+Summary!#REF!</f>
        <v>#REF!</v>
      </c>
      <c r="G249" s="151"/>
      <c r="S249" s="151"/>
      <c r="U249" s="22"/>
      <c r="V249" s="22"/>
      <c r="W249" s="22"/>
      <c r="X249" s="22"/>
      <c r="Y249" s="22"/>
    </row>
    <row r="250" spans="5:25" outlineLevel="1" x14ac:dyDescent="0.25">
      <c r="E250" s="69" t="e">
        <f ca="1">+E249-E166</f>
        <v>#REF!</v>
      </c>
      <c r="G250" s="151"/>
      <c r="S250" s="151"/>
      <c r="U250" s="22"/>
      <c r="V250" s="22"/>
      <c r="W250" s="22"/>
      <c r="X250" s="22"/>
      <c r="Y250" s="22"/>
    </row>
    <row r="251" spans="5:25" outlineLevel="1" x14ac:dyDescent="0.25">
      <c r="E251" s="69" t="e">
        <f>+SUM(Summary!#REF!)</f>
        <v>#REF!</v>
      </c>
      <c r="G251" s="151"/>
      <c r="S251" s="151"/>
      <c r="U251" s="22"/>
      <c r="V251" s="22"/>
      <c r="W251" s="22"/>
      <c r="X251" s="22"/>
      <c r="Y251" s="22"/>
    </row>
    <row r="252" spans="5:25" outlineLevel="1" x14ac:dyDescent="0.25">
      <c r="E252" s="69" t="e">
        <f ca="1">+E251+E250</f>
        <v>#REF!</v>
      </c>
      <c r="G252" s="151"/>
      <c r="S252" s="151"/>
      <c r="U252" s="22"/>
      <c r="V252" s="22"/>
      <c r="W252" s="22"/>
      <c r="X252" s="22"/>
      <c r="Y252" s="22"/>
    </row>
    <row r="253" spans="5:25" outlineLevel="1" x14ac:dyDescent="0.25">
      <c r="E253" s="69"/>
      <c r="G253" s="151"/>
      <c r="S253" s="151"/>
      <c r="U253" s="22"/>
      <c r="V253" s="22"/>
      <c r="W253" s="22"/>
      <c r="X253" s="22"/>
      <c r="Y253" s="22"/>
    </row>
    <row r="254" spans="5:25" outlineLevel="1" x14ac:dyDescent="0.25">
      <c r="E254" s="85"/>
      <c r="G254" s="151"/>
      <c r="S254" s="151"/>
      <c r="U254" s="22"/>
      <c r="V254" s="22"/>
      <c r="W254" s="22"/>
      <c r="X254" s="22"/>
      <c r="Y254" s="22"/>
    </row>
    <row r="255" spans="5:25" outlineLevel="1" x14ac:dyDescent="0.25">
      <c r="E255" s="108" t="e">
        <f>+#REF!+#REF!+#REF!+#REF!+#REF!+E78+E90</f>
        <v>#REF!</v>
      </c>
      <c r="G255" s="151"/>
      <c r="S255" s="151"/>
      <c r="U255" s="22"/>
      <c r="V255" s="22"/>
      <c r="W255" s="22"/>
      <c r="X255" s="22"/>
      <c r="Y255" s="22"/>
    </row>
    <row r="256" spans="5:25" outlineLevel="1" x14ac:dyDescent="0.25">
      <c r="E256" s="85"/>
      <c r="G256" s="151"/>
      <c r="S256" s="151"/>
      <c r="U256" s="22"/>
      <c r="V256" s="22"/>
      <c r="W256" s="22"/>
      <c r="X256" s="22"/>
      <c r="Y256" s="22"/>
    </row>
    <row r="257" spans="7:25" outlineLevel="1" x14ac:dyDescent="0.25">
      <c r="G257" s="151"/>
      <c r="S257" s="151"/>
      <c r="U257" s="22"/>
      <c r="V257" s="22"/>
      <c r="W257" s="22"/>
      <c r="X257" s="22"/>
      <c r="Y257" s="22"/>
    </row>
    <row r="258" spans="7:25" outlineLevel="1" x14ac:dyDescent="0.25">
      <c r="G258" s="151"/>
      <c r="S258" s="151"/>
      <c r="U258" s="22"/>
      <c r="V258" s="22"/>
      <c r="W258" s="22"/>
      <c r="X258" s="22"/>
      <c r="Y258" s="22"/>
    </row>
    <row r="259" spans="7:25" x14ac:dyDescent="0.25">
      <c r="G259" s="151"/>
      <c r="S259" s="151"/>
      <c r="U259" s="22"/>
      <c r="V259" s="22"/>
      <c r="W259" s="22"/>
      <c r="X259" s="22"/>
      <c r="Y259" s="22"/>
    </row>
    <row r="260" spans="7:25" x14ac:dyDescent="0.25">
      <c r="G260" s="151"/>
      <c r="S260" s="151"/>
      <c r="U260" s="22"/>
      <c r="V260" s="22"/>
      <c r="W260" s="22"/>
      <c r="X260" s="22"/>
      <c r="Y260" s="22"/>
    </row>
    <row r="261" spans="7:25" x14ac:dyDescent="0.25">
      <c r="G261" s="151"/>
      <c r="S261" s="151"/>
      <c r="U261" s="22"/>
      <c r="V261" s="22"/>
      <c r="W261" s="22"/>
      <c r="X261" s="22"/>
      <c r="Y261" s="22"/>
    </row>
    <row r="262" spans="7:25" x14ac:dyDescent="0.25">
      <c r="G262" s="151"/>
      <c r="S262" s="151"/>
      <c r="U262" s="22"/>
      <c r="V262" s="22"/>
      <c r="W262" s="22"/>
      <c r="X262" s="22"/>
      <c r="Y262" s="22"/>
    </row>
    <row r="263" spans="7:25" x14ac:dyDescent="0.25">
      <c r="G263" s="151"/>
      <c r="S263" s="151"/>
      <c r="U263" s="22"/>
      <c r="V263" s="22"/>
      <c r="W263" s="22"/>
      <c r="X263" s="22"/>
      <c r="Y263" s="22"/>
    </row>
    <row r="264" spans="7:25" x14ac:dyDescent="0.25">
      <c r="G264" s="151"/>
      <c r="S264" s="151"/>
      <c r="U264" s="22"/>
      <c r="V264" s="22"/>
      <c r="W264" s="22"/>
      <c r="X264" s="22"/>
      <c r="Y264" s="22"/>
    </row>
    <row r="265" spans="7:25" x14ac:dyDescent="0.25">
      <c r="G265" s="151"/>
      <c r="S265" s="151"/>
      <c r="U265" s="22"/>
      <c r="V265" s="22"/>
      <c r="W265" s="22"/>
      <c r="X265" s="22"/>
      <c r="Y265" s="22"/>
    </row>
    <row r="266" spans="7:25" x14ac:dyDescent="0.25">
      <c r="G266" s="151"/>
      <c r="U266" s="22"/>
      <c r="V266" s="22"/>
      <c r="W266" s="22"/>
      <c r="X266" s="22"/>
      <c r="Y266" s="22"/>
    </row>
    <row r="267" spans="7:25" x14ac:dyDescent="0.25">
      <c r="G267" s="151"/>
      <c r="U267" s="22"/>
      <c r="V267" s="22"/>
      <c r="W267" s="22"/>
      <c r="X267" s="22"/>
      <c r="Y267" s="22"/>
    </row>
    <row r="268" spans="7:25" x14ac:dyDescent="0.25">
      <c r="G268" s="151"/>
      <c r="U268" s="22"/>
      <c r="V268" s="22"/>
      <c r="W268" s="22"/>
      <c r="X268" s="22"/>
      <c r="Y268" s="22"/>
    </row>
    <row r="269" spans="7:25" x14ac:dyDescent="0.25">
      <c r="G269" s="151"/>
      <c r="U269" s="22"/>
      <c r="V269" s="22"/>
      <c r="W269" s="22"/>
      <c r="X269" s="22"/>
      <c r="Y269" s="22"/>
    </row>
    <row r="270" spans="7:25" x14ac:dyDescent="0.25">
      <c r="G270" s="151"/>
      <c r="U270" s="22"/>
      <c r="V270" s="22"/>
      <c r="W270" s="22"/>
      <c r="X270" s="22"/>
      <c r="Y270" s="22"/>
    </row>
    <row r="271" spans="7:25" x14ac:dyDescent="0.25">
      <c r="G271" s="151"/>
      <c r="U271" s="22"/>
      <c r="V271" s="22"/>
      <c r="W271" s="22"/>
      <c r="X271" s="22"/>
      <c r="Y271" s="22"/>
    </row>
    <row r="272" spans="7:25" x14ac:dyDescent="0.25">
      <c r="G272" s="151"/>
      <c r="U272" s="22"/>
      <c r="V272" s="22"/>
      <c r="W272" s="22"/>
      <c r="X272" s="22"/>
      <c r="Y272" s="22"/>
    </row>
    <row r="273" spans="7:25" x14ac:dyDescent="0.25">
      <c r="G273" s="151"/>
      <c r="U273" s="22"/>
      <c r="V273" s="22"/>
      <c r="W273" s="22"/>
      <c r="X273" s="22"/>
      <c r="Y273" s="22"/>
    </row>
    <row r="274" spans="7:25" x14ac:dyDescent="0.25">
      <c r="G274" s="151"/>
      <c r="U274" s="22"/>
      <c r="V274" s="22"/>
      <c r="W274" s="22"/>
      <c r="X274" s="22"/>
      <c r="Y274" s="22"/>
    </row>
    <row r="275" spans="7:25" x14ac:dyDescent="0.25">
      <c r="G275" s="151"/>
      <c r="U275" s="22"/>
      <c r="V275" s="22"/>
      <c r="W275" s="22"/>
      <c r="X275" s="22"/>
      <c r="Y275" s="22"/>
    </row>
    <row r="276" spans="7:25" x14ac:dyDescent="0.25">
      <c r="G276" s="151"/>
      <c r="U276" s="22"/>
      <c r="V276" s="22"/>
      <c r="W276" s="22"/>
      <c r="X276" s="22"/>
      <c r="Y276" s="22"/>
    </row>
    <row r="277" spans="7:25" x14ac:dyDescent="0.25">
      <c r="G277" s="151"/>
      <c r="U277" s="22"/>
      <c r="V277" s="22"/>
      <c r="W277" s="22"/>
      <c r="X277" s="22"/>
      <c r="Y277" s="22"/>
    </row>
    <row r="278" spans="7:25" x14ac:dyDescent="0.25">
      <c r="G278" s="151"/>
      <c r="U278" s="22"/>
      <c r="V278" s="22"/>
      <c r="W278" s="22"/>
      <c r="X278" s="22"/>
      <c r="Y278" s="22"/>
    </row>
    <row r="279" spans="7:25" x14ac:dyDescent="0.25">
      <c r="G279" s="151"/>
      <c r="U279" s="22"/>
      <c r="V279" s="22"/>
      <c r="W279" s="22"/>
      <c r="X279" s="22"/>
      <c r="Y279" s="22"/>
    </row>
    <row r="280" spans="7:25" x14ac:dyDescent="0.25">
      <c r="G280" s="151"/>
      <c r="U280" s="22"/>
      <c r="V280" s="22"/>
      <c r="W280" s="22"/>
      <c r="X280" s="22"/>
      <c r="Y280" s="22"/>
    </row>
    <row r="281" spans="7:25" x14ac:dyDescent="0.25">
      <c r="G281" s="151"/>
      <c r="U281" s="22"/>
      <c r="V281" s="22"/>
      <c r="W281" s="22"/>
      <c r="X281" s="22"/>
      <c r="Y281" s="22"/>
    </row>
    <row r="282" spans="7:25" x14ac:dyDescent="0.25">
      <c r="G282" s="151"/>
      <c r="U282" s="22"/>
      <c r="V282" s="22"/>
      <c r="W282" s="22"/>
      <c r="X282" s="22"/>
      <c r="Y282" s="22"/>
    </row>
    <row r="283" spans="7:25" x14ac:dyDescent="0.25">
      <c r="G283" s="151"/>
      <c r="U283" s="22"/>
      <c r="V283" s="22"/>
      <c r="W283" s="22"/>
      <c r="X283" s="22"/>
      <c r="Y283" s="22"/>
    </row>
    <row r="284" spans="7:25" x14ac:dyDescent="0.25">
      <c r="G284" s="151"/>
      <c r="U284" s="22"/>
      <c r="V284" s="22"/>
      <c r="W284" s="22"/>
      <c r="X284" s="22"/>
      <c r="Y284" s="22"/>
    </row>
    <row r="285" spans="7:25" x14ac:dyDescent="0.25">
      <c r="G285" s="151"/>
      <c r="U285" s="22"/>
      <c r="V285" s="22"/>
      <c r="W285" s="22"/>
      <c r="X285" s="22"/>
      <c r="Y285" s="22"/>
    </row>
    <row r="286" spans="7:25" x14ac:dyDescent="0.25">
      <c r="G286" s="151"/>
      <c r="U286" s="22"/>
      <c r="V286" s="22"/>
      <c r="W286" s="22"/>
      <c r="X286" s="22"/>
      <c r="Y286" s="22"/>
    </row>
    <row r="287" spans="7:25" x14ac:dyDescent="0.25">
      <c r="G287" s="151"/>
      <c r="U287" s="22"/>
      <c r="V287" s="22"/>
      <c r="W287" s="22"/>
      <c r="X287" s="22"/>
      <c r="Y287" s="22"/>
    </row>
    <row r="288" spans="7:25" x14ac:dyDescent="0.25">
      <c r="G288" s="151"/>
      <c r="U288" s="22"/>
      <c r="V288" s="22"/>
      <c r="W288" s="22"/>
      <c r="X288" s="22"/>
      <c r="Y288" s="22"/>
    </row>
    <row r="289" spans="7:25" x14ac:dyDescent="0.25">
      <c r="G289" s="151"/>
      <c r="U289" s="22"/>
      <c r="V289" s="22"/>
      <c r="W289" s="22"/>
      <c r="X289" s="22"/>
      <c r="Y289" s="22"/>
    </row>
    <row r="290" spans="7:25" x14ac:dyDescent="0.25">
      <c r="G290" s="151"/>
      <c r="U290" s="22"/>
      <c r="V290" s="22"/>
      <c r="W290" s="22"/>
      <c r="X290" s="22"/>
      <c r="Y290" s="22"/>
    </row>
    <row r="291" spans="7:25" x14ac:dyDescent="0.25">
      <c r="G291" s="151"/>
      <c r="U291" s="22"/>
      <c r="V291" s="22"/>
      <c r="W291" s="22"/>
      <c r="X291" s="22"/>
      <c r="Y291" s="22"/>
    </row>
    <row r="292" spans="7:25" x14ac:dyDescent="0.25">
      <c r="G292" s="151"/>
      <c r="U292" s="22"/>
      <c r="V292" s="22"/>
      <c r="W292" s="22"/>
      <c r="X292" s="22"/>
      <c r="Y292" s="22"/>
    </row>
    <row r="293" spans="7:25" x14ac:dyDescent="0.25">
      <c r="G293" s="151"/>
      <c r="U293" s="22"/>
      <c r="V293" s="22"/>
      <c r="W293" s="22"/>
      <c r="X293" s="22"/>
      <c r="Y293" s="22"/>
    </row>
    <row r="294" spans="7:25" x14ac:dyDescent="0.25">
      <c r="G294" s="151"/>
      <c r="U294" s="22"/>
      <c r="V294" s="22"/>
      <c r="W294" s="22"/>
      <c r="X294" s="22"/>
      <c r="Y294" s="22"/>
    </row>
    <row r="295" spans="7:25" x14ac:dyDescent="0.25">
      <c r="G295" s="151"/>
      <c r="U295" s="22"/>
      <c r="V295" s="22"/>
      <c r="W295" s="22"/>
      <c r="X295" s="22"/>
      <c r="Y295" s="22"/>
    </row>
    <row r="296" spans="7:25" x14ac:dyDescent="0.25">
      <c r="G296" s="151"/>
      <c r="U296" s="22"/>
      <c r="V296" s="22"/>
      <c r="W296" s="22"/>
      <c r="X296" s="22"/>
      <c r="Y296" s="22"/>
    </row>
    <row r="297" spans="7:25" x14ac:dyDescent="0.25">
      <c r="U297" s="22"/>
      <c r="V297" s="22"/>
      <c r="W297" s="22"/>
      <c r="X297" s="22"/>
      <c r="Y297" s="22"/>
    </row>
    <row r="298" spans="7:25" x14ac:dyDescent="0.25">
      <c r="U298" s="22"/>
      <c r="V298" s="22"/>
      <c r="W298" s="22"/>
      <c r="X298" s="22"/>
      <c r="Y298" s="22"/>
    </row>
    <row r="299" spans="7:25" x14ac:dyDescent="0.25">
      <c r="U299" s="22"/>
      <c r="V299" s="22"/>
      <c r="W299" s="22"/>
      <c r="X299" s="22"/>
      <c r="Y299" s="22"/>
    </row>
    <row r="300" spans="7:25" x14ac:dyDescent="0.25">
      <c r="U300" s="22"/>
      <c r="V300" s="22"/>
      <c r="W300" s="22"/>
      <c r="X300" s="22"/>
      <c r="Y300" s="22"/>
    </row>
    <row r="301" spans="7:25" x14ac:dyDescent="0.25">
      <c r="U301" s="22"/>
      <c r="V301" s="22"/>
      <c r="W301" s="22"/>
      <c r="X301" s="22"/>
      <c r="Y301" s="22"/>
    </row>
    <row r="302" spans="7:25" x14ac:dyDescent="0.25">
      <c r="U302" s="22"/>
      <c r="V302" s="22"/>
      <c r="W302" s="22"/>
      <c r="X302" s="22"/>
      <c r="Y302" s="22"/>
    </row>
    <row r="303" spans="7:25" x14ac:dyDescent="0.25">
      <c r="U303" s="22"/>
      <c r="V303" s="22"/>
      <c r="W303" s="22"/>
      <c r="X303" s="22"/>
      <c r="Y303" s="22"/>
    </row>
    <row r="304" spans="7:25" x14ac:dyDescent="0.25">
      <c r="U304" s="22"/>
      <c r="V304" s="22"/>
      <c r="W304" s="22"/>
      <c r="X304" s="22"/>
      <c r="Y304" s="22"/>
    </row>
    <row r="305" spans="21:25" x14ac:dyDescent="0.25">
      <c r="U305" s="22"/>
      <c r="V305" s="22"/>
      <c r="W305" s="22"/>
      <c r="X305" s="22"/>
      <c r="Y305" s="22"/>
    </row>
  </sheetData>
  <pageMargins left="0.7" right="0.7" top="0.75" bottom="0.75" header="0.3" footer="0.3"/>
  <pageSetup scale="53" fitToHeight="0" orientation="landscape" r:id="rId1"/>
  <headerFooter>
    <oddHeader>&amp;RDRAFT 9/30/2010</oddHeader>
  </headerFooter>
  <rowBreaks count="3" manualBreakCount="3">
    <brk id="51" max="30" man="1"/>
    <brk id="93" max="30" man="1"/>
    <brk id="129" max="3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Y143"/>
  <sheetViews>
    <sheetView workbookViewId="0"/>
  </sheetViews>
  <sheetFormatPr defaultRowHeight="14.5" x14ac:dyDescent="0.35"/>
  <cols>
    <col min="1" max="1" width="17.81640625" bestFit="1" customWidth="1"/>
    <col min="9" max="9" width="44.26953125" bestFit="1" customWidth="1"/>
  </cols>
  <sheetData>
    <row r="1" spans="1:25" ht="15.5" x14ac:dyDescent="0.35">
      <c r="A1" s="13"/>
      <c r="B1" s="17" t="s">
        <v>1</v>
      </c>
      <c r="C1" s="13"/>
      <c r="H1">
        <v>1</v>
      </c>
      <c r="I1">
        <v>2</v>
      </c>
      <c r="J1">
        <v>3</v>
      </c>
      <c r="K1">
        <v>4</v>
      </c>
      <c r="L1">
        <v>5</v>
      </c>
      <c r="M1">
        <v>6</v>
      </c>
      <c r="N1">
        <v>7</v>
      </c>
    </row>
    <row r="2" spans="1:25" x14ac:dyDescent="0.35">
      <c r="A2" t="s">
        <v>299</v>
      </c>
      <c r="B2" s="13"/>
      <c r="C2" s="13" t="s">
        <v>5</v>
      </c>
      <c r="H2" t="str">
        <f>IF(A2="","",A2)</f>
        <v xml:space="preserve">310.99 11           </v>
      </c>
      <c r="I2" t="s">
        <v>168</v>
      </c>
      <c r="J2" s="36">
        <f>X2</f>
        <v>2.1327201698845256E-2</v>
      </c>
      <c r="K2">
        <v>2026</v>
      </c>
      <c r="L2">
        <f>IF(LEN(S2)&gt;5,VALUE(LEFT(S2,3)),VALUE(LEFT(S2,2)))</f>
        <v>85</v>
      </c>
      <c r="M2" t="str">
        <f>RIGHT(S2,2)</f>
        <v>S0</v>
      </c>
      <c r="N2">
        <v>0</v>
      </c>
      <c r="S2" t="str">
        <f>TRIM(T2)</f>
        <v>85-S0</v>
      </c>
      <c r="T2" t="s">
        <v>237</v>
      </c>
      <c r="V2" s="22">
        <v>310.99</v>
      </c>
      <c r="W2" s="35" t="s">
        <v>168</v>
      </c>
      <c r="X2" s="36">
        <v>2.1327201698845256E-2</v>
      </c>
      <c r="Y2" s="36"/>
    </row>
    <row r="3" spans="1:25" x14ac:dyDescent="0.35">
      <c r="A3" t="s">
        <v>300</v>
      </c>
      <c r="B3" s="13"/>
      <c r="C3" s="13" t="s">
        <v>6</v>
      </c>
      <c r="H3" t="str">
        <f t="shared" ref="H3:H66" si="0">IF(A3="","",A3)</f>
        <v xml:space="preserve">310.99 12           </v>
      </c>
      <c r="I3" t="s">
        <v>169</v>
      </c>
      <c r="J3" s="36">
        <f t="shared" ref="J3:J66" si="1">X3</f>
        <v>2.1596002037626551E-2</v>
      </c>
      <c r="K3">
        <v>2030</v>
      </c>
      <c r="L3">
        <f>IF(LEN(S3)&gt;5,VALUE(LEFT(S3,3)),VALUE(LEFT(S3,2)))</f>
        <v>85</v>
      </c>
      <c r="M3" t="str">
        <f t="shared" ref="M3:M66" si="2">RIGHT(S3,2)</f>
        <v>S0</v>
      </c>
      <c r="N3">
        <v>0</v>
      </c>
      <c r="S3" t="str">
        <f t="shared" ref="S3:S66" si="3">TRIM(T3)</f>
        <v>85-S0</v>
      </c>
      <c r="T3" t="s">
        <v>237</v>
      </c>
      <c r="V3" s="22">
        <v>310.99</v>
      </c>
      <c r="W3" t="s">
        <v>169</v>
      </c>
      <c r="X3" s="36">
        <v>2.1596002037626551E-2</v>
      </c>
      <c r="Y3" s="36"/>
    </row>
    <row r="4" spans="1:25" x14ac:dyDescent="0.35">
      <c r="A4" t="s">
        <v>301</v>
      </c>
      <c r="B4" s="13"/>
      <c r="C4" s="13" t="s">
        <v>7</v>
      </c>
      <c r="H4" t="str">
        <f t="shared" si="0"/>
        <v xml:space="preserve">310.99 19           </v>
      </c>
      <c r="I4" t="s">
        <v>170</v>
      </c>
      <c r="J4" s="36">
        <f t="shared" si="1"/>
        <v>2.6572967211482598E-2</v>
      </c>
      <c r="K4">
        <v>2030</v>
      </c>
      <c r="L4">
        <f>IF(LEN(S4)&gt;5,VALUE(LEFT(S4,3)),VALUE(LEFT(S4,2)))</f>
        <v>85</v>
      </c>
      <c r="M4" t="str">
        <f t="shared" si="2"/>
        <v>S0</v>
      </c>
      <c r="N4">
        <v>0</v>
      </c>
      <c r="S4" t="str">
        <f t="shared" si="3"/>
        <v>85-S0</v>
      </c>
      <c r="T4" t="s">
        <v>237</v>
      </c>
      <c r="V4" s="22">
        <v>310.99</v>
      </c>
      <c r="W4" t="s">
        <v>170</v>
      </c>
      <c r="X4" s="36">
        <v>2.6572967211482598E-2</v>
      </c>
      <c r="Y4" s="36"/>
    </row>
    <row r="5" spans="1:25" ht="15.5" x14ac:dyDescent="0.35">
      <c r="A5" s="14"/>
      <c r="B5" s="16" t="s">
        <v>8</v>
      </c>
      <c r="C5" s="14"/>
      <c r="H5" t="str">
        <f t="shared" si="0"/>
        <v/>
      </c>
      <c r="I5" t="s">
        <v>160</v>
      </c>
      <c r="J5" s="36">
        <f>X5</f>
        <v>0</v>
      </c>
      <c r="M5" t="str">
        <f t="shared" si="2"/>
        <v/>
      </c>
      <c r="S5" t="str">
        <f t="shared" si="3"/>
        <v/>
      </c>
      <c r="V5" s="22"/>
      <c r="X5" s="36"/>
    </row>
    <row r="6" spans="1:25" x14ac:dyDescent="0.35">
      <c r="A6" s="13"/>
      <c r="B6" s="13"/>
      <c r="C6" s="13"/>
      <c r="H6" t="str">
        <f t="shared" si="0"/>
        <v/>
      </c>
      <c r="J6" s="36">
        <f t="shared" si="1"/>
        <v>0</v>
      </c>
      <c r="M6" t="str">
        <f t="shared" si="2"/>
        <v/>
      </c>
      <c r="S6" t="str">
        <f t="shared" si="3"/>
        <v/>
      </c>
      <c r="V6" s="22"/>
      <c r="Y6" s="36"/>
    </row>
    <row r="7" spans="1:25" ht="15.5" x14ac:dyDescent="0.35">
      <c r="A7" t="s">
        <v>302</v>
      </c>
      <c r="B7" s="16" t="s">
        <v>9</v>
      </c>
      <c r="C7" s="16" t="s">
        <v>9</v>
      </c>
      <c r="H7" t="str">
        <f t="shared" si="0"/>
        <v xml:space="preserve">310.99 21           </v>
      </c>
      <c r="I7" t="s">
        <v>171</v>
      </c>
      <c r="J7" s="36">
        <f t="shared" si="1"/>
        <v>2.4734059533165161E-2</v>
      </c>
      <c r="K7">
        <v>2039</v>
      </c>
      <c r="L7">
        <f>IF(LEN(S7)&gt;5,VALUE(LEFT(S7,3)),VALUE(LEFT(S7,2)))</f>
        <v>85</v>
      </c>
      <c r="M7" t="str">
        <f t="shared" si="2"/>
        <v>S0</v>
      </c>
      <c r="N7">
        <v>0</v>
      </c>
      <c r="S7" t="str">
        <f t="shared" si="3"/>
        <v>85-S0</v>
      </c>
      <c r="T7" t="s">
        <v>237</v>
      </c>
      <c r="V7" s="22">
        <v>310.99</v>
      </c>
      <c r="W7" t="s">
        <v>171</v>
      </c>
      <c r="X7" s="36">
        <v>2.4734059533165161E-2</v>
      </c>
    </row>
    <row r="8" spans="1:25" x14ac:dyDescent="0.35">
      <c r="A8" s="13"/>
      <c r="B8" s="13"/>
      <c r="C8" s="13"/>
      <c r="H8" t="str">
        <f t="shared" si="0"/>
        <v/>
      </c>
      <c r="J8" s="36">
        <f t="shared" si="1"/>
        <v>0</v>
      </c>
      <c r="M8" t="str">
        <f t="shared" si="2"/>
        <v/>
      </c>
      <c r="S8" t="str">
        <f t="shared" si="3"/>
        <v/>
      </c>
      <c r="V8" s="22"/>
    </row>
    <row r="9" spans="1:25" ht="15.5" x14ac:dyDescent="0.35">
      <c r="A9" s="13"/>
      <c r="B9" s="17" t="s">
        <v>2</v>
      </c>
      <c r="C9" s="13"/>
      <c r="H9" t="str">
        <f t="shared" si="0"/>
        <v/>
      </c>
      <c r="I9" t="s">
        <v>2</v>
      </c>
      <c r="J9" s="36">
        <f t="shared" si="1"/>
        <v>0</v>
      </c>
      <c r="M9" t="str">
        <f t="shared" si="2"/>
        <v/>
      </c>
      <c r="S9" t="str">
        <f t="shared" si="3"/>
        <v/>
      </c>
      <c r="V9" s="22">
        <v>310.99</v>
      </c>
      <c r="W9" s="30" t="s">
        <v>2</v>
      </c>
      <c r="Y9" s="36"/>
    </row>
    <row r="10" spans="1:25" x14ac:dyDescent="0.35">
      <c r="A10" t="s">
        <v>303</v>
      </c>
      <c r="B10" s="13"/>
      <c r="C10" s="13" t="s">
        <v>10</v>
      </c>
      <c r="H10" t="str">
        <f t="shared" si="0"/>
        <v xml:space="preserve">310.99 31           </v>
      </c>
      <c r="I10" t="s">
        <v>172</v>
      </c>
      <c r="J10" s="36">
        <f t="shared" si="1"/>
        <v>1.8982796874143722E-2</v>
      </c>
      <c r="K10">
        <v>2028</v>
      </c>
      <c r="L10">
        <f>IF(LEN(S10)&gt;5,VALUE(LEFT(S10,3)),VALUE(LEFT(S10,2)))</f>
        <v>85</v>
      </c>
      <c r="M10" t="str">
        <f t="shared" si="2"/>
        <v>S0</v>
      </c>
      <c r="N10">
        <v>0</v>
      </c>
      <c r="S10" t="str">
        <f t="shared" si="3"/>
        <v>85-S0</v>
      </c>
      <c r="T10" t="s">
        <v>237</v>
      </c>
      <c r="V10" s="22">
        <v>310.99</v>
      </c>
      <c r="W10" t="s">
        <v>172</v>
      </c>
      <c r="X10" s="36">
        <v>1.8982796874143722E-2</v>
      </c>
      <c r="Y10" s="36"/>
    </row>
    <row r="11" spans="1:25" x14ac:dyDescent="0.35">
      <c r="A11" t="s">
        <v>304</v>
      </c>
      <c r="B11" s="13"/>
      <c r="C11" s="13" t="s">
        <v>11</v>
      </c>
      <c r="H11" t="str">
        <f t="shared" si="0"/>
        <v xml:space="preserve">310.99 32           </v>
      </c>
      <c r="I11" t="s">
        <v>173</v>
      </c>
      <c r="J11" s="36">
        <f t="shared" si="1"/>
        <v>2.4572035381731173E-2</v>
      </c>
      <c r="K11">
        <v>2028</v>
      </c>
      <c r="L11">
        <f>IF(LEN(S11)&gt;5,VALUE(LEFT(S11,3)),VALUE(LEFT(S11,2)))</f>
        <v>85</v>
      </c>
      <c r="M11" t="str">
        <f t="shared" si="2"/>
        <v>S0</v>
      </c>
      <c r="N11">
        <v>0</v>
      </c>
      <c r="S11" t="str">
        <f t="shared" si="3"/>
        <v>85-S0</v>
      </c>
      <c r="T11" t="s">
        <v>237</v>
      </c>
      <c r="V11" s="22">
        <v>310.99</v>
      </c>
      <c r="W11" t="s">
        <v>173</v>
      </c>
      <c r="X11" s="36">
        <v>2.4572035381731173E-2</v>
      </c>
    </row>
    <row r="12" spans="1:25" ht="15.5" x14ac:dyDescent="0.35">
      <c r="A12" s="14"/>
      <c r="B12" s="16" t="s">
        <v>12</v>
      </c>
      <c r="C12" s="14"/>
      <c r="H12" t="str">
        <f t="shared" si="0"/>
        <v/>
      </c>
      <c r="I12" t="s">
        <v>161</v>
      </c>
      <c r="J12" s="36">
        <f t="shared" si="1"/>
        <v>0</v>
      </c>
      <c r="M12" t="str">
        <f t="shared" si="2"/>
        <v/>
      </c>
      <c r="S12" t="str">
        <f t="shared" si="3"/>
        <v/>
      </c>
      <c r="V12" s="22"/>
      <c r="X12" s="36"/>
    </row>
    <row r="13" spans="1:25" x14ac:dyDescent="0.35">
      <c r="A13" s="13"/>
      <c r="B13" s="13"/>
      <c r="C13" s="13"/>
      <c r="H13" t="str">
        <f t="shared" si="0"/>
        <v/>
      </c>
      <c r="J13" s="36">
        <f t="shared" si="1"/>
        <v>0</v>
      </c>
      <c r="M13" t="str">
        <f t="shared" si="2"/>
        <v/>
      </c>
      <c r="S13" t="str">
        <f t="shared" si="3"/>
        <v/>
      </c>
      <c r="V13" s="22"/>
      <c r="Y13" s="36"/>
    </row>
    <row r="14" spans="1:25" ht="15.5" x14ac:dyDescent="0.35">
      <c r="A14" s="13"/>
      <c r="B14" s="17" t="s">
        <v>3</v>
      </c>
      <c r="C14" s="13"/>
      <c r="H14" t="str">
        <f t="shared" si="0"/>
        <v/>
      </c>
      <c r="I14" t="s">
        <v>3</v>
      </c>
      <c r="J14" s="36">
        <f t="shared" si="1"/>
        <v>0</v>
      </c>
      <c r="M14" t="str">
        <f t="shared" si="2"/>
        <v/>
      </c>
      <c r="S14" t="str">
        <f t="shared" si="3"/>
        <v/>
      </c>
      <c r="V14" s="22">
        <v>310.99</v>
      </c>
      <c r="W14" s="30" t="s">
        <v>3</v>
      </c>
      <c r="Y14" s="36"/>
    </row>
    <row r="15" spans="1:25" x14ac:dyDescent="0.35">
      <c r="A15" s="13" t="s">
        <v>332</v>
      </c>
      <c r="B15" s="14"/>
      <c r="C15" s="13" t="s">
        <v>13</v>
      </c>
      <c r="H15" t="str">
        <f t="shared" si="0"/>
        <v xml:space="preserve">310.99 41           </v>
      </c>
      <c r="I15" t="s">
        <v>174</v>
      </c>
      <c r="J15" s="36">
        <f t="shared" si="1"/>
        <v>1.6286122116482202E-2</v>
      </c>
      <c r="K15">
        <v>2037</v>
      </c>
      <c r="L15">
        <f>IF(LEN(S15)&gt;5,VALUE(LEFT(S15,3)),VALUE(LEFT(S15,2)))</f>
        <v>85</v>
      </c>
      <c r="M15" t="str">
        <f t="shared" si="2"/>
        <v>S0</v>
      </c>
      <c r="N15">
        <v>0</v>
      </c>
      <c r="S15" t="str">
        <f t="shared" si="3"/>
        <v>85-S0</v>
      </c>
      <c r="T15" t="s">
        <v>237</v>
      </c>
      <c r="V15" s="22">
        <v>310.99</v>
      </c>
      <c r="W15" t="s">
        <v>174</v>
      </c>
      <c r="X15" s="36">
        <v>1.6286122116482202E-2</v>
      </c>
      <c r="Y15" s="36"/>
    </row>
    <row r="16" spans="1:25" x14ac:dyDescent="0.35">
      <c r="A16" t="s">
        <v>305</v>
      </c>
      <c r="B16" s="13"/>
      <c r="C16" s="13" t="s">
        <v>14</v>
      </c>
      <c r="H16" t="str">
        <f t="shared" si="0"/>
        <v xml:space="preserve">310.99 42           </v>
      </c>
      <c r="I16" t="s">
        <v>175</v>
      </c>
      <c r="J16" s="36">
        <f t="shared" si="1"/>
        <v>3.265396031553091E-2</v>
      </c>
      <c r="K16">
        <v>2014</v>
      </c>
      <c r="L16">
        <f>IF(LEN(S16)&gt;5,VALUE(LEFT(S16,3)),VALUE(LEFT(S16,2)))</f>
        <v>85</v>
      </c>
      <c r="M16" t="str">
        <f t="shared" si="2"/>
        <v>S0</v>
      </c>
      <c r="N16">
        <v>0</v>
      </c>
      <c r="S16" t="str">
        <f t="shared" si="3"/>
        <v>85-S0</v>
      </c>
      <c r="T16" t="s">
        <v>237</v>
      </c>
      <c r="V16" s="22">
        <v>310.99</v>
      </c>
      <c r="W16" t="s">
        <v>175</v>
      </c>
      <c r="X16" s="36">
        <v>3.265396031553091E-2</v>
      </c>
      <c r="Y16" s="36"/>
    </row>
    <row r="17" spans="1:25" x14ac:dyDescent="0.35">
      <c r="A17" t="s">
        <v>306</v>
      </c>
      <c r="B17" s="13"/>
      <c r="C17" s="13" t="s">
        <v>15</v>
      </c>
      <c r="H17" t="str">
        <f t="shared" si="0"/>
        <v xml:space="preserve">310.99 43           </v>
      </c>
      <c r="I17" t="s">
        <v>176</v>
      </c>
      <c r="J17" s="36">
        <f t="shared" si="1"/>
        <v>2.4301283346113513E-2</v>
      </c>
      <c r="K17">
        <v>2037</v>
      </c>
      <c r="L17">
        <f>IF(LEN(S17)&gt;5,VALUE(LEFT(S17,3)),VALUE(LEFT(S17,2)))</f>
        <v>85</v>
      </c>
      <c r="M17" t="str">
        <f t="shared" si="2"/>
        <v>S0</v>
      </c>
      <c r="N17">
        <v>0</v>
      </c>
      <c r="S17" t="str">
        <f t="shared" si="3"/>
        <v>85-S0</v>
      </c>
      <c r="T17" t="s">
        <v>237</v>
      </c>
      <c r="V17" s="22">
        <v>310.99</v>
      </c>
      <c r="W17" t="s">
        <v>176</v>
      </c>
      <c r="X17" s="36">
        <v>2.4301283346113513E-2</v>
      </c>
    </row>
    <row r="18" spans="1:25" x14ac:dyDescent="0.35">
      <c r="A18" t="s">
        <v>307</v>
      </c>
      <c r="B18" s="13"/>
      <c r="C18" s="13" t="s">
        <v>16</v>
      </c>
      <c r="H18" t="str">
        <f t="shared" si="0"/>
        <v xml:space="preserve">310.99 49           </v>
      </c>
      <c r="I18" t="s">
        <v>177</v>
      </c>
      <c r="J18" s="36">
        <f t="shared" si="1"/>
        <v>2.5678788050374605E-2</v>
      </c>
      <c r="K18">
        <v>2037</v>
      </c>
      <c r="L18">
        <f>IF(LEN(S18)&gt;5,VALUE(LEFT(S18,3)),VALUE(LEFT(S18,2)))</f>
        <v>85</v>
      </c>
      <c r="M18" t="str">
        <f t="shared" si="2"/>
        <v>S0</v>
      </c>
      <c r="N18">
        <v>0</v>
      </c>
      <c r="S18" t="str">
        <f t="shared" si="3"/>
        <v>85-S0</v>
      </c>
      <c r="T18" t="s">
        <v>237</v>
      </c>
      <c r="V18" s="22">
        <v>310.99</v>
      </c>
      <c r="W18" t="s">
        <v>177</v>
      </c>
      <c r="X18" s="36">
        <v>2.5678788050374605E-2</v>
      </c>
    </row>
    <row r="19" spans="1:25" ht="15.5" x14ac:dyDescent="0.35">
      <c r="A19" s="14"/>
      <c r="B19" s="16" t="s">
        <v>17</v>
      </c>
      <c r="C19" s="14"/>
      <c r="H19" t="str">
        <f t="shared" si="0"/>
        <v/>
      </c>
      <c r="I19" t="s">
        <v>162</v>
      </c>
      <c r="J19" s="36">
        <f t="shared" si="1"/>
        <v>0</v>
      </c>
      <c r="M19" t="str">
        <f t="shared" si="2"/>
        <v/>
      </c>
      <c r="N19">
        <v>0</v>
      </c>
      <c r="S19" t="str">
        <f t="shared" si="3"/>
        <v/>
      </c>
      <c r="V19" s="22"/>
      <c r="X19" s="36"/>
      <c r="Y19" s="36"/>
    </row>
    <row r="20" spans="1:25" x14ac:dyDescent="0.35">
      <c r="A20" s="13"/>
      <c r="B20" s="13"/>
      <c r="C20" s="13"/>
      <c r="H20" t="str">
        <f t="shared" si="0"/>
        <v/>
      </c>
      <c r="J20" s="36">
        <f t="shared" si="1"/>
        <v>0</v>
      </c>
      <c r="M20" t="str">
        <f t="shared" si="2"/>
        <v/>
      </c>
      <c r="S20" t="str">
        <f t="shared" si="3"/>
        <v/>
      </c>
      <c r="V20" s="22"/>
      <c r="Y20" s="36"/>
    </row>
    <row r="21" spans="1:25" ht="15.5" x14ac:dyDescent="0.35">
      <c r="A21" s="13"/>
      <c r="B21" s="17" t="s">
        <v>4</v>
      </c>
      <c r="C21" s="13"/>
      <c r="H21" t="str">
        <f t="shared" si="0"/>
        <v/>
      </c>
      <c r="I21" t="s">
        <v>4</v>
      </c>
      <c r="J21" s="36">
        <f t="shared" si="1"/>
        <v>0</v>
      </c>
      <c r="M21" t="str">
        <f t="shared" si="2"/>
        <v/>
      </c>
      <c r="S21" t="str">
        <f t="shared" si="3"/>
        <v/>
      </c>
      <c r="V21" s="22">
        <v>310.99</v>
      </c>
      <c r="W21" s="30" t="s">
        <v>4</v>
      </c>
      <c r="Y21" s="36"/>
    </row>
    <row r="22" spans="1:25" x14ac:dyDescent="0.35">
      <c r="A22" t="s">
        <v>308</v>
      </c>
      <c r="B22" s="13"/>
      <c r="C22" s="13" t="s">
        <v>18</v>
      </c>
      <c r="H22" t="str">
        <f t="shared" si="0"/>
        <v xml:space="preserve">310.99 51           </v>
      </c>
      <c r="I22" t="s">
        <v>178</v>
      </c>
      <c r="J22" s="36">
        <f t="shared" si="1"/>
        <v>2.6158511512930378E-2</v>
      </c>
      <c r="K22">
        <v>2020</v>
      </c>
      <c r="L22">
        <f>IF(LEN(S22)&gt;5,VALUE(LEFT(S22,3)),VALUE(LEFT(S22,2)))</f>
        <v>85</v>
      </c>
      <c r="M22" t="str">
        <f t="shared" si="2"/>
        <v>S0</v>
      </c>
      <c r="N22">
        <v>0</v>
      </c>
      <c r="S22" t="str">
        <f t="shared" si="3"/>
        <v>85-S0</v>
      </c>
      <c r="T22" t="s">
        <v>237</v>
      </c>
      <c r="V22" s="22">
        <v>310.99</v>
      </c>
      <c r="W22" t="s">
        <v>178</v>
      </c>
      <c r="X22" s="36">
        <v>2.6158511512930378E-2</v>
      </c>
      <c r="Y22" s="36"/>
    </row>
    <row r="23" spans="1:25" x14ac:dyDescent="0.35">
      <c r="A23" t="s">
        <v>309</v>
      </c>
      <c r="B23" s="13"/>
      <c r="C23" s="13" t="s">
        <v>19</v>
      </c>
      <c r="H23" t="str">
        <f t="shared" si="0"/>
        <v xml:space="preserve">310.99 52           </v>
      </c>
      <c r="I23" t="s">
        <v>179</v>
      </c>
      <c r="J23" s="36">
        <f t="shared" si="1"/>
        <v>2.7951384054603429E-2</v>
      </c>
      <c r="K23">
        <v>2020</v>
      </c>
      <c r="L23">
        <f>IF(LEN(S23)&gt;5,VALUE(LEFT(S23,3)),VALUE(LEFT(S23,2)))</f>
        <v>85</v>
      </c>
      <c r="M23" t="str">
        <f t="shared" si="2"/>
        <v>S0</v>
      </c>
      <c r="N23">
        <v>0</v>
      </c>
      <c r="S23" t="str">
        <f t="shared" si="3"/>
        <v>85-S0</v>
      </c>
      <c r="T23" t="s">
        <v>237</v>
      </c>
      <c r="V23" s="22">
        <v>310.99</v>
      </c>
      <c r="W23" t="s">
        <v>179</v>
      </c>
      <c r="X23" s="36">
        <v>2.7951384054603429E-2</v>
      </c>
    </row>
    <row r="24" spans="1:25" x14ac:dyDescent="0.35">
      <c r="A24" t="s">
        <v>310</v>
      </c>
      <c r="B24" s="13"/>
      <c r="C24" s="13" t="s">
        <v>20</v>
      </c>
      <c r="H24" t="str">
        <f t="shared" si="0"/>
        <v xml:space="preserve">310.99 53           </v>
      </c>
      <c r="I24" t="s">
        <v>180</v>
      </c>
      <c r="J24" s="36">
        <f t="shared" si="1"/>
        <v>2.6332876178346322E-2</v>
      </c>
      <c r="K24">
        <v>2020</v>
      </c>
      <c r="L24">
        <f>IF(LEN(S24)&gt;5,VALUE(LEFT(S24,3)),VALUE(LEFT(S24,2)))</f>
        <v>85</v>
      </c>
      <c r="M24" t="str">
        <f t="shared" si="2"/>
        <v>S0</v>
      </c>
      <c r="N24">
        <v>0</v>
      </c>
      <c r="S24" t="str">
        <f t="shared" si="3"/>
        <v>85-S0</v>
      </c>
      <c r="T24" t="s">
        <v>237</v>
      </c>
      <c r="V24" s="22">
        <v>310.99</v>
      </c>
      <c r="W24" t="s">
        <v>180</v>
      </c>
      <c r="X24" s="36">
        <v>2.6332876178346322E-2</v>
      </c>
      <c r="Y24" s="36"/>
    </row>
    <row r="25" spans="1:25" x14ac:dyDescent="0.35">
      <c r="A25" t="s">
        <v>311</v>
      </c>
      <c r="B25" s="13"/>
      <c r="C25" s="13" t="s">
        <v>21</v>
      </c>
      <c r="H25" t="str">
        <f t="shared" si="0"/>
        <v xml:space="preserve">310.99 59           </v>
      </c>
      <c r="I25" t="s">
        <v>181</v>
      </c>
      <c r="J25" s="36">
        <f t="shared" si="1"/>
        <v>3.2505995623770267E-2</v>
      </c>
      <c r="K25">
        <v>2020</v>
      </c>
      <c r="L25">
        <f>IF(LEN(S25)&gt;5,VALUE(LEFT(S25,3)),VALUE(LEFT(S25,2)))</f>
        <v>85</v>
      </c>
      <c r="M25" t="str">
        <f t="shared" si="2"/>
        <v>S0</v>
      </c>
      <c r="N25">
        <v>0</v>
      </c>
      <c r="S25" t="str">
        <f t="shared" si="3"/>
        <v>85-S0</v>
      </c>
      <c r="T25" t="s">
        <v>237</v>
      </c>
      <c r="V25" s="22">
        <v>310.99</v>
      </c>
      <c r="W25" t="s">
        <v>181</v>
      </c>
      <c r="X25" s="36">
        <v>3.2505995623770267E-2</v>
      </c>
      <c r="Y25" s="23"/>
    </row>
    <row r="26" spans="1:25" ht="15.5" x14ac:dyDescent="0.35">
      <c r="A26" s="14"/>
      <c r="B26" s="16" t="s">
        <v>22</v>
      </c>
      <c r="C26" s="14"/>
      <c r="H26" t="str">
        <f t="shared" si="0"/>
        <v/>
      </c>
      <c r="I26" t="s">
        <v>163</v>
      </c>
      <c r="J26" s="36">
        <f t="shared" si="1"/>
        <v>0</v>
      </c>
      <c r="M26" t="str">
        <f t="shared" si="2"/>
        <v/>
      </c>
      <c r="S26" t="str">
        <f t="shared" si="3"/>
        <v/>
      </c>
      <c r="V26" s="22"/>
    </row>
    <row r="27" spans="1:25" x14ac:dyDescent="0.35">
      <c r="A27" s="13"/>
      <c r="B27" s="13"/>
      <c r="C27" s="13"/>
      <c r="H27" t="str">
        <f t="shared" si="0"/>
        <v/>
      </c>
      <c r="J27" s="36">
        <f t="shared" si="1"/>
        <v>3.1350039773468175E-2</v>
      </c>
      <c r="M27" t="str">
        <f t="shared" si="2"/>
        <v/>
      </c>
      <c r="S27" t="str">
        <f t="shared" si="3"/>
        <v/>
      </c>
      <c r="V27" s="22">
        <v>310.99</v>
      </c>
      <c r="W27" t="s">
        <v>75</v>
      </c>
      <c r="X27" s="36">
        <v>3.1350039773468175E-2</v>
      </c>
      <c r="Y27" s="36"/>
    </row>
    <row r="28" spans="1:25" ht="15.5" x14ac:dyDescent="0.35">
      <c r="A28" s="13"/>
      <c r="B28" s="15" t="s">
        <v>23</v>
      </c>
      <c r="C28" s="13"/>
      <c r="H28" t="str">
        <f t="shared" si="0"/>
        <v/>
      </c>
      <c r="I28" t="s">
        <v>75</v>
      </c>
      <c r="J28" s="36">
        <f t="shared" si="1"/>
        <v>0</v>
      </c>
      <c r="M28" t="str">
        <f t="shared" si="2"/>
        <v/>
      </c>
      <c r="S28" t="str">
        <f t="shared" si="3"/>
        <v/>
      </c>
      <c r="V28" s="22"/>
      <c r="X28" s="36"/>
      <c r="Y28" s="36"/>
    </row>
    <row r="29" spans="1:25" x14ac:dyDescent="0.35">
      <c r="A29" s="13"/>
      <c r="B29" s="13"/>
      <c r="C29" s="13"/>
      <c r="H29" t="str">
        <f t="shared" si="0"/>
        <v/>
      </c>
      <c r="J29" s="36">
        <f t="shared" si="1"/>
        <v>0</v>
      </c>
      <c r="M29" t="str">
        <f t="shared" si="2"/>
        <v/>
      </c>
      <c r="S29" t="str">
        <f t="shared" si="3"/>
        <v/>
      </c>
      <c r="V29" s="23"/>
      <c r="W29" s="23"/>
      <c r="X29" s="23"/>
      <c r="Y29" s="36"/>
    </row>
    <row r="30" spans="1:25" ht="15.5" x14ac:dyDescent="0.35">
      <c r="A30" s="2"/>
      <c r="B30" s="4" t="s">
        <v>55</v>
      </c>
      <c r="C30" s="3"/>
      <c r="H30" t="str">
        <f t="shared" si="0"/>
        <v/>
      </c>
      <c r="I30" t="s">
        <v>164</v>
      </c>
      <c r="J30" s="36">
        <f t="shared" si="1"/>
        <v>0</v>
      </c>
      <c r="M30" t="str">
        <f t="shared" si="2"/>
        <v/>
      </c>
      <c r="S30" t="str">
        <f t="shared" si="3"/>
        <v/>
      </c>
      <c r="V30" s="22"/>
      <c r="W30" s="23" t="s">
        <v>55</v>
      </c>
      <c r="Y30" s="36"/>
    </row>
    <row r="31" spans="1:25" ht="15.5" x14ac:dyDescent="0.35">
      <c r="A31" t="s">
        <v>313</v>
      </c>
      <c r="B31" s="7"/>
      <c r="C31" s="5" t="s">
        <v>56</v>
      </c>
      <c r="H31" t="str">
        <f t="shared" si="0"/>
        <v xml:space="preserve">330.99 21           </v>
      </c>
      <c r="I31" t="s">
        <v>182</v>
      </c>
      <c r="J31" s="36">
        <f t="shared" si="1"/>
        <v>1.6005598022601368E-2</v>
      </c>
      <c r="K31">
        <v>2041</v>
      </c>
      <c r="L31">
        <f t="shared" ref="L31:L36" si="4">IF(LEN(S31)&gt;5,VALUE(LEFT(S31,3)),VALUE(LEFT(S31,2)))</f>
        <v>100</v>
      </c>
      <c r="M31" t="str">
        <f t="shared" si="2"/>
        <v>S1</v>
      </c>
      <c r="N31">
        <v>0</v>
      </c>
      <c r="S31" t="str">
        <f t="shared" si="3"/>
        <v>100-S1</v>
      </c>
      <c r="T31" t="s">
        <v>238</v>
      </c>
      <c r="V31" s="22">
        <v>330.99</v>
      </c>
      <c r="W31" t="s">
        <v>182</v>
      </c>
      <c r="X31" s="36">
        <v>1.6005598022601368E-2</v>
      </c>
      <c r="Y31" s="36"/>
    </row>
    <row r="32" spans="1:25" ht="15.5" x14ac:dyDescent="0.35">
      <c r="A32" t="s">
        <v>314</v>
      </c>
      <c r="B32" s="7"/>
      <c r="C32" s="5" t="s">
        <v>57</v>
      </c>
      <c r="H32" t="str">
        <f t="shared" si="0"/>
        <v xml:space="preserve">330.99 22           </v>
      </c>
      <c r="I32" t="s">
        <v>183</v>
      </c>
      <c r="J32" s="36">
        <f t="shared" si="1"/>
        <v>1.2143145419270616E-2</v>
      </c>
      <c r="K32">
        <v>2061</v>
      </c>
      <c r="L32">
        <f t="shared" si="4"/>
        <v>100</v>
      </c>
      <c r="M32" t="str">
        <f t="shared" si="2"/>
        <v>S1</v>
      </c>
      <c r="N32">
        <v>0</v>
      </c>
      <c r="S32" t="str">
        <f t="shared" si="3"/>
        <v>100-S1</v>
      </c>
      <c r="T32" t="s">
        <v>238</v>
      </c>
      <c r="V32" s="22">
        <v>330.99</v>
      </c>
      <c r="W32" t="s">
        <v>183</v>
      </c>
      <c r="X32" s="36">
        <v>1.2143145419270616E-2</v>
      </c>
      <c r="Y32" s="36"/>
    </row>
    <row r="33" spans="1:25" ht="15.5" x14ac:dyDescent="0.35">
      <c r="A33" t="s">
        <v>315</v>
      </c>
      <c r="B33" s="7"/>
      <c r="C33" s="5" t="s">
        <v>58</v>
      </c>
      <c r="H33" t="str">
        <f t="shared" si="0"/>
        <v xml:space="preserve">330.99 24           </v>
      </c>
      <c r="I33" t="s">
        <v>184</v>
      </c>
      <c r="J33" s="36">
        <f t="shared" si="1"/>
        <v>1.1892066757344848E-2</v>
      </c>
      <c r="K33">
        <v>2061</v>
      </c>
      <c r="L33">
        <f t="shared" si="4"/>
        <v>100</v>
      </c>
      <c r="M33" t="str">
        <f t="shared" si="2"/>
        <v>S1</v>
      </c>
      <c r="N33">
        <v>0</v>
      </c>
      <c r="S33" t="str">
        <f t="shared" si="3"/>
        <v>100-S1</v>
      </c>
      <c r="T33" t="s">
        <v>238</v>
      </c>
      <c r="V33" s="22">
        <v>330.99</v>
      </c>
      <c r="W33" t="s">
        <v>184</v>
      </c>
      <c r="X33" s="36">
        <v>1.1892066757344848E-2</v>
      </c>
    </row>
    <row r="34" spans="1:25" ht="15.5" x14ac:dyDescent="0.35">
      <c r="A34" t="s">
        <v>316</v>
      </c>
      <c r="B34" s="7"/>
      <c r="C34" s="5" t="s">
        <v>59</v>
      </c>
      <c r="H34" t="str">
        <f t="shared" si="0"/>
        <v xml:space="preserve">330.99 25           </v>
      </c>
      <c r="I34" t="s">
        <v>185</v>
      </c>
      <c r="J34" s="36">
        <f t="shared" si="1"/>
        <v>1.9064405930869353E-2</v>
      </c>
      <c r="K34">
        <v>2042</v>
      </c>
      <c r="L34">
        <f t="shared" si="4"/>
        <v>100</v>
      </c>
      <c r="M34" t="str">
        <f t="shared" si="2"/>
        <v>S1</v>
      </c>
      <c r="N34">
        <v>0</v>
      </c>
      <c r="S34" t="str">
        <f t="shared" si="3"/>
        <v>100-S1</v>
      </c>
      <c r="T34" t="s">
        <v>238</v>
      </c>
      <c r="V34" s="22">
        <v>330.99</v>
      </c>
      <c r="W34" t="s">
        <v>185</v>
      </c>
      <c r="X34" s="36">
        <v>1.9064405930869353E-2</v>
      </c>
      <c r="Y34" s="36"/>
    </row>
    <row r="35" spans="1:25" ht="15.5" x14ac:dyDescent="0.35">
      <c r="A35" t="s">
        <v>317</v>
      </c>
      <c r="B35" s="7"/>
      <c r="C35" s="5" t="s">
        <v>60</v>
      </c>
      <c r="H35" t="str">
        <f t="shared" si="0"/>
        <v xml:space="preserve">330.99 26           </v>
      </c>
      <c r="I35" t="s">
        <v>186</v>
      </c>
      <c r="J35" s="36">
        <f t="shared" si="1"/>
        <v>1.4718254678826054E-2</v>
      </c>
      <c r="K35">
        <v>2061</v>
      </c>
      <c r="L35">
        <f t="shared" si="4"/>
        <v>100</v>
      </c>
      <c r="M35" t="str">
        <f t="shared" si="2"/>
        <v>S1</v>
      </c>
      <c r="N35">
        <v>0</v>
      </c>
      <c r="S35" t="str">
        <f t="shared" si="3"/>
        <v>100-S1</v>
      </c>
      <c r="T35" t="s">
        <v>238</v>
      </c>
      <c r="V35" s="22">
        <v>330.99</v>
      </c>
      <c r="W35" t="s">
        <v>186</v>
      </c>
      <c r="X35" s="36">
        <v>1.4718254678826054E-2</v>
      </c>
      <c r="Y35" s="36"/>
    </row>
    <row r="36" spans="1:25" ht="15.5" x14ac:dyDescent="0.35">
      <c r="A36" t="s">
        <v>318</v>
      </c>
      <c r="B36" s="7"/>
      <c r="C36" s="5" t="s">
        <v>61</v>
      </c>
      <c r="H36" t="str">
        <f t="shared" si="0"/>
        <v xml:space="preserve">330.99 27           </v>
      </c>
      <c r="I36" t="s">
        <v>187</v>
      </c>
      <c r="J36" s="36">
        <f t="shared" si="1"/>
        <v>2.2930997570053485E-2</v>
      </c>
      <c r="K36">
        <v>2031</v>
      </c>
      <c r="L36">
        <f t="shared" si="4"/>
        <v>100</v>
      </c>
      <c r="M36" t="str">
        <f t="shared" si="2"/>
        <v>S1</v>
      </c>
      <c r="N36">
        <v>0</v>
      </c>
      <c r="S36" t="str">
        <f t="shared" si="3"/>
        <v>100-S1</v>
      </c>
      <c r="T36" t="s">
        <v>238</v>
      </c>
      <c r="V36" s="22">
        <v>330.99</v>
      </c>
      <c r="W36" t="s">
        <v>187</v>
      </c>
      <c r="X36" s="36">
        <v>2.2930997570053485E-2</v>
      </c>
    </row>
    <row r="37" spans="1:25" ht="15.5" x14ac:dyDescent="0.35">
      <c r="B37" s="7" t="s">
        <v>62</v>
      </c>
      <c r="C37" s="5"/>
      <c r="H37" t="str">
        <f t="shared" si="0"/>
        <v/>
      </c>
      <c r="I37" t="s">
        <v>62</v>
      </c>
      <c r="J37" s="36">
        <f t="shared" si="1"/>
        <v>0</v>
      </c>
      <c r="M37" t="str">
        <f t="shared" si="2"/>
        <v/>
      </c>
      <c r="S37" t="str">
        <f t="shared" si="3"/>
        <v/>
      </c>
      <c r="V37" s="22">
        <v>330.99</v>
      </c>
      <c r="W37" t="s">
        <v>62</v>
      </c>
      <c r="Y37" s="36"/>
    </row>
    <row r="38" spans="1:25" ht="15.5" x14ac:dyDescent="0.35">
      <c r="A38" t="s">
        <v>319</v>
      </c>
      <c r="B38" s="7"/>
      <c r="C38" s="5" t="s">
        <v>63</v>
      </c>
      <c r="H38" t="str">
        <f t="shared" si="0"/>
        <v xml:space="preserve">330.99 28           </v>
      </c>
      <c r="I38" t="s">
        <v>188</v>
      </c>
      <c r="J38" s="36">
        <f t="shared" si="1"/>
        <v>1.5941898787217836E-2</v>
      </c>
      <c r="K38">
        <v>2042</v>
      </c>
      <c r="L38">
        <f>IF(LEN(S38)&gt;5,VALUE(LEFT(S38,3)),VALUE(LEFT(S38,2)))</f>
        <v>100</v>
      </c>
      <c r="M38" t="str">
        <f t="shared" si="2"/>
        <v>S1</v>
      </c>
      <c r="N38">
        <v>0</v>
      </c>
      <c r="S38" t="str">
        <f t="shared" si="3"/>
        <v>100-S1</v>
      </c>
      <c r="T38" t="s">
        <v>238</v>
      </c>
      <c r="V38" s="22">
        <v>330.99</v>
      </c>
      <c r="W38" t="s">
        <v>188</v>
      </c>
      <c r="X38" s="36">
        <v>1.5941898787217836E-2</v>
      </c>
      <c r="Y38" s="36"/>
    </row>
    <row r="39" spans="1:25" ht="15.5" x14ac:dyDescent="0.35">
      <c r="A39" t="s">
        <v>320</v>
      </c>
      <c r="B39" s="7"/>
      <c r="C39" s="5" t="s">
        <v>64</v>
      </c>
      <c r="H39" t="str">
        <f t="shared" si="0"/>
        <v xml:space="preserve">330.99 29           </v>
      </c>
      <c r="I39" t="s">
        <v>189</v>
      </c>
      <c r="J39" s="36">
        <f t="shared" si="1"/>
        <v>1.4113850817733153E-2</v>
      </c>
      <c r="K39">
        <v>2047</v>
      </c>
      <c r="L39">
        <f>IF(LEN(S39)&gt;5,VALUE(LEFT(S39,3)),VALUE(LEFT(S39,2)))</f>
        <v>100</v>
      </c>
      <c r="M39" t="str">
        <f t="shared" si="2"/>
        <v>S1</v>
      </c>
      <c r="N39">
        <v>0</v>
      </c>
      <c r="S39" t="str">
        <f t="shared" si="3"/>
        <v>100-S1</v>
      </c>
      <c r="T39" t="s">
        <v>238</v>
      </c>
      <c r="V39" s="22">
        <v>330.99</v>
      </c>
      <c r="W39" t="s">
        <v>189</v>
      </c>
      <c r="X39" s="36">
        <v>1.4113850817733153E-2</v>
      </c>
      <c r="Y39" s="36"/>
    </row>
    <row r="40" spans="1:25" ht="15.5" x14ac:dyDescent="0.35">
      <c r="A40" s="1"/>
      <c r="B40" s="18" t="s">
        <v>65</v>
      </c>
      <c r="C40" s="12"/>
      <c r="H40" t="str">
        <f t="shared" si="0"/>
        <v/>
      </c>
      <c r="I40" t="s">
        <v>65</v>
      </c>
      <c r="J40" s="36">
        <f t="shared" si="1"/>
        <v>0</v>
      </c>
      <c r="M40" t="str">
        <f t="shared" si="2"/>
        <v/>
      </c>
      <c r="S40" t="str">
        <f t="shared" si="3"/>
        <v/>
      </c>
      <c r="V40" s="22"/>
      <c r="X40" s="36"/>
      <c r="Y40" s="36"/>
    </row>
    <row r="41" spans="1:25" ht="15.5" x14ac:dyDescent="0.35">
      <c r="B41" s="3"/>
      <c r="C41" s="5"/>
      <c r="H41" t="str">
        <f t="shared" si="0"/>
        <v/>
      </c>
      <c r="J41" s="36">
        <f t="shared" si="1"/>
        <v>0</v>
      </c>
      <c r="M41" t="str">
        <f t="shared" si="2"/>
        <v/>
      </c>
      <c r="S41" t="str">
        <f t="shared" si="3"/>
        <v/>
      </c>
      <c r="V41" s="22"/>
    </row>
    <row r="42" spans="1:25" ht="15.5" x14ac:dyDescent="0.35">
      <c r="A42" t="s">
        <v>321</v>
      </c>
      <c r="B42" s="7"/>
      <c r="C42" s="5" t="s">
        <v>66</v>
      </c>
      <c r="H42" t="str">
        <f t="shared" si="0"/>
        <v xml:space="preserve">330.99 31           </v>
      </c>
      <c r="I42" t="s">
        <v>190</v>
      </c>
      <c r="J42" s="36">
        <f t="shared" si="1"/>
        <v>1.7509934917141801E-2</v>
      </c>
      <c r="K42">
        <v>2051</v>
      </c>
      <c r="L42">
        <f>IF(LEN(S42)&gt;5,VALUE(LEFT(S42,3)),VALUE(LEFT(S42,2)))</f>
        <v>100</v>
      </c>
      <c r="M42" t="str">
        <f t="shared" si="2"/>
        <v>S1</v>
      </c>
      <c r="N42">
        <v>0</v>
      </c>
      <c r="S42" t="str">
        <f t="shared" si="3"/>
        <v>100-S1</v>
      </c>
      <c r="T42" t="s">
        <v>238</v>
      </c>
      <c r="V42" s="22">
        <v>330.99</v>
      </c>
      <c r="W42" t="s">
        <v>190</v>
      </c>
      <c r="X42" s="36">
        <v>1.7509934917141801E-2</v>
      </c>
      <c r="Y42" s="36"/>
    </row>
    <row r="43" spans="1:25" ht="15.5" x14ac:dyDescent="0.35">
      <c r="A43" t="s">
        <v>322</v>
      </c>
      <c r="B43" s="7"/>
      <c r="C43" s="5" t="s">
        <v>67</v>
      </c>
      <c r="H43" t="str">
        <f t="shared" si="0"/>
        <v xml:space="preserve">330.99 32           </v>
      </c>
      <c r="I43" t="s">
        <v>191</v>
      </c>
      <c r="J43" s="36">
        <f t="shared" si="1"/>
        <v>1.7403921466318348E-2</v>
      </c>
      <c r="K43">
        <v>2036</v>
      </c>
      <c r="L43">
        <f>IF(LEN(S43)&gt;5,VALUE(LEFT(S43,3)),VALUE(LEFT(S43,2)))</f>
        <v>100</v>
      </c>
      <c r="M43" t="str">
        <f t="shared" si="2"/>
        <v>S1</v>
      </c>
      <c r="N43">
        <v>0</v>
      </c>
      <c r="S43" t="str">
        <f t="shared" si="3"/>
        <v>100-S1</v>
      </c>
      <c r="T43" t="s">
        <v>238</v>
      </c>
      <c r="V43" s="22">
        <v>330.99</v>
      </c>
      <c r="W43" t="s">
        <v>191</v>
      </c>
      <c r="X43" s="36">
        <v>1.7403921466318348E-2</v>
      </c>
      <c r="Y43" s="36"/>
    </row>
    <row r="44" spans="1:25" ht="15.5" x14ac:dyDescent="0.35">
      <c r="A44" t="s">
        <v>323</v>
      </c>
      <c r="B44" s="7"/>
      <c r="C44" s="5" t="s">
        <v>68</v>
      </c>
      <c r="H44" t="str">
        <f t="shared" si="0"/>
        <v xml:space="preserve">330.99 33           </v>
      </c>
      <c r="I44" t="s">
        <v>192</v>
      </c>
      <c r="J44" s="36">
        <f t="shared" si="1"/>
        <v>1.7122332864725483E-2</v>
      </c>
      <c r="K44">
        <v>2036</v>
      </c>
      <c r="L44">
        <f>IF(LEN(S44)&gt;5,VALUE(LEFT(S44,3)),VALUE(LEFT(S44,2)))</f>
        <v>100</v>
      </c>
      <c r="M44" t="str">
        <f t="shared" si="2"/>
        <v>S1</v>
      </c>
      <c r="N44">
        <v>0</v>
      </c>
      <c r="S44" t="str">
        <f t="shared" si="3"/>
        <v>100-S1</v>
      </c>
      <c r="T44" t="s">
        <v>238</v>
      </c>
      <c r="V44" s="22">
        <v>330.99</v>
      </c>
      <c r="W44" t="s">
        <v>192</v>
      </c>
      <c r="X44" s="36">
        <v>1.7122332864725483E-2</v>
      </c>
    </row>
    <row r="45" spans="1:25" ht="15.5" x14ac:dyDescent="0.35">
      <c r="A45" t="s">
        <v>324</v>
      </c>
      <c r="B45" s="7"/>
      <c r="C45" s="5" t="s">
        <v>69</v>
      </c>
      <c r="H45" t="str">
        <f t="shared" si="0"/>
        <v xml:space="preserve">330.99 35           </v>
      </c>
      <c r="I45" t="s">
        <v>193</v>
      </c>
      <c r="J45" s="36">
        <f t="shared" si="1"/>
        <v>1.652246181170039E-2</v>
      </c>
      <c r="K45">
        <v>2041</v>
      </c>
      <c r="L45">
        <f>IF(LEN(S45)&gt;5,VALUE(LEFT(S45,3)),VALUE(LEFT(S45,2)))</f>
        <v>100</v>
      </c>
      <c r="M45" t="str">
        <f t="shared" si="2"/>
        <v>S1</v>
      </c>
      <c r="N45">
        <v>0</v>
      </c>
      <c r="S45" t="str">
        <f t="shared" si="3"/>
        <v>100-S1</v>
      </c>
      <c r="T45" t="s">
        <v>238</v>
      </c>
      <c r="V45" s="22">
        <v>330.99</v>
      </c>
      <c r="W45" t="s">
        <v>193</v>
      </c>
      <c r="X45" s="36">
        <v>1.652246181170039E-2</v>
      </c>
      <c r="Y45" s="36"/>
    </row>
    <row r="46" spans="1:25" ht="15.5" x14ac:dyDescent="0.35">
      <c r="B46" s="7" t="s">
        <v>70</v>
      </c>
      <c r="C46" s="5"/>
      <c r="H46" t="str">
        <f t="shared" si="0"/>
        <v/>
      </c>
      <c r="I46" t="s">
        <v>70</v>
      </c>
      <c r="J46" s="36">
        <f t="shared" si="1"/>
        <v>0</v>
      </c>
      <c r="M46" t="str">
        <f t="shared" si="2"/>
        <v/>
      </c>
      <c r="S46" t="str">
        <f t="shared" si="3"/>
        <v/>
      </c>
      <c r="V46" s="22">
        <v>330.99</v>
      </c>
      <c r="W46" t="s">
        <v>70</v>
      </c>
    </row>
    <row r="47" spans="1:25" ht="15.5" x14ac:dyDescent="0.35">
      <c r="A47" t="s">
        <v>325</v>
      </c>
      <c r="B47" s="7"/>
      <c r="C47" s="5" t="s">
        <v>71</v>
      </c>
      <c r="H47" t="str">
        <f t="shared" si="0"/>
        <v xml:space="preserve">330.99 36           </v>
      </c>
      <c r="I47" t="s">
        <v>194</v>
      </c>
      <c r="J47" s="36">
        <f t="shared" si="1"/>
        <v>1.2485681349811534E-2</v>
      </c>
      <c r="K47">
        <v>2061</v>
      </c>
      <c r="L47">
        <f>IF(LEN(S47)&gt;5,VALUE(LEFT(S47,3)),VALUE(LEFT(S47,2)))</f>
        <v>100</v>
      </c>
      <c r="M47" t="str">
        <f t="shared" si="2"/>
        <v>S1</v>
      </c>
      <c r="N47">
        <v>0</v>
      </c>
      <c r="S47" t="str">
        <f t="shared" si="3"/>
        <v>100-S1</v>
      </c>
      <c r="T47" t="s">
        <v>238</v>
      </c>
      <c r="V47" s="22">
        <v>330.99</v>
      </c>
      <c r="W47" t="s">
        <v>194</v>
      </c>
      <c r="X47" s="36">
        <v>1.2485681349811534E-2</v>
      </c>
      <c r="Y47" s="36"/>
    </row>
    <row r="48" spans="1:25" ht="15.5" x14ac:dyDescent="0.35">
      <c r="A48" t="s">
        <v>333</v>
      </c>
      <c r="B48" s="7"/>
      <c r="C48" s="5" t="s">
        <v>72</v>
      </c>
      <c r="H48" t="str">
        <f t="shared" si="0"/>
        <v xml:space="preserve">330.99 37           </v>
      </c>
      <c r="I48" t="s">
        <v>195</v>
      </c>
      <c r="J48" s="36">
        <f t="shared" si="1"/>
        <v>1.3202248803841861E-2</v>
      </c>
      <c r="K48">
        <v>2046</v>
      </c>
      <c r="L48">
        <f>IF(LEN(S48)&gt;5,VALUE(LEFT(S48,3)),VALUE(LEFT(S48,2)))</f>
        <v>100</v>
      </c>
      <c r="M48" t="str">
        <f t="shared" si="2"/>
        <v>S1</v>
      </c>
      <c r="N48">
        <v>0</v>
      </c>
      <c r="S48" t="str">
        <f t="shared" si="3"/>
        <v>100-S1</v>
      </c>
      <c r="T48" t="s">
        <v>238</v>
      </c>
      <c r="V48" s="22">
        <v>330.99</v>
      </c>
      <c r="W48" t="s">
        <v>195</v>
      </c>
      <c r="X48" s="36">
        <v>1.3202248803841861E-2</v>
      </c>
    </row>
    <row r="49" spans="1:25" ht="15.5" x14ac:dyDescent="0.35">
      <c r="A49" s="1"/>
      <c r="B49" s="18" t="s">
        <v>73</v>
      </c>
      <c r="C49" s="12"/>
      <c r="H49" t="str">
        <f t="shared" si="0"/>
        <v/>
      </c>
      <c r="I49" t="s">
        <v>73</v>
      </c>
      <c r="J49" s="36">
        <f t="shared" si="1"/>
        <v>0</v>
      </c>
      <c r="M49" t="str">
        <f t="shared" si="2"/>
        <v/>
      </c>
      <c r="S49" t="str">
        <f t="shared" si="3"/>
        <v/>
      </c>
      <c r="V49" s="22"/>
      <c r="X49" s="36"/>
    </row>
    <row r="50" spans="1:25" ht="15.5" x14ac:dyDescent="0.35">
      <c r="A50" s="6"/>
      <c r="B50" s="7"/>
      <c r="C50" s="5"/>
      <c r="H50" t="str">
        <f t="shared" si="0"/>
        <v/>
      </c>
      <c r="J50" s="36">
        <f t="shared" si="1"/>
        <v>0</v>
      </c>
      <c r="M50" t="str">
        <f t="shared" si="2"/>
        <v/>
      </c>
      <c r="S50" t="str">
        <f t="shared" si="3"/>
        <v/>
      </c>
      <c r="V50" s="22"/>
      <c r="Y50" s="36"/>
    </row>
    <row r="51" spans="1:25" ht="15.5" x14ac:dyDescent="0.35">
      <c r="A51" t="s">
        <v>326</v>
      </c>
      <c r="B51" s="7"/>
      <c r="C51" s="5" t="s">
        <v>74</v>
      </c>
      <c r="H51" t="str">
        <f t="shared" si="0"/>
        <v xml:space="preserve">330.99 38           </v>
      </c>
      <c r="I51" t="s">
        <v>196</v>
      </c>
      <c r="J51" s="36">
        <f t="shared" si="1"/>
        <v>1.7690955147563157E-2</v>
      </c>
      <c r="K51">
        <v>2047</v>
      </c>
      <c r="L51">
        <f>IF(LEN(S51)&gt;5,VALUE(LEFT(S51,3)),VALUE(LEFT(S51,2)))</f>
        <v>100</v>
      </c>
      <c r="M51" t="str">
        <f t="shared" si="2"/>
        <v>S1</v>
      </c>
      <c r="N51">
        <v>0</v>
      </c>
      <c r="S51" t="str">
        <f t="shared" si="3"/>
        <v>100-S1</v>
      </c>
      <c r="T51" t="s">
        <v>238</v>
      </c>
      <c r="V51" s="22">
        <v>330.99</v>
      </c>
      <c r="W51" t="s">
        <v>196</v>
      </c>
      <c r="X51" s="36">
        <v>1.7690955147563157E-2</v>
      </c>
      <c r="Y51" s="36"/>
    </row>
    <row r="52" spans="1:25" ht="15.5" x14ac:dyDescent="0.35">
      <c r="A52" s="2"/>
      <c r="B52" s="7"/>
      <c r="C52" s="8"/>
      <c r="H52" t="str">
        <f t="shared" si="0"/>
        <v/>
      </c>
      <c r="J52" s="36">
        <f t="shared" si="1"/>
        <v>0</v>
      </c>
      <c r="M52" t="str">
        <f t="shared" si="2"/>
        <v/>
      </c>
      <c r="S52" t="str">
        <f t="shared" si="3"/>
        <v/>
      </c>
      <c r="V52" s="22"/>
      <c r="Y52" s="36"/>
    </row>
    <row r="53" spans="1:25" ht="15.5" x14ac:dyDescent="0.35">
      <c r="A53" s="5">
        <v>339.99</v>
      </c>
      <c r="B53" s="7"/>
      <c r="C53" s="5" t="s">
        <v>75</v>
      </c>
      <c r="H53">
        <f t="shared" si="0"/>
        <v>339.99</v>
      </c>
      <c r="I53" t="s">
        <v>197</v>
      </c>
      <c r="J53" s="36">
        <f t="shared" si="1"/>
        <v>1.8549920570131901E-2</v>
      </c>
      <c r="M53" t="str">
        <f t="shared" si="2"/>
        <v/>
      </c>
      <c r="S53" t="str">
        <f t="shared" si="3"/>
        <v/>
      </c>
      <c r="V53" s="22">
        <v>330.99</v>
      </c>
      <c r="W53" t="s">
        <v>197</v>
      </c>
      <c r="X53" s="36">
        <v>1.8549920570131901E-2</v>
      </c>
    </row>
    <row r="54" spans="1:25" ht="15.5" x14ac:dyDescent="0.35">
      <c r="A54" s="2"/>
      <c r="B54" s="3"/>
      <c r="C54" s="3"/>
      <c r="H54" t="str">
        <f t="shared" si="0"/>
        <v/>
      </c>
      <c r="J54" s="36">
        <f t="shared" si="1"/>
        <v>0</v>
      </c>
      <c r="M54" t="str">
        <f t="shared" si="2"/>
        <v/>
      </c>
      <c r="S54" t="str">
        <f t="shared" si="3"/>
        <v/>
      </c>
      <c r="V54" s="22"/>
      <c r="X54" s="36"/>
    </row>
    <row r="55" spans="1:25" ht="15.5" x14ac:dyDescent="0.35">
      <c r="A55" s="2"/>
      <c r="B55" s="4" t="s">
        <v>76</v>
      </c>
      <c r="C55" s="3"/>
      <c r="H55" t="str">
        <f t="shared" si="0"/>
        <v/>
      </c>
      <c r="I55" t="s">
        <v>76</v>
      </c>
      <c r="J55" s="36">
        <f t="shared" si="1"/>
        <v>0</v>
      </c>
      <c r="M55" t="str">
        <f t="shared" si="2"/>
        <v/>
      </c>
      <c r="S55" t="str">
        <f t="shared" si="3"/>
        <v/>
      </c>
      <c r="V55" s="22"/>
      <c r="X55" s="36"/>
      <c r="Y55" s="36"/>
    </row>
    <row r="56" spans="1:25" ht="15.5" x14ac:dyDescent="0.35">
      <c r="A56" s="2"/>
      <c r="B56" s="7"/>
      <c r="C56" s="7"/>
      <c r="H56" t="str">
        <f t="shared" si="0"/>
        <v/>
      </c>
      <c r="J56" s="36">
        <f t="shared" si="1"/>
        <v>0</v>
      </c>
      <c r="M56" t="str">
        <f t="shared" si="2"/>
        <v/>
      </c>
      <c r="S56" t="str">
        <f t="shared" si="3"/>
        <v/>
      </c>
      <c r="V56" s="22"/>
      <c r="W56" s="22"/>
      <c r="Y56" s="36"/>
    </row>
    <row r="57" spans="1:25" ht="15.5" x14ac:dyDescent="0.35">
      <c r="A57" s="2"/>
      <c r="B57" s="9" t="s">
        <v>77</v>
      </c>
      <c r="C57" s="7"/>
      <c r="H57" t="str">
        <f t="shared" si="0"/>
        <v/>
      </c>
      <c r="I57" t="s">
        <v>77</v>
      </c>
      <c r="J57" s="36">
        <f t="shared" si="1"/>
        <v>0</v>
      </c>
      <c r="M57" t="str">
        <f t="shared" si="2"/>
        <v/>
      </c>
      <c r="S57" t="str">
        <f t="shared" si="3"/>
        <v/>
      </c>
      <c r="W57" s="23" t="s">
        <v>77</v>
      </c>
      <c r="Y57" s="36"/>
    </row>
    <row r="58" spans="1:25" x14ac:dyDescent="0.35">
      <c r="A58" t="s">
        <v>327</v>
      </c>
      <c r="B58" s="13"/>
      <c r="C58" s="5" t="s">
        <v>78</v>
      </c>
      <c r="H58" t="str">
        <f t="shared" si="0"/>
        <v xml:space="preserve">340.99 01           </v>
      </c>
      <c r="I58" t="s">
        <v>198</v>
      </c>
      <c r="J58" s="36">
        <f t="shared" si="1"/>
        <v>1.9973813971867066E-2</v>
      </c>
      <c r="K58">
        <v>2023</v>
      </c>
      <c r="L58">
        <f>IF(LEN(S58)&gt;5,VALUE(LEFT(S58,3)),VALUE(LEFT(S58,2)))</f>
        <v>100</v>
      </c>
      <c r="M58" t="s">
        <v>165</v>
      </c>
      <c r="N58">
        <v>0</v>
      </c>
      <c r="S58" t="str">
        <f t="shared" si="3"/>
        <v>100-S0.5</v>
      </c>
      <c r="T58" t="s">
        <v>239</v>
      </c>
      <c r="V58" s="22">
        <v>340.99</v>
      </c>
      <c r="W58" t="s">
        <v>198</v>
      </c>
      <c r="X58" s="36">
        <v>1.9973813971867066E-2</v>
      </c>
      <c r="Y58" s="36"/>
    </row>
    <row r="59" spans="1:25" x14ac:dyDescent="0.35">
      <c r="A59" t="s">
        <v>328</v>
      </c>
      <c r="B59" s="13"/>
      <c r="C59" s="5" t="s">
        <v>79</v>
      </c>
      <c r="H59" t="str">
        <f t="shared" si="0"/>
        <v xml:space="preserve">340.99 02           </v>
      </c>
      <c r="I59" t="s">
        <v>193</v>
      </c>
      <c r="J59" s="36">
        <f t="shared" si="1"/>
        <v>4.0583408366266428E-2</v>
      </c>
      <c r="K59">
        <v>2007</v>
      </c>
      <c r="L59">
        <f>IF(LEN(S59)&gt;5,VALUE(LEFT(S59,3)),VALUE(LEFT(S59,2)))</f>
        <v>100</v>
      </c>
      <c r="M59" t="s">
        <v>165</v>
      </c>
      <c r="N59">
        <v>0</v>
      </c>
      <c r="S59" t="str">
        <f t="shared" si="3"/>
        <v>100-S0.5</v>
      </c>
      <c r="T59" t="s">
        <v>239</v>
      </c>
      <c r="V59" s="22">
        <v>340.99</v>
      </c>
      <c r="W59" t="s">
        <v>193</v>
      </c>
      <c r="X59" s="36">
        <v>4.0583408366266428E-2</v>
      </c>
      <c r="Y59" s="36"/>
    </row>
    <row r="60" spans="1:25" x14ac:dyDescent="0.35">
      <c r="A60" t="s">
        <v>329</v>
      </c>
      <c r="B60" s="13"/>
      <c r="C60" s="5" t="s">
        <v>80</v>
      </c>
      <c r="H60" t="str">
        <f t="shared" si="0"/>
        <v xml:space="preserve">340.99 03           </v>
      </c>
      <c r="I60" t="s">
        <v>199</v>
      </c>
      <c r="J60" s="36">
        <f t="shared" si="1"/>
        <v>2.1220824375514792E-2</v>
      </c>
      <c r="K60">
        <v>2011</v>
      </c>
      <c r="L60">
        <f>IF(LEN(S60)&gt;5,VALUE(LEFT(S60,3)),VALUE(LEFT(S60,2)))</f>
        <v>100</v>
      </c>
      <c r="M60" t="s">
        <v>165</v>
      </c>
      <c r="N60">
        <v>0</v>
      </c>
      <c r="S60" t="str">
        <f t="shared" si="3"/>
        <v>100-S0.5</v>
      </c>
      <c r="T60" t="s">
        <v>239</v>
      </c>
      <c r="V60" s="22">
        <v>340.99</v>
      </c>
      <c r="W60" t="s">
        <v>199</v>
      </c>
      <c r="X60" s="36">
        <v>2.1220824375514792E-2</v>
      </c>
      <c r="Y60" s="36"/>
    </row>
    <row r="61" spans="1:25" x14ac:dyDescent="0.35">
      <c r="A61" t="s">
        <v>330</v>
      </c>
      <c r="B61" s="13"/>
      <c r="C61" s="5" t="s">
        <v>155</v>
      </c>
      <c r="H61" t="str">
        <f t="shared" si="0"/>
        <v xml:space="preserve">340.99 04           </v>
      </c>
      <c r="J61" s="36">
        <f t="shared" si="1"/>
        <v>0</v>
      </c>
      <c r="M61" t="str">
        <f t="shared" si="2"/>
        <v/>
      </c>
      <c r="S61" t="str">
        <f t="shared" si="3"/>
        <v/>
      </c>
      <c r="V61" s="22"/>
      <c r="X61" s="36"/>
      <c r="Y61" s="36"/>
    </row>
    <row r="62" spans="1:25" x14ac:dyDescent="0.35">
      <c r="A62" t="s">
        <v>331</v>
      </c>
      <c r="B62" s="13"/>
      <c r="C62" s="5" t="s">
        <v>156</v>
      </c>
      <c r="H62" t="str">
        <f t="shared" si="0"/>
        <v xml:space="preserve">340.99 05           </v>
      </c>
      <c r="J62" s="36">
        <f t="shared" si="1"/>
        <v>0</v>
      </c>
      <c r="M62" t="str">
        <f t="shared" si="2"/>
        <v/>
      </c>
      <c r="S62" t="str">
        <f t="shared" si="3"/>
        <v/>
      </c>
      <c r="V62" s="22"/>
      <c r="X62" s="36"/>
      <c r="Y62" s="36"/>
    </row>
    <row r="63" spans="1:25" ht="15.5" x14ac:dyDescent="0.35">
      <c r="A63" s="6"/>
      <c r="B63" s="7"/>
      <c r="C63" s="7"/>
      <c r="H63" t="str">
        <f t="shared" si="0"/>
        <v/>
      </c>
      <c r="J63" s="36">
        <f t="shared" si="1"/>
        <v>0</v>
      </c>
      <c r="M63" t="str">
        <f t="shared" si="2"/>
        <v/>
      </c>
      <c r="S63" t="str">
        <f t="shared" si="3"/>
        <v/>
      </c>
      <c r="V63" s="22"/>
      <c r="X63" s="36"/>
    </row>
    <row r="64" spans="1:25" ht="15.5" x14ac:dyDescent="0.35">
      <c r="A64" s="6"/>
      <c r="B64" s="9" t="s">
        <v>81</v>
      </c>
      <c r="C64" s="7"/>
      <c r="H64" t="str">
        <f t="shared" si="0"/>
        <v/>
      </c>
      <c r="I64" t="s">
        <v>81</v>
      </c>
      <c r="J64" s="36">
        <f t="shared" si="1"/>
        <v>0</v>
      </c>
      <c r="M64" t="str">
        <f t="shared" si="2"/>
        <v/>
      </c>
      <c r="S64" t="str">
        <f t="shared" si="3"/>
        <v/>
      </c>
      <c r="V64" s="22"/>
      <c r="X64" s="36"/>
      <c r="Y64" s="36"/>
    </row>
    <row r="65" spans="1:25" ht="15.5" x14ac:dyDescent="0.35">
      <c r="A65" s="6"/>
      <c r="B65" s="7"/>
      <c r="C65" s="7"/>
      <c r="H65" t="str">
        <f t="shared" si="0"/>
        <v/>
      </c>
      <c r="J65" s="36">
        <f t="shared" si="1"/>
        <v>0</v>
      </c>
      <c r="M65" t="str">
        <f t="shared" si="2"/>
        <v/>
      </c>
      <c r="S65" t="str">
        <f t="shared" si="3"/>
        <v/>
      </c>
      <c r="V65" s="23"/>
      <c r="Y65" s="37"/>
    </row>
    <row r="66" spans="1:25" ht="15.5" x14ac:dyDescent="0.35">
      <c r="A66" s="6"/>
      <c r="B66" s="9" t="s">
        <v>82</v>
      </c>
      <c r="C66" s="7"/>
      <c r="H66" t="str">
        <f t="shared" si="0"/>
        <v/>
      </c>
      <c r="I66" t="s">
        <v>82</v>
      </c>
      <c r="J66" s="36">
        <f t="shared" si="1"/>
        <v>0</v>
      </c>
      <c r="M66" t="str">
        <f t="shared" si="2"/>
        <v/>
      </c>
      <c r="S66" t="str">
        <f t="shared" si="3"/>
        <v/>
      </c>
      <c r="W66" s="23" t="s">
        <v>82</v>
      </c>
    </row>
    <row r="67" spans="1:25" ht="15.5" x14ac:dyDescent="0.35">
      <c r="A67" s="10">
        <v>350.1</v>
      </c>
      <c r="B67" s="7"/>
      <c r="C67" s="5" t="s">
        <v>83</v>
      </c>
      <c r="H67">
        <f t="shared" ref="H67:H115" si="5">IF(A67="","",A67)</f>
        <v>350.1</v>
      </c>
      <c r="I67" t="s">
        <v>200</v>
      </c>
      <c r="J67" s="36">
        <f t="shared" ref="J67:J115" si="6">X67</f>
        <v>1.1646868848991956E-2</v>
      </c>
      <c r="L67">
        <f t="shared" ref="L67:L113" si="7">IF(LEN(S67)&gt;5,VALUE(LEFT(S67,3)),VALUE(LEFT(S67,2)))</f>
        <v>80</v>
      </c>
      <c r="M67" t="str">
        <f t="shared" ref="M67:M116" si="8">RIGHT(S67,2)</f>
        <v>SQ</v>
      </c>
      <c r="N67">
        <v>0</v>
      </c>
      <c r="S67" t="str">
        <f t="shared" ref="S67:S117" si="9">TRIM(T67)</f>
        <v>80-SQ</v>
      </c>
      <c r="T67" t="s">
        <v>240</v>
      </c>
      <c r="V67" s="22">
        <v>350.1</v>
      </c>
      <c r="W67" t="s">
        <v>200</v>
      </c>
      <c r="X67" s="36">
        <v>1.1646868848991956E-2</v>
      </c>
    </row>
    <row r="68" spans="1:25" ht="15.5" x14ac:dyDescent="0.35">
      <c r="A68" s="10">
        <v>353</v>
      </c>
      <c r="B68" s="7"/>
      <c r="C68" s="5" t="s">
        <v>84</v>
      </c>
      <c r="H68">
        <f t="shared" si="5"/>
        <v>353</v>
      </c>
      <c r="I68" t="s">
        <v>201</v>
      </c>
      <c r="J68" s="36">
        <f t="shared" si="6"/>
        <v>2.6175596381092153E-2</v>
      </c>
      <c r="L68">
        <v>39</v>
      </c>
      <c r="M68" t="s">
        <v>275</v>
      </c>
      <c r="N68">
        <v>0</v>
      </c>
      <c r="S68" t="str">
        <f t="shared" si="9"/>
        <v>39-R2.5</v>
      </c>
      <c r="T68" t="s">
        <v>241</v>
      </c>
      <c r="V68" s="22">
        <v>353</v>
      </c>
      <c r="W68" t="s">
        <v>201</v>
      </c>
      <c r="X68" s="36">
        <v>2.6175596381092153E-2</v>
      </c>
      <c r="Y68" s="36"/>
    </row>
    <row r="69" spans="1:25" ht="15.5" x14ac:dyDescent="0.35">
      <c r="A69" s="10">
        <v>354</v>
      </c>
      <c r="B69" s="7"/>
      <c r="C69" s="5" t="s">
        <v>85</v>
      </c>
      <c r="H69">
        <f t="shared" si="5"/>
        <v>354</v>
      </c>
      <c r="I69" t="s">
        <v>202</v>
      </c>
      <c r="J69" s="36">
        <f t="shared" si="6"/>
        <v>1.6513020511210379E-2</v>
      </c>
      <c r="L69">
        <f t="shared" si="7"/>
        <v>50</v>
      </c>
      <c r="M69" t="str">
        <f t="shared" si="8"/>
        <v>S3</v>
      </c>
      <c r="N69">
        <v>0</v>
      </c>
      <c r="S69" t="str">
        <f t="shared" si="9"/>
        <v>50-S3</v>
      </c>
      <c r="T69" t="s">
        <v>242</v>
      </c>
      <c r="V69" s="22">
        <v>354</v>
      </c>
      <c r="W69" t="s">
        <v>202</v>
      </c>
      <c r="X69" s="36">
        <v>1.6513020511210379E-2</v>
      </c>
      <c r="Y69" s="36"/>
    </row>
    <row r="70" spans="1:25" ht="15.5" x14ac:dyDescent="0.35">
      <c r="A70" s="10">
        <v>355</v>
      </c>
      <c r="B70" s="7"/>
      <c r="C70" s="5" t="s">
        <v>86</v>
      </c>
      <c r="H70">
        <f t="shared" si="5"/>
        <v>355</v>
      </c>
      <c r="I70" t="s">
        <v>203</v>
      </c>
      <c r="J70" s="36">
        <f t="shared" si="6"/>
        <v>3.2239524405145367E-2</v>
      </c>
      <c r="L70">
        <f t="shared" si="7"/>
        <v>44</v>
      </c>
      <c r="M70" t="str">
        <f t="shared" si="8"/>
        <v>R2</v>
      </c>
      <c r="N70">
        <v>0</v>
      </c>
      <c r="S70" t="str">
        <f t="shared" si="9"/>
        <v>44-R2</v>
      </c>
      <c r="T70" t="s">
        <v>243</v>
      </c>
      <c r="V70" s="22">
        <v>355</v>
      </c>
      <c r="W70" t="s">
        <v>203</v>
      </c>
      <c r="X70" s="36">
        <v>3.2239524405145367E-2</v>
      </c>
      <c r="Y70" s="36"/>
    </row>
    <row r="71" spans="1:25" ht="15.5" x14ac:dyDescent="0.35">
      <c r="A71" s="10">
        <v>356</v>
      </c>
      <c r="B71" s="7"/>
      <c r="C71" s="5" t="s">
        <v>87</v>
      </c>
      <c r="H71">
        <f t="shared" si="5"/>
        <v>356</v>
      </c>
      <c r="I71" t="s">
        <v>204</v>
      </c>
      <c r="J71" s="36">
        <f t="shared" si="6"/>
        <v>2.4424454000994987E-2</v>
      </c>
      <c r="L71">
        <f t="shared" si="7"/>
        <v>43</v>
      </c>
      <c r="M71" t="str">
        <f t="shared" si="8"/>
        <v>R3</v>
      </c>
      <c r="N71">
        <v>0</v>
      </c>
      <c r="S71" t="str">
        <f t="shared" si="9"/>
        <v>43-R3</v>
      </c>
      <c r="T71" t="s">
        <v>244</v>
      </c>
      <c r="V71" s="22">
        <v>356</v>
      </c>
      <c r="W71" s="35" t="s">
        <v>204</v>
      </c>
      <c r="X71" s="36">
        <v>2.4424454000994987E-2</v>
      </c>
      <c r="Y71" s="36"/>
    </row>
    <row r="72" spans="1:25" ht="15.5" x14ac:dyDescent="0.35">
      <c r="A72" s="10">
        <v>357</v>
      </c>
      <c r="B72" s="7"/>
      <c r="C72" s="5" t="s">
        <v>88</v>
      </c>
      <c r="H72">
        <f t="shared" si="5"/>
        <v>357</v>
      </c>
      <c r="I72" t="s">
        <v>205</v>
      </c>
      <c r="J72" s="36">
        <f t="shared" si="6"/>
        <v>1.588550679263916E-2</v>
      </c>
      <c r="L72">
        <f t="shared" si="7"/>
        <v>65</v>
      </c>
      <c r="M72" t="str">
        <f t="shared" si="8"/>
        <v>S3</v>
      </c>
      <c r="N72">
        <v>0</v>
      </c>
      <c r="S72" t="str">
        <f t="shared" si="9"/>
        <v>65-S3</v>
      </c>
      <c r="T72" t="s">
        <v>245</v>
      </c>
      <c r="V72" s="22">
        <v>357</v>
      </c>
      <c r="W72" t="s">
        <v>205</v>
      </c>
      <c r="X72" s="36">
        <v>1.588550679263916E-2</v>
      </c>
      <c r="Y72" s="36"/>
    </row>
    <row r="73" spans="1:25" ht="15.5" x14ac:dyDescent="0.35">
      <c r="A73" s="10">
        <v>358</v>
      </c>
      <c r="B73" s="7"/>
      <c r="C73" s="5" t="s">
        <v>89</v>
      </c>
      <c r="H73">
        <f t="shared" si="5"/>
        <v>358</v>
      </c>
      <c r="I73" t="s">
        <v>206</v>
      </c>
      <c r="J73" s="36">
        <f t="shared" si="6"/>
        <v>2.640579729695549E-2</v>
      </c>
      <c r="L73">
        <f t="shared" si="7"/>
        <v>40</v>
      </c>
      <c r="M73" t="str">
        <f t="shared" si="8"/>
        <v>R4</v>
      </c>
      <c r="N73">
        <v>0</v>
      </c>
      <c r="S73" t="str">
        <f t="shared" si="9"/>
        <v>40-R4</v>
      </c>
      <c r="T73" t="s">
        <v>246</v>
      </c>
      <c r="V73" s="22">
        <v>358</v>
      </c>
      <c r="W73" t="s">
        <v>206</v>
      </c>
      <c r="X73" s="36">
        <v>2.640579729695549E-2</v>
      </c>
      <c r="Y73" s="36"/>
    </row>
    <row r="74" spans="1:25" ht="15.5" x14ac:dyDescent="0.35">
      <c r="A74" s="10">
        <v>359</v>
      </c>
      <c r="B74" s="7"/>
      <c r="C74" s="5" t="s">
        <v>90</v>
      </c>
      <c r="H74">
        <f t="shared" si="5"/>
        <v>359</v>
      </c>
      <c r="I74" t="s">
        <v>207</v>
      </c>
      <c r="J74" s="36">
        <f t="shared" si="6"/>
        <v>1.3134095718461147E-2</v>
      </c>
      <c r="L74">
        <f t="shared" si="7"/>
        <v>65</v>
      </c>
      <c r="M74" t="str">
        <f t="shared" si="8"/>
        <v>SQ</v>
      </c>
      <c r="N74">
        <v>0</v>
      </c>
      <c r="S74" t="str">
        <f t="shared" si="9"/>
        <v>65-SQ</v>
      </c>
      <c r="T74" t="s">
        <v>247</v>
      </c>
      <c r="V74" s="22">
        <v>359</v>
      </c>
      <c r="W74" t="s">
        <v>207</v>
      </c>
      <c r="X74" s="36">
        <v>1.3134095718461147E-2</v>
      </c>
      <c r="Y74" s="36"/>
    </row>
    <row r="75" spans="1:25" ht="15.5" x14ac:dyDescent="0.35">
      <c r="A75" s="10"/>
      <c r="B75" s="7"/>
      <c r="C75" s="5"/>
      <c r="H75" t="str">
        <f t="shared" si="5"/>
        <v/>
      </c>
      <c r="J75" s="36">
        <f t="shared" si="6"/>
        <v>0</v>
      </c>
      <c r="M75" t="str">
        <f t="shared" si="8"/>
        <v/>
      </c>
      <c r="S75" t="str">
        <f t="shared" si="9"/>
        <v/>
      </c>
      <c r="V75" s="22"/>
      <c r="Y75" s="36"/>
    </row>
    <row r="76" spans="1:25" ht="15.5" x14ac:dyDescent="0.35">
      <c r="A76" s="10">
        <v>359.99</v>
      </c>
      <c r="B76" s="7"/>
      <c r="C76" s="5" t="s">
        <v>91</v>
      </c>
      <c r="H76">
        <f t="shared" si="5"/>
        <v>359.99</v>
      </c>
      <c r="I76" t="s">
        <v>208</v>
      </c>
      <c r="J76" s="36">
        <f t="shared" si="6"/>
        <v>2.7100006973602962E-2</v>
      </c>
      <c r="M76" t="str">
        <f t="shared" si="8"/>
        <v/>
      </c>
      <c r="S76" t="str">
        <f t="shared" si="9"/>
        <v/>
      </c>
      <c r="V76" s="22"/>
      <c r="W76" t="s">
        <v>208</v>
      </c>
      <c r="X76" s="36">
        <v>2.7100006973602962E-2</v>
      </c>
      <c r="Y76" s="36"/>
    </row>
    <row r="77" spans="1:25" ht="15.5" x14ac:dyDescent="0.35">
      <c r="A77" s="10"/>
      <c r="B77" s="7"/>
      <c r="C77" s="11"/>
      <c r="H77" t="str">
        <f t="shared" si="5"/>
        <v/>
      </c>
      <c r="I77" t="s">
        <v>209</v>
      </c>
      <c r="J77" s="36">
        <f t="shared" si="6"/>
        <v>1.218</v>
      </c>
      <c r="M77" t="str">
        <f t="shared" si="8"/>
        <v/>
      </c>
      <c r="S77" t="str">
        <f t="shared" si="9"/>
        <v/>
      </c>
      <c r="V77" s="22"/>
      <c r="W77" t="s">
        <v>288</v>
      </c>
      <c r="X77" s="37">
        <v>1.218</v>
      </c>
      <c r="Y77" s="36"/>
    </row>
    <row r="78" spans="1:25" ht="15.5" x14ac:dyDescent="0.35">
      <c r="A78" s="10"/>
      <c r="B78" s="9" t="s">
        <v>92</v>
      </c>
      <c r="C78" s="11"/>
      <c r="H78" t="str">
        <f t="shared" si="5"/>
        <v/>
      </c>
      <c r="J78" s="36">
        <f t="shared" si="6"/>
        <v>0</v>
      </c>
      <c r="M78" t="str">
        <f t="shared" si="8"/>
        <v/>
      </c>
      <c r="S78" t="str">
        <f t="shared" si="9"/>
        <v/>
      </c>
      <c r="V78" s="22"/>
      <c r="X78" s="37"/>
      <c r="Y78" s="36"/>
    </row>
    <row r="79" spans="1:25" ht="15.5" x14ac:dyDescent="0.35">
      <c r="A79" s="10"/>
      <c r="B79" s="7"/>
      <c r="C79" s="11"/>
      <c r="H79" t="str">
        <f t="shared" si="5"/>
        <v/>
      </c>
      <c r="I79" t="s">
        <v>92</v>
      </c>
      <c r="J79" s="36">
        <f t="shared" si="6"/>
        <v>0</v>
      </c>
      <c r="M79" t="str">
        <f t="shared" si="8"/>
        <v/>
      </c>
      <c r="S79" t="str">
        <f t="shared" si="9"/>
        <v/>
      </c>
      <c r="V79" s="22"/>
      <c r="X79" s="37"/>
    </row>
    <row r="80" spans="1:25" ht="15.5" x14ac:dyDescent="0.35">
      <c r="A80" s="10"/>
      <c r="B80" s="9" t="s">
        <v>93</v>
      </c>
      <c r="C80" s="11"/>
      <c r="H80" t="str">
        <f t="shared" si="5"/>
        <v/>
      </c>
      <c r="J80" s="36">
        <f t="shared" si="6"/>
        <v>0</v>
      </c>
      <c r="M80" t="str">
        <f t="shared" si="8"/>
        <v/>
      </c>
      <c r="S80" t="str">
        <f t="shared" si="9"/>
        <v/>
      </c>
      <c r="V80" s="23"/>
      <c r="W80" s="23"/>
      <c r="Y80" s="36"/>
    </row>
    <row r="81" spans="1:25" ht="15.5" x14ac:dyDescent="0.35">
      <c r="A81" s="10">
        <v>360.1</v>
      </c>
      <c r="B81" s="7"/>
      <c r="C81" s="5" t="s">
        <v>94</v>
      </c>
      <c r="I81" t="s">
        <v>93</v>
      </c>
      <c r="J81" s="36">
        <f t="shared" si="6"/>
        <v>0</v>
      </c>
      <c r="M81" t="str">
        <f t="shared" si="8"/>
        <v/>
      </c>
      <c r="S81" t="str">
        <f t="shared" si="9"/>
        <v/>
      </c>
      <c r="W81" s="23" t="s">
        <v>93</v>
      </c>
      <c r="Y81" s="38"/>
    </row>
    <row r="82" spans="1:25" ht="15.5" x14ac:dyDescent="0.35">
      <c r="A82" s="10">
        <v>361</v>
      </c>
      <c r="B82" s="7"/>
      <c r="C82" s="5" t="s">
        <v>95</v>
      </c>
      <c r="H82">
        <v>360.1</v>
      </c>
      <c r="I82" t="s">
        <v>210</v>
      </c>
      <c r="J82" s="36">
        <f t="shared" si="6"/>
        <v>1.5744979179977608E-2</v>
      </c>
      <c r="L82">
        <f t="shared" si="7"/>
        <v>60</v>
      </c>
      <c r="M82" t="str">
        <f t="shared" si="8"/>
        <v>SQ</v>
      </c>
      <c r="N82">
        <v>0</v>
      </c>
      <c r="S82" t="str">
        <f t="shared" si="9"/>
        <v>60-SQ</v>
      </c>
      <c r="T82" t="s">
        <v>248</v>
      </c>
      <c r="V82" s="22">
        <v>360.1</v>
      </c>
      <c r="W82" t="s">
        <v>210</v>
      </c>
      <c r="X82" s="36">
        <v>1.5744979179977608E-2</v>
      </c>
    </row>
    <row r="83" spans="1:25" ht="15.5" x14ac:dyDescent="0.35">
      <c r="A83" s="10">
        <v>362</v>
      </c>
      <c r="B83" s="7"/>
      <c r="C83" s="5" t="s">
        <v>84</v>
      </c>
      <c r="H83">
        <v>361</v>
      </c>
      <c r="I83" t="s">
        <v>211</v>
      </c>
      <c r="J83" s="36">
        <f t="shared" si="6"/>
        <v>2.5605476556793634E-2</v>
      </c>
      <c r="L83">
        <f t="shared" si="7"/>
        <v>45</v>
      </c>
      <c r="M83" t="str">
        <f t="shared" si="8"/>
        <v>S2</v>
      </c>
      <c r="N83">
        <v>0</v>
      </c>
      <c r="S83" t="str">
        <f t="shared" si="9"/>
        <v>45-S2</v>
      </c>
      <c r="T83" t="s">
        <v>249</v>
      </c>
      <c r="V83" s="22">
        <v>361</v>
      </c>
      <c r="W83" t="s">
        <v>211</v>
      </c>
      <c r="X83" s="36">
        <v>2.5605476556793634E-2</v>
      </c>
    </row>
    <row r="84" spans="1:25" ht="15.5" x14ac:dyDescent="0.35">
      <c r="A84" s="10">
        <v>364</v>
      </c>
      <c r="B84" s="7"/>
      <c r="C84" s="5" t="s">
        <v>96</v>
      </c>
      <c r="H84">
        <v>362</v>
      </c>
      <c r="I84" t="s">
        <v>201</v>
      </c>
      <c r="J84" s="36">
        <f t="shared" si="6"/>
        <v>2.3268416799486834E-2</v>
      </c>
      <c r="L84">
        <f t="shared" si="7"/>
        <v>40</v>
      </c>
      <c r="M84" t="str">
        <f t="shared" si="8"/>
        <v>R2</v>
      </c>
      <c r="N84">
        <v>0</v>
      </c>
      <c r="S84" t="str">
        <f t="shared" si="9"/>
        <v>40-R2</v>
      </c>
      <c r="T84" t="s">
        <v>250</v>
      </c>
      <c r="V84" s="22">
        <v>362</v>
      </c>
      <c r="W84" t="s">
        <v>201</v>
      </c>
      <c r="X84" s="36">
        <v>2.3268416799486834E-2</v>
      </c>
      <c r="Y84" s="36"/>
    </row>
    <row r="85" spans="1:25" ht="15.5" x14ac:dyDescent="0.35">
      <c r="A85" s="10">
        <v>365</v>
      </c>
      <c r="B85" s="7"/>
      <c r="C85" s="5" t="s">
        <v>87</v>
      </c>
      <c r="H85">
        <v>364</v>
      </c>
      <c r="I85" t="s">
        <v>212</v>
      </c>
      <c r="J85" s="36">
        <f t="shared" si="6"/>
        <v>3.3899320193289659E-2</v>
      </c>
      <c r="L85">
        <f t="shared" si="7"/>
        <v>34</v>
      </c>
      <c r="M85" t="str">
        <f t="shared" si="8"/>
        <v>R2</v>
      </c>
      <c r="N85">
        <v>0</v>
      </c>
      <c r="S85" t="str">
        <f t="shared" si="9"/>
        <v>34-R2</v>
      </c>
      <c r="T85" t="s">
        <v>251</v>
      </c>
      <c r="V85" s="22">
        <v>364</v>
      </c>
      <c r="W85" t="s">
        <v>212</v>
      </c>
      <c r="X85" s="36">
        <v>3.3899320193289659E-2</v>
      </c>
      <c r="Y85" s="36"/>
    </row>
    <row r="86" spans="1:25" ht="15.5" x14ac:dyDescent="0.35">
      <c r="A86" s="10">
        <v>366</v>
      </c>
      <c r="B86" s="7"/>
      <c r="C86" s="5" t="s">
        <v>88</v>
      </c>
      <c r="H86">
        <v>365</v>
      </c>
      <c r="I86" t="s">
        <v>204</v>
      </c>
      <c r="J86" s="36">
        <f t="shared" si="6"/>
        <v>3.275025368356637E-2</v>
      </c>
      <c r="L86">
        <f t="shared" si="7"/>
        <v>36</v>
      </c>
      <c r="M86" t="str">
        <f t="shared" si="8"/>
        <v>R2</v>
      </c>
      <c r="N86">
        <v>0</v>
      </c>
      <c r="S86" t="str">
        <f t="shared" si="9"/>
        <v>36-R2</v>
      </c>
      <c r="T86" t="s">
        <v>252</v>
      </c>
      <c r="V86" s="22">
        <v>365</v>
      </c>
      <c r="W86" s="35" t="s">
        <v>204</v>
      </c>
      <c r="X86" s="36">
        <v>3.275025368356637E-2</v>
      </c>
      <c r="Y86" s="36"/>
    </row>
    <row r="87" spans="1:25" ht="15.5" x14ac:dyDescent="0.35">
      <c r="A87" s="10">
        <v>367</v>
      </c>
      <c r="B87" s="7"/>
      <c r="C87" s="5" t="s">
        <v>89</v>
      </c>
      <c r="H87">
        <v>366</v>
      </c>
      <c r="I87" t="s">
        <v>205</v>
      </c>
      <c r="J87" s="36">
        <f t="shared" si="6"/>
        <v>1.4221556524098223E-2</v>
      </c>
      <c r="L87">
        <f t="shared" si="7"/>
        <v>75</v>
      </c>
      <c r="M87" t="str">
        <f t="shared" si="8"/>
        <v>R4</v>
      </c>
      <c r="N87">
        <v>0</v>
      </c>
      <c r="S87" t="str">
        <f t="shared" si="9"/>
        <v>75-R4</v>
      </c>
      <c r="T87" t="s">
        <v>253</v>
      </c>
      <c r="V87" s="22">
        <v>366</v>
      </c>
      <c r="W87" t="s">
        <v>205</v>
      </c>
      <c r="X87" s="36">
        <v>1.4221556524098223E-2</v>
      </c>
      <c r="Y87" s="36"/>
    </row>
    <row r="88" spans="1:25" ht="15.5" x14ac:dyDescent="0.35">
      <c r="A88" s="10">
        <v>368</v>
      </c>
      <c r="B88" s="7"/>
      <c r="C88" s="5" t="s">
        <v>97</v>
      </c>
      <c r="H88">
        <v>367</v>
      </c>
      <c r="I88" t="s">
        <v>206</v>
      </c>
      <c r="J88" s="36">
        <f t="shared" si="6"/>
        <v>2.4590747229464548E-2</v>
      </c>
      <c r="L88">
        <f t="shared" si="7"/>
        <v>43</v>
      </c>
      <c r="M88" t="str">
        <f t="shared" si="8"/>
        <v>S2</v>
      </c>
      <c r="N88">
        <v>0</v>
      </c>
      <c r="S88" t="str">
        <f t="shared" si="9"/>
        <v>43-S2</v>
      </c>
      <c r="T88" t="s">
        <v>254</v>
      </c>
      <c r="V88" s="22">
        <v>367</v>
      </c>
      <c r="W88" t="s">
        <v>206</v>
      </c>
      <c r="X88" s="36">
        <v>2.4590747229464548E-2</v>
      </c>
      <c r="Y88" s="37"/>
    </row>
    <row r="89" spans="1:25" ht="15.5" x14ac:dyDescent="0.35">
      <c r="A89" s="10">
        <v>369</v>
      </c>
      <c r="B89" s="7"/>
      <c r="C89" s="5" t="s">
        <v>98</v>
      </c>
      <c r="H89">
        <v>368</v>
      </c>
      <c r="I89" t="s">
        <v>213</v>
      </c>
      <c r="J89" s="36">
        <f t="shared" si="6"/>
        <v>4.7953883143377202E-2</v>
      </c>
      <c r="L89">
        <f t="shared" si="7"/>
        <v>25</v>
      </c>
      <c r="M89" t="str">
        <f t="shared" si="8"/>
        <v>R1</v>
      </c>
      <c r="N89">
        <v>0</v>
      </c>
      <c r="S89" t="str">
        <f t="shared" si="9"/>
        <v>25-R1</v>
      </c>
      <c r="T89" t="s">
        <v>255</v>
      </c>
      <c r="V89" s="22">
        <v>368</v>
      </c>
      <c r="W89" t="s">
        <v>213</v>
      </c>
      <c r="X89" s="36">
        <v>4.7953883143377202E-2</v>
      </c>
      <c r="Y89" s="36"/>
    </row>
    <row r="90" spans="1:25" ht="15.5" x14ac:dyDescent="0.35">
      <c r="A90" s="10">
        <v>370</v>
      </c>
      <c r="B90" s="7"/>
      <c r="C90" s="5" t="s">
        <v>99</v>
      </c>
      <c r="H90">
        <v>369</v>
      </c>
      <c r="I90" t="s">
        <v>214</v>
      </c>
      <c r="J90" s="36">
        <f t="shared" si="6"/>
        <v>3.0034602932182346E-2</v>
      </c>
      <c r="L90">
        <f t="shared" si="7"/>
        <v>38</v>
      </c>
      <c r="M90" t="str">
        <f t="shared" si="8"/>
        <v>S3</v>
      </c>
      <c r="N90">
        <v>0</v>
      </c>
      <c r="S90" t="str">
        <f t="shared" si="9"/>
        <v>38-S3</v>
      </c>
      <c r="T90" t="s">
        <v>256</v>
      </c>
      <c r="V90" s="22">
        <v>369</v>
      </c>
      <c r="W90" t="s">
        <v>214</v>
      </c>
      <c r="X90" s="36">
        <v>3.0034602932182346E-2</v>
      </c>
      <c r="Y90" s="36"/>
    </row>
    <row r="91" spans="1:25" ht="15.5" x14ac:dyDescent="0.35">
      <c r="A91" s="10">
        <v>373</v>
      </c>
      <c r="B91" s="7"/>
      <c r="C91" s="5" t="s">
        <v>100</v>
      </c>
      <c r="H91">
        <v>370</v>
      </c>
      <c r="I91" t="s">
        <v>215</v>
      </c>
      <c r="J91" s="36">
        <f t="shared" si="6"/>
        <v>4.9196244958406452E-2</v>
      </c>
      <c r="L91">
        <f t="shared" si="7"/>
        <v>24</v>
      </c>
      <c r="M91" t="str">
        <f t="shared" si="8"/>
        <v>S2</v>
      </c>
      <c r="N91">
        <v>0</v>
      </c>
      <c r="S91" t="str">
        <f t="shared" si="9"/>
        <v>24-S2</v>
      </c>
      <c r="T91" t="s">
        <v>257</v>
      </c>
      <c r="V91" s="22">
        <v>370</v>
      </c>
      <c r="W91" t="s">
        <v>215</v>
      </c>
      <c r="X91" s="36">
        <v>4.9196244958406452E-2</v>
      </c>
      <c r="Y91" s="36"/>
    </row>
    <row r="92" spans="1:25" ht="15.5" x14ac:dyDescent="0.35">
      <c r="A92" s="10"/>
      <c r="B92" s="7"/>
      <c r="C92" s="5"/>
      <c r="H92">
        <v>373</v>
      </c>
      <c r="I92" t="s">
        <v>216</v>
      </c>
      <c r="J92" s="36">
        <f t="shared" si="6"/>
        <v>4.4397046543503196E-2</v>
      </c>
      <c r="L92">
        <f t="shared" si="7"/>
        <v>26</v>
      </c>
      <c r="M92" t="str">
        <f t="shared" si="8"/>
        <v>R2</v>
      </c>
      <c r="N92">
        <v>0</v>
      </c>
      <c r="S92" t="str">
        <f t="shared" si="9"/>
        <v>26-R2</v>
      </c>
      <c r="T92" t="s">
        <v>258</v>
      </c>
      <c r="V92" s="22">
        <v>373</v>
      </c>
      <c r="W92" t="s">
        <v>216</v>
      </c>
      <c r="X92" s="36">
        <v>4.4397046543503196E-2</v>
      </c>
      <c r="Y92" s="36"/>
    </row>
    <row r="93" spans="1:25" ht="15.5" x14ac:dyDescent="0.35">
      <c r="A93" s="10">
        <v>373.99</v>
      </c>
      <c r="B93" s="7"/>
      <c r="C93" s="5" t="s">
        <v>101</v>
      </c>
      <c r="J93" s="36">
        <f t="shared" si="6"/>
        <v>0</v>
      </c>
      <c r="M93" t="str">
        <f t="shared" si="8"/>
        <v/>
      </c>
      <c r="S93" t="str">
        <f t="shared" si="9"/>
        <v/>
      </c>
      <c r="V93" s="22"/>
      <c r="Y93" s="36"/>
    </row>
    <row r="94" spans="1:25" ht="15.5" x14ac:dyDescent="0.35">
      <c r="A94" s="10"/>
      <c r="B94" s="7"/>
      <c r="C94" s="11"/>
      <c r="H94">
        <v>373.99</v>
      </c>
      <c r="I94" t="s">
        <v>217</v>
      </c>
      <c r="J94" s="36">
        <f t="shared" si="6"/>
        <v>4.0599953974027603E-2</v>
      </c>
      <c r="M94" t="str">
        <f t="shared" si="8"/>
        <v/>
      </c>
      <c r="S94" t="str">
        <f t="shared" si="9"/>
        <v/>
      </c>
      <c r="V94" s="22"/>
      <c r="W94" t="s">
        <v>217</v>
      </c>
      <c r="X94" s="36">
        <v>4.0599953974027603E-2</v>
      </c>
      <c r="Y94" s="36"/>
    </row>
    <row r="95" spans="1:25" ht="15.5" x14ac:dyDescent="0.35">
      <c r="A95" s="10"/>
      <c r="B95" s="9" t="s">
        <v>102</v>
      </c>
      <c r="C95" s="11"/>
      <c r="I95" t="s">
        <v>218</v>
      </c>
      <c r="J95" s="36">
        <f t="shared" si="6"/>
        <v>4.7279999999999998</v>
      </c>
      <c r="M95" t="str">
        <f t="shared" si="8"/>
        <v/>
      </c>
      <c r="S95" t="str">
        <f t="shared" si="9"/>
        <v/>
      </c>
      <c r="V95" s="22"/>
      <c r="W95" t="s">
        <v>289</v>
      </c>
      <c r="X95" s="38">
        <v>4.7279999999999998</v>
      </c>
      <c r="Y95" s="36"/>
    </row>
    <row r="96" spans="1:25" ht="15.5" x14ac:dyDescent="0.35">
      <c r="A96" s="10"/>
      <c r="B96" s="7"/>
      <c r="C96" s="11"/>
      <c r="H96" t="str">
        <f t="shared" si="5"/>
        <v/>
      </c>
      <c r="J96" s="36">
        <f t="shared" si="6"/>
        <v>0</v>
      </c>
      <c r="M96" t="str">
        <f t="shared" si="8"/>
        <v/>
      </c>
      <c r="S96" t="str">
        <f t="shared" si="9"/>
        <v/>
      </c>
      <c r="V96" s="23"/>
      <c r="Y96" s="36"/>
    </row>
    <row r="97" spans="1:25" ht="15.5" x14ac:dyDescent="0.35">
      <c r="A97" s="10"/>
      <c r="B97" s="9" t="s">
        <v>103</v>
      </c>
      <c r="C97" s="11"/>
      <c r="H97" t="str">
        <f t="shared" si="5"/>
        <v/>
      </c>
      <c r="I97" t="s">
        <v>219</v>
      </c>
      <c r="J97" s="36">
        <f t="shared" si="6"/>
        <v>0</v>
      </c>
      <c r="M97" t="str">
        <f t="shared" si="8"/>
        <v/>
      </c>
      <c r="S97" t="str">
        <f t="shared" si="9"/>
        <v/>
      </c>
      <c r="W97" s="23" t="s">
        <v>219</v>
      </c>
      <c r="Y97" s="36"/>
    </row>
    <row r="98" spans="1:25" ht="15.5" x14ac:dyDescent="0.35">
      <c r="A98" s="10">
        <v>389.1</v>
      </c>
      <c r="B98" s="7"/>
      <c r="C98" s="5" t="s">
        <v>104</v>
      </c>
      <c r="H98">
        <f t="shared" si="5"/>
        <v>389.1</v>
      </c>
      <c r="I98" t="s">
        <v>220</v>
      </c>
      <c r="J98" s="36">
        <f t="shared" si="6"/>
        <v>1.9413592431399215E-2</v>
      </c>
      <c r="L98">
        <f t="shared" si="7"/>
        <v>50</v>
      </c>
      <c r="M98" t="str">
        <f t="shared" si="8"/>
        <v>SQ</v>
      </c>
      <c r="N98">
        <v>0</v>
      </c>
      <c r="S98" t="str">
        <f t="shared" si="9"/>
        <v>50-SQ</v>
      </c>
      <c r="T98" t="s">
        <v>259</v>
      </c>
      <c r="V98" s="22">
        <v>389.1</v>
      </c>
      <c r="W98" t="s">
        <v>220</v>
      </c>
      <c r="X98" s="36">
        <v>1.9413592431399215E-2</v>
      </c>
      <c r="Y98" s="36"/>
    </row>
    <row r="99" spans="1:25" ht="15.5" x14ac:dyDescent="0.35">
      <c r="A99" s="10">
        <v>390.1</v>
      </c>
      <c r="B99" s="7"/>
      <c r="C99" s="5" t="s">
        <v>105</v>
      </c>
      <c r="H99">
        <f t="shared" si="5"/>
        <v>390.1</v>
      </c>
      <c r="I99" t="s">
        <v>221</v>
      </c>
      <c r="J99" s="36">
        <f t="shared" si="6"/>
        <v>2.5263348031501341E-2</v>
      </c>
      <c r="L99">
        <f t="shared" si="7"/>
        <v>40</v>
      </c>
      <c r="M99" t="str">
        <f t="shared" si="8"/>
        <v>R3</v>
      </c>
      <c r="N99">
        <v>0</v>
      </c>
      <c r="S99" t="str">
        <f t="shared" si="9"/>
        <v>40-R3</v>
      </c>
      <c r="T99" t="s">
        <v>260</v>
      </c>
      <c r="V99" s="22">
        <v>390.1</v>
      </c>
      <c r="W99" t="s">
        <v>221</v>
      </c>
      <c r="X99" s="36">
        <v>2.5263348031501341E-2</v>
      </c>
    </row>
    <row r="100" spans="1:25" ht="15.5" x14ac:dyDescent="0.35">
      <c r="A100" s="10">
        <v>391.1</v>
      </c>
      <c r="B100" s="7"/>
      <c r="C100" s="5" t="s">
        <v>106</v>
      </c>
      <c r="H100">
        <f t="shared" si="5"/>
        <v>391.1</v>
      </c>
      <c r="I100" t="s">
        <v>222</v>
      </c>
      <c r="J100" s="36">
        <f t="shared" si="6"/>
        <v>5.032910861039068E-2</v>
      </c>
      <c r="L100">
        <f t="shared" si="7"/>
        <v>20</v>
      </c>
      <c r="M100" t="str">
        <f t="shared" si="8"/>
        <v>SQ</v>
      </c>
      <c r="N100">
        <v>0</v>
      </c>
      <c r="S100" t="str">
        <f t="shared" si="9"/>
        <v>20-SQ</v>
      </c>
      <c r="T100" t="s">
        <v>261</v>
      </c>
      <c r="V100" s="22">
        <v>391.1</v>
      </c>
      <c r="W100" t="s">
        <v>222</v>
      </c>
      <c r="X100" s="36">
        <v>5.032910861039068E-2</v>
      </c>
    </row>
    <row r="101" spans="1:25" ht="15.5" x14ac:dyDescent="0.35">
      <c r="A101" s="10">
        <v>391.31</v>
      </c>
      <c r="B101" s="7"/>
      <c r="C101" s="5" t="s">
        <v>107</v>
      </c>
      <c r="H101">
        <f t="shared" si="5"/>
        <v>391.31</v>
      </c>
      <c r="I101" t="s">
        <v>223</v>
      </c>
      <c r="J101" s="36">
        <f t="shared" si="6"/>
        <v>0.10948648815091194</v>
      </c>
      <c r="L101">
        <v>7</v>
      </c>
      <c r="M101" t="str">
        <f t="shared" si="8"/>
        <v>SQ</v>
      </c>
      <c r="N101">
        <v>0</v>
      </c>
      <c r="S101" t="str">
        <f t="shared" si="9"/>
        <v>7-SQ</v>
      </c>
      <c r="T101" t="s">
        <v>262</v>
      </c>
      <c r="V101" s="22">
        <v>391.31</v>
      </c>
      <c r="W101" t="s">
        <v>223</v>
      </c>
      <c r="X101" s="36">
        <v>0.10948648815091194</v>
      </c>
    </row>
    <row r="102" spans="1:25" ht="15.5" x14ac:dyDescent="0.35">
      <c r="A102" s="10"/>
      <c r="B102" s="7"/>
      <c r="C102" s="12" t="s">
        <v>108</v>
      </c>
      <c r="H102" t="str">
        <f t="shared" si="5"/>
        <v/>
      </c>
      <c r="I102" t="s">
        <v>224</v>
      </c>
      <c r="J102" s="36">
        <f t="shared" si="6"/>
        <v>0.496</v>
      </c>
      <c r="M102" t="str">
        <f t="shared" si="8"/>
        <v/>
      </c>
      <c r="S102" t="str">
        <f t="shared" si="9"/>
        <v/>
      </c>
      <c r="V102" s="22"/>
      <c r="W102" s="35" t="s">
        <v>290</v>
      </c>
      <c r="X102" s="37">
        <v>0.496</v>
      </c>
    </row>
    <row r="103" spans="1:25" ht="15.5" x14ac:dyDescent="0.35">
      <c r="A103" s="10">
        <v>391.32</v>
      </c>
      <c r="B103" s="7"/>
      <c r="C103" s="5" t="s">
        <v>109</v>
      </c>
      <c r="H103">
        <f t="shared" si="5"/>
        <v>391.32</v>
      </c>
      <c r="I103" t="s">
        <v>225</v>
      </c>
      <c r="J103" s="36">
        <f t="shared" si="6"/>
        <v>0.11184579742325512</v>
      </c>
      <c r="L103">
        <f t="shared" si="7"/>
        <v>10</v>
      </c>
      <c r="M103" t="str">
        <f t="shared" si="8"/>
        <v>SQ</v>
      </c>
      <c r="N103">
        <v>0</v>
      </c>
      <c r="S103" t="str">
        <f t="shared" si="9"/>
        <v>10-SQ</v>
      </c>
      <c r="T103" t="s">
        <v>263</v>
      </c>
      <c r="V103" s="22">
        <v>391.32</v>
      </c>
      <c r="W103" t="s">
        <v>225</v>
      </c>
      <c r="X103" s="36">
        <v>0.11184579742325512</v>
      </c>
    </row>
    <row r="104" spans="1:25" ht="15.5" x14ac:dyDescent="0.35">
      <c r="A104" s="10">
        <v>392</v>
      </c>
      <c r="B104" s="7"/>
      <c r="C104" s="5" t="s">
        <v>110</v>
      </c>
      <c r="H104">
        <f t="shared" si="5"/>
        <v>392</v>
      </c>
      <c r="I104" t="s">
        <v>226</v>
      </c>
      <c r="J104" s="36">
        <f t="shared" si="6"/>
        <v>0.11973712363989183</v>
      </c>
      <c r="L104">
        <v>11</v>
      </c>
      <c r="M104" t="s">
        <v>166</v>
      </c>
      <c r="N104">
        <v>0</v>
      </c>
      <c r="S104" t="str">
        <f t="shared" si="9"/>
        <v>11-R0.5</v>
      </c>
      <c r="T104" t="s">
        <v>264</v>
      </c>
      <c r="V104" s="22">
        <v>392</v>
      </c>
      <c r="W104" t="s">
        <v>226</v>
      </c>
      <c r="X104" s="36">
        <v>0.11973712363989183</v>
      </c>
    </row>
    <row r="105" spans="1:25" ht="15.5" x14ac:dyDescent="0.35">
      <c r="A105" s="10">
        <v>393</v>
      </c>
      <c r="B105" s="7"/>
      <c r="C105" s="5" t="s">
        <v>111</v>
      </c>
      <c r="H105">
        <f t="shared" si="5"/>
        <v>393</v>
      </c>
      <c r="I105" t="s">
        <v>227</v>
      </c>
      <c r="J105" s="36">
        <f t="shared" si="6"/>
        <v>4.2899130841104798E-2</v>
      </c>
      <c r="L105">
        <f t="shared" si="7"/>
        <v>15</v>
      </c>
      <c r="M105" t="str">
        <f t="shared" si="8"/>
        <v>SQ</v>
      </c>
      <c r="N105">
        <v>0</v>
      </c>
      <c r="S105" t="str">
        <f t="shared" si="9"/>
        <v>15-SQ</v>
      </c>
      <c r="T105" t="s">
        <v>265</v>
      </c>
      <c r="V105" s="22">
        <v>393</v>
      </c>
      <c r="W105" t="s">
        <v>227</v>
      </c>
      <c r="X105" s="36">
        <v>4.2899130841104798E-2</v>
      </c>
    </row>
    <row r="106" spans="1:25" ht="15.5" x14ac:dyDescent="0.35">
      <c r="A106" s="10">
        <v>394</v>
      </c>
      <c r="B106" s="7"/>
      <c r="C106" s="5" t="s">
        <v>112</v>
      </c>
      <c r="H106">
        <f t="shared" si="5"/>
        <v>394</v>
      </c>
      <c r="I106" t="s">
        <v>228</v>
      </c>
      <c r="J106" s="36">
        <f t="shared" si="6"/>
        <v>5.2145800057213303E-2</v>
      </c>
      <c r="L106">
        <f t="shared" si="7"/>
        <v>20</v>
      </c>
      <c r="M106" t="str">
        <f t="shared" si="8"/>
        <v>SQ</v>
      </c>
      <c r="N106">
        <v>0</v>
      </c>
      <c r="S106" t="str">
        <f t="shared" si="9"/>
        <v>20-SQ</v>
      </c>
      <c r="T106" t="s">
        <v>261</v>
      </c>
      <c r="V106" s="22">
        <v>394</v>
      </c>
      <c r="W106" t="s">
        <v>228</v>
      </c>
      <c r="X106" s="36">
        <v>5.2145800057213303E-2</v>
      </c>
    </row>
    <row r="107" spans="1:25" ht="15.5" x14ac:dyDescent="0.35">
      <c r="A107" s="10">
        <v>395</v>
      </c>
      <c r="B107" s="7"/>
      <c r="C107" s="5" t="s">
        <v>113</v>
      </c>
      <c r="H107">
        <f t="shared" si="5"/>
        <v>395</v>
      </c>
      <c r="I107" t="s">
        <v>229</v>
      </c>
      <c r="J107" s="36">
        <f t="shared" si="6"/>
        <v>8.3204385047017826E-2</v>
      </c>
      <c r="L107">
        <f t="shared" si="7"/>
        <v>15</v>
      </c>
      <c r="M107" t="str">
        <f t="shared" si="8"/>
        <v>SQ</v>
      </c>
      <c r="N107">
        <v>0</v>
      </c>
      <c r="S107" t="str">
        <f t="shared" si="9"/>
        <v>15-SQ</v>
      </c>
      <c r="T107" t="s">
        <v>265</v>
      </c>
      <c r="V107" s="22">
        <v>395</v>
      </c>
      <c r="W107" t="s">
        <v>229</v>
      </c>
      <c r="X107" s="36">
        <v>8.3204385047017826E-2</v>
      </c>
    </row>
    <row r="108" spans="1:25" ht="15.5" x14ac:dyDescent="0.35">
      <c r="A108" s="10">
        <v>397</v>
      </c>
      <c r="B108" s="7"/>
      <c r="C108" s="5" t="s">
        <v>114</v>
      </c>
      <c r="H108">
        <f t="shared" si="5"/>
        <v>397</v>
      </c>
      <c r="I108" t="s">
        <v>230</v>
      </c>
      <c r="J108" s="36">
        <f t="shared" si="6"/>
        <v>4.3597048151492956E-2</v>
      </c>
      <c r="L108">
        <f t="shared" si="7"/>
        <v>20</v>
      </c>
      <c r="M108" t="str">
        <f t="shared" si="8"/>
        <v>L3</v>
      </c>
      <c r="N108">
        <v>0</v>
      </c>
      <c r="S108" t="str">
        <f t="shared" si="9"/>
        <v>20-L3</v>
      </c>
      <c r="T108" t="s">
        <v>266</v>
      </c>
      <c r="V108" s="22">
        <v>397</v>
      </c>
      <c r="W108" t="s">
        <v>230</v>
      </c>
      <c r="X108" s="36">
        <v>4.3597048151492956E-2</v>
      </c>
    </row>
    <row r="109" spans="1:25" ht="15.5" x14ac:dyDescent="0.35">
      <c r="A109" s="10">
        <v>397.1</v>
      </c>
      <c r="B109" s="7"/>
      <c r="C109" s="5" t="s">
        <v>115</v>
      </c>
      <c r="H109">
        <f t="shared" si="5"/>
        <v>397.1</v>
      </c>
      <c r="I109" t="s">
        <v>231</v>
      </c>
      <c r="J109" s="36">
        <f t="shared" si="6"/>
        <v>6.4297057976570621E-2</v>
      </c>
      <c r="L109">
        <v>16.5</v>
      </c>
      <c r="M109" t="s">
        <v>276</v>
      </c>
      <c r="N109">
        <v>0</v>
      </c>
      <c r="S109" t="str">
        <f t="shared" si="9"/>
        <v>16.5-L1.5</v>
      </c>
      <c r="T109" t="s">
        <v>267</v>
      </c>
      <c r="V109" s="22">
        <v>397.1</v>
      </c>
      <c r="W109" t="s">
        <v>231</v>
      </c>
      <c r="X109" s="36">
        <v>6.4297057976570621E-2</v>
      </c>
    </row>
    <row r="110" spans="1:25" ht="15.5" x14ac:dyDescent="0.35">
      <c r="A110" s="10">
        <v>398</v>
      </c>
      <c r="B110" s="7"/>
      <c r="C110" s="5" t="s">
        <v>116</v>
      </c>
      <c r="H110">
        <f t="shared" si="5"/>
        <v>398</v>
      </c>
      <c r="I110" t="s">
        <v>232</v>
      </c>
      <c r="J110" s="36">
        <f t="shared" si="6"/>
        <v>5.2792354139659534E-2</v>
      </c>
      <c r="L110">
        <f t="shared" si="7"/>
        <v>20</v>
      </c>
      <c r="M110" t="str">
        <f t="shared" si="8"/>
        <v>SQ</v>
      </c>
      <c r="N110">
        <v>0</v>
      </c>
      <c r="S110" t="str">
        <f t="shared" si="9"/>
        <v>20 - SQ</v>
      </c>
      <c r="T110" t="s">
        <v>268</v>
      </c>
      <c r="V110" s="22">
        <v>398</v>
      </c>
      <c r="W110" t="s">
        <v>232</v>
      </c>
      <c r="X110" s="36">
        <v>5.2792354139659534E-2</v>
      </c>
    </row>
    <row r="111" spans="1:25" ht="15.5" x14ac:dyDescent="0.35">
      <c r="A111" s="10"/>
      <c r="B111" s="7"/>
      <c r="C111" s="5" t="s">
        <v>117</v>
      </c>
      <c r="H111" t="str">
        <f t="shared" si="5"/>
        <v/>
      </c>
      <c r="I111" t="s">
        <v>233</v>
      </c>
      <c r="J111" s="36">
        <f t="shared" si="6"/>
        <v>0</v>
      </c>
      <c r="M111" t="str">
        <f t="shared" si="8"/>
        <v/>
      </c>
      <c r="S111" t="str">
        <f t="shared" si="9"/>
        <v/>
      </c>
      <c r="V111" s="22"/>
      <c r="X111" s="36"/>
    </row>
    <row r="112" spans="1:25" ht="15.5" x14ac:dyDescent="0.35">
      <c r="A112" s="10">
        <v>399.26</v>
      </c>
      <c r="B112" s="7"/>
      <c r="C112" s="5" t="s">
        <v>118</v>
      </c>
      <c r="H112">
        <f t="shared" si="5"/>
        <v>399.26</v>
      </c>
      <c r="I112" t="s">
        <v>234</v>
      </c>
      <c r="J112" s="36">
        <f t="shared" si="6"/>
        <v>2.9601938461538461E-2</v>
      </c>
      <c r="K112" t="s">
        <v>269</v>
      </c>
      <c r="L112" t="s">
        <v>167</v>
      </c>
      <c r="N112">
        <v>0</v>
      </c>
      <c r="S112" t="str">
        <f t="shared" si="9"/>
        <v>Square</v>
      </c>
      <c r="T112" t="s">
        <v>167</v>
      </c>
      <c r="V112" s="22">
        <v>399.26</v>
      </c>
      <c r="W112" t="s">
        <v>234</v>
      </c>
      <c r="X112" s="36">
        <v>2.9601938461538461E-2</v>
      </c>
    </row>
    <row r="113" spans="1:24" ht="15.5" x14ac:dyDescent="0.35">
      <c r="A113" s="10">
        <v>399.76</v>
      </c>
      <c r="B113" s="7"/>
      <c r="C113" s="5" t="s">
        <v>119</v>
      </c>
      <c r="H113">
        <f t="shared" si="5"/>
        <v>399.76</v>
      </c>
      <c r="I113" t="s">
        <v>235</v>
      </c>
      <c r="J113" s="36">
        <f t="shared" si="6"/>
        <v>3.6006683375104431E-2</v>
      </c>
      <c r="K113" t="s">
        <v>269</v>
      </c>
      <c r="L113">
        <f t="shared" si="7"/>
        <v>40</v>
      </c>
      <c r="M113" t="str">
        <f t="shared" si="8"/>
        <v>R2</v>
      </c>
      <c r="N113">
        <v>0</v>
      </c>
      <c r="S113" t="str">
        <f t="shared" si="9"/>
        <v>40 - R2</v>
      </c>
      <c r="T113" t="s">
        <v>270</v>
      </c>
      <c r="V113" s="22">
        <v>399.76</v>
      </c>
      <c r="W113" t="s">
        <v>235</v>
      </c>
      <c r="X113" s="36">
        <v>3.6006683375104431E-2</v>
      </c>
    </row>
    <row r="114" spans="1:24" ht="15.5" x14ac:dyDescent="0.35">
      <c r="A114" s="10"/>
      <c r="B114" s="7"/>
      <c r="C114" s="5"/>
      <c r="H114" t="str">
        <f t="shared" si="5"/>
        <v/>
      </c>
      <c r="J114" s="36">
        <f t="shared" si="6"/>
        <v>0</v>
      </c>
      <c r="M114" t="str">
        <f t="shared" si="8"/>
        <v/>
      </c>
      <c r="S114" t="str">
        <f t="shared" si="9"/>
        <v/>
      </c>
    </row>
    <row r="115" spans="1:24" ht="15.5" x14ac:dyDescent="0.35">
      <c r="A115" s="10">
        <v>399.99</v>
      </c>
      <c r="B115" s="7"/>
      <c r="C115" s="5" t="s">
        <v>120</v>
      </c>
      <c r="H115">
        <f t="shared" si="5"/>
        <v>399.99</v>
      </c>
      <c r="I115" t="s">
        <v>236</v>
      </c>
      <c r="J115" s="36">
        <f t="shared" si="6"/>
        <v>0</v>
      </c>
      <c r="M115" t="str">
        <f t="shared" si="8"/>
        <v/>
      </c>
      <c r="S115" t="str">
        <f t="shared" si="9"/>
        <v/>
      </c>
    </row>
    <row r="116" spans="1:24" ht="15.5" x14ac:dyDescent="0.35">
      <c r="A116" s="10"/>
      <c r="B116" s="7"/>
      <c r="C116" s="11"/>
      <c r="M116" t="str">
        <f t="shared" si="8"/>
        <v/>
      </c>
      <c r="S116" t="str">
        <f t="shared" si="9"/>
        <v/>
      </c>
    </row>
    <row r="117" spans="1:24" ht="15.5" x14ac:dyDescent="0.35">
      <c r="A117" s="10"/>
      <c r="B117" s="9" t="s">
        <v>121</v>
      </c>
      <c r="C117" s="11"/>
      <c r="S117" t="str">
        <f t="shared" si="9"/>
        <v/>
      </c>
    </row>
    <row r="118" spans="1:24" ht="15.5" x14ac:dyDescent="0.35">
      <c r="A118" s="10"/>
      <c r="B118" s="9"/>
      <c r="C118" s="11"/>
    </row>
    <row r="119" spans="1:24" ht="15.5" x14ac:dyDescent="0.35">
      <c r="A119" s="10"/>
      <c r="B119" s="9" t="s">
        <v>122</v>
      </c>
      <c r="C119" s="11"/>
    </row>
    <row r="120" spans="1:24" ht="15.5" x14ac:dyDescent="0.35">
      <c r="A120" s="10"/>
      <c r="B120" s="11" t="s">
        <v>123</v>
      </c>
      <c r="C120" s="5"/>
    </row>
    <row r="121" spans="1:24" ht="15.5" x14ac:dyDescent="0.35">
      <c r="A121" s="6">
        <v>410.99610000000001</v>
      </c>
      <c r="B121" s="7"/>
      <c r="C121" s="5" t="s">
        <v>124</v>
      </c>
    </row>
    <row r="122" spans="1:24" ht="15.5" x14ac:dyDescent="0.35">
      <c r="A122" s="6">
        <v>410.99709999999999</v>
      </c>
      <c r="B122" s="7"/>
      <c r="C122" s="5" t="s">
        <v>125</v>
      </c>
    </row>
    <row r="123" spans="1:24" ht="15.5" x14ac:dyDescent="0.35">
      <c r="A123" s="6"/>
      <c r="B123" s="7" t="s">
        <v>126</v>
      </c>
      <c r="C123" s="5"/>
    </row>
    <row r="124" spans="1:24" ht="15.5" x14ac:dyDescent="0.35">
      <c r="A124" s="6"/>
      <c r="B124" s="7" t="s">
        <v>127</v>
      </c>
      <c r="C124" s="5"/>
    </row>
    <row r="125" spans="1:24" ht="15.5" x14ac:dyDescent="0.35">
      <c r="A125" s="6">
        <v>430.99700000000001</v>
      </c>
      <c r="B125" s="3"/>
      <c r="C125" s="5" t="s">
        <v>128</v>
      </c>
    </row>
    <row r="126" spans="1:24" ht="15.5" x14ac:dyDescent="0.35">
      <c r="A126" s="6">
        <v>430.99900000000002</v>
      </c>
      <c r="B126" s="3"/>
      <c r="C126" s="5" t="s">
        <v>129</v>
      </c>
    </row>
    <row r="127" spans="1:24" ht="15.5" x14ac:dyDescent="0.35">
      <c r="A127" s="6">
        <v>430.9991</v>
      </c>
      <c r="B127" s="3"/>
      <c r="C127" s="5" t="s">
        <v>130</v>
      </c>
    </row>
    <row r="128" spans="1:24" ht="15.5" x14ac:dyDescent="0.35">
      <c r="A128" s="6">
        <v>430.99919999999997</v>
      </c>
      <c r="B128" s="3"/>
      <c r="C128" s="5" t="s">
        <v>131</v>
      </c>
    </row>
    <row r="129" spans="1:3" ht="15.5" x14ac:dyDescent="0.35">
      <c r="A129" s="6"/>
      <c r="B129" s="3" t="s">
        <v>132</v>
      </c>
      <c r="C129" s="5"/>
    </row>
    <row r="130" spans="1:3" ht="15.5" x14ac:dyDescent="0.35">
      <c r="A130" s="6"/>
      <c r="B130" s="3" t="s">
        <v>133</v>
      </c>
      <c r="C130" s="5"/>
    </row>
    <row r="131" spans="1:3" ht="15.5" x14ac:dyDescent="0.35">
      <c r="A131" s="10">
        <v>390.2</v>
      </c>
      <c r="B131" s="3"/>
      <c r="C131" s="5" t="s">
        <v>134</v>
      </c>
    </row>
    <row r="132" spans="1:3" ht="15.5" x14ac:dyDescent="0.35">
      <c r="A132" s="10"/>
      <c r="B132" s="9"/>
      <c r="C132" s="11"/>
    </row>
    <row r="133" spans="1:3" ht="15.5" x14ac:dyDescent="0.35">
      <c r="A133" s="10"/>
      <c r="B133" s="9" t="s">
        <v>135</v>
      </c>
      <c r="C133" s="11"/>
    </row>
    <row r="134" spans="1:3" ht="15.5" x14ac:dyDescent="0.35">
      <c r="A134" s="10"/>
      <c r="B134" s="9"/>
      <c r="C134" s="11"/>
    </row>
    <row r="135" spans="1:3" ht="15.5" x14ac:dyDescent="0.35">
      <c r="A135" s="10"/>
      <c r="B135" s="9" t="s">
        <v>136</v>
      </c>
      <c r="C135" s="11"/>
    </row>
    <row r="136" spans="1:3" ht="15.5" x14ac:dyDescent="0.35">
      <c r="A136" s="10"/>
      <c r="B136" s="9"/>
      <c r="C136" s="11"/>
    </row>
    <row r="137" spans="1:3" ht="15.5" x14ac:dyDescent="0.35">
      <c r="A137" s="10"/>
      <c r="B137" s="9" t="s">
        <v>137</v>
      </c>
      <c r="C137" s="11"/>
    </row>
    <row r="138" spans="1:3" ht="15.5" x14ac:dyDescent="0.35">
      <c r="A138" s="10">
        <v>310.19</v>
      </c>
      <c r="B138" s="3"/>
      <c r="C138" s="5" t="s">
        <v>138</v>
      </c>
    </row>
    <row r="139" spans="1:3" ht="15.5" x14ac:dyDescent="0.35">
      <c r="A139" s="10">
        <v>330.19</v>
      </c>
      <c r="B139" s="3"/>
      <c r="C139" s="5" t="s">
        <v>139</v>
      </c>
    </row>
    <row r="140" spans="1:3" ht="15.5" x14ac:dyDescent="0.35">
      <c r="A140" s="10">
        <v>340.19</v>
      </c>
      <c r="B140" s="3"/>
      <c r="C140" s="5" t="s">
        <v>140</v>
      </c>
    </row>
    <row r="141" spans="1:3" ht="15.5" x14ac:dyDescent="0.35">
      <c r="A141" s="10">
        <v>350</v>
      </c>
      <c r="B141" s="3"/>
      <c r="C141" s="5" t="s">
        <v>141</v>
      </c>
    </row>
    <row r="142" spans="1:3" ht="15.5" x14ac:dyDescent="0.35">
      <c r="A142" s="10">
        <v>360</v>
      </c>
      <c r="B142" s="3"/>
      <c r="C142" s="5" t="s">
        <v>142</v>
      </c>
    </row>
    <row r="143" spans="1:3" ht="15.5" x14ac:dyDescent="0.35">
      <c r="A143" s="10">
        <v>389</v>
      </c>
      <c r="B143" s="3"/>
      <c r="C143" s="5" t="s">
        <v>143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01"/>
  <sheetViews>
    <sheetView workbookViewId="0">
      <selection activeCell="G7" sqref="G7"/>
    </sheetView>
  </sheetViews>
  <sheetFormatPr defaultRowHeight="14.5" x14ac:dyDescent="0.35"/>
  <cols>
    <col min="2" max="2" width="10.81640625" bestFit="1" customWidth="1"/>
    <col min="3" max="3" width="10.7265625" bestFit="1" customWidth="1"/>
  </cols>
  <sheetData>
    <row r="1" spans="1:3" x14ac:dyDescent="0.35">
      <c r="B1" s="20"/>
      <c r="C1" s="40" t="s">
        <v>335</v>
      </c>
    </row>
    <row r="2" spans="1:3" x14ac:dyDescent="0.35">
      <c r="B2" s="20" t="s">
        <v>341</v>
      </c>
      <c r="C2" s="40" t="s">
        <v>24</v>
      </c>
    </row>
    <row r="3" spans="1:3" x14ac:dyDescent="0.35">
      <c r="B3" s="20"/>
      <c r="C3" s="41">
        <v>2009</v>
      </c>
    </row>
    <row r="4" spans="1:3" x14ac:dyDescent="0.35">
      <c r="B4" s="20"/>
      <c r="C4" s="40"/>
    </row>
    <row r="5" spans="1:3" x14ac:dyDescent="0.35">
      <c r="B5" s="20"/>
      <c r="C5" s="40"/>
    </row>
    <row r="6" spans="1:3" x14ac:dyDescent="0.35">
      <c r="A6" t="s">
        <v>299</v>
      </c>
      <c r="B6" s="20" t="s">
        <v>26</v>
      </c>
      <c r="C6" s="42">
        <v>2.1399999999999999E-2</v>
      </c>
    </row>
    <row r="7" spans="1:3" x14ac:dyDescent="0.35">
      <c r="A7" t="s">
        <v>300</v>
      </c>
      <c r="B7" s="20" t="s">
        <v>27</v>
      </c>
      <c r="C7" s="42">
        <v>2.18E-2</v>
      </c>
    </row>
    <row r="8" spans="1:3" x14ac:dyDescent="0.35">
      <c r="A8" t="s">
        <v>301</v>
      </c>
      <c r="B8" s="20" t="s">
        <v>28</v>
      </c>
      <c r="C8" s="42">
        <v>2.93E-2</v>
      </c>
    </row>
    <row r="9" spans="1:3" x14ac:dyDescent="0.35">
      <c r="A9" t="s">
        <v>342</v>
      </c>
      <c r="B9" s="20"/>
      <c r="C9" s="42">
        <v>0</v>
      </c>
    </row>
    <row r="10" spans="1:3" x14ac:dyDescent="0.35">
      <c r="A10" t="s">
        <v>342</v>
      </c>
      <c r="B10" s="20"/>
      <c r="C10" s="42">
        <v>2.1399999999999999E-2</v>
      </c>
    </row>
    <row r="11" spans="1:3" x14ac:dyDescent="0.35">
      <c r="A11" t="s">
        <v>342</v>
      </c>
      <c r="B11" s="20"/>
      <c r="C11" s="42">
        <v>2.1399999999999999E-2</v>
      </c>
    </row>
    <row r="12" spans="1:3" x14ac:dyDescent="0.35">
      <c r="A12" t="s">
        <v>342</v>
      </c>
      <c r="B12" s="60"/>
      <c r="C12" s="43"/>
    </row>
    <row r="13" spans="1:3" x14ac:dyDescent="0.35">
      <c r="A13" t="s">
        <v>342</v>
      </c>
      <c r="B13" s="20"/>
      <c r="C13" s="44"/>
    </row>
    <row r="14" spans="1:3" x14ac:dyDescent="0.35">
      <c r="A14" t="s">
        <v>342</v>
      </c>
      <c r="B14" s="20"/>
      <c r="C14" s="42"/>
    </row>
    <row r="15" spans="1:3" x14ac:dyDescent="0.35">
      <c r="A15" t="s">
        <v>302</v>
      </c>
      <c r="B15" s="20" t="s">
        <v>29</v>
      </c>
      <c r="C15" s="42">
        <v>2.5000000000000001E-2</v>
      </c>
    </row>
    <row r="16" spans="1:3" x14ac:dyDescent="0.35">
      <c r="A16" t="s">
        <v>342</v>
      </c>
      <c r="B16" s="20"/>
      <c r="C16" s="42">
        <v>0</v>
      </c>
    </row>
    <row r="17" spans="1:3" x14ac:dyDescent="0.35">
      <c r="A17" t="s">
        <v>342</v>
      </c>
      <c r="B17" s="60"/>
      <c r="C17" s="43"/>
    </row>
    <row r="18" spans="1:3" x14ac:dyDescent="0.35">
      <c r="A18" t="s">
        <v>342</v>
      </c>
      <c r="B18" s="20"/>
      <c r="C18" s="44"/>
    </row>
    <row r="19" spans="1:3" x14ac:dyDescent="0.35">
      <c r="A19" t="s">
        <v>342</v>
      </c>
      <c r="B19" s="20"/>
      <c r="C19" s="42"/>
    </row>
    <row r="20" spans="1:3" x14ac:dyDescent="0.35">
      <c r="A20" t="s">
        <v>303</v>
      </c>
      <c r="B20" s="20" t="s">
        <v>30</v>
      </c>
      <c r="C20" s="42">
        <v>1.6199999999999999E-2</v>
      </c>
    </row>
    <row r="21" spans="1:3" x14ac:dyDescent="0.35">
      <c r="A21" t="s">
        <v>304</v>
      </c>
      <c r="B21" s="20" t="s">
        <v>31</v>
      </c>
      <c r="C21" s="42">
        <v>2.46E-2</v>
      </c>
    </row>
    <row r="22" spans="1:3" x14ac:dyDescent="0.35">
      <c r="A22" t="s">
        <v>342</v>
      </c>
      <c r="B22" s="20"/>
      <c r="C22" s="42">
        <v>0</v>
      </c>
    </row>
    <row r="23" spans="1:3" x14ac:dyDescent="0.35">
      <c r="A23" t="s">
        <v>342</v>
      </c>
      <c r="B23" s="60"/>
      <c r="C23" s="43"/>
    </row>
    <row r="24" spans="1:3" x14ac:dyDescent="0.35">
      <c r="A24" t="s">
        <v>342</v>
      </c>
      <c r="B24" s="20"/>
      <c r="C24" s="44"/>
    </row>
    <row r="25" spans="1:3" x14ac:dyDescent="0.35">
      <c r="A25" t="s">
        <v>342</v>
      </c>
      <c r="B25" s="20"/>
      <c r="C25" s="42"/>
    </row>
    <row r="26" spans="1:3" x14ac:dyDescent="0.35">
      <c r="A26" t="s">
        <v>305</v>
      </c>
      <c r="B26" s="20" t="s">
        <v>32</v>
      </c>
      <c r="C26" s="42">
        <v>3.6799999999999999E-2</v>
      </c>
    </row>
    <row r="27" spans="1:3" x14ac:dyDescent="0.35">
      <c r="A27" t="s">
        <v>306</v>
      </c>
      <c r="B27" s="20" t="s">
        <v>33</v>
      </c>
      <c r="C27" s="42">
        <v>2.4299999999999999E-2</v>
      </c>
    </row>
    <row r="28" spans="1:3" x14ac:dyDescent="0.35">
      <c r="A28" t="s">
        <v>307</v>
      </c>
      <c r="B28" s="20" t="s">
        <v>34</v>
      </c>
      <c r="C28" s="42">
        <v>2.64E-2</v>
      </c>
    </row>
    <row r="29" spans="1:3" x14ac:dyDescent="0.35">
      <c r="A29" t="s">
        <v>342</v>
      </c>
      <c r="B29" s="20"/>
      <c r="C29" s="42">
        <v>0</v>
      </c>
    </row>
    <row r="30" spans="1:3" x14ac:dyDescent="0.35">
      <c r="A30" t="s">
        <v>342</v>
      </c>
      <c r="B30" s="20"/>
      <c r="C30" s="42">
        <v>0</v>
      </c>
    </row>
    <row r="31" spans="1:3" x14ac:dyDescent="0.35">
      <c r="A31" t="s">
        <v>342</v>
      </c>
      <c r="B31" s="60"/>
      <c r="C31" s="43"/>
    </row>
    <row r="32" spans="1:3" x14ac:dyDescent="0.35">
      <c r="A32" t="s">
        <v>342</v>
      </c>
      <c r="B32" s="20"/>
      <c r="C32" s="44"/>
    </row>
    <row r="33" spans="1:3" x14ac:dyDescent="0.35">
      <c r="A33" t="s">
        <v>342</v>
      </c>
      <c r="B33" s="20"/>
      <c r="C33" s="42"/>
    </row>
    <row r="34" spans="1:3" x14ac:dyDescent="0.35">
      <c r="A34" t="s">
        <v>308</v>
      </c>
      <c r="B34" s="20" t="s">
        <v>35</v>
      </c>
      <c r="C34" s="42">
        <v>2.7799999999999998E-2</v>
      </c>
    </row>
    <row r="35" spans="1:3" x14ac:dyDescent="0.35">
      <c r="A35" t="s">
        <v>309</v>
      </c>
      <c r="B35" s="20" t="s">
        <v>36</v>
      </c>
      <c r="C35" s="42">
        <v>3.0499999999999999E-2</v>
      </c>
    </row>
    <row r="36" spans="1:3" x14ac:dyDescent="0.35">
      <c r="A36" t="s">
        <v>310</v>
      </c>
      <c r="B36" s="20" t="s">
        <v>37</v>
      </c>
      <c r="C36" s="42">
        <v>2.8000000000000001E-2</v>
      </c>
    </row>
    <row r="37" spans="1:3" x14ac:dyDescent="0.35">
      <c r="A37" t="s">
        <v>311</v>
      </c>
      <c r="B37" s="20" t="s">
        <v>38</v>
      </c>
      <c r="C37" s="42">
        <v>3.73E-2</v>
      </c>
    </row>
    <row r="38" spans="1:3" x14ac:dyDescent="0.35">
      <c r="A38" t="s">
        <v>342</v>
      </c>
      <c r="B38" s="20"/>
      <c r="C38" s="42">
        <v>0</v>
      </c>
    </row>
    <row r="39" spans="1:3" x14ac:dyDescent="0.35">
      <c r="A39" t="s">
        <v>342</v>
      </c>
      <c r="B39" s="60"/>
      <c r="C39" s="43"/>
    </row>
    <row r="40" spans="1:3" x14ac:dyDescent="0.35">
      <c r="A40" t="s">
        <v>342</v>
      </c>
      <c r="B40" s="20"/>
      <c r="C40" s="42"/>
    </row>
    <row r="41" spans="1:3" x14ac:dyDescent="0.35">
      <c r="A41" t="s">
        <v>342</v>
      </c>
      <c r="B41" s="20"/>
      <c r="C41" s="42"/>
    </row>
    <row r="42" spans="1:3" x14ac:dyDescent="0.35">
      <c r="A42" t="s">
        <v>336</v>
      </c>
      <c r="B42" s="20" t="s">
        <v>336</v>
      </c>
      <c r="C42" s="42">
        <v>3.49E-2</v>
      </c>
    </row>
    <row r="43" spans="1:3" x14ac:dyDescent="0.35">
      <c r="A43" t="s">
        <v>342</v>
      </c>
      <c r="B43" s="20"/>
      <c r="C43" s="42"/>
    </row>
    <row r="44" spans="1:3" x14ac:dyDescent="0.35">
      <c r="A44" t="s">
        <v>336</v>
      </c>
      <c r="B44" s="20" t="s">
        <v>336</v>
      </c>
      <c r="C44" s="42">
        <v>0</v>
      </c>
    </row>
    <row r="45" spans="1:3" x14ac:dyDescent="0.35">
      <c r="A45" t="s">
        <v>336</v>
      </c>
      <c r="B45" s="20" t="s">
        <v>336</v>
      </c>
      <c r="C45" s="42">
        <v>0</v>
      </c>
    </row>
    <row r="46" spans="1:3" x14ac:dyDescent="0.35">
      <c r="A46" t="s">
        <v>342</v>
      </c>
      <c r="B46" s="20"/>
      <c r="C46" s="42"/>
    </row>
    <row r="47" spans="1:3" x14ac:dyDescent="0.35">
      <c r="A47" t="s">
        <v>336</v>
      </c>
      <c r="B47" s="20" t="s">
        <v>336</v>
      </c>
      <c r="C47" s="42">
        <v>0</v>
      </c>
    </row>
    <row r="48" spans="1:3" x14ac:dyDescent="0.35">
      <c r="A48" t="s">
        <v>342</v>
      </c>
      <c r="B48" s="20"/>
      <c r="C48" s="42">
        <v>0</v>
      </c>
    </row>
    <row r="49" spans="1:3" x14ac:dyDescent="0.35">
      <c r="A49" t="s">
        <v>342</v>
      </c>
      <c r="B49" s="60"/>
      <c r="C49" s="43"/>
    </row>
    <row r="50" spans="1:3" x14ac:dyDescent="0.35">
      <c r="A50" t="s">
        <v>342</v>
      </c>
      <c r="B50" s="20"/>
      <c r="C50" s="45"/>
    </row>
    <row r="51" spans="1:3" x14ac:dyDescent="0.35">
      <c r="A51" t="s">
        <v>342</v>
      </c>
      <c r="B51" s="60"/>
      <c r="C51" s="46">
        <v>3.3300000000000003E-2</v>
      </c>
    </row>
    <row r="52" spans="1:3" x14ac:dyDescent="0.35">
      <c r="A52" t="s">
        <v>342</v>
      </c>
      <c r="B52" s="20"/>
      <c r="C52" s="47"/>
    </row>
    <row r="53" spans="1:3" x14ac:dyDescent="0.35">
      <c r="A53" t="s">
        <v>342</v>
      </c>
      <c r="B53" s="61"/>
      <c r="C53" s="48"/>
    </row>
    <row r="54" spans="1:3" x14ac:dyDescent="0.35">
      <c r="A54" t="s">
        <v>342</v>
      </c>
      <c r="B54" s="20"/>
      <c r="C54" s="47"/>
    </row>
    <row r="55" spans="1:3" x14ac:dyDescent="0.35">
      <c r="A55" t="s">
        <v>342</v>
      </c>
      <c r="B55" s="20"/>
      <c r="C55" s="49"/>
    </row>
    <row r="56" spans="1:3" x14ac:dyDescent="0.35">
      <c r="A56" t="s">
        <v>342</v>
      </c>
      <c r="B56" s="20"/>
      <c r="C56" s="49"/>
    </row>
    <row r="57" spans="1:3" x14ac:dyDescent="0.35">
      <c r="A57" t="s">
        <v>342</v>
      </c>
      <c r="B57" s="20"/>
      <c r="C57" s="49"/>
    </row>
    <row r="58" spans="1:3" x14ac:dyDescent="0.35">
      <c r="A58" t="s">
        <v>342</v>
      </c>
      <c r="B58" s="20"/>
      <c r="C58" s="49"/>
    </row>
    <row r="59" spans="1:3" x14ac:dyDescent="0.35">
      <c r="A59" t="s">
        <v>342</v>
      </c>
      <c r="B59" s="20"/>
      <c r="C59" s="40"/>
    </row>
    <row r="60" spans="1:3" x14ac:dyDescent="0.35">
      <c r="A60" t="s">
        <v>342</v>
      </c>
      <c r="B60" s="20"/>
      <c r="C60" s="50" t="s">
        <v>335</v>
      </c>
    </row>
    <row r="61" spans="1:3" x14ac:dyDescent="0.35">
      <c r="A61" t="s">
        <v>342</v>
      </c>
      <c r="B61" s="20"/>
      <c r="C61" s="50" t="s">
        <v>24</v>
      </c>
    </row>
    <row r="62" spans="1:3" x14ac:dyDescent="0.35">
      <c r="A62" t="s">
        <v>342</v>
      </c>
      <c r="B62" s="20"/>
      <c r="C62" s="41">
        <f>C3</f>
        <v>2009</v>
      </c>
    </row>
    <row r="63" spans="1:3" x14ac:dyDescent="0.35">
      <c r="A63" t="s">
        <v>342</v>
      </c>
      <c r="B63" s="20"/>
      <c r="C63" s="51"/>
    </row>
    <row r="64" spans="1:3" x14ac:dyDescent="0.35">
      <c r="A64" t="s">
        <v>327</v>
      </c>
      <c r="B64" s="20" t="s">
        <v>50</v>
      </c>
      <c r="C64" s="42">
        <v>1.84E-2</v>
      </c>
    </row>
    <row r="65" spans="1:3" x14ac:dyDescent="0.35">
      <c r="A65" t="s">
        <v>342</v>
      </c>
      <c r="B65" s="20"/>
      <c r="C65" s="42">
        <v>0</v>
      </c>
    </row>
    <row r="66" spans="1:3" x14ac:dyDescent="0.35">
      <c r="A66" t="s">
        <v>342</v>
      </c>
      <c r="B66" s="60"/>
      <c r="C66" s="43"/>
    </row>
    <row r="67" spans="1:3" x14ac:dyDescent="0.35">
      <c r="A67" t="s">
        <v>342</v>
      </c>
      <c r="B67" s="20"/>
      <c r="C67" s="51"/>
    </row>
    <row r="68" spans="1:3" x14ac:dyDescent="0.35">
      <c r="A68" t="s">
        <v>329</v>
      </c>
      <c r="B68" s="20" t="s">
        <v>52</v>
      </c>
      <c r="C68" s="42">
        <v>2.2700000000000001E-2</v>
      </c>
    </row>
    <row r="69" spans="1:3" x14ac:dyDescent="0.35">
      <c r="A69" t="s">
        <v>342</v>
      </c>
      <c r="B69" s="20"/>
      <c r="C69" s="42">
        <v>0</v>
      </c>
    </row>
    <row r="70" spans="1:3" x14ac:dyDescent="0.35">
      <c r="A70" t="s">
        <v>342</v>
      </c>
      <c r="B70" s="60"/>
      <c r="C70" s="43"/>
    </row>
    <row r="71" spans="1:3" x14ac:dyDescent="0.35">
      <c r="A71" t="s">
        <v>342</v>
      </c>
      <c r="B71" s="20"/>
      <c r="C71" s="52"/>
    </row>
    <row r="72" spans="1:3" x14ac:dyDescent="0.35">
      <c r="A72" t="s">
        <v>328</v>
      </c>
      <c r="B72" s="20" t="s">
        <v>51</v>
      </c>
      <c r="C72" s="42">
        <v>5.5E-2</v>
      </c>
    </row>
    <row r="73" spans="1:3" x14ac:dyDescent="0.35">
      <c r="A73" t="s">
        <v>342</v>
      </c>
      <c r="B73" s="20"/>
      <c r="C73" s="42">
        <v>0</v>
      </c>
    </row>
    <row r="74" spans="1:3" x14ac:dyDescent="0.35">
      <c r="A74" t="s">
        <v>342</v>
      </c>
      <c r="B74" s="60"/>
      <c r="C74" s="43"/>
    </row>
    <row r="75" spans="1:3" x14ac:dyDescent="0.35">
      <c r="A75" t="s">
        <v>342</v>
      </c>
      <c r="B75" s="20"/>
      <c r="C75" s="51"/>
    </row>
    <row r="76" spans="1:3" x14ac:dyDescent="0.35">
      <c r="A76" t="s">
        <v>330</v>
      </c>
      <c r="B76" s="60" t="s">
        <v>157</v>
      </c>
      <c r="C76" s="46">
        <v>3.3300000000000003E-2</v>
      </c>
    </row>
    <row r="77" spans="1:3" x14ac:dyDescent="0.35">
      <c r="A77" t="s">
        <v>342</v>
      </c>
      <c r="B77" s="20"/>
      <c r="C77" s="51"/>
    </row>
    <row r="78" spans="1:3" x14ac:dyDescent="0.35">
      <c r="A78" t="s">
        <v>331</v>
      </c>
      <c r="B78" s="60" t="s">
        <v>158</v>
      </c>
      <c r="C78" s="46">
        <v>3.3300000000000003E-2</v>
      </c>
    </row>
    <row r="79" spans="1:3" x14ac:dyDescent="0.35">
      <c r="A79" t="s">
        <v>342</v>
      </c>
      <c r="B79" s="20"/>
      <c r="C79" s="51"/>
    </row>
    <row r="80" spans="1:3" x14ac:dyDescent="0.35">
      <c r="A80" t="s">
        <v>342</v>
      </c>
      <c r="B80" s="61"/>
      <c r="C80" s="53"/>
    </row>
    <row r="81" spans="1:3" x14ac:dyDescent="0.35">
      <c r="A81" t="s">
        <v>342</v>
      </c>
      <c r="B81" s="20"/>
      <c r="C81" s="51"/>
    </row>
    <row r="82" spans="1:3" x14ac:dyDescent="0.35">
      <c r="A82" t="s">
        <v>342</v>
      </c>
      <c r="B82" s="20"/>
      <c r="C82" s="51"/>
    </row>
    <row r="83" spans="1:3" x14ac:dyDescent="0.35">
      <c r="A83" t="s">
        <v>342</v>
      </c>
      <c r="B83" s="20"/>
      <c r="C83" s="51"/>
    </row>
    <row r="84" spans="1:3" x14ac:dyDescent="0.35">
      <c r="A84" t="s">
        <v>342</v>
      </c>
      <c r="B84" s="20"/>
      <c r="C84" s="49"/>
    </row>
    <row r="85" spans="1:3" x14ac:dyDescent="0.35">
      <c r="A85" t="s">
        <v>342</v>
      </c>
      <c r="B85" s="20"/>
      <c r="C85" s="40"/>
    </row>
    <row r="86" spans="1:3" x14ac:dyDescent="0.35">
      <c r="A86" t="s">
        <v>342</v>
      </c>
      <c r="B86" s="20"/>
      <c r="C86" s="50" t="s">
        <v>335</v>
      </c>
    </row>
    <row r="87" spans="1:3" x14ac:dyDescent="0.35">
      <c r="A87" t="s">
        <v>342</v>
      </c>
      <c r="B87" s="20"/>
      <c r="C87" s="50" t="s">
        <v>24</v>
      </c>
    </row>
    <row r="88" spans="1:3" x14ac:dyDescent="0.35">
      <c r="A88" t="s">
        <v>342</v>
      </c>
      <c r="B88" s="20"/>
      <c r="C88" s="41">
        <v>2009</v>
      </c>
    </row>
    <row r="89" spans="1:3" x14ac:dyDescent="0.35">
      <c r="A89" t="s">
        <v>342</v>
      </c>
      <c r="B89" s="20"/>
      <c r="C89" s="51"/>
    </row>
    <row r="90" spans="1:3" x14ac:dyDescent="0.35">
      <c r="A90" t="s">
        <v>342</v>
      </c>
      <c r="B90" s="20"/>
      <c r="C90" s="42">
        <v>0.05</v>
      </c>
    </row>
    <row r="91" spans="1:3" x14ac:dyDescent="0.35">
      <c r="A91" t="s">
        <v>342</v>
      </c>
      <c r="B91" s="20"/>
      <c r="C91" s="42">
        <v>0.05</v>
      </c>
    </row>
    <row r="92" spans="1:3" x14ac:dyDescent="0.35">
      <c r="A92" t="s">
        <v>342</v>
      </c>
      <c r="B92" s="20"/>
      <c r="C92" s="42">
        <v>0.05</v>
      </c>
    </row>
    <row r="93" spans="1:3" x14ac:dyDescent="0.35">
      <c r="A93" t="s">
        <v>342</v>
      </c>
      <c r="B93" s="20"/>
      <c r="C93" s="51"/>
    </row>
    <row r="94" spans="1:3" x14ac:dyDescent="0.35">
      <c r="A94" t="s">
        <v>342</v>
      </c>
      <c r="B94" s="61"/>
      <c r="C94" s="54"/>
    </row>
    <row r="95" spans="1:3" x14ac:dyDescent="0.35">
      <c r="A95" t="s">
        <v>342</v>
      </c>
      <c r="B95" s="20"/>
      <c r="C95" s="51"/>
    </row>
    <row r="96" spans="1:3" x14ac:dyDescent="0.35">
      <c r="A96" t="s">
        <v>342</v>
      </c>
      <c r="B96" s="20"/>
      <c r="C96" s="51"/>
    </row>
    <row r="97" spans="1:3" x14ac:dyDescent="0.35">
      <c r="A97" t="s">
        <v>342</v>
      </c>
      <c r="B97" s="20"/>
      <c r="C97" s="49"/>
    </row>
    <row r="98" spans="1:3" x14ac:dyDescent="0.35">
      <c r="A98" t="s">
        <v>342</v>
      </c>
      <c r="B98" s="20"/>
      <c r="C98" s="49"/>
    </row>
    <row r="99" spans="1:3" x14ac:dyDescent="0.35">
      <c r="A99" t="s">
        <v>342</v>
      </c>
      <c r="B99" s="20"/>
      <c r="C99" s="49"/>
    </row>
    <row r="100" spans="1:3" x14ac:dyDescent="0.35">
      <c r="A100" t="s">
        <v>342</v>
      </c>
      <c r="B100" s="20"/>
      <c r="C100" s="49"/>
    </row>
    <row r="101" spans="1:3" x14ac:dyDescent="0.35">
      <c r="A101" t="s">
        <v>342</v>
      </c>
      <c r="B101" s="20"/>
      <c r="C101" s="50" t="s">
        <v>335</v>
      </c>
    </row>
    <row r="102" spans="1:3" x14ac:dyDescent="0.35">
      <c r="A102" t="s">
        <v>342</v>
      </c>
      <c r="B102" s="20"/>
      <c r="C102" s="50" t="s">
        <v>24</v>
      </c>
    </row>
    <row r="103" spans="1:3" x14ac:dyDescent="0.35">
      <c r="A103" t="s">
        <v>342</v>
      </c>
      <c r="B103" s="20"/>
      <c r="C103" s="55">
        <v>2009</v>
      </c>
    </row>
    <row r="104" spans="1:3" x14ac:dyDescent="0.35">
      <c r="A104" t="s">
        <v>342</v>
      </c>
      <c r="B104" s="20"/>
      <c r="C104" s="51"/>
    </row>
    <row r="105" spans="1:3" x14ac:dyDescent="0.35">
      <c r="A105" t="s">
        <v>316</v>
      </c>
      <c r="B105" s="20" t="s">
        <v>42</v>
      </c>
      <c r="C105" s="42">
        <v>2.0899999999999998E-2</v>
      </c>
    </row>
    <row r="106" spans="1:3" x14ac:dyDescent="0.35">
      <c r="A106" t="s">
        <v>342</v>
      </c>
      <c r="B106" s="20"/>
      <c r="C106" s="42">
        <v>0</v>
      </c>
    </row>
    <row r="107" spans="1:3" x14ac:dyDescent="0.35">
      <c r="A107" t="s">
        <v>342</v>
      </c>
      <c r="B107" s="62"/>
      <c r="C107" s="56"/>
    </row>
    <row r="108" spans="1:3" x14ac:dyDescent="0.35">
      <c r="A108" t="s">
        <v>342</v>
      </c>
      <c r="B108" s="20"/>
      <c r="C108" s="57"/>
    </row>
    <row r="109" spans="1:3" x14ac:dyDescent="0.35">
      <c r="A109" t="s">
        <v>324</v>
      </c>
      <c r="B109" s="20" t="s">
        <v>54</v>
      </c>
      <c r="C109" s="42">
        <v>1.7500000000000002E-2</v>
      </c>
    </row>
    <row r="110" spans="1:3" x14ac:dyDescent="0.35">
      <c r="A110" t="s">
        <v>342</v>
      </c>
      <c r="B110" s="20"/>
      <c r="C110" s="42">
        <v>0</v>
      </c>
    </row>
    <row r="111" spans="1:3" x14ac:dyDescent="0.35">
      <c r="A111" t="s">
        <v>342</v>
      </c>
      <c r="B111" s="62"/>
      <c r="C111" s="56"/>
    </row>
    <row r="112" spans="1:3" x14ac:dyDescent="0.35">
      <c r="A112" t="s">
        <v>342</v>
      </c>
      <c r="B112" s="20"/>
      <c r="C112" s="51"/>
    </row>
    <row r="113" spans="1:3" x14ac:dyDescent="0.35">
      <c r="A113" t="s">
        <v>314</v>
      </c>
      <c r="B113" s="20" t="s">
        <v>40</v>
      </c>
      <c r="C113" s="42">
        <v>1.35E-2</v>
      </c>
    </row>
    <row r="114" spans="1:3" x14ac:dyDescent="0.35">
      <c r="A114" t="s">
        <v>342</v>
      </c>
      <c r="B114" s="20"/>
      <c r="C114" s="42">
        <v>0</v>
      </c>
    </row>
    <row r="115" spans="1:3" x14ac:dyDescent="0.35">
      <c r="A115" t="s">
        <v>342</v>
      </c>
      <c r="B115" s="20"/>
      <c r="C115" s="42">
        <v>1.35E-2</v>
      </c>
    </row>
    <row r="116" spans="1:3" x14ac:dyDescent="0.35">
      <c r="A116" t="s">
        <v>342</v>
      </c>
      <c r="B116" s="62"/>
      <c r="C116" s="56"/>
    </row>
    <row r="117" spans="1:3" x14ac:dyDescent="0.35">
      <c r="A117" t="s">
        <v>342</v>
      </c>
      <c r="B117" s="20"/>
      <c r="C117" s="57"/>
    </row>
    <row r="118" spans="1:3" x14ac:dyDescent="0.35">
      <c r="A118" t="s">
        <v>313</v>
      </c>
      <c r="B118" s="20" t="s">
        <v>39</v>
      </c>
      <c r="C118" s="42">
        <v>1.89E-2</v>
      </c>
    </row>
    <row r="119" spans="1:3" x14ac:dyDescent="0.35">
      <c r="A119" t="s">
        <v>342</v>
      </c>
      <c r="B119" s="20"/>
      <c r="C119" s="42">
        <v>0</v>
      </c>
    </row>
    <row r="120" spans="1:3" x14ac:dyDescent="0.35">
      <c r="A120" t="s">
        <v>342</v>
      </c>
      <c r="B120" s="62"/>
      <c r="C120" s="56"/>
    </row>
    <row r="121" spans="1:3" x14ac:dyDescent="0.35">
      <c r="A121" t="s">
        <v>342</v>
      </c>
      <c r="B121" s="20"/>
      <c r="C121" s="51"/>
    </row>
    <row r="122" spans="1:3" x14ac:dyDescent="0.35">
      <c r="A122" t="s">
        <v>319</v>
      </c>
      <c r="B122" s="20" t="s">
        <v>53</v>
      </c>
      <c r="C122" s="42">
        <v>1.7500000000000002E-2</v>
      </c>
    </row>
    <row r="123" spans="1:3" x14ac:dyDescent="0.35">
      <c r="A123" t="s">
        <v>320</v>
      </c>
      <c r="B123" s="20"/>
      <c r="C123" s="42">
        <f>+C122</f>
        <v>1.7500000000000002E-2</v>
      </c>
    </row>
    <row r="124" spans="1:3" x14ac:dyDescent="0.35">
      <c r="A124" t="s">
        <v>342</v>
      </c>
      <c r="B124" s="20"/>
      <c r="C124" s="42">
        <v>0</v>
      </c>
    </row>
    <row r="125" spans="1:3" x14ac:dyDescent="0.35">
      <c r="A125" t="s">
        <v>342</v>
      </c>
      <c r="B125" s="62"/>
      <c r="C125" s="56"/>
    </row>
    <row r="126" spans="1:3" x14ac:dyDescent="0.35">
      <c r="A126" t="s">
        <v>342</v>
      </c>
      <c r="B126" s="20"/>
      <c r="C126" s="57"/>
    </row>
    <row r="127" spans="1:3" x14ac:dyDescent="0.35">
      <c r="A127" t="s">
        <v>326</v>
      </c>
      <c r="B127" s="20" t="s">
        <v>49</v>
      </c>
      <c r="C127" s="42">
        <v>1.8100000000000002E-2</v>
      </c>
    </row>
    <row r="128" spans="1:3" x14ac:dyDescent="0.35">
      <c r="A128" t="s">
        <v>342</v>
      </c>
      <c r="B128" s="20"/>
      <c r="C128" s="42">
        <v>0</v>
      </c>
    </row>
    <row r="129" spans="1:3" x14ac:dyDescent="0.35">
      <c r="A129" t="s">
        <v>342</v>
      </c>
      <c r="B129" s="62"/>
      <c r="C129" s="56"/>
    </row>
    <row r="130" spans="1:3" x14ac:dyDescent="0.35">
      <c r="A130" t="s">
        <v>342</v>
      </c>
      <c r="B130" s="20"/>
      <c r="C130" s="51"/>
    </row>
    <row r="131" spans="1:3" x14ac:dyDescent="0.35">
      <c r="A131" t="s">
        <v>322</v>
      </c>
      <c r="B131" s="20" t="s">
        <v>46</v>
      </c>
      <c r="C131" s="42">
        <v>0.02</v>
      </c>
    </row>
    <row r="132" spans="1:3" x14ac:dyDescent="0.35">
      <c r="A132" t="s">
        <v>342</v>
      </c>
      <c r="B132" s="20"/>
      <c r="C132" s="42">
        <v>0</v>
      </c>
    </row>
    <row r="133" spans="1:3" x14ac:dyDescent="0.35">
      <c r="A133" t="s">
        <v>342</v>
      </c>
      <c r="B133" s="62"/>
      <c r="C133" s="56"/>
    </row>
    <row r="134" spans="1:3" x14ac:dyDescent="0.35">
      <c r="A134" t="s">
        <v>342</v>
      </c>
      <c r="B134" s="20"/>
      <c r="C134" s="57"/>
    </row>
    <row r="135" spans="1:3" x14ac:dyDescent="0.35">
      <c r="A135" t="s">
        <v>323</v>
      </c>
      <c r="B135" s="20" t="s">
        <v>47</v>
      </c>
      <c r="C135" s="42">
        <v>2.1299999999999999E-2</v>
      </c>
    </row>
    <row r="136" spans="1:3" x14ac:dyDescent="0.35">
      <c r="A136" t="s">
        <v>342</v>
      </c>
      <c r="B136" s="20"/>
      <c r="C136" s="42">
        <v>0</v>
      </c>
    </row>
    <row r="137" spans="1:3" x14ac:dyDescent="0.35">
      <c r="A137" t="s">
        <v>342</v>
      </c>
      <c r="B137" s="20"/>
      <c r="C137" s="42">
        <v>2.1299999999999999E-2</v>
      </c>
    </row>
    <row r="138" spans="1:3" x14ac:dyDescent="0.35">
      <c r="A138" t="s">
        <v>342</v>
      </c>
      <c r="B138" s="62"/>
      <c r="C138" s="56"/>
    </row>
    <row r="139" spans="1:3" x14ac:dyDescent="0.35">
      <c r="A139" t="s">
        <v>342</v>
      </c>
      <c r="B139" s="20"/>
      <c r="C139" s="51"/>
    </row>
    <row r="140" spans="1:3" x14ac:dyDescent="0.35">
      <c r="A140" t="s">
        <v>315</v>
      </c>
      <c r="B140" s="20" t="s">
        <v>41</v>
      </c>
      <c r="C140" s="42">
        <v>1.41E-2</v>
      </c>
    </row>
    <row r="141" spans="1:3" x14ac:dyDescent="0.35">
      <c r="A141" t="s">
        <v>342</v>
      </c>
      <c r="B141" s="20"/>
      <c r="C141" s="42">
        <v>0</v>
      </c>
    </row>
    <row r="142" spans="1:3" x14ac:dyDescent="0.35">
      <c r="A142" t="s">
        <v>342</v>
      </c>
      <c r="B142" s="62"/>
      <c r="C142" s="56"/>
    </row>
    <row r="143" spans="1:3" x14ac:dyDescent="0.35">
      <c r="A143" t="s">
        <v>342</v>
      </c>
      <c r="B143" s="20"/>
      <c r="C143" s="57"/>
    </row>
    <row r="144" spans="1:3" x14ac:dyDescent="0.35">
      <c r="A144" t="s">
        <v>343</v>
      </c>
      <c r="B144" s="20" t="s">
        <v>337</v>
      </c>
      <c r="C144" s="42">
        <v>0</v>
      </c>
    </row>
    <row r="145" spans="1:3" x14ac:dyDescent="0.35">
      <c r="A145" t="s">
        <v>342</v>
      </c>
      <c r="B145" s="20"/>
      <c r="C145" s="42">
        <v>0</v>
      </c>
    </row>
    <row r="146" spans="1:3" x14ac:dyDescent="0.35">
      <c r="A146" t="s">
        <v>342</v>
      </c>
      <c r="B146" s="62"/>
      <c r="C146" s="56"/>
    </row>
    <row r="147" spans="1:3" x14ac:dyDescent="0.35">
      <c r="A147" t="s">
        <v>342</v>
      </c>
      <c r="B147" s="20"/>
      <c r="C147" s="57"/>
    </row>
    <row r="148" spans="1:3" x14ac:dyDescent="0.35">
      <c r="A148" t="s">
        <v>321</v>
      </c>
      <c r="B148" s="20" t="s">
        <v>45</v>
      </c>
      <c r="C148" s="42">
        <v>1.83E-2</v>
      </c>
    </row>
    <row r="149" spans="1:3" x14ac:dyDescent="0.35">
      <c r="A149" t="s">
        <v>342</v>
      </c>
      <c r="B149" s="20"/>
      <c r="C149" s="42">
        <v>0</v>
      </c>
    </row>
    <row r="150" spans="1:3" x14ac:dyDescent="0.35">
      <c r="A150" t="s">
        <v>342</v>
      </c>
      <c r="B150" s="62"/>
      <c r="C150" s="56"/>
    </row>
    <row r="151" spans="1:3" x14ac:dyDescent="0.35">
      <c r="A151" t="s">
        <v>342</v>
      </c>
      <c r="B151" s="20"/>
      <c r="C151" s="51"/>
    </row>
    <row r="152" spans="1:3" x14ac:dyDescent="0.35">
      <c r="A152" t="s">
        <v>318</v>
      </c>
      <c r="B152" s="20" t="s">
        <v>44</v>
      </c>
      <c r="C152" s="42">
        <v>2.4899999999999999E-2</v>
      </c>
    </row>
    <row r="153" spans="1:3" x14ac:dyDescent="0.35">
      <c r="A153" t="s">
        <v>342</v>
      </c>
      <c r="B153" s="20"/>
      <c r="C153" s="42">
        <v>0</v>
      </c>
    </row>
    <row r="154" spans="1:3" x14ac:dyDescent="0.35">
      <c r="A154" t="s">
        <v>342</v>
      </c>
      <c r="B154" s="62"/>
      <c r="C154" s="56"/>
    </row>
    <row r="155" spans="1:3" x14ac:dyDescent="0.35">
      <c r="A155" t="s">
        <v>342</v>
      </c>
      <c r="B155" s="20"/>
      <c r="C155" s="51"/>
    </row>
    <row r="156" spans="1:3" x14ac:dyDescent="0.35">
      <c r="A156" t="s">
        <v>325</v>
      </c>
      <c r="B156" s="20" t="s">
        <v>48</v>
      </c>
      <c r="C156" s="42">
        <v>1.3100000000000001E-2</v>
      </c>
    </row>
    <row r="157" spans="1:3" x14ac:dyDescent="0.35">
      <c r="A157" t="s">
        <v>342</v>
      </c>
      <c r="B157" s="20"/>
      <c r="C157" s="42">
        <v>0</v>
      </c>
    </row>
    <row r="158" spans="1:3" x14ac:dyDescent="0.35">
      <c r="A158" t="s">
        <v>342</v>
      </c>
      <c r="B158" s="20"/>
      <c r="C158" s="42">
        <v>1.3100000000000001E-2</v>
      </c>
    </row>
    <row r="159" spans="1:3" x14ac:dyDescent="0.35">
      <c r="A159" t="s">
        <v>342</v>
      </c>
      <c r="B159" s="62"/>
      <c r="C159" s="56"/>
    </row>
    <row r="160" spans="1:3" x14ac:dyDescent="0.35">
      <c r="A160" t="s">
        <v>342</v>
      </c>
      <c r="B160" s="20"/>
      <c r="C160" s="57"/>
    </row>
    <row r="161" spans="1:3" x14ac:dyDescent="0.35">
      <c r="A161" s="5">
        <v>339.99</v>
      </c>
      <c r="B161" s="63">
        <v>339.99</v>
      </c>
      <c r="C161" s="58">
        <v>1.9400000000000001E-2</v>
      </c>
    </row>
    <row r="162" spans="1:3" x14ac:dyDescent="0.35">
      <c r="A162" t="s">
        <v>342</v>
      </c>
      <c r="B162" s="20"/>
      <c r="C162" s="45"/>
    </row>
    <row r="163" spans="1:3" x14ac:dyDescent="0.35">
      <c r="A163" t="s">
        <v>342</v>
      </c>
      <c r="B163" s="20"/>
      <c r="C163" s="51"/>
    </row>
    <row r="164" spans="1:3" x14ac:dyDescent="0.35">
      <c r="A164" t="s">
        <v>344</v>
      </c>
      <c r="B164" s="62" t="s">
        <v>338</v>
      </c>
      <c r="C164" s="58">
        <v>0</v>
      </c>
    </row>
    <row r="165" spans="1:3" x14ac:dyDescent="0.35">
      <c r="A165" t="s">
        <v>342</v>
      </c>
      <c r="B165" s="20"/>
      <c r="C165" s="51"/>
    </row>
    <row r="166" spans="1:3" x14ac:dyDescent="0.35">
      <c r="A166" t="s">
        <v>345</v>
      </c>
      <c r="B166" s="62" t="s">
        <v>339</v>
      </c>
      <c r="C166" s="58">
        <v>1.9400000000000001E-2</v>
      </c>
    </row>
    <row r="167" spans="1:3" x14ac:dyDescent="0.35">
      <c r="A167" t="s">
        <v>342</v>
      </c>
      <c r="B167" s="20"/>
      <c r="C167" s="51"/>
    </row>
    <row r="168" spans="1:3" x14ac:dyDescent="0.35">
      <c r="A168" t="s">
        <v>346</v>
      </c>
      <c r="B168" s="62" t="s">
        <v>340</v>
      </c>
      <c r="C168" s="58">
        <v>1.9400000000000001E-2</v>
      </c>
    </row>
    <row r="169" spans="1:3" x14ac:dyDescent="0.35">
      <c r="A169" t="s">
        <v>342</v>
      </c>
      <c r="B169" s="20"/>
      <c r="C169" s="51"/>
    </row>
    <row r="170" spans="1:3" x14ac:dyDescent="0.35">
      <c r="A170" t="s">
        <v>317</v>
      </c>
      <c r="B170" s="20" t="s">
        <v>43</v>
      </c>
      <c r="C170" s="42">
        <v>1.54E-2</v>
      </c>
    </row>
    <row r="171" spans="1:3" x14ac:dyDescent="0.35">
      <c r="A171" t="s">
        <v>342</v>
      </c>
      <c r="B171" s="20"/>
      <c r="C171" s="42">
        <v>0</v>
      </c>
    </row>
    <row r="172" spans="1:3" x14ac:dyDescent="0.35">
      <c r="A172" t="s">
        <v>342</v>
      </c>
      <c r="B172" s="20"/>
      <c r="C172" s="42">
        <v>1.54E-2</v>
      </c>
    </row>
    <row r="173" spans="1:3" x14ac:dyDescent="0.35">
      <c r="A173" t="s">
        <v>342</v>
      </c>
      <c r="B173" s="62"/>
      <c r="C173" s="56"/>
    </row>
    <row r="174" spans="1:3" x14ac:dyDescent="0.35">
      <c r="A174" t="s">
        <v>342</v>
      </c>
      <c r="B174" s="20"/>
      <c r="C174" s="51"/>
    </row>
    <row r="175" spans="1:3" x14ac:dyDescent="0.35">
      <c r="A175" t="s">
        <v>342</v>
      </c>
      <c r="B175" s="20"/>
      <c r="C175" s="51"/>
    </row>
    <row r="176" spans="1:3" x14ac:dyDescent="0.35">
      <c r="A176" t="s">
        <v>342</v>
      </c>
      <c r="B176" s="61"/>
      <c r="C176" s="53"/>
    </row>
    <row r="177" spans="1:6" x14ac:dyDescent="0.35">
      <c r="A177" t="s">
        <v>342</v>
      </c>
      <c r="B177" s="20"/>
      <c r="C177" s="51"/>
    </row>
    <row r="178" spans="1:6" x14ac:dyDescent="0.35">
      <c r="A178" t="s">
        <v>342</v>
      </c>
      <c r="B178" s="20"/>
      <c r="C178" s="59"/>
    </row>
    <row r="179" spans="1:6" x14ac:dyDescent="0.35">
      <c r="A179" t="s">
        <v>342</v>
      </c>
      <c r="B179" s="20"/>
      <c r="C179" s="59"/>
    </row>
    <row r="180" spans="1:6" x14ac:dyDescent="0.35">
      <c r="A180" t="s">
        <v>342</v>
      </c>
      <c r="B180" s="20"/>
      <c r="C180" s="59"/>
    </row>
    <row r="181" spans="1:6" x14ac:dyDescent="0.35">
      <c r="A181" t="s">
        <v>342</v>
      </c>
      <c r="B181" s="20"/>
      <c r="C181" s="49"/>
    </row>
    <row r="182" spans="1:6" x14ac:dyDescent="0.35">
      <c r="A182" t="s">
        <v>342</v>
      </c>
      <c r="B182" s="20"/>
      <c r="C182" s="49"/>
    </row>
    <row r="183" spans="1:6" x14ac:dyDescent="0.35">
      <c r="A183" t="s">
        <v>342</v>
      </c>
      <c r="B183" s="20"/>
      <c r="C183" s="40"/>
    </row>
    <row r="184" spans="1:6" x14ac:dyDescent="0.35">
      <c r="A184" t="s">
        <v>342</v>
      </c>
      <c r="B184" s="20"/>
      <c r="C184" s="50" t="s">
        <v>335</v>
      </c>
    </row>
    <row r="185" spans="1:6" x14ac:dyDescent="0.35">
      <c r="A185" t="s">
        <v>342</v>
      </c>
      <c r="B185" s="20"/>
      <c r="C185" s="50" t="s">
        <v>24</v>
      </c>
    </row>
    <row r="186" spans="1:6" x14ac:dyDescent="0.35">
      <c r="A186" t="s">
        <v>342</v>
      </c>
      <c r="B186" s="20"/>
      <c r="C186" s="55">
        <v>2009</v>
      </c>
    </row>
    <row r="187" spans="1:6" x14ac:dyDescent="0.35">
      <c r="A187" t="s">
        <v>342</v>
      </c>
      <c r="B187" s="20"/>
      <c r="C187" s="49"/>
    </row>
    <row r="188" spans="1:6" x14ac:dyDescent="0.35">
      <c r="A188" s="64">
        <v>350</v>
      </c>
      <c r="B188" s="64">
        <v>350</v>
      </c>
      <c r="C188" s="42">
        <v>0</v>
      </c>
    </row>
    <row r="189" spans="1:6" x14ac:dyDescent="0.35">
      <c r="A189" s="64">
        <v>350.1</v>
      </c>
      <c r="B189" s="64">
        <v>350.1</v>
      </c>
      <c r="C189" s="42">
        <v>1.21E-2</v>
      </c>
      <c r="F189" s="34"/>
    </row>
    <row r="190" spans="1:6" x14ac:dyDescent="0.35">
      <c r="A190" s="64">
        <v>353</v>
      </c>
      <c r="B190" s="64">
        <v>353</v>
      </c>
      <c r="C190" s="42">
        <v>2.5100000000000001E-2</v>
      </c>
    </row>
    <row r="191" spans="1:6" x14ac:dyDescent="0.35">
      <c r="A191" s="64">
        <v>353</v>
      </c>
      <c r="B191" s="64">
        <v>353</v>
      </c>
      <c r="C191" s="42">
        <v>2.7099999999999999E-2</v>
      </c>
    </row>
    <row r="192" spans="1:6" x14ac:dyDescent="0.35">
      <c r="A192" s="64"/>
      <c r="B192" s="64"/>
      <c r="C192" s="51"/>
    </row>
    <row r="193" spans="1:3" x14ac:dyDescent="0.35">
      <c r="A193" s="64"/>
      <c r="B193" s="64"/>
      <c r="C193" s="42">
        <v>2.63E-2</v>
      </c>
    </row>
    <row r="194" spans="1:3" x14ac:dyDescent="0.35">
      <c r="A194" s="64">
        <v>353</v>
      </c>
      <c r="B194" s="64">
        <v>353</v>
      </c>
      <c r="C194" s="42">
        <v>2.7099999999999999E-2</v>
      </c>
    </row>
    <row r="195" spans="1:3" x14ac:dyDescent="0.35">
      <c r="A195" s="64">
        <v>353</v>
      </c>
      <c r="B195" s="64">
        <v>353</v>
      </c>
      <c r="C195" s="42">
        <v>0</v>
      </c>
    </row>
    <row r="196" spans="1:3" x14ac:dyDescent="0.35">
      <c r="A196" s="64">
        <v>353</v>
      </c>
      <c r="B196" s="64">
        <v>353</v>
      </c>
      <c r="C196" s="42">
        <v>2.5100000000000001E-2</v>
      </c>
    </row>
    <row r="197" spans="1:3" x14ac:dyDescent="0.35">
      <c r="A197" s="64">
        <v>353</v>
      </c>
      <c r="B197" s="64">
        <v>353</v>
      </c>
      <c r="C197" s="42">
        <v>2.5100000000000001E-2</v>
      </c>
    </row>
    <row r="198" spans="1:3" x14ac:dyDescent="0.35">
      <c r="A198" s="64">
        <v>359</v>
      </c>
      <c r="B198" s="64">
        <v>359</v>
      </c>
      <c r="C198" s="42">
        <v>1.47E-2</v>
      </c>
    </row>
    <row r="199" spans="1:3" x14ac:dyDescent="0.35">
      <c r="A199" s="64">
        <v>355</v>
      </c>
      <c r="B199" s="64">
        <v>355</v>
      </c>
      <c r="C199" s="42">
        <v>3.3099999999999997E-2</v>
      </c>
    </row>
    <row r="200" spans="1:3" x14ac:dyDescent="0.35">
      <c r="A200" s="64">
        <v>355</v>
      </c>
      <c r="B200" s="64">
        <v>355</v>
      </c>
      <c r="C200" s="42">
        <v>3.3099999999999997E-2</v>
      </c>
    </row>
    <row r="201" spans="1:3" x14ac:dyDescent="0.35">
      <c r="A201" s="64">
        <v>354</v>
      </c>
      <c r="B201" s="64">
        <v>354</v>
      </c>
      <c r="C201" s="42">
        <v>1.1599999999999999E-2</v>
      </c>
    </row>
    <row r="202" spans="1:3" x14ac:dyDescent="0.35">
      <c r="A202" s="64">
        <v>355</v>
      </c>
      <c r="B202" s="64">
        <v>355</v>
      </c>
      <c r="C202" s="42">
        <v>3.3099999999999997E-2</v>
      </c>
    </row>
    <row r="203" spans="1:3" x14ac:dyDescent="0.35">
      <c r="A203" s="64">
        <v>356</v>
      </c>
      <c r="B203" s="64">
        <v>356</v>
      </c>
      <c r="C203" s="42">
        <v>2.18E-2</v>
      </c>
    </row>
    <row r="204" spans="1:3" x14ac:dyDescent="0.35">
      <c r="A204" s="64">
        <v>356</v>
      </c>
      <c r="B204" s="64">
        <v>356</v>
      </c>
      <c r="C204" s="42">
        <v>2.18E-2</v>
      </c>
    </row>
    <row r="205" spans="1:3" x14ac:dyDescent="0.35">
      <c r="A205" s="64">
        <v>353</v>
      </c>
      <c r="B205" s="64">
        <v>353</v>
      </c>
      <c r="C205" s="42">
        <v>2.5100000000000001E-2</v>
      </c>
    </row>
    <row r="206" spans="1:3" x14ac:dyDescent="0.35">
      <c r="A206" s="64">
        <v>353</v>
      </c>
      <c r="B206" s="64">
        <v>353</v>
      </c>
      <c r="C206" s="42">
        <v>2.5100000000000001E-2</v>
      </c>
    </row>
    <row r="207" spans="1:3" x14ac:dyDescent="0.35">
      <c r="A207" s="65">
        <v>357</v>
      </c>
      <c r="B207" s="65">
        <v>357</v>
      </c>
      <c r="C207" s="42">
        <v>1.5900000000000001E-2</v>
      </c>
    </row>
    <row r="208" spans="1:3" x14ac:dyDescent="0.35">
      <c r="A208" s="64">
        <v>358</v>
      </c>
      <c r="B208" s="64">
        <v>358</v>
      </c>
      <c r="C208" s="42">
        <v>2.64E-2</v>
      </c>
    </row>
    <row r="209" spans="1:3" x14ac:dyDescent="0.35">
      <c r="A209" s="64">
        <v>358</v>
      </c>
      <c r="B209" s="64">
        <v>358</v>
      </c>
      <c r="C209" s="42">
        <v>2.64E-2</v>
      </c>
    </row>
    <row r="210" spans="1:3" x14ac:dyDescent="0.35">
      <c r="A210" s="64">
        <v>353</v>
      </c>
      <c r="B210" s="64">
        <v>353</v>
      </c>
      <c r="C210" s="42">
        <v>2.5100000000000001E-2</v>
      </c>
    </row>
    <row r="211" spans="1:3" x14ac:dyDescent="0.35">
      <c r="A211" s="64">
        <v>353</v>
      </c>
      <c r="B211" s="64">
        <v>353</v>
      </c>
      <c r="C211" s="42">
        <v>2.5100000000000001E-2</v>
      </c>
    </row>
    <row r="212" spans="1:3" x14ac:dyDescent="0.35">
      <c r="A212" s="64">
        <v>353</v>
      </c>
      <c r="B212" s="64">
        <v>353</v>
      </c>
      <c r="C212" s="42">
        <v>2.5100000000000001E-2</v>
      </c>
    </row>
    <row r="213" spans="1:3" x14ac:dyDescent="0.35">
      <c r="A213" s="64">
        <v>353</v>
      </c>
      <c r="B213" s="64">
        <v>353</v>
      </c>
      <c r="C213" s="42">
        <v>2.5100000000000001E-2</v>
      </c>
    </row>
    <row r="214" spans="1:3" x14ac:dyDescent="0.35">
      <c r="A214" s="64"/>
      <c r="B214" s="64"/>
      <c r="C214" s="42">
        <v>0</v>
      </c>
    </row>
    <row r="215" spans="1:3" x14ac:dyDescent="0.35">
      <c r="A215" s="66"/>
      <c r="B215" s="66"/>
      <c r="C215" s="48"/>
    </row>
    <row r="216" spans="1:3" x14ac:dyDescent="0.35">
      <c r="A216" s="64"/>
      <c r="B216" s="64"/>
      <c r="C216" s="47"/>
    </row>
    <row r="217" spans="1:3" x14ac:dyDescent="0.35">
      <c r="A217" s="64"/>
      <c r="B217" s="64"/>
      <c r="C217" s="47"/>
    </row>
    <row r="218" spans="1:3" x14ac:dyDescent="0.35">
      <c r="A218" s="64"/>
      <c r="B218" s="64"/>
      <c r="C218" s="47"/>
    </row>
    <row r="219" spans="1:3" x14ac:dyDescent="0.35">
      <c r="A219" s="64"/>
      <c r="B219" s="64"/>
      <c r="C219" s="47"/>
    </row>
    <row r="220" spans="1:3" x14ac:dyDescent="0.35">
      <c r="A220" s="64"/>
      <c r="B220" s="64"/>
      <c r="C220" s="47"/>
    </row>
    <row r="221" spans="1:3" x14ac:dyDescent="0.35">
      <c r="A221" s="64"/>
      <c r="B221" s="64"/>
      <c r="C221" s="40"/>
    </row>
    <row r="222" spans="1:3" x14ac:dyDescent="0.35">
      <c r="A222" s="64"/>
      <c r="B222" s="64"/>
      <c r="C222" s="50" t="s">
        <v>335</v>
      </c>
    </row>
    <row r="223" spans="1:3" x14ac:dyDescent="0.35">
      <c r="A223" s="64"/>
      <c r="B223" s="64"/>
      <c r="C223" s="50" t="s">
        <v>24</v>
      </c>
    </row>
    <row r="224" spans="1:3" x14ac:dyDescent="0.35">
      <c r="A224" s="64"/>
      <c r="B224" s="64"/>
      <c r="C224" s="55">
        <v>2009</v>
      </c>
    </row>
    <row r="225" spans="1:3" x14ac:dyDescent="0.35">
      <c r="A225" s="64"/>
      <c r="B225" s="64"/>
      <c r="C225" s="55"/>
    </row>
    <row r="226" spans="1:3" x14ac:dyDescent="0.35">
      <c r="A226" s="64">
        <v>360</v>
      </c>
      <c r="B226" s="64">
        <v>360</v>
      </c>
      <c r="C226" s="42">
        <v>0</v>
      </c>
    </row>
    <row r="227" spans="1:3" x14ac:dyDescent="0.35">
      <c r="A227" s="64">
        <v>360.1</v>
      </c>
      <c r="B227" s="64">
        <v>360.1</v>
      </c>
      <c r="C227" s="42">
        <v>1.5699999999999999E-2</v>
      </c>
    </row>
    <row r="228" spans="1:3" x14ac:dyDescent="0.35">
      <c r="A228" s="64">
        <v>361</v>
      </c>
      <c r="B228" s="64">
        <v>361</v>
      </c>
      <c r="C228" s="42">
        <v>2.9899999999999999E-2</v>
      </c>
    </row>
    <row r="229" spans="1:3" x14ac:dyDescent="0.35">
      <c r="A229" s="64"/>
      <c r="B229" s="64"/>
      <c r="C229" s="42">
        <v>4.1799999999999997E-2</v>
      </c>
    </row>
    <row r="230" spans="1:3" x14ac:dyDescent="0.35">
      <c r="A230" s="64"/>
      <c r="B230" s="64"/>
      <c r="C230" s="47"/>
    </row>
    <row r="231" spans="1:3" x14ac:dyDescent="0.35">
      <c r="A231" s="64"/>
      <c r="B231" s="64"/>
      <c r="C231" s="42">
        <v>4.1099999999999998E-2</v>
      </c>
    </row>
    <row r="232" spans="1:3" x14ac:dyDescent="0.35">
      <c r="A232" s="64">
        <v>362.3</v>
      </c>
      <c r="B232" s="64">
        <v>362.3</v>
      </c>
      <c r="C232" s="42">
        <v>4.1799999999999997E-2</v>
      </c>
    </row>
    <row r="233" spans="1:3" x14ac:dyDescent="0.35">
      <c r="A233" s="64"/>
      <c r="B233" s="64"/>
      <c r="C233" s="42">
        <v>0</v>
      </c>
    </row>
    <row r="234" spans="1:3" x14ac:dyDescent="0.35">
      <c r="A234" s="64">
        <v>364</v>
      </c>
      <c r="B234" s="64">
        <v>364</v>
      </c>
      <c r="C234" s="42">
        <v>3.0700000000000002E-2</v>
      </c>
    </row>
    <row r="235" spans="1:3" x14ac:dyDescent="0.35">
      <c r="A235" s="64">
        <v>364</v>
      </c>
      <c r="B235" s="64">
        <v>364</v>
      </c>
      <c r="C235" s="42">
        <v>3.0700000000000002E-2</v>
      </c>
    </row>
    <row r="236" spans="1:3" x14ac:dyDescent="0.35">
      <c r="A236" s="64">
        <v>364</v>
      </c>
      <c r="B236" s="64">
        <v>364</v>
      </c>
      <c r="C236" s="42">
        <v>3.0700000000000002E-2</v>
      </c>
    </row>
    <row r="237" spans="1:3" x14ac:dyDescent="0.35">
      <c r="A237" s="64">
        <v>364</v>
      </c>
      <c r="B237" s="64">
        <v>364</v>
      </c>
      <c r="C237" s="42">
        <v>3.0700000000000002E-2</v>
      </c>
    </row>
    <row r="238" spans="1:3" x14ac:dyDescent="0.35">
      <c r="A238" s="64">
        <v>365</v>
      </c>
      <c r="B238" s="64">
        <v>365</v>
      </c>
      <c r="C238" s="42">
        <v>3.2599999999999997E-2</v>
      </c>
    </row>
    <row r="239" spans="1:3" x14ac:dyDescent="0.35">
      <c r="A239" s="64">
        <v>365</v>
      </c>
      <c r="B239" s="64">
        <v>365</v>
      </c>
      <c r="C239" s="42">
        <v>3.2599999999999997E-2</v>
      </c>
    </row>
    <row r="240" spans="1:3" x14ac:dyDescent="0.35">
      <c r="A240" s="64">
        <v>368</v>
      </c>
      <c r="B240" s="64">
        <v>368</v>
      </c>
      <c r="C240" s="42">
        <v>4.6899999999999997E-2</v>
      </c>
    </row>
    <row r="241" spans="1:3" x14ac:dyDescent="0.35">
      <c r="A241" s="64">
        <v>368</v>
      </c>
      <c r="B241" s="64">
        <v>368</v>
      </c>
      <c r="C241" s="42">
        <v>4.6899999999999997E-2</v>
      </c>
    </row>
    <row r="242" spans="1:3" x14ac:dyDescent="0.35">
      <c r="A242" s="64">
        <v>362</v>
      </c>
      <c r="B242" s="64">
        <v>362</v>
      </c>
      <c r="C242" s="42">
        <v>2.2599999999999999E-2</v>
      </c>
    </row>
    <row r="243" spans="1:3" x14ac:dyDescent="0.35">
      <c r="A243" s="64">
        <v>362</v>
      </c>
      <c r="B243" s="64">
        <v>362</v>
      </c>
      <c r="C243" s="42">
        <v>2.2599999999999999E-2</v>
      </c>
    </row>
    <row r="244" spans="1:3" x14ac:dyDescent="0.35">
      <c r="A244" s="64">
        <v>366</v>
      </c>
      <c r="B244" s="64">
        <v>366</v>
      </c>
      <c r="C244" s="42">
        <v>1.32E-2</v>
      </c>
    </row>
    <row r="245" spans="1:3" x14ac:dyDescent="0.35">
      <c r="A245" s="64">
        <v>367</v>
      </c>
      <c r="B245" s="64">
        <v>367</v>
      </c>
      <c r="C245" s="42">
        <v>2.3199999999999998E-2</v>
      </c>
    </row>
    <row r="246" spans="1:3" x14ac:dyDescent="0.35">
      <c r="A246" s="64">
        <v>367</v>
      </c>
      <c r="B246" s="64">
        <v>367</v>
      </c>
      <c r="C246" s="42">
        <v>2.3199999999999998E-2</v>
      </c>
    </row>
    <row r="247" spans="1:3" x14ac:dyDescent="0.35">
      <c r="A247" s="64">
        <v>368</v>
      </c>
      <c r="B247" s="64">
        <v>368</v>
      </c>
      <c r="C247" s="42">
        <v>4.6899999999999997E-2</v>
      </c>
    </row>
    <row r="248" spans="1:3" x14ac:dyDescent="0.35">
      <c r="A248" s="64">
        <v>368</v>
      </c>
      <c r="B248" s="64">
        <v>368</v>
      </c>
      <c r="C248" s="42">
        <v>4.6899999999999997E-2</v>
      </c>
    </row>
    <row r="249" spans="1:3" x14ac:dyDescent="0.35">
      <c r="A249" s="64">
        <v>373</v>
      </c>
      <c r="B249" s="64">
        <v>373</v>
      </c>
      <c r="C249" s="42">
        <v>4.5499999999999999E-2</v>
      </c>
    </row>
    <row r="250" spans="1:3" x14ac:dyDescent="0.35">
      <c r="A250" s="64">
        <v>370</v>
      </c>
      <c r="B250" s="64">
        <v>370</v>
      </c>
      <c r="C250" s="42">
        <v>5.1799999999999999E-2</v>
      </c>
    </row>
    <row r="251" spans="1:3" x14ac:dyDescent="0.35">
      <c r="A251" s="64">
        <v>369</v>
      </c>
      <c r="B251" s="64">
        <v>369</v>
      </c>
      <c r="C251" s="42">
        <v>2.7799999999999998E-2</v>
      </c>
    </row>
    <row r="252" spans="1:3" x14ac:dyDescent="0.35">
      <c r="A252" s="65">
        <v>362.1</v>
      </c>
      <c r="B252" s="65">
        <v>362.1</v>
      </c>
      <c r="C252" s="42">
        <v>4.1799999999999997E-2</v>
      </c>
    </row>
    <row r="253" spans="1:3" x14ac:dyDescent="0.35">
      <c r="A253" s="65">
        <v>362.2</v>
      </c>
      <c r="B253" s="65">
        <v>362.2</v>
      </c>
      <c r="C253" s="42">
        <v>2.2599999999999999E-2</v>
      </c>
    </row>
    <row r="254" spans="1:3" x14ac:dyDescent="0.35">
      <c r="A254" s="64"/>
      <c r="B254" s="64"/>
      <c r="C254" s="42">
        <v>0</v>
      </c>
    </row>
    <row r="255" spans="1:3" x14ac:dyDescent="0.35">
      <c r="A255" s="66"/>
      <c r="B255" s="66"/>
      <c r="C255" s="54"/>
    </row>
    <row r="256" spans="1:3" x14ac:dyDescent="0.35">
      <c r="A256" s="64"/>
      <c r="B256" s="64"/>
      <c r="C256" s="47"/>
    </row>
    <row r="257" spans="1:3" x14ac:dyDescent="0.35">
      <c r="A257" s="64"/>
      <c r="B257" s="64"/>
      <c r="C257" s="47"/>
    </row>
    <row r="258" spans="1:3" x14ac:dyDescent="0.35">
      <c r="A258" s="64"/>
      <c r="B258" s="64"/>
      <c r="C258" s="47"/>
    </row>
    <row r="259" spans="1:3" x14ac:dyDescent="0.35">
      <c r="A259" s="64"/>
      <c r="B259" s="64"/>
      <c r="C259" s="47"/>
    </row>
    <row r="260" spans="1:3" x14ac:dyDescent="0.35">
      <c r="A260" s="64"/>
      <c r="B260" s="64"/>
      <c r="C260" s="47"/>
    </row>
    <row r="261" spans="1:3" x14ac:dyDescent="0.35">
      <c r="A261" s="64"/>
      <c r="B261" s="64"/>
      <c r="C261" s="47"/>
    </row>
    <row r="262" spans="1:3" x14ac:dyDescent="0.35">
      <c r="A262" s="64"/>
      <c r="B262" s="64"/>
      <c r="C262" s="40"/>
    </row>
    <row r="263" spans="1:3" x14ac:dyDescent="0.35">
      <c r="A263" s="64"/>
      <c r="B263" s="64"/>
      <c r="C263" s="50" t="s">
        <v>335</v>
      </c>
    </row>
    <row r="264" spans="1:3" x14ac:dyDescent="0.35">
      <c r="A264" s="64"/>
      <c r="B264" s="64"/>
      <c r="C264" s="50" t="s">
        <v>24</v>
      </c>
    </row>
    <row r="265" spans="1:3" x14ac:dyDescent="0.35">
      <c r="A265" s="64"/>
      <c r="B265" s="64"/>
      <c r="C265" s="55">
        <v>2009</v>
      </c>
    </row>
    <row r="266" spans="1:3" x14ac:dyDescent="0.35">
      <c r="A266" s="64"/>
      <c r="B266" s="64"/>
      <c r="C266" s="55"/>
    </row>
    <row r="267" spans="1:3" x14ac:dyDescent="0.35">
      <c r="A267" s="64">
        <v>389</v>
      </c>
      <c r="B267" s="64">
        <v>389</v>
      </c>
      <c r="C267" s="42">
        <v>0</v>
      </c>
    </row>
    <row r="268" spans="1:3" x14ac:dyDescent="0.35">
      <c r="A268" s="64">
        <v>389.1</v>
      </c>
      <c r="B268" s="64">
        <v>389.1</v>
      </c>
      <c r="C268" s="42">
        <v>1.9400000000000001E-2</v>
      </c>
    </row>
    <row r="269" spans="1:3" x14ac:dyDescent="0.35">
      <c r="A269" s="64">
        <v>390.1</v>
      </c>
      <c r="B269" s="64">
        <v>390.1</v>
      </c>
      <c r="C269" s="42">
        <v>2.5999999999999999E-2</v>
      </c>
    </row>
    <row r="270" spans="1:3" x14ac:dyDescent="0.35">
      <c r="A270" s="64">
        <v>398</v>
      </c>
      <c r="B270" s="64">
        <v>398</v>
      </c>
      <c r="C270" s="42">
        <v>5.4199999999999998E-2</v>
      </c>
    </row>
    <row r="271" spans="1:3" x14ac:dyDescent="0.35">
      <c r="A271" s="64"/>
      <c r="B271" s="64"/>
      <c r="C271" s="47"/>
    </row>
    <row r="272" spans="1:3" x14ac:dyDescent="0.35">
      <c r="A272" s="64"/>
      <c r="B272" s="64"/>
      <c r="C272" s="42">
        <v>5.4199999999999998E-2</v>
      </c>
    </row>
    <row r="273" spans="1:3" x14ac:dyDescent="0.35">
      <c r="A273" s="64">
        <v>399.26</v>
      </c>
      <c r="B273" s="64">
        <v>399.26</v>
      </c>
      <c r="C273" s="42">
        <v>2.9600000000000001E-2</v>
      </c>
    </row>
    <row r="274" spans="1:3" x14ac:dyDescent="0.35">
      <c r="A274" s="64">
        <v>397.2</v>
      </c>
      <c r="B274" s="64">
        <v>397.2</v>
      </c>
      <c r="C274" s="42">
        <v>8.48E-2</v>
      </c>
    </row>
    <row r="275" spans="1:3" x14ac:dyDescent="0.35">
      <c r="A275" s="64">
        <v>397</v>
      </c>
      <c r="B275" s="64">
        <v>397</v>
      </c>
      <c r="C275" s="42">
        <v>4.6199999999999998E-2</v>
      </c>
    </row>
    <row r="276" spans="1:3" x14ac:dyDescent="0.35">
      <c r="A276" s="64">
        <v>397</v>
      </c>
      <c r="B276" s="64">
        <v>397</v>
      </c>
      <c r="C276" s="42">
        <v>4.6199999999999998E-2</v>
      </c>
    </row>
    <row r="277" spans="1:3" x14ac:dyDescent="0.35">
      <c r="A277" s="64">
        <v>397</v>
      </c>
      <c r="B277" s="64">
        <v>397</v>
      </c>
      <c r="C277" s="42">
        <v>4.6199999999999998E-2</v>
      </c>
    </row>
    <row r="278" spans="1:3" x14ac:dyDescent="0.35">
      <c r="A278" s="64">
        <v>397</v>
      </c>
      <c r="B278" s="64">
        <v>397</v>
      </c>
      <c r="C278" s="42">
        <v>4.6199999999999998E-2</v>
      </c>
    </row>
    <row r="279" spans="1:3" x14ac:dyDescent="0.35">
      <c r="A279" s="64">
        <v>397</v>
      </c>
      <c r="B279" s="64">
        <v>397</v>
      </c>
      <c r="C279" s="42">
        <v>4.6199999999999998E-2</v>
      </c>
    </row>
    <row r="280" spans="1:3" x14ac:dyDescent="0.35">
      <c r="A280" s="64">
        <v>397</v>
      </c>
      <c r="B280" s="64">
        <v>397</v>
      </c>
      <c r="C280" s="42">
        <v>4.6199999999999998E-2</v>
      </c>
    </row>
    <row r="281" spans="1:3" x14ac:dyDescent="0.35">
      <c r="A281" s="64">
        <v>397</v>
      </c>
      <c r="B281" s="64">
        <v>397</v>
      </c>
      <c r="C281" s="42">
        <v>4.6199999999999998E-2</v>
      </c>
    </row>
    <row r="282" spans="1:3" x14ac:dyDescent="0.35">
      <c r="A282" s="64">
        <v>397</v>
      </c>
      <c r="B282" s="64">
        <v>397</v>
      </c>
      <c r="C282" s="42">
        <v>4.6199999999999998E-2</v>
      </c>
    </row>
    <row r="283" spans="1:3" x14ac:dyDescent="0.35">
      <c r="A283" s="64">
        <v>397.1</v>
      </c>
      <c r="B283" s="64">
        <v>397.1</v>
      </c>
      <c r="C283" s="42">
        <v>5.0799999999999998E-2</v>
      </c>
    </row>
    <row r="284" spans="1:3" x14ac:dyDescent="0.35">
      <c r="A284" s="64">
        <v>392</v>
      </c>
      <c r="B284" s="64">
        <v>392</v>
      </c>
      <c r="C284" s="42">
        <v>0.14449999999999999</v>
      </c>
    </row>
    <row r="285" spans="1:3" x14ac:dyDescent="0.35">
      <c r="A285" s="64">
        <v>392</v>
      </c>
      <c r="B285" s="64">
        <v>392</v>
      </c>
      <c r="C285" s="42">
        <v>0.14449999999999999</v>
      </c>
    </row>
    <row r="286" spans="1:3" x14ac:dyDescent="0.35">
      <c r="A286" s="64">
        <v>391.1</v>
      </c>
      <c r="B286" s="64">
        <v>391.1</v>
      </c>
      <c r="C286" s="42">
        <v>5.79E-2</v>
      </c>
    </row>
    <row r="287" spans="1:3" x14ac:dyDescent="0.35">
      <c r="A287" s="64">
        <v>391.1</v>
      </c>
      <c r="B287" s="64">
        <v>391.1</v>
      </c>
      <c r="C287" s="42">
        <v>5.79E-2</v>
      </c>
    </row>
    <row r="288" spans="1:3" x14ac:dyDescent="0.35">
      <c r="A288" s="64">
        <v>391.1</v>
      </c>
      <c r="B288" s="64">
        <v>391.1</v>
      </c>
      <c r="C288" s="42">
        <v>5.79E-2</v>
      </c>
    </row>
    <row r="289" spans="1:3" x14ac:dyDescent="0.35">
      <c r="A289" s="64">
        <v>394</v>
      </c>
      <c r="B289" s="64">
        <v>394</v>
      </c>
      <c r="C289" s="42">
        <v>4.7800000000000002E-2</v>
      </c>
    </row>
    <row r="290" spans="1:3" x14ac:dyDescent="0.35">
      <c r="A290" s="65">
        <v>390.2</v>
      </c>
      <c r="B290" s="65">
        <v>390.2</v>
      </c>
      <c r="C290" s="42">
        <v>4.6199999999999998E-2</v>
      </c>
    </row>
    <row r="291" spans="1:3" x14ac:dyDescent="0.35">
      <c r="A291" s="65">
        <v>390.2</v>
      </c>
      <c r="B291" s="65">
        <v>390.2</v>
      </c>
      <c r="C291" s="42">
        <v>4.6199999999999998E-2</v>
      </c>
    </row>
    <row r="292" spans="1:3" x14ac:dyDescent="0.35">
      <c r="A292" s="65">
        <v>391.31</v>
      </c>
      <c r="B292" s="65">
        <v>391.31</v>
      </c>
      <c r="C292" s="42">
        <v>0.12620000000000001</v>
      </c>
    </row>
    <row r="293" spans="1:3" x14ac:dyDescent="0.35">
      <c r="A293" s="67"/>
      <c r="B293" s="67"/>
      <c r="C293" s="47"/>
    </row>
    <row r="294" spans="1:3" x14ac:dyDescent="0.35">
      <c r="A294" s="64">
        <v>395</v>
      </c>
      <c r="B294" s="64">
        <v>395</v>
      </c>
      <c r="C294" s="42">
        <v>0.10829999999999999</v>
      </c>
    </row>
    <row r="295" spans="1:3" x14ac:dyDescent="0.35">
      <c r="A295" s="64">
        <v>393</v>
      </c>
      <c r="B295" s="64">
        <v>393</v>
      </c>
      <c r="C295" s="42">
        <v>5.1700000000000003E-2</v>
      </c>
    </row>
    <row r="296" spans="1:3" x14ac:dyDescent="0.35">
      <c r="A296" s="64">
        <v>399.76</v>
      </c>
      <c r="B296" s="64">
        <v>399.76</v>
      </c>
      <c r="C296" s="42">
        <v>3.5999999999999997E-2</v>
      </c>
    </row>
    <row r="297" spans="1:3" x14ac:dyDescent="0.35">
      <c r="A297" s="64">
        <v>391.32</v>
      </c>
      <c r="B297" s="64">
        <v>391.32</v>
      </c>
      <c r="C297" s="42">
        <v>0.1298</v>
      </c>
    </row>
    <row r="298" spans="1:3" x14ac:dyDescent="0.35">
      <c r="A298" s="64"/>
      <c r="B298" s="64"/>
      <c r="C298" s="42">
        <v>0</v>
      </c>
    </row>
    <row r="299" spans="1:3" x14ac:dyDescent="0.35">
      <c r="A299" s="64">
        <v>399</v>
      </c>
      <c r="B299" s="64">
        <v>399</v>
      </c>
      <c r="C299" s="42">
        <v>0</v>
      </c>
    </row>
    <row r="300" spans="1:3" x14ac:dyDescent="0.35">
      <c r="C300" s="47"/>
    </row>
    <row r="301" spans="1:3" x14ac:dyDescent="0.35">
      <c r="C301" s="42">
        <v>8.0399999999999999E-2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Summary</vt:lpstr>
      <vt:lpstr>Comparison Schedule</vt:lpstr>
      <vt:lpstr>Old Data</vt:lpstr>
      <vt:lpstr>Depr.Rate 2009</vt:lpstr>
      <vt:lpstr>Deprate2009</vt:lpstr>
      <vt:lpstr>DepRates2001</vt:lpstr>
      <vt:lpstr>Descriptions</vt:lpstr>
      <vt:lpstr>'Comparison Schedule'!Print_Area</vt:lpstr>
      <vt:lpstr>Summary!Print_Area</vt:lpstr>
      <vt:lpstr>'Comparison Schedule'!Print_Titles</vt:lpstr>
      <vt:lpstr>Summary!Print_Titles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2025-11-19T14:42:11Z</dcterms:created>
  <dcterms:modified xsi:type="dcterms:W3CDTF">2025-11-19T18:12:42Z</dcterms:modified>
</cp:coreProperties>
</file>