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a57efb9c6aa672/Documents/April 21 2025/Files Jan 7 2022/Nova Scotia/NS Power GRA/Testimony/"/>
    </mc:Choice>
  </mc:AlternateContent>
  <xr:revisionPtr revIDLastSave="187" documentId="8_{E4F63AB3-5868-4352-9A3B-2C726BAE3E55}" xr6:coauthVersionLast="47" xr6:coauthVersionMax="47" xr10:uidLastSave="{D3E818C1-6212-4097-B6D8-1A8163A85AAF}"/>
  <bookViews>
    <workbookView xWindow="-110" yWindow="-110" windowWidth="19420" windowHeight="11860" tabRatio="783" activeTab="6" xr2:uid="{1F92814D-7F8B-412E-9F48-A50B3D19602F}"/>
  </bookViews>
  <sheets>
    <sheet name="ALG v ELG comparison - Ex1" sheetId="3" r:id="rId1"/>
    <sheet name="ALG v ELG Figure Accrual EX1" sheetId="9" r:id="rId2"/>
    <sheet name="ALG v ELG Figure AD EX1" sheetId="10" r:id="rId3"/>
    <sheet name="ALG v ELG comparison - Ex2" sheetId="11" r:id="rId4"/>
    <sheet name="ALG v ELG Figure Accrual EX2" sheetId="12" r:id="rId5"/>
    <sheet name="ALG v ELG Figure AD EX2" sheetId="13" r:id="rId6"/>
    <sheet name="ALG v ELG Figure Accrual COMB" sheetId="15" r:id="rId7"/>
  </sheets>
  <calcPr calcId="191029" iterate="1" iterateCount="2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5" l="1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B5" i="15"/>
  <c r="S4" i="15"/>
  <c r="R4" i="15"/>
  <c r="Q4" i="15"/>
  <c r="P4" i="15"/>
  <c r="O4" i="15"/>
  <c r="N4" i="15"/>
  <c r="M4" i="15"/>
  <c r="L4" i="15"/>
  <c r="K4" i="15"/>
  <c r="J4" i="15"/>
  <c r="I4" i="15"/>
  <c r="H4" i="15"/>
  <c r="G4" i="15"/>
  <c r="F4" i="15"/>
  <c r="E4" i="15"/>
  <c r="D4" i="15"/>
  <c r="C4" i="15"/>
  <c r="B4" i="15"/>
  <c r="Q20" i="11"/>
  <c r="Q19" i="11"/>
  <c r="Q18" i="11"/>
  <c r="Q17" i="11"/>
  <c r="Q16" i="11"/>
  <c r="O2" i="13" s="1"/>
  <c r="Q15" i="11"/>
  <c r="N2" i="13" s="1"/>
  <c r="Q14" i="11"/>
  <c r="M2" i="13" s="1"/>
  <c r="Q13" i="11"/>
  <c r="L2" i="13" s="1"/>
  <c r="Q12" i="11"/>
  <c r="Q11" i="11"/>
  <c r="Q10" i="11"/>
  <c r="Q9" i="11"/>
  <c r="Q8" i="11"/>
  <c r="G2" i="13" s="1"/>
  <c r="Q7" i="11"/>
  <c r="Q6" i="11"/>
  <c r="Q5" i="11"/>
  <c r="Q4" i="11"/>
  <c r="D2" i="13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C3" i="13"/>
  <c r="T26" i="11"/>
  <c r="R27" i="11"/>
  <c r="S27" i="11"/>
  <c r="I37" i="11" s="1"/>
  <c r="T27" i="11"/>
  <c r="I40" i="11"/>
  <c r="B3" i="13"/>
  <c r="S2" i="13"/>
  <c r="R2" i="13"/>
  <c r="Q2" i="13"/>
  <c r="P2" i="13"/>
  <c r="K2" i="13"/>
  <c r="J2" i="13"/>
  <c r="I2" i="13"/>
  <c r="H2" i="13"/>
  <c r="F2" i="13"/>
  <c r="E2" i="13"/>
  <c r="C2" i="13"/>
  <c r="B2" i="13"/>
  <c r="C3" i="12"/>
  <c r="B3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C2" i="12"/>
  <c r="B2" i="12"/>
  <c r="N43" i="11"/>
  <c r="M43" i="11"/>
  <c r="L43" i="11"/>
  <c r="K43" i="11"/>
  <c r="G43" i="11"/>
  <c r="F43" i="11"/>
  <c r="I42" i="11"/>
  <c r="I41" i="11"/>
  <c r="I39" i="11"/>
  <c r="I38" i="11"/>
  <c r="I34" i="11"/>
  <c r="I33" i="11"/>
  <c r="I31" i="11"/>
  <c r="I30" i="11"/>
  <c r="I29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D27" i="11"/>
  <c r="D30" i="11"/>
  <c r="D29" i="11"/>
  <c r="D28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F30" i="11"/>
  <c r="F29" i="11"/>
  <c r="F28" i="11"/>
  <c r="F27" i="11"/>
  <c r="F26" i="11"/>
  <c r="F25" i="11"/>
  <c r="W26" i="11"/>
  <c r="U26" i="11"/>
  <c r="P26" i="11"/>
  <c r="O26" i="11"/>
  <c r="U25" i="11"/>
  <c r="P25" i="11"/>
  <c r="O25" i="11"/>
  <c r="S25" i="11"/>
  <c r="S26" i="11" s="1"/>
  <c r="R25" i="11"/>
  <c r="V4" i="11"/>
  <c r="W3" i="11"/>
  <c r="U3" i="11"/>
  <c r="P4" i="11"/>
  <c r="P3" i="11"/>
  <c r="O4" i="11"/>
  <c r="O3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D8" i="11"/>
  <c r="D7" i="11"/>
  <c r="D6" i="11"/>
  <c r="D5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S3" i="11" s="1"/>
  <c r="S4" i="11" s="1"/>
  <c r="F8" i="11"/>
  <c r="F7" i="11"/>
  <c r="F6" i="11"/>
  <c r="F5" i="11"/>
  <c r="F4" i="11"/>
  <c r="F3" i="11"/>
  <c r="R3" i="11" s="1"/>
  <c r="R4" i="11" s="1"/>
  <c r="R5" i="11" s="1"/>
  <c r="E26" i="11"/>
  <c r="N26" i="11" s="1"/>
  <c r="N27" i="11" s="1"/>
  <c r="D26" i="11"/>
  <c r="J26" i="11" s="1"/>
  <c r="E25" i="11"/>
  <c r="N25" i="11" s="1"/>
  <c r="D25" i="11"/>
  <c r="M25" i="11" s="1"/>
  <c r="L21" i="11"/>
  <c r="K21" i="11"/>
  <c r="E4" i="11"/>
  <c r="D4" i="11"/>
  <c r="W4" i="11" s="1"/>
  <c r="E3" i="11"/>
  <c r="V3" i="11" s="1"/>
  <c r="D3" i="11"/>
  <c r="M3" i="11" s="1"/>
  <c r="M4" i="11" s="1"/>
  <c r="I35" i="11" l="1"/>
  <c r="I36" i="11"/>
  <c r="I28" i="11"/>
  <c r="I32" i="11"/>
  <c r="N28" i="11"/>
  <c r="N29" i="11" s="1"/>
  <c r="N30" i="11" s="1"/>
  <c r="N31" i="11" s="1"/>
  <c r="N32" i="11" s="1"/>
  <c r="N33" i="11" s="1"/>
  <c r="N34" i="11" s="1"/>
  <c r="N35" i="11" s="1"/>
  <c r="N36" i="11" s="1"/>
  <c r="N37" i="11" s="1"/>
  <c r="N38" i="11" s="1"/>
  <c r="N39" i="11" s="1"/>
  <c r="N40" i="11" s="1"/>
  <c r="N41" i="11" s="1"/>
  <c r="N42" i="11" s="1"/>
  <c r="T5" i="11"/>
  <c r="X3" i="11"/>
  <c r="Q25" i="11"/>
  <c r="M26" i="11"/>
  <c r="M27" i="11" s="1"/>
  <c r="V25" i="11"/>
  <c r="V26" i="11"/>
  <c r="W25" i="11"/>
  <c r="X26" i="11"/>
  <c r="M5" i="11"/>
  <c r="U4" i="11"/>
  <c r="J25" i="11"/>
  <c r="X25" i="11" s="1"/>
  <c r="S5" i="11"/>
  <c r="S6" i="11" s="1"/>
  <c r="S7" i="11" s="1"/>
  <c r="S28" i="11"/>
  <c r="S29" i="11" s="1"/>
  <c r="S30" i="11" s="1"/>
  <c r="S31" i="11" s="1"/>
  <c r="S32" i="11" s="1"/>
  <c r="S33" i="11" s="1"/>
  <c r="S34" i="11" s="1"/>
  <c r="S35" i="11" s="1"/>
  <c r="S36" i="11" s="1"/>
  <c r="S37" i="11" s="1"/>
  <c r="S38" i="11" s="1"/>
  <c r="S39" i="11" s="1"/>
  <c r="S40" i="11" s="1"/>
  <c r="S41" i="11" s="1"/>
  <c r="S42" i="11" s="1"/>
  <c r="S43" i="11" s="1"/>
  <c r="R26" i="11"/>
  <c r="T25" i="11"/>
  <c r="R6" i="11"/>
  <c r="F21" i="11"/>
  <c r="J3" i="11"/>
  <c r="T3" i="11"/>
  <c r="T4" i="11"/>
  <c r="J4" i="11"/>
  <c r="X4" i="11" s="1"/>
  <c r="S8" i="11"/>
  <c r="S9" i="11" s="1"/>
  <c r="S10" i="11" s="1"/>
  <c r="S11" i="11" s="1"/>
  <c r="S12" i="11" s="1"/>
  <c r="S13" i="11" s="1"/>
  <c r="S14" i="11" s="1"/>
  <c r="S15" i="11" s="1"/>
  <c r="S16" i="11" s="1"/>
  <c r="S17" i="11" s="1"/>
  <c r="S18" i="11" s="1"/>
  <c r="S19" i="11" s="1"/>
  <c r="G21" i="11"/>
  <c r="E43" i="11"/>
  <c r="D43" i="11"/>
  <c r="D21" i="11"/>
  <c r="N3" i="11"/>
  <c r="E21" i="11"/>
  <c r="H30" i="11" l="1"/>
  <c r="H29" i="11"/>
  <c r="H28" i="11"/>
  <c r="M6" i="11"/>
  <c r="N4" i="11"/>
  <c r="Q3" i="11"/>
  <c r="S20" i="11"/>
  <c r="S21" i="11" s="1"/>
  <c r="I27" i="11"/>
  <c r="I43" i="11" s="1"/>
  <c r="M28" i="11"/>
  <c r="H27" i="11"/>
  <c r="R7" i="11"/>
  <c r="R8" i="11" s="1"/>
  <c r="T6" i="11"/>
  <c r="H43" i="11" l="1"/>
  <c r="U27" i="11"/>
  <c r="O27" i="11"/>
  <c r="J27" i="11"/>
  <c r="W27" i="11"/>
  <c r="O37" i="11"/>
  <c r="U37" i="11"/>
  <c r="O34" i="11"/>
  <c r="U34" i="11"/>
  <c r="O42" i="11"/>
  <c r="U42" i="11"/>
  <c r="O38" i="11"/>
  <c r="U38" i="11"/>
  <c r="O29" i="11"/>
  <c r="U29" i="11"/>
  <c r="O33" i="11"/>
  <c r="U33" i="11"/>
  <c r="N5" i="11"/>
  <c r="U32" i="11"/>
  <c r="O32" i="11"/>
  <c r="O41" i="11"/>
  <c r="U41" i="11"/>
  <c r="P27" i="11"/>
  <c r="V27" i="11"/>
  <c r="O30" i="11"/>
  <c r="U30" i="11"/>
  <c r="U40" i="11"/>
  <c r="O40" i="11"/>
  <c r="O28" i="11"/>
  <c r="U28" i="11"/>
  <c r="O31" i="11"/>
  <c r="U31" i="11"/>
  <c r="O36" i="11"/>
  <c r="U36" i="11"/>
  <c r="M7" i="11"/>
  <c r="O39" i="11"/>
  <c r="U39" i="11"/>
  <c r="U35" i="11"/>
  <c r="O35" i="11"/>
  <c r="R28" i="11"/>
  <c r="M29" i="11"/>
  <c r="T7" i="11"/>
  <c r="D3" i="13" l="1"/>
  <c r="O43" i="11"/>
  <c r="U43" i="11"/>
  <c r="D3" i="12"/>
  <c r="M8" i="11"/>
  <c r="N6" i="11"/>
  <c r="X27" i="11"/>
  <c r="M30" i="11"/>
  <c r="T28" i="11"/>
  <c r="R29" i="11"/>
  <c r="R9" i="11"/>
  <c r="T8" i="11"/>
  <c r="I18" i="11" l="1"/>
  <c r="I20" i="11"/>
  <c r="I14" i="11"/>
  <c r="I15" i="11"/>
  <c r="I11" i="11"/>
  <c r="I16" i="11"/>
  <c r="I19" i="11"/>
  <c r="I17" i="11"/>
  <c r="I7" i="11"/>
  <c r="I9" i="11"/>
  <c r="N7" i="11"/>
  <c r="I6" i="11"/>
  <c r="I5" i="11"/>
  <c r="I13" i="11"/>
  <c r="I8" i="11"/>
  <c r="I10" i="11"/>
  <c r="I12" i="11"/>
  <c r="M9" i="11"/>
  <c r="T29" i="11"/>
  <c r="R30" i="11"/>
  <c r="M31" i="11"/>
  <c r="R10" i="11"/>
  <c r="T9" i="11"/>
  <c r="P37" i="11" l="1"/>
  <c r="V37" i="11"/>
  <c r="J37" i="11"/>
  <c r="N3" i="12" s="1"/>
  <c r="W37" i="11"/>
  <c r="P12" i="11"/>
  <c r="V12" i="11"/>
  <c r="P7" i="11"/>
  <c r="V7" i="11"/>
  <c r="P18" i="11"/>
  <c r="V18" i="11"/>
  <c r="P10" i="11"/>
  <c r="V10" i="11"/>
  <c r="P17" i="11"/>
  <c r="V17" i="11"/>
  <c r="P33" i="11"/>
  <c r="V33" i="11"/>
  <c r="W33" i="11"/>
  <c r="J33" i="11"/>
  <c r="J3" i="12" s="1"/>
  <c r="P29" i="11"/>
  <c r="F3" i="13" s="1"/>
  <c r="V29" i="11"/>
  <c r="W29" i="11"/>
  <c r="J29" i="11"/>
  <c r="F3" i="12" s="1"/>
  <c r="P8" i="11"/>
  <c r="V8" i="11"/>
  <c r="P19" i="11"/>
  <c r="V19" i="11"/>
  <c r="P28" i="11"/>
  <c r="V28" i="11"/>
  <c r="W28" i="11"/>
  <c r="J28" i="11"/>
  <c r="P32" i="11"/>
  <c r="V32" i="11"/>
  <c r="J32" i="11"/>
  <c r="I3" i="12" s="1"/>
  <c r="W32" i="11"/>
  <c r="V13" i="11"/>
  <c r="P13" i="11"/>
  <c r="P16" i="11"/>
  <c r="V16" i="11"/>
  <c r="P36" i="11"/>
  <c r="V36" i="11"/>
  <c r="W36" i="11"/>
  <c r="J36" i="11"/>
  <c r="M3" i="12" s="1"/>
  <c r="P40" i="11"/>
  <c r="V40" i="11"/>
  <c r="W40" i="11"/>
  <c r="J40" i="11"/>
  <c r="Q3" i="12" s="1"/>
  <c r="I21" i="11"/>
  <c r="P5" i="11"/>
  <c r="V5" i="11"/>
  <c r="P11" i="11"/>
  <c r="V11" i="11"/>
  <c r="P31" i="11"/>
  <c r="H3" i="13" s="1"/>
  <c r="V31" i="11"/>
  <c r="W31" i="11"/>
  <c r="J31" i="11"/>
  <c r="H3" i="12" s="1"/>
  <c r="P35" i="11"/>
  <c r="V35" i="11"/>
  <c r="W35" i="11"/>
  <c r="J35" i="11"/>
  <c r="L3" i="12" s="1"/>
  <c r="P15" i="11"/>
  <c r="V15" i="11"/>
  <c r="P39" i="11"/>
  <c r="V39" i="11"/>
  <c r="J39" i="11"/>
  <c r="P3" i="12" s="1"/>
  <c r="W39" i="11"/>
  <c r="P41" i="11"/>
  <c r="V41" i="11"/>
  <c r="W41" i="11"/>
  <c r="J41" i="11"/>
  <c r="R3" i="12" s="1"/>
  <c r="V6" i="11"/>
  <c r="P6" i="11"/>
  <c r="M10" i="11"/>
  <c r="N8" i="11"/>
  <c r="V14" i="11"/>
  <c r="P14" i="11"/>
  <c r="P34" i="11"/>
  <c r="V34" i="11"/>
  <c r="W34" i="11"/>
  <c r="J34" i="11"/>
  <c r="K3" i="12" s="1"/>
  <c r="P30" i="11"/>
  <c r="G3" i="13" s="1"/>
  <c r="V30" i="11"/>
  <c r="W30" i="11"/>
  <c r="J30" i="11"/>
  <c r="G3" i="12" s="1"/>
  <c r="P9" i="11"/>
  <c r="V9" i="11"/>
  <c r="P20" i="11"/>
  <c r="V20" i="11"/>
  <c r="P42" i="11"/>
  <c r="V42" i="11"/>
  <c r="J42" i="11"/>
  <c r="S3" i="12" s="1"/>
  <c r="W42" i="11"/>
  <c r="P38" i="11"/>
  <c r="V38" i="11"/>
  <c r="W38" i="11"/>
  <c r="J38" i="11"/>
  <c r="O3" i="12" s="1"/>
  <c r="M32" i="11"/>
  <c r="T30" i="11"/>
  <c r="R31" i="11"/>
  <c r="R11" i="11"/>
  <c r="T10" i="11"/>
  <c r="W43" i="11" l="1"/>
  <c r="E3" i="12"/>
  <c r="J43" i="11"/>
  <c r="V43" i="11"/>
  <c r="E3" i="13"/>
  <c r="P43" i="11"/>
  <c r="Q43" i="11" s="1"/>
  <c r="X42" i="11"/>
  <c r="X33" i="11"/>
  <c r="X37" i="11"/>
  <c r="X38" i="11"/>
  <c r="X40" i="11"/>
  <c r="X41" i="11"/>
  <c r="X29" i="11"/>
  <c r="X35" i="11"/>
  <c r="P21" i="11"/>
  <c r="X31" i="11"/>
  <c r="X28" i="11"/>
  <c r="N9" i="11"/>
  <c r="M11" i="11"/>
  <c r="X30" i="11"/>
  <c r="X34" i="11"/>
  <c r="X39" i="11"/>
  <c r="V21" i="11"/>
  <c r="X36" i="11"/>
  <c r="X32" i="11"/>
  <c r="I3" i="13"/>
  <c r="M33" i="11"/>
  <c r="T31" i="11"/>
  <c r="R32" i="11"/>
  <c r="R12" i="11"/>
  <c r="T11" i="11"/>
  <c r="N10" i="11" l="1"/>
  <c r="M12" i="11"/>
  <c r="T32" i="11"/>
  <c r="R33" i="11"/>
  <c r="J3" i="13"/>
  <c r="M34" i="11"/>
  <c r="R13" i="11"/>
  <c r="T12" i="11"/>
  <c r="M13" i="11" l="1"/>
  <c r="N11" i="11"/>
  <c r="K3" i="13"/>
  <c r="M35" i="11"/>
  <c r="T33" i="11"/>
  <c r="R34" i="11"/>
  <c r="R14" i="11"/>
  <c r="T13" i="11"/>
  <c r="N12" i="11" l="1"/>
  <c r="M14" i="11"/>
  <c r="T34" i="11"/>
  <c r="R35" i="11"/>
  <c r="L3" i="13"/>
  <c r="M36" i="11"/>
  <c r="R15" i="11"/>
  <c r="T14" i="11"/>
  <c r="M15" i="11" l="1"/>
  <c r="N13" i="11"/>
  <c r="M3" i="13"/>
  <c r="M37" i="11"/>
  <c r="T35" i="11"/>
  <c r="R36" i="11"/>
  <c r="R16" i="11"/>
  <c r="T15" i="11"/>
  <c r="N14" i="11" l="1"/>
  <c r="M16" i="11"/>
  <c r="T36" i="11"/>
  <c r="R37" i="11"/>
  <c r="N3" i="13"/>
  <c r="M38" i="11"/>
  <c r="R17" i="11"/>
  <c r="T16" i="11"/>
  <c r="M17" i="11" l="1"/>
  <c r="M20" i="11"/>
  <c r="N15" i="11"/>
  <c r="O3" i="13"/>
  <c r="M42" i="11"/>
  <c r="S3" i="13" s="1"/>
  <c r="M39" i="11"/>
  <c r="T37" i="11"/>
  <c r="R38" i="11"/>
  <c r="R18" i="11"/>
  <c r="T17" i="11"/>
  <c r="N16" i="11" l="1"/>
  <c r="M18" i="11"/>
  <c r="P3" i="13"/>
  <c r="M40" i="11"/>
  <c r="T38" i="11"/>
  <c r="R39" i="11"/>
  <c r="R19" i="11"/>
  <c r="T18" i="11"/>
  <c r="M19" i="11" l="1"/>
  <c r="N17" i="11"/>
  <c r="T39" i="11"/>
  <c r="R40" i="11"/>
  <c r="M41" i="11"/>
  <c r="R3" i="13" s="1"/>
  <c r="Q3" i="13"/>
  <c r="R20" i="11"/>
  <c r="T19" i="11"/>
  <c r="N18" i="11" l="1"/>
  <c r="T40" i="11"/>
  <c r="R41" i="11"/>
  <c r="R21" i="11"/>
  <c r="T20" i="11"/>
  <c r="T21" i="11" s="1"/>
  <c r="N19" i="11" l="1"/>
  <c r="T41" i="11"/>
  <c r="R42" i="11"/>
  <c r="T42" i="11" l="1"/>
  <c r="T43" i="11" s="1"/>
  <c r="R43" i="11"/>
  <c r="N20" i="11"/>
  <c r="N21" i="11" l="1"/>
  <c r="P3" i="10" l="1"/>
  <c r="O3" i="10"/>
  <c r="N3" i="10"/>
  <c r="M3" i="10"/>
  <c r="L3" i="10"/>
  <c r="K3" i="10"/>
  <c r="J3" i="10"/>
  <c r="I3" i="10"/>
  <c r="H3" i="10"/>
  <c r="G3" i="10"/>
  <c r="F3" i="10"/>
  <c r="E3" i="10"/>
  <c r="D3" i="10"/>
  <c r="C3" i="10"/>
  <c r="B3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B2" i="10"/>
  <c r="P3" i="9"/>
  <c r="O3" i="9"/>
  <c r="N3" i="9"/>
  <c r="M3" i="9"/>
  <c r="L3" i="9"/>
  <c r="K3" i="9"/>
  <c r="J3" i="9"/>
  <c r="I3" i="9"/>
  <c r="H3" i="9"/>
  <c r="G3" i="9"/>
  <c r="F3" i="9"/>
  <c r="E3" i="9"/>
  <c r="D3" i="9"/>
  <c r="C3" i="9"/>
  <c r="B3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37" i="3" s="1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L36" i="3"/>
  <c r="L35" i="3"/>
  <c r="L34" i="3"/>
  <c r="L33" i="3"/>
  <c r="M32" i="3"/>
  <c r="L32" i="3"/>
  <c r="L31" i="3"/>
  <c r="L30" i="3"/>
  <c r="L29" i="3"/>
  <c r="N28" i="3"/>
  <c r="L28" i="3"/>
  <c r="L27" i="3"/>
  <c r="N6" i="3"/>
  <c r="N9" i="3"/>
  <c r="N10" i="3"/>
  <c r="M14" i="3"/>
  <c r="M13" i="3"/>
  <c r="M6" i="3"/>
  <c r="M5" i="3"/>
  <c r="L17" i="3"/>
  <c r="L16" i="3"/>
  <c r="L15" i="3"/>
  <c r="L14" i="3"/>
  <c r="L13" i="3"/>
  <c r="L12" i="3"/>
  <c r="L11" i="3"/>
  <c r="L10" i="3"/>
  <c r="L9" i="3"/>
  <c r="L8" i="3"/>
  <c r="E17" i="3"/>
  <c r="N17" i="3" s="1"/>
  <c r="E16" i="3"/>
  <c r="N16" i="3" s="1"/>
  <c r="E15" i="3"/>
  <c r="N15" i="3" s="1"/>
  <c r="E14" i="3"/>
  <c r="N14" i="3" s="1"/>
  <c r="E13" i="3"/>
  <c r="N13" i="3" s="1"/>
  <c r="E12" i="3"/>
  <c r="M12" i="3" s="1"/>
  <c r="E11" i="3"/>
  <c r="M11" i="3" s="1"/>
  <c r="E10" i="3"/>
  <c r="M10" i="3" s="1"/>
  <c r="E9" i="3"/>
  <c r="M9" i="3" s="1"/>
  <c r="E8" i="3"/>
  <c r="N8" i="3" s="1"/>
  <c r="E7" i="3"/>
  <c r="M7" i="3" s="1"/>
  <c r="E6" i="3"/>
  <c r="E5" i="3"/>
  <c r="E4" i="3"/>
  <c r="M4" i="3" s="1"/>
  <c r="E3" i="3"/>
  <c r="M3" i="3" s="1"/>
  <c r="D7" i="3"/>
  <c r="D6" i="3"/>
  <c r="L6" i="3" s="1"/>
  <c r="D5" i="3"/>
  <c r="L5" i="3" s="1"/>
  <c r="D4" i="3"/>
  <c r="L4" i="3" s="1"/>
  <c r="D3" i="3"/>
  <c r="L3" i="3" s="1"/>
  <c r="E36" i="3"/>
  <c r="M36" i="3" s="1"/>
  <c r="E35" i="3"/>
  <c r="N35" i="3" s="1"/>
  <c r="E34" i="3"/>
  <c r="N34" i="3" s="1"/>
  <c r="E33" i="3"/>
  <c r="N33" i="3" s="1"/>
  <c r="E32" i="3"/>
  <c r="N32" i="3" s="1"/>
  <c r="E31" i="3"/>
  <c r="N31" i="3" s="1"/>
  <c r="E30" i="3"/>
  <c r="M30" i="3" s="1"/>
  <c r="E29" i="3"/>
  <c r="N29" i="3" s="1"/>
  <c r="E28" i="3"/>
  <c r="M28" i="3" s="1"/>
  <c r="E27" i="3"/>
  <c r="N27" i="3" s="1"/>
  <c r="E26" i="3"/>
  <c r="N26" i="3" s="1"/>
  <c r="E25" i="3"/>
  <c r="M25" i="3" s="1"/>
  <c r="E24" i="3"/>
  <c r="M24" i="3" s="1"/>
  <c r="E23" i="3"/>
  <c r="M23" i="3" s="1"/>
  <c r="E22" i="3"/>
  <c r="M22" i="3" s="1"/>
  <c r="D26" i="3"/>
  <c r="L26" i="3" s="1"/>
  <c r="D25" i="3"/>
  <c r="D24" i="3"/>
  <c r="D23" i="3"/>
  <c r="L23" i="3" s="1"/>
  <c r="D22" i="3"/>
  <c r="M15" i="3" l="1"/>
  <c r="M16" i="3"/>
  <c r="N5" i="3"/>
  <c r="N22" i="3"/>
  <c r="N7" i="3"/>
  <c r="M17" i="3"/>
  <c r="L22" i="3"/>
  <c r="M29" i="3"/>
  <c r="M8" i="3"/>
  <c r="N24" i="3"/>
  <c r="N25" i="3"/>
  <c r="L7" i="3"/>
  <c r="M31" i="3"/>
  <c r="N36" i="3"/>
  <c r="M34" i="3"/>
  <c r="M26" i="3"/>
  <c r="N4" i="3"/>
  <c r="L24" i="3"/>
  <c r="N11" i="3"/>
  <c r="N3" i="3"/>
  <c r="M27" i="3"/>
  <c r="N30" i="3"/>
  <c r="M33" i="3"/>
  <c r="N23" i="3"/>
  <c r="N37" i="3" s="1"/>
  <c r="N12" i="3"/>
  <c r="M35" i="3"/>
  <c r="L25" i="3"/>
  <c r="D18" i="3"/>
  <c r="L37" i="3" l="1"/>
  <c r="M37" i="3"/>
  <c r="M18" i="3"/>
  <c r="L18" i="3"/>
  <c r="N18" i="3"/>
  <c r="H37" i="3" l="1"/>
  <c r="G37" i="3"/>
  <c r="D37" i="3"/>
  <c r="H18" i="3"/>
  <c r="G18" i="3"/>
  <c r="E18" i="3"/>
  <c r="I22" i="3"/>
  <c r="J22" i="3"/>
  <c r="J3" i="3"/>
  <c r="J4" i="3" s="1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I3" i="3"/>
  <c r="I4" i="3" l="1"/>
  <c r="K3" i="3"/>
  <c r="I23" i="3"/>
  <c r="K22" i="3"/>
  <c r="E37" i="3"/>
  <c r="J23" i="3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I24" i="3" l="1"/>
  <c r="K23" i="3"/>
  <c r="I5" i="3"/>
  <c r="K4" i="3"/>
  <c r="I6" i="3" l="1"/>
  <c r="K5" i="3"/>
  <c r="I25" i="3"/>
  <c r="K24" i="3"/>
  <c r="I26" i="3" l="1"/>
  <c r="K25" i="3"/>
  <c r="I7" i="3"/>
  <c r="K6" i="3"/>
  <c r="I8" i="3" l="1"/>
  <c r="K7" i="3"/>
  <c r="I27" i="3"/>
  <c r="K26" i="3"/>
  <c r="I28" i="3" l="1"/>
  <c r="K27" i="3"/>
  <c r="I9" i="3"/>
  <c r="K8" i="3"/>
  <c r="I10" i="3" l="1"/>
  <c r="K9" i="3"/>
  <c r="I29" i="3"/>
  <c r="K28" i="3"/>
  <c r="I30" i="3" l="1"/>
  <c r="K29" i="3"/>
  <c r="I11" i="3"/>
  <c r="K10" i="3"/>
  <c r="I12" i="3" l="1"/>
  <c r="K11" i="3"/>
  <c r="I31" i="3"/>
  <c r="K30" i="3"/>
  <c r="I32" i="3" l="1"/>
  <c r="K31" i="3"/>
  <c r="I13" i="3"/>
  <c r="K12" i="3"/>
  <c r="I14" i="3" l="1"/>
  <c r="K13" i="3"/>
  <c r="I33" i="3"/>
  <c r="K32" i="3"/>
  <c r="I34" i="3" l="1"/>
  <c r="K33" i="3"/>
  <c r="I15" i="3"/>
  <c r="K14" i="3"/>
  <c r="I16" i="3" l="1"/>
  <c r="K15" i="3"/>
  <c r="I35" i="3"/>
  <c r="K34" i="3"/>
  <c r="I36" i="3" l="1"/>
  <c r="K35" i="3"/>
  <c r="I17" i="3"/>
  <c r="K16" i="3"/>
  <c r="I18" i="3" l="1"/>
  <c r="K18" i="3" s="1"/>
  <c r="K17" i="3"/>
  <c r="I37" i="3"/>
  <c r="K37" i="3" s="1"/>
  <c r="K36" i="3"/>
  <c r="H5" i="11" l="1"/>
  <c r="H6" i="11"/>
  <c r="H7" i="11"/>
  <c r="H8" i="11"/>
  <c r="H9" i="11"/>
  <c r="J9" i="11"/>
  <c r="H10" i="11"/>
  <c r="H11" i="11"/>
  <c r="H12" i="11"/>
  <c r="H13" i="11"/>
  <c r="H14" i="11"/>
  <c r="H15" i="11"/>
  <c r="H16" i="11"/>
  <c r="J16" i="11"/>
  <c r="H17" i="11"/>
  <c r="H18" i="11"/>
  <c r="H19" i="11"/>
  <c r="H20" i="11"/>
  <c r="M21" i="11"/>
  <c r="U16" i="11" l="1"/>
  <c r="O16" i="11"/>
  <c r="W16" i="11"/>
  <c r="X16" i="11" s="1"/>
  <c r="U9" i="11"/>
  <c r="O9" i="11"/>
  <c r="W9" i="11"/>
  <c r="X9" i="11" s="1"/>
  <c r="J15" i="11"/>
  <c r="U15" i="11"/>
  <c r="O15" i="11"/>
  <c r="W15" i="11"/>
  <c r="J8" i="11"/>
  <c r="O8" i="11"/>
  <c r="U8" i="11"/>
  <c r="W8" i="11"/>
  <c r="X8" i="11" s="1"/>
  <c r="J7" i="11"/>
  <c r="U7" i="11"/>
  <c r="O7" i="11"/>
  <c r="W7" i="11"/>
  <c r="O5" i="11"/>
  <c r="W5" i="11"/>
  <c r="U5" i="11"/>
  <c r="J11" i="11"/>
  <c r="O11" i="11"/>
  <c r="W11" i="11"/>
  <c r="X11" i="11" s="1"/>
  <c r="U11" i="11"/>
  <c r="J14" i="11"/>
  <c r="U14" i="11"/>
  <c r="O14" i="11"/>
  <c r="W14" i="11"/>
  <c r="X14" i="11" s="1"/>
  <c r="J20" i="11"/>
  <c r="O20" i="11"/>
  <c r="U20" i="11"/>
  <c r="W20" i="11"/>
  <c r="J13" i="11"/>
  <c r="U13" i="11"/>
  <c r="O13" i="11"/>
  <c r="W13" i="11"/>
  <c r="X13" i="11" s="1"/>
  <c r="J6" i="11"/>
  <c r="O6" i="11"/>
  <c r="U6" i="11"/>
  <c r="W6" i="11"/>
  <c r="J19" i="11"/>
  <c r="O19" i="11"/>
  <c r="W19" i="11"/>
  <c r="X19" i="11" s="1"/>
  <c r="U19" i="11"/>
  <c r="J12" i="11"/>
  <c r="O12" i="11"/>
  <c r="U12" i="11"/>
  <c r="W12" i="11"/>
  <c r="J18" i="11"/>
  <c r="W18" i="11"/>
  <c r="X18" i="11" s="1"/>
  <c r="U18" i="11"/>
  <c r="O18" i="11"/>
  <c r="J17" i="11"/>
  <c r="O17" i="11"/>
  <c r="U17" i="11"/>
  <c r="W17" i="11"/>
  <c r="J10" i="11"/>
  <c r="U10" i="11"/>
  <c r="O10" i="11"/>
  <c r="W10" i="11"/>
  <c r="X10" i="11" s="1"/>
  <c r="H21" i="11"/>
  <c r="J5" i="11"/>
  <c r="J21" i="11" s="1"/>
  <c r="U21" i="11" l="1"/>
  <c r="X5" i="11"/>
  <c r="W21" i="11"/>
  <c r="O21" i="11"/>
  <c r="Q21" i="11" s="1"/>
  <c r="X17" i="11"/>
  <c r="X12" i="11"/>
  <c r="X6" i="11"/>
  <c r="X20" i="11"/>
  <c r="X7" i="11"/>
  <c r="X15" i="11"/>
</calcChain>
</file>

<file path=xl/sharedStrings.xml><?xml version="1.0" encoding="utf-8"?>
<sst xmlns="http://schemas.openxmlformats.org/spreadsheetml/2006/main" count="101" uniqueCount="38">
  <si>
    <t>Total</t>
  </si>
  <si>
    <t>Average Life Group Procedure</t>
  </si>
  <si>
    <t>Equal Life Group Procedure</t>
  </si>
  <si>
    <t>Year</t>
  </si>
  <si>
    <t>Accruals asset 1 ($)</t>
  </si>
  <si>
    <t>Accruals asset 2 ($)</t>
  </si>
  <si>
    <t>Retirements asset 1 ($)</t>
  </si>
  <si>
    <t>Retirements asset 2 ($)</t>
  </si>
  <si>
    <t>Acc. Dep Balance asset 1 ($)</t>
  </si>
  <si>
    <t>Acc. Dep Balance asset 2 ($)</t>
  </si>
  <si>
    <t>Total Cost Asset 1 ($)</t>
  </si>
  <si>
    <t>Total Cost Asset 2 ($)</t>
  </si>
  <si>
    <t>Depreciation Rate Asset #1 (%)</t>
  </si>
  <si>
    <t>Depreciation Rate Asset #2 (%)</t>
  </si>
  <si>
    <t>Composite Depreciation Rate (%)</t>
  </si>
  <si>
    <t>Total Acc. Dep Balance ($)</t>
  </si>
  <si>
    <t>Total Accruals ($)</t>
  </si>
  <si>
    <t>ALG Accruals</t>
  </si>
  <si>
    <t>ELG Accruals</t>
  </si>
  <si>
    <t>ALG Accum Dep</t>
  </si>
  <si>
    <t>ELG Accum Dep</t>
  </si>
  <si>
    <t>Book Acc. Dep Balance asset 1 ($)</t>
  </si>
  <si>
    <t>Book Acc. Dep Balance asset 2 ($)</t>
  </si>
  <si>
    <t>Calc Acc. Dep Balance asset 2 ($)</t>
  </si>
  <si>
    <t>Calc Acc. Dep Balance asset 1 ($)</t>
  </si>
  <si>
    <t>Book Accruals asset 1 ($)</t>
  </si>
  <si>
    <t>Book Accruals asset 2 ($)</t>
  </si>
  <si>
    <t>Calc Accruals asset 1 ($)</t>
  </si>
  <si>
    <t>Calc Accruals asset 2 ($)</t>
  </si>
  <si>
    <t>Reserve amort asset 1 ($)</t>
  </si>
  <si>
    <t>Reserve amort asset 2 ($)</t>
  </si>
  <si>
    <t>Total Book Acc. Dep Balance ($)</t>
  </si>
  <si>
    <t>Total Calc Acc. Dep Balance ($)</t>
  </si>
  <si>
    <t>Check</t>
  </si>
  <si>
    <t>ALG Accruals Ex 1</t>
  </si>
  <si>
    <t>ELG Accruals Ex 1</t>
  </si>
  <si>
    <t>ALG Accruals Ex 2</t>
  </si>
  <si>
    <t>ELG Accruals Ex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</si>
</sst>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0" fontId="0" fillId="0" borderId="1" xfId="3" applyNumberFormat="1" applyFont="1" applyBorder="1"/>
    <xf numFmtId="10" fontId="2" fillId="0" borderId="1" xfId="0" applyNumberFormat="1" applyFont="1" applyBorder="1"/>
    <xf numFmtId="1" fontId="0" fillId="0" borderId="0" xfId="0" applyNumberFormat="1"/>
    <xf numFmtId="164" fontId="0" fillId="0" borderId="1" xfId="2" applyNumberFormat="1" applyFont="1" applyBorder="1"/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Border="1"/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43" fontId="0" fillId="0" borderId="1" xfId="0" applyNumberFormat="1" applyBorder="1"/>
    <xf numFmtId="0" fontId="0" fillId="0" borderId="0" xfId="0" applyAlignment="1">
      <alignment horizontal="left"/>
    </xf>
    <xf numFmtId="0" fontId="0" fillId="2" borderId="0" xfId="0" applyFill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0" fontId="0" fillId="2" borderId="1" xfId="3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0" fontId="2" fillId="2" borderId="1" xfId="0" applyNumberFormat="1" applyFont="1" applyFill="1" applyBorder="1"/>
    <xf numFmtId="1" fontId="0" fillId="2" borderId="1" xfId="0" applyNumberFormat="1" applyFill="1" applyBorder="1"/>
    <xf numFmtId="1" fontId="2" fillId="2" borderId="1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ALG</a:t>
            </a:r>
            <a:r>
              <a:rPr lang="en-CA" baseline="0"/>
              <a:t> vs ELG procedure accruals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'ALG v ELG Figure Accrual EX1'!$A$2</c:f>
              <c:strCache>
                <c:ptCount val="1"/>
                <c:pt idx="0">
                  <c:v>ALG Accruals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EX1'!$B$1:$P$1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'ALG v ELG Figure Accrual EX1'!$B$2:$P$2</c:f>
              <c:numCache>
                <c:formatCode>_-"$"* #,##0_-;\-"$"* #,##0_-;_-"$"* "-"??_-;_-@_-</c:formatCode>
                <c:ptCount val="15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6-4CDF-A9C2-86A3EFEFB501}"/>
            </c:ext>
          </c:extLst>
        </c:ser>
        <c:ser>
          <c:idx val="1"/>
          <c:order val="1"/>
          <c:tx>
            <c:strRef>
              <c:f>'ALG v ELG Figure Accrual EX1'!$A$3</c:f>
              <c:strCache>
                <c:ptCount val="1"/>
                <c:pt idx="0">
                  <c:v>ELG Accruals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EX1'!$B$1:$P$1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'ALG v ELG Figure Accrual EX1'!$B$3:$P$3</c:f>
              <c:numCache>
                <c:formatCode>_-"$"* #,##0_-;\-"$"* #,##0_-;_-"$"* "-"??_-;_-@_-</c:formatCode>
                <c:ptCount val="15"/>
                <c:pt idx="0">
                  <c:v>266.66666666666669</c:v>
                </c:pt>
                <c:pt idx="1">
                  <c:v>266.66666666666669</c:v>
                </c:pt>
                <c:pt idx="2">
                  <c:v>266.66666666666669</c:v>
                </c:pt>
                <c:pt idx="3">
                  <c:v>266.66666666666669</c:v>
                </c:pt>
                <c:pt idx="4">
                  <c:v>266.66666666666669</c:v>
                </c:pt>
                <c:pt idx="5">
                  <c:v>66.666666666666671</c:v>
                </c:pt>
                <c:pt idx="6">
                  <c:v>66.666666666666671</c:v>
                </c:pt>
                <c:pt idx="7">
                  <c:v>66.666666666666671</c:v>
                </c:pt>
                <c:pt idx="8">
                  <c:v>66.666666666666671</c:v>
                </c:pt>
                <c:pt idx="9">
                  <c:v>66.666666666666671</c:v>
                </c:pt>
                <c:pt idx="10">
                  <c:v>66.666666666666671</c:v>
                </c:pt>
                <c:pt idx="11">
                  <c:v>66.666666666666671</c:v>
                </c:pt>
                <c:pt idx="12">
                  <c:v>66.666666666666671</c:v>
                </c:pt>
                <c:pt idx="13">
                  <c:v>66.666666666666671</c:v>
                </c:pt>
                <c:pt idx="14">
                  <c:v>66.666666666666671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6-4CDF-A9C2-86A3EFEF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2384"/>
        <c:axId val="171758544"/>
      </c:lineChart>
      <c:catAx>
        <c:axId val="17176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58544"/>
        <c:crosses val="autoZero"/>
        <c:auto val="1"/>
        <c:lblAlgn val="ctr"/>
        <c:lblOffset val="100"/>
        <c:noMultiLvlLbl val="0"/>
      </c:catAx>
      <c:valAx>
        <c:axId val="171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6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ALG</a:t>
            </a:r>
            <a:r>
              <a:rPr lang="en-CA" baseline="0"/>
              <a:t> vs ELG procedure accumulated depreciation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'ALG v ELG Figure AD EX1'!$A$2</c:f>
              <c:strCache>
                <c:ptCount val="1"/>
                <c:pt idx="0">
                  <c:v>ALG Accum Dep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AD EX1'!$B$1:$P$1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'ALG v ELG Figure AD EX1'!$B$2:$P$2</c:f>
              <c:numCache>
                <c:formatCode>_-"$"* #,##0_-;\-"$"* #,##0_-;_-"$"* "-"??_-;_-@_-</c:formatCode>
                <c:ptCount val="15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  <c:pt idx="4">
                  <c:v>0</c:v>
                </c:pt>
                <c:pt idx="5">
                  <c:v>100</c:v>
                </c:pt>
                <c:pt idx="6">
                  <c:v>200</c:v>
                </c:pt>
                <c:pt idx="7">
                  <c:v>300</c:v>
                </c:pt>
                <c:pt idx="8">
                  <c:v>400</c:v>
                </c:pt>
                <c:pt idx="9">
                  <c:v>500</c:v>
                </c:pt>
                <c:pt idx="10">
                  <c:v>600</c:v>
                </c:pt>
                <c:pt idx="11">
                  <c:v>700</c:v>
                </c:pt>
                <c:pt idx="12">
                  <c:v>800</c:v>
                </c:pt>
                <c:pt idx="13">
                  <c:v>900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AE7-84C3-CD888606FB14}"/>
            </c:ext>
          </c:extLst>
        </c:ser>
        <c:ser>
          <c:idx val="1"/>
          <c:order val="1"/>
          <c:tx>
            <c:strRef>
              <c:f>'ALG v ELG Figure AD EX1'!$A$3</c:f>
              <c:strCache>
                <c:ptCount val="1"/>
                <c:pt idx="0">
                  <c:v>ELG Accum Dep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AD EX1'!$B$1:$P$1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'ALG v ELG Figure AD EX1'!$B$3:$P$3</c:f>
              <c:numCache>
                <c:formatCode>_-"$"* #,##0_-;\-"$"* #,##0_-;_-"$"* "-"??_-;_-@_-</c:formatCode>
                <c:ptCount val="15"/>
                <c:pt idx="0">
                  <c:v>266.66666666666669</c:v>
                </c:pt>
                <c:pt idx="1">
                  <c:v>533.33333333333337</c:v>
                </c:pt>
                <c:pt idx="2">
                  <c:v>800</c:v>
                </c:pt>
                <c:pt idx="3">
                  <c:v>1066.6666666666667</c:v>
                </c:pt>
                <c:pt idx="4">
                  <c:v>333.33333333333337</c:v>
                </c:pt>
                <c:pt idx="5">
                  <c:v>400.00000000000006</c:v>
                </c:pt>
                <c:pt idx="6">
                  <c:v>466.66666666666674</c:v>
                </c:pt>
                <c:pt idx="7">
                  <c:v>533.33333333333337</c:v>
                </c:pt>
                <c:pt idx="8">
                  <c:v>600</c:v>
                </c:pt>
                <c:pt idx="9">
                  <c:v>666.66666666666663</c:v>
                </c:pt>
                <c:pt idx="10">
                  <c:v>733.33333333333326</c:v>
                </c:pt>
                <c:pt idx="11">
                  <c:v>799.99999999999989</c:v>
                </c:pt>
                <c:pt idx="12">
                  <c:v>866.66666666666652</c:v>
                </c:pt>
                <c:pt idx="13">
                  <c:v>933.33333333333314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AE7-84C3-CD888606F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2384"/>
        <c:axId val="171758544"/>
      </c:lineChart>
      <c:catAx>
        <c:axId val="17176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58544"/>
        <c:crosses val="autoZero"/>
        <c:auto val="1"/>
        <c:lblAlgn val="ctr"/>
        <c:lblOffset val="100"/>
        <c:noMultiLvlLbl val="0"/>
      </c:catAx>
      <c:valAx>
        <c:axId val="171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6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ALG</a:t>
            </a:r>
            <a:r>
              <a:rPr lang="en-CA" baseline="0"/>
              <a:t> vs ELG procedure accruals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'ALG v ELG Figure Accrual EX2'!$A$2</c:f>
              <c:strCache>
                <c:ptCount val="1"/>
                <c:pt idx="0">
                  <c:v>ALG Accruals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EX2'!$B$1:$S$1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EX2'!$B$2:$S$2</c:f>
              <c:numCache>
                <c:formatCode>_-"$"* #,##0_-;\-"$"* #,##0_-;_-"$"* "-"??_-;_-@_-</c:formatCode>
                <c:ptCount val="18"/>
                <c:pt idx="0">
                  <c:v>200</c:v>
                </c:pt>
                <c:pt idx="1">
                  <c:v>200</c:v>
                </c:pt>
                <c:pt idx="2">
                  <c:v>162.49999999999997</c:v>
                </c:pt>
                <c:pt idx="3">
                  <c:v>162.49999999999997</c:v>
                </c:pt>
                <c:pt idx="4">
                  <c:v>162.49999999999997</c:v>
                </c:pt>
                <c:pt idx="5">
                  <c:v>162.49999999999997</c:v>
                </c:pt>
                <c:pt idx="6">
                  <c:v>79.166666666666671</c:v>
                </c:pt>
                <c:pt idx="7">
                  <c:v>79.166666666666671</c:v>
                </c:pt>
                <c:pt idx="8">
                  <c:v>79.166666666666671</c:v>
                </c:pt>
                <c:pt idx="9">
                  <c:v>79.166666666666671</c:v>
                </c:pt>
                <c:pt idx="10">
                  <c:v>79.166666666666671</c:v>
                </c:pt>
                <c:pt idx="11">
                  <c:v>79.166666666666671</c:v>
                </c:pt>
                <c:pt idx="12">
                  <c:v>79.166666666666671</c:v>
                </c:pt>
                <c:pt idx="13">
                  <c:v>79.166666666666671</c:v>
                </c:pt>
                <c:pt idx="14">
                  <c:v>79.166666666666671</c:v>
                </c:pt>
                <c:pt idx="15">
                  <c:v>79.166666666666671</c:v>
                </c:pt>
                <c:pt idx="16">
                  <c:v>79.166666666666671</c:v>
                </c:pt>
                <c:pt idx="17">
                  <c:v>79.166666666666671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D-42C7-859B-FD04A3206494}"/>
            </c:ext>
          </c:extLst>
        </c:ser>
        <c:ser>
          <c:idx val="1"/>
          <c:order val="1"/>
          <c:tx>
            <c:strRef>
              <c:f>'ALG v ELG Figure Accrual EX2'!$A$3</c:f>
              <c:strCache>
                <c:ptCount val="1"/>
                <c:pt idx="0">
                  <c:v>ELG Accruals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EX2'!$B$1:$S$1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EX2'!$B$3:$S$3</c:f>
              <c:numCache>
                <c:formatCode>_-"$"* #,##0_-;\-"$"* #,##0_-;_-"$"* "-"??_-;_-@_-</c:formatCode>
                <c:ptCount val="18"/>
                <c:pt idx="0">
                  <c:v>266.66666666666669</c:v>
                </c:pt>
                <c:pt idx="1">
                  <c:v>266.66666666666669</c:v>
                </c:pt>
                <c:pt idx="2">
                  <c:v>204.16666666666669</c:v>
                </c:pt>
                <c:pt idx="3">
                  <c:v>204.16666666666669</c:v>
                </c:pt>
                <c:pt idx="4">
                  <c:v>204.16666666666669</c:v>
                </c:pt>
                <c:pt idx="5">
                  <c:v>204.16666666666669</c:v>
                </c:pt>
                <c:pt idx="6">
                  <c:v>54.166666666666671</c:v>
                </c:pt>
                <c:pt idx="7">
                  <c:v>54.166666666666671</c:v>
                </c:pt>
                <c:pt idx="8">
                  <c:v>54.166666666666671</c:v>
                </c:pt>
                <c:pt idx="9">
                  <c:v>54.166666666666671</c:v>
                </c:pt>
                <c:pt idx="10">
                  <c:v>54.166666666666671</c:v>
                </c:pt>
                <c:pt idx="11">
                  <c:v>54.166666666666671</c:v>
                </c:pt>
                <c:pt idx="12">
                  <c:v>54.166666666666671</c:v>
                </c:pt>
                <c:pt idx="13">
                  <c:v>54.166666666666671</c:v>
                </c:pt>
                <c:pt idx="14">
                  <c:v>54.166666666666671</c:v>
                </c:pt>
                <c:pt idx="15">
                  <c:v>54.166666666666671</c:v>
                </c:pt>
                <c:pt idx="16">
                  <c:v>54.166666666666671</c:v>
                </c:pt>
                <c:pt idx="17">
                  <c:v>54.166666666666671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2D-42C7-859B-FD04A3206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2384"/>
        <c:axId val="171758544"/>
      </c:lineChart>
      <c:catAx>
        <c:axId val="17176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58544"/>
        <c:crosses val="autoZero"/>
        <c:auto val="1"/>
        <c:lblAlgn val="ctr"/>
        <c:lblOffset val="100"/>
        <c:noMultiLvlLbl val="0"/>
      </c:catAx>
      <c:valAx>
        <c:axId val="171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6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ALG</a:t>
            </a:r>
            <a:r>
              <a:rPr lang="en-CA" baseline="0"/>
              <a:t> vs ELG procedure accumulated depreciation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'ALG v ELG Figure AD EX2'!$A$2</c:f>
              <c:strCache>
                <c:ptCount val="1"/>
                <c:pt idx="0">
                  <c:v>ALG Accum Dep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AD EX2'!$B$1:$S$1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AD EX2'!$B$2:$S$2</c:f>
              <c:numCache>
                <c:formatCode>_-"$"* #,##0_-;\-"$"* #,##0_-;_-"$"* "-"??_-;_-@_-</c:formatCode>
                <c:ptCount val="18"/>
                <c:pt idx="0">
                  <c:v>200</c:v>
                </c:pt>
                <c:pt idx="1">
                  <c:v>400</c:v>
                </c:pt>
                <c:pt idx="2">
                  <c:v>562.49999999999989</c:v>
                </c:pt>
                <c:pt idx="3">
                  <c:v>725</c:v>
                </c:pt>
                <c:pt idx="4">
                  <c:v>887.49999999999989</c:v>
                </c:pt>
                <c:pt idx="5">
                  <c:v>49.999999999999858</c:v>
                </c:pt>
                <c:pt idx="6">
                  <c:v>129.16666666666657</c:v>
                </c:pt>
                <c:pt idx="7">
                  <c:v>208.33333333333326</c:v>
                </c:pt>
                <c:pt idx="8">
                  <c:v>287.5</c:v>
                </c:pt>
                <c:pt idx="9">
                  <c:v>366.66666666666674</c:v>
                </c:pt>
                <c:pt idx="10">
                  <c:v>445.83333333333337</c:v>
                </c:pt>
                <c:pt idx="11">
                  <c:v>525</c:v>
                </c:pt>
                <c:pt idx="12">
                  <c:v>604.16666666666674</c:v>
                </c:pt>
                <c:pt idx="13">
                  <c:v>683.33333333333326</c:v>
                </c:pt>
                <c:pt idx="14">
                  <c:v>762.49999999999977</c:v>
                </c:pt>
                <c:pt idx="15">
                  <c:v>841.66666666666652</c:v>
                </c:pt>
                <c:pt idx="16">
                  <c:v>920.83333333333303</c:v>
                </c:pt>
                <c:pt idx="17">
                  <c:v>-3.4106051316484809E-13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0-4902-80A4-8EC4F72E7021}"/>
            </c:ext>
          </c:extLst>
        </c:ser>
        <c:ser>
          <c:idx val="1"/>
          <c:order val="1"/>
          <c:tx>
            <c:strRef>
              <c:f>'ALG v ELG Figure AD EX2'!$A$3</c:f>
              <c:strCache>
                <c:ptCount val="1"/>
                <c:pt idx="0">
                  <c:v>ELG Accum Dep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AD EX2'!$B$1:$S$1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AD EX2'!$B$3:$S$3</c:f>
              <c:numCache>
                <c:formatCode>_-"$"* #,##0_-;\-"$"* #,##0_-;_-"$"* "-"??_-;_-@_-</c:formatCode>
                <c:ptCount val="18"/>
                <c:pt idx="0">
                  <c:v>266.66666666666669</c:v>
                </c:pt>
                <c:pt idx="1">
                  <c:v>533.33333333333337</c:v>
                </c:pt>
                <c:pt idx="2">
                  <c:v>737.5</c:v>
                </c:pt>
                <c:pt idx="3">
                  <c:v>941.66666666666652</c:v>
                </c:pt>
                <c:pt idx="4">
                  <c:v>1145.8333333333333</c:v>
                </c:pt>
                <c:pt idx="5">
                  <c:v>349.99999999999989</c:v>
                </c:pt>
                <c:pt idx="6">
                  <c:v>404.16666666666652</c:v>
                </c:pt>
                <c:pt idx="7">
                  <c:v>458.3333333333332</c:v>
                </c:pt>
                <c:pt idx="8">
                  <c:v>512.49999999999989</c:v>
                </c:pt>
                <c:pt idx="9">
                  <c:v>566.66666666666652</c:v>
                </c:pt>
                <c:pt idx="10">
                  <c:v>620.83333333333314</c:v>
                </c:pt>
                <c:pt idx="11">
                  <c:v>674.99999999999977</c:v>
                </c:pt>
                <c:pt idx="12">
                  <c:v>729.1666666666664</c:v>
                </c:pt>
                <c:pt idx="13">
                  <c:v>783.33333333333314</c:v>
                </c:pt>
                <c:pt idx="14">
                  <c:v>837.49999999999977</c:v>
                </c:pt>
                <c:pt idx="15">
                  <c:v>891.6666666666664</c:v>
                </c:pt>
                <c:pt idx="16">
                  <c:v>945.83333333333303</c:v>
                </c:pt>
                <c:pt idx="17">
                  <c:v>-2.8421709430404007E-13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0-4902-80A4-8EC4F72E7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2384"/>
        <c:axId val="171758544"/>
      </c:lineChart>
      <c:catAx>
        <c:axId val="17176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58544"/>
        <c:crosses val="autoZero"/>
        <c:auto val="1"/>
        <c:lblAlgn val="ctr"/>
        <c:lblOffset val="100"/>
        <c:noMultiLvlLbl val="0"/>
      </c:catAx>
      <c:valAx>
        <c:axId val="171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76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Comparison</a:t>
            </a:r>
            <a:r>
              <a:rPr lang="en-CA" baseline="0"/>
              <a:t> of accruals under Example 1 and 2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'ALG v ELG Figure Accrual COMB'!$A$2</c:f>
              <c:strCache>
                <c:ptCount val="1"/>
                <c:pt idx="0">
                  <c:v>ALG Accruals Ex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COMB'!$B$1:$S$1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COMB'!$B$2:$S$2</c:f>
              <c:numCache>
                <c:formatCode>_-"$"* #,##0_-;\-"$"* #,##0_-;_-"$"* "-"??_-;_-@_-</c:formatCode>
                <c:ptCount val="18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F-4E3A-B9DD-21F6BB027E01}"/>
            </c:ext>
          </c:extLst>
        </c:ser>
        <c:ser>
          <c:idx val="1"/>
          <c:order val="1"/>
          <c:tx>
            <c:strRef>
              <c:f>'ALG v ELG Figure Accrual COMB'!$A$3</c:f>
              <c:strCache>
                <c:ptCount val="1"/>
                <c:pt idx="0">
                  <c:v>ELG Accruals Ex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COMB'!$B$1:$S$1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COMB'!$B$3:$S$3</c:f>
              <c:numCache>
                <c:formatCode>_-"$"* #,##0_-;\-"$"* #,##0_-;_-"$"* "-"??_-;_-@_-</c:formatCode>
                <c:ptCount val="18"/>
                <c:pt idx="0">
                  <c:v>266.66666666666669</c:v>
                </c:pt>
                <c:pt idx="1">
                  <c:v>266.66666666666669</c:v>
                </c:pt>
                <c:pt idx="2">
                  <c:v>266.66666666666669</c:v>
                </c:pt>
                <c:pt idx="3">
                  <c:v>266.66666666666669</c:v>
                </c:pt>
                <c:pt idx="4">
                  <c:v>266.66666666666669</c:v>
                </c:pt>
                <c:pt idx="5">
                  <c:v>66.666666666666671</c:v>
                </c:pt>
                <c:pt idx="6">
                  <c:v>66.666666666666671</c:v>
                </c:pt>
                <c:pt idx="7">
                  <c:v>66.666666666666671</c:v>
                </c:pt>
                <c:pt idx="8">
                  <c:v>66.666666666666671</c:v>
                </c:pt>
                <c:pt idx="9">
                  <c:v>66.666666666666671</c:v>
                </c:pt>
                <c:pt idx="10">
                  <c:v>66.666666666666671</c:v>
                </c:pt>
                <c:pt idx="11">
                  <c:v>66.666666666666671</c:v>
                </c:pt>
                <c:pt idx="12">
                  <c:v>66.666666666666671</c:v>
                </c:pt>
                <c:pt idx="13">
                  <c:v>66.666666666666671</c:v>
                </c:pt>
                <c:pt idx="14">
                  <c:v>66.666666666666671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F-4E3A-B9DD-21F6BB027E01}"/>
            </c:ext>
          </c:extLst>
        </c:ser>
        <c:ser>
          <c:idx val="2"/>
          <c:order val="2"/>
          <c:tx>
            <c:strRef>
              <c:f>'ALG v ELG Figure Accrual COMB'!$A$4</c:f>
              <c:strCache>
                <c:ptCount val="1"/>
                <c:pt idx="0">
                  <c:v>ALG Accruals Ex 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COMB'!$B$1:$S$1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COMB'!$B$4:$S$4</c:f>
              <c:numCache>
                <c:formatCode>_-"$"* #,##0_-;\-"$"* #,##0_-;_-"$"* "-"??_-;_-@_-</c:formatCode>
                <c:ptCount val="18"/>
                <c:pt idx="0">
                  <c:v>200</c:v>
                </c:pt>
                <c:pt idx="1">
                  <c:v>200</c:v>
                </c:pt>
                <c:pt idx="2">
                  <c:v>162.49999999999997</c:v>
                </c:pt>
                <c:pt idx="3">
                  <c:v>162.49999999999997</c:v>
                </c:pt>
                <c:pt idx="4">
                  <c:v>162.49999999999997</c:v>
                </c:pt>
                <c:pt idx="5">
                  <c:v>162.49999999999997</c:v>
                </c:pt>
                <c:pt idx="6">
                  <c:v>79.166666666666671</c:v>
                </c:pt>
                <c:pt idx="7">
                  <c:v>79.166666666666671</c:v>
                </c:pt>
                <c:pt idx="8">
                  <c:v>79.166666666666671</c:v>
                </c:pt>
                <c:pt idx="9">
                  <c:v>79.166666666666671</c:v>
                </c:pt>
                <c:pt idx="10">
                  <c:v>79.166666666666671</c:v>
                </c:pt>
                <c:pt idx="11">
                  <c:v>79.166666666666671</c:v>
                </c:pt>
                <c:pt idx="12">
                  <c:v>79.166666666666671</c:v>
                </c:pt>
                <c:pt idx="13">
                  <c:v>79.166666666666671</c:v>
                </c:pt>
                <c:pt idx="14">
                  <c:v>79.166666666666671</c:v>
                </c:pt>
                <c:pt idx="15">
                  <c:v>79.166666666666671</c:v>
                </c:pt>
                <c:pt idx="16">
                  <c:v>79.166666666666671</c:v>
                </c:pt>
                <c:pt idx="17">
                  <c:v>79.166666666666671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3F-4E3A-B9DD-21F6BB027E01}"/>
            </c:ext>
          </c:extLst>
        </c:ser>
        <c:ser>
          <c:idx val="3"/>
          <c:order val="3"/>
          <c:tx>
            <c:strRef>
              <c:f>'ALG v ELG Figure Accrual COMB'!$A$5</c:f>
              <c:strCache>
                <c:ptCount val="1"/>
                <c:pt idx="0">
                  <c:v>ELG Accruals Ex 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'ALG v ELG Figure Accrual COMB'!$B$1:$S$1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'ALG v ELG Figure Accrual COMB'!$B$5:$S$5</c:f>
              <c:numCache>
                <c:formatCode>_-"$"* #,##0_-;\-"$"* #,##0_-;_-"$"* "-"??_-;_-@_-</c:formatCode>
                <c:ptCount val="18"/>
                <c:pt idx="0">
                  <c:v>266.66666666666669</c:v>
                </c:pt>
                <c:pt idx="1">
                  <c:v>266.66666666666669</c:v>
                </c:pt>
                <c:pt idx="2">
                  <c:v>204.16666666666669</c:v>
                </c:pt>
                <c:pt idx="3">
                  <c:v>204.16666666666669</c:v>
                </c:pt>
                <c:pt idx="4">
                  <c:v>204.16666666666669</c:v>
                </c:pt>
                <c:pt idx="5">
                  <c:v>204.16666666666669</c:v>
                </c:pt>
                <c:pt idx="6">
                  <c:v>54.166666666666671</c:v>
                </c:pt>
                <c:pt idx="7">
                  <c:v>54.166666666666671</c:v>
                </c:pt>
                <c:pt idx="8">
                  <c:v>54.166666666666671</c:v>
                </c:pt>
                <c:pt idx="9">
                  <c:v>54.166666666666671</c:v>
                </c:pt>
                <c:pt idx="10">
                  <c:v>54.166666666666671</c:v>
                </c:pt>
                <c:pt idx="11">
                  <c:v>54.166666666666671</c:v>
                </c:pt>
                <c:pt idx="12">
                  <c:v>54.166666666666671</c:v>
                </c:pt>
                <c:pt idx="13">
                  <c:v>54.166666666666671</c:v>
                </c:pt>
                <c:pt idx="14">
                  <c:v>54.166666666666671</c:v>
                </c:pt>
                <c:pt idx="15">
                  <c:v>54.166666666666671</c:v>
                </c:pt>
                <c:pt idx="16">
                  <c:v>54.166666666666671</c:v>
                </c:pt>
                <c:pt idx="17">
                  <c:v>54.166666666666671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3F-4E3A-B9DD-21F6BB027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2266735"/>
        <c:axId val="1562267215"/>
      </c:lineChart>
      <c:catAx>
        <c:axId val="1562266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267215"/>
        <c:crosses val="autoZero"/>
        <c:auto val="1"/>
        <c:lblAlgn val="ctr"/>
        <c:lblOffset val="100"/>
        <c:noMultiLvlLbl val="0"/>
      </c:catAx>
      <c:valAx>
        <c:axId val="1562267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266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5</xdr:row>
      <xdr:rowOff>33337</xdr:rowOff>
    </xdr:from>
    <xdr:to>
      <xdr:col>10</xdr:col>
      <xdr:colOff>485775</xdr:colOff>
      <xdr:row>19</xdr:row>
      <xdr:rowOff>109537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95AB24-6327-D6C0-97A5-D1BFA61A1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5</xdr:row>
      <xdr:rowOff>33337</xdr:rowOff>
    </xdr:from>
    <xdr:to>
      <xdr:col>10</xdr:col>
      <xdr:colOff>485775</xdr:colOff>
      <xdr:row>19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202743-9360-438B-89AC-7402313CA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5</xdr:row>
      <xdr:rowOff>33337</xdr:rowOff>
    </xdr:from>
    <xdr:to>
      <xdr:col>10</xdr:col>
      <xdr:colOff>485775</xdr:colOff>
      <xdr:row>19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60C002-CEF2-4851-9C90-947AB43F7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5</xdr:row>
      <xdr:rowOff>33337</xdr:rowOff>
    </xdr:from>
    <xdr:to>
      <xdr:col>10</xdr:col>
      <xdr:colOff>485775</xdr:colOff>
      <xdr:row>19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592E80-D7FF-4E1F-8062-F38686DD9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6</xdr:row>
      <xdr:rowOff>114300</xdr:rowOff>
    </xdr:from>
    <xdr:to>
      <xdr:col>11</xdr:col>
      <xdr:colOff>257175</xdr:colOff>
      <xdr:row>21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35B9B5A-F4DA-5F30-589A-0F2DCC5444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492C-BFF5-4C9F-B639-0C35B70DA149}">
  <dimension ref="A1:N37"/>
  <sheetViews>
    <sheetView workbookViewId="0">
      <selection activeCell="N37" sqref="A1:N37"/>
    </sheetView>
  </sheetViews>
  <sheetFormatPr defaultColWidth="9.1796875" defaultRowHeight="14.5" x14ac:dyDescent="0.35"/>
  <cols>
    <col min="1" max="1" width="8.7265625" style="18" customWidth="1"/>
    <col min="2" max="3" width="11" style="18" customWidth="1"/>
    <col min="4" max="5" width="11.81640625" style="18" hidden="1" customWidth="1"/>
    <col min="6" max="6" width="11.81640625" style="18" customWidth="1"/>
    <col min="7" max="10" width="11.81640625" style="18" hidden="1" customWidth="1"/>
    <col min="11" max="11" width="11.81640625" style="18" customWidth="1"/>
    <col min="12" max="13" width="13" style="18" customWidth="1"/>
    <col min="14" max="14" width="13.453125" style="18" customWidth="1"/>
    <col min="15" max="15" width="8.7265625" style="18" customWidth="1"/>
    <col min="16" max="21" width="11.81640625" style="18" customWidth="1"/>
    <col min="22" max="16384" width="9.1796875" style="18"/>
  </cols>
  <sheetData>
    <row r="1" spans="1:14" ht="15" thickBot="1" x14ac:dyDescent="0.4">
      <c r="A1" s="29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43.5" x14ac:dyDescent="0.35">
      <c r="A2" s="19" t="s">
        <v>3</v>
      </c>
      <c r="B2" s="20" t="s">
        <v>10</v>
      </c>
      <c r="C2" s="20" t="s">
        <v>11</v>
      </c>
      <c r="D2" s="20" t="s">
        <v>4</v>
      </c>
      <c r="E2" s="20" t="s">
        <v>5</v>
      </c>
      <c r="F2" s="20" t="s">
        <v>16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15</v>
      </c>
      <c r="L2" s="20" t="s">
        <v>12</v>
      </c>
      <c r="M2" s="20" t="s">
        <v>13</v>
      </c>
      <c r="N2" s="20" t="s">
        <v>14</v>
      </c>
    </row>
    <row r="3" spans="1:14" x14ac:dyDescent="0.35">
      <c r="A3" s="21">
        <v>1</v>
      </c>
      <c r="B3" s="21">
        <v>1000</v>
      </c>
      <c r="C3" s="21">
        <v>1000</v>
      </c>
      <c r="D3" s="22">
        <f>B3/10</f>
        <v>100</v>
      </c>
      <c r="E3" s="22">
        <f>C3/10</f>
        <v>100</v>
      </c>
      <c r="F3" s="22">
        <f>SUM(D3:E3)</f>
        <v>200</v>
      </c>
      <c r="G3" s="22"/>
      <c r="H3" s="22"/>
      <c r="I3" s="22">
        <f>D3</f>
        <v>100</v>
      </c>
      <c r="J3" s="22">
        <f>E3</f>
        <v>100</v>
      </c>
      <c r="K3" s="22">
        <f>SUM(I3:J3)</f>
        <v>200</v>
      </c>
      <c r="L3" s="23">
        <f t="shared" ref="L3:L17" si="0">IFERROR(D3/B3,"")</f>
        <v>0.1</v>
      </c>
      <c r="M3" s="23">
        <f t="shared" ref="M3:M17" si="1">IFERROR(E3/C3,"")</f>
        <v>0.1</v>
      </c>
      <c r="N3" s="23">
        <f>SUM(D3:E3)/SUM(B3:C3)</f>
        <v>0.1</v>
      </c>
    </row>
    <row r="4" spans="1:14" x14ac:dyDescent="0.35">
      <c r="A4" s="21">
        <v>2</v>
      </c>
      <c r="B4" s="21">
        <v>1000</v>
      </c>
      <c r="C4" s="21">
        <v>1000</v>
      </c>
      <c r="D4" s="22">
        <f>B4/10</f>
        <v>100</v>
      </c>
      <c r="E4" s="22">
        <f t="shared" ref="E4:E17" si="2">C4/10</f>
        <v>100</v>
      </c>
      <c r="F4" s="22">
        <f t="shared" ref="F4:F17" si="3">SUM(D4:E4)</f>
        <v>200</v>
      </c>
      <c r="G4" s="22"/>
      <c r="H4" s="22"/>
      <c r="I4" s="22">
        <f>I3+D4</f>
        <v>200</v>
      </c>
      <c r="J4" s="22">
        <f t="shared" ref="J4:J16" si="4">E4+J3</f>
        <v>200</v>
      </c>
      <c r="K4" s="22">
        <f t="shared" ref="K4:K18" si="5">SUM(I4:J4)</f>
        <v>400</v>
      </c>
      <c r="L4" s="23">
        <f t="shared" si="0"/>
        <v>0.1</v>
      </c>
      <c r="M4" s="23">
        <f t="shared" si="1"/>
        <v>0.1</v>
      </c>
      <c r="N4" s="23">
        <f t="shared" ref="N4:N17" si="6">SUM(D4:E4)/SUM(B4:C4)</f>
        <v>0.1</v>
      </c>
    </row>
    <row r="5" spans="1:14" x14ac:dyDescent="0.35">
      <c r="A5" s="21">
        <v>3</v>
      </c>
      <c r="B5" s="21">
        <v>1000</v>
      </c>
      <c r="C5" s="21">
        <v>1000</v>
      </c>
      <c r="D5" s="22">
        <f>B5/10</f>
        <v>100</v>
      </c>
      <c r="E5" s="22">
        <f t="shared" si="2"/>
        <v>100</v>
      </c>
      <c r="F5" s="22">
        <f t="shared" si="3"/>
        <v>200</v>
      </c>
      <c r="G5" s="22"/>
      <c r="H5" s="22"/>
      <c r="I5" s="22">
        <f>I4+D5</f>
        <v>300</v>
      </c>
      <c r="J5" s="22">
        <f t="shared" si="4"/>
        <v>300</v>
      </c>
      <c r="K5" s="22">
        <f t="shared" si="5"/>
        <v>600</v>
      </c>
      <c r="L5" s="23">
        <f t="shared" si="0"/>
        <v>0.1</v>
      </c>
      <c r="M5" s="23">
        <f t="shared" si="1"/>
        <v>0.1</v>
      </c>
      <c r="N5" s="23">
        <f t="shared" si="6"/>
        <v>0.1</v>
      </c>
    </row>
    <row r="6" spans="1:14" x14ac:dyDescent="0.35">
      <c r="A6" s="21">
        <v>4</v>
      </c>
      <c r="B6" s="21">
        <v>1000</v>
      </c>
      <c r="C6" s="21">
        <v>1000</v>
      </c>
      <c r="D6" s="22">
        <f>B6/10</f>
        <v>100</v>
      </c>
      <c r="E6" s="22">
        <f t="shared" si="2"/>
        <v>100</v>
      </c>
      <c r="F6" s="22">
        <f t="shared" si="3"/>
        <v>200</v>
      </c>
      <c r="G6" s="22"/>
      <c r="H6" s="22"/>
      <c r="I6" s="22">
        <f>I5+D6</f>
        <v>400</v>
      </c>
      <c r="J6" s="22">
        <f t="shared" si="4"/>
        <v>400</v>
      </c>
      <c r="K6" s="22">
        <f t="shared" si="5"/>
        <v>800</v>
      </c>
      <c r="L6" s="23">
        <f t="shared" si="0"/>
        <v>0.1</v>
      </c>
      <c r="M6" s="23">
        <f t="shared" si="1"/>
        <v>0.1</v>
      </c>
      <c r="N6" s="23">
        <f t="shared" si="6"/>
        <v>0.1</v>
      </c>
    </row>
    <row r="7" spans="1:14" x14ac:dyDescent="0.35">
      <c r="A7" s="21">
        <v>5</v>
      </c>
      <c r="B7" s="21">
        <v>1000</v>
      </c>
      <c r="C7" s="21">
        <v>1000</v>
      </c>
      <c r="D7" s="22">
        <f>B7/10</f>
        <v>100</v>
      </c>
      <c r="E7" s="22">
        <f t="shared" si="2"/>
        <v>100</v>
      </c>
      <c r="F7" s="22">
        <f t="shared" si="3"/>
        <v>200</v>
      </c>
      <c r="G7" s="22">
        <v>1000</v>
      </c>
      <c r="H7" s="22"/>
      <c r="I7" s="22">
        <f t="shared" ref="I7:I17" si="7">I6+D7-G7</f>
        <v>-500</v>
      </c>
      <c r="J7" s="22">
        <f t="shared" si="4"/>
        <v>500</v>
      </c>
      <c r="K7" s="22">
        <f t="shared" si="5"/>
        <v>0</v>
      </c>
      <c r="L7" s="23">
        <f t="shared" si="0"/>
        <v>0.1</v>
      </c>
      <c r="M7" s="23">
        <f t="shared" si="1"/>
        <v>0.1</v>
      </c>
      <c r="N7" s="23">
        <f t="shared" si="6"/>
        <v>0.1</v>
      </c>
    </row>
    <row r="8" spans="1:14" x14ac:dyDescent="0.35">
      <c r="A8" s="21">
        <v>6</v>
      </c>
      <c r="B8" s="21"/>
      <c r="C8" s="21">
        <v>1000</v>
      </c>
      <c r="D8" s="22"/>
      <c r="E8" s="22">
        <f t="shared" si="2"/>
        <v>100</v>
      </c>
      <c r="F8" s="22">
        <f t="shared" si="3"/>
        <v>100</v>
      </c>
      <c r="G8" s="22"/>
      <c r="H8" s="22"/>
      <c r="I8" s="22">
        <f t="shared" si="7"/>
        <v>-500</v>
      </c>
      <c r="J8" s="22">
        <f t="shared" si="4"/>
        <v>600</v>
      </c>
      <c r="K8" s="22">
        <f t="shared" si="5"/>
        <v>100</v>
      </c>
      <c r="L8" s="23" t="str">
        <f t="shared" si="0"/>
        <v/>
      </c>
      <c r="M8" s="23">
        <f t="shared" si="1"/>
        <v>0.1</v>
      </c>
      <c r="N8" s="23">
        <f t="shared" si="6"/>
        <v>0.1</v>
      </c>
    </row>
    <row r="9" spans="1:14" x14ac:dyDescent="0.35">
      <c r="A9" s="21">
        <v>7</v>
      </c>
      <c r="B9" s="21"/>
      <c r="C9" s="21">
        <v>1000</v>
      </c>
      <c r="D9" s="22"/>
      <c r="E9" s="22">
        <f t="shared" si="2"/>
        <v>100</v>
      </c>
      <c r="F9" s="22">
        <f t="shared" si="3"/>
        <v>100</v>
      </c>
      <c r="G9" s="22"/>
      <c r="H9" s="22"/>
      <c r="I9" s="22">
        <f t="shared" si="7"/>
        <v>-500</v>
      </c>
      <c r="J9" s="22">
        <f t="shared" si="4"/>
        <v>700</v>
      </c>
      <c r="K9" s="22">
        <f t="shared" si="5"/>
        <v>200</v>
      </c>
      <c r="L9" s="23" t="str">
        <f t="shared" si="0"/>
        <v/>
      </c>
      <c r="M9" s="23">
        <f t="shared" si="1"/>
        <v>0.1</v>
      </c>
      <c r="N9" s="23">
        <f t="shared" si="6"/>
        <v>0.1</v>
      </c>
    </row>
    <row r="10" spans="1:14" x14ac:dyDescent="0.35">
      <c r="A10" s="21">
        <v>8</v>
      </c>
      <c r="B10" s="21"/>
      <c r="C10" s="21">
        <v>1000</v>
      </c>
      <c r="D10" s="22"/>
      <c r="E10" s="22">
        <f t="shared" si="2"/>
        <v>100</v>
      </c>
      <c r="F10" s="22">
        <f t="shared" si="3"/>
        <v>100</v>
      </c>
      <c r="G10" s="22"/>
      <c r="H10" s="22"/>
      <c r="I10" s="22">
        <f t="shared" si="7"/>
        <v>-500</v>
      </c>
      <c r="J10" s="22">
        <f t="shared" si="4"/>
        <v>800</v>
      </c>
      <c r="K10" s="22">
        <f t="shared" si="5"/>
        <v>300</v>
      </c>
      <c r="L10" s="23" t="str">
        <f t="shared" si="0"/>
        <v/>
      </c>
      <c r="M10" s="23">
        <f t="shared" si="1"/>
        <v>0.1</v>
      </c>
      <c r="N10" s="23">
        <f t="shared" si="6"/>
        <v>0.1</v>
      </c>
    </row>
    <row r="11" spans="1:14" x14ac:dyDescent="0.35">
      <c r="A11" s="21">
        <v>9</v>
      </c>
      <c r="B11" s="21"/>
      <c r="C11" s="21">
        <v>1000</v>
      </c>
      <c r="D11" s="22"/>
      <c r="E11" s="22">
        <f t="shared" si="2"/>
        <v>100</v>
      </c>
      <c r="F11" s="22">
        <f t="shared" si="3"/>
        <v>100</v>
      </c>
      <c r="G11" s="22"/>
      <c r="H11" s="22"/>
      <c r="I11" s="22">
        <f t="shared" si="7"/>
        <v>-500</v>
      </c>
      <c r="J11" s="22">
        <f t="shared" si="4"/>
        <v>900</v>
      </c>
      <c r="K11" s="22">
        <f t="shared" si="5"/>
        <v>400</v>
      </c>
      <c r="L11" s="23" t="str">
        <f t="shared" si="0"/>
        <v/>
      </c>
      <c r="M11" s="23">
        <f t="shared" si="1"/>
        <v>0.1</v>
      </c>
      <c r="N11" s="23">
        <f t="shared" si="6"/>
        <v>0.1</v>
      </c>
    </row>
    <row r="12" spans="1:14" x14ac:dyDescent="0.35">
      <c r="A12" s="21">
        <v>10</v>
      </c>
      <c r="B12" s="21"/>
      <c r="C12" s="21">
        <v>1000</v>
      </c>
      <c r="D12" s="22"/>
      <c r="E12" s="22">
        <f t="shared" si="2"/>
        <v>100</v>
      </c>
      <c r="F12" s="22">
        <f t="shared" si="3"/>
        <v>100</v>
      </c>
      <c r="G12" s="22"/>
      <c r="H12" s="22"/>
      <c r="I12" s="22">
        <f t="shared" si="7"/>
        <v>-500</v>
      </c>
      <c r="J12" s="22">
        <f t="shared" si="4"/>
        <v>1000</v>
      </c>
      <c r="K12" s="22">
        <f t="shared" si="5"/>
        <v>500</v>
      </c>
      <c r="L12" s="23" t="str">
        <f t="shared" si="0"/>
        <v/>
      </c>
      <c r="M12" s="23">
        <f t="shared" si="1"/>
        <v>0.1</v>
      </c>
      <c r="N12" s="23">
        <f t="shared" si="6"/>
        <v>0.1</v>
      </c>
    </row>
    <row r="13" spans="1:14" x14ac:dyDescent="0.35">
      <c r="A13" s="21">
        <v>11</v>
      </c>
      <c r="B13" s="21"/>
      <c r="C13" s="21">
        <v>1000</v>
      </c>
      <c r="D13" s="22"/>
      <c r="E13" s="22">
        <f t="shared" si="2"/>
        <v>100</v>
      </c>
      <c r="F13" s="22">
        <f t="shared" si="3"/>
        <v>100</v>
      </c>
      <c r="G13" s="22"/>
      <c r="H13" s="22"/>
      <c r="I13" s="22">
        <f t="shared" si="7"/>
        <v>-500</v>
      </c>
      <c r="J13" s="22">
        <f t="shared" si="4"/>
        <v>1100</v>
      </c>
      <c r="K13" s="22">
        <f t="shared" si="5"/>
        <v>600</v>
      </c>
      <c r="L13" s="23" t="str">
        <f t="shared" si="0"/>
        <v/>
      </c>
      <c r="M13" s="23">
        <f t="shared" si="1"/>
        <v>0.1</v>
      </c>
      <c r="N13" s="23">
        <f t="shared" si="6"/>
        <v>0.1</v>
      </c>
    </row>
    <row r="14" spans="1:14" x14ac:dyDescent="0.35">
      <c r="A14" s="21">
        <v>12</v>
      </c>
      <c r="B14" s="21"/>
      <c r="C14" s="21">
        <v>1000</v>
      </c>
      <c r="D14" s="22"/>
      <c r="E14" s="22">
        <f t="shared" si="2"/>
        <v>100</v>
      </c>
      <c r="F14" s="22">
        <f t="shared" si="3"/>
        <v>100</v>
      </c>
      <c r="G14" s="22"/>
      <c r="H14" s="22"/>
      <c r="I14" s="22">
        <f t="shared" si="7"/>
        <v>-500</v>
      </c>
      <c r="J14" s="22">
        <f t="shared" si="4"/>
        <v>1200</v>
      </c>
      <c r="K14" s="22">
        <f t="shared" si="5"/>
        <v>700</v>
      </c>
      <c r="L14" s="23" t="str">
        <f t="shared" si="0"/>
        <v/>
      </c>
      <c r="M14" s="23">
        <f t="shared" si="1"/>
        <v>0.1</v>
      </c>
      <c r="N14" s="23">
        <f t="shared" si="6"/>
        <v>0.1</v>
      </c>
    </row>
    <row r="15" spans="1:14" x14ac:dyDescent="0.35">
      <c r="A15" s="21">
        <v>13</v>
      </c>
      <c r="B15" s="21"/>
      <c r="C15" s="21">
        <v>1000</v>
      </c>
      <c r="D15" s="22"/>
      <c r="E15" s="22">
        <f t="shared" si="2"/>
        <v>100</v>
      </c>
      <c r="F15" s="22">
        <f t="shared" si="3"/>
        <v>100</v>
      </c>
      <c r="G15" s="22"/>
      <c r="H15" s="22"/>
      <c r="I15" s="22">
        <f t="shared" si="7"/>
        <v>-500</v>
      </c>
      <c r="J15" s="22">
        <f t="shared" si="4"/>
        <v>1300</v>
      </c>
      <c r="K15" s="22">
        <f t="shared" si="5"/>
        <v>800</v>
      </c>
      <c r="L15" s="23" t="str">
        <f t="shared" si="0"/>
        <v/>
      </c>
      <c r="M15" s="23">
        <f t="shared" si="1"/>
        <v>0.1</v>
      </c>
      <c r="N15" s="23">
        <f t="shared" si="6"/>
        <v>0.1</v>
      </c>
    </row>
    <row r="16" spans="1:14" x14ac:dyDescent="0.35">
      <c r="A16" s="21">
        <v>14</v>
      </c>
      <c r="B16" s="21"/>
      <c r="C16" s="21">
        <v>1000</v>
      </c>
      <c r="D16" s="22"/>
      <c r="E16" s="22">
        <f t="shared" si="2"/>
        <v>100</v>
      </c>
      <c r="F16" s="22">
        <f t="shared" si="3"/>
        <v>100</v>
      </c>
      <c r="G16" s="22"/>
      <c r="H16" s="22"/>
      <c r="I16" s="22">
        <f t="shared" si="7"/>
        <v>-500</v>
      </c>
      <c r="J16" s="22">
        <f t="shared" si="4"/>
        <v>1400</v>
      </c>
      <c r="K16" s="22">
        <f t="shared" si="5"/>
        <v>900</v>
      </c>
      <c r="L16" s="23" t="str">
        <f t="shared" si="0"/>
        <v/>
      </c>
      <c r="M16" s="23">
        <f t="shared" si="1"/>
        <v>0.1</v>
      </c>
      <c r="N16" s="23">
        <f t="shared" si="6"/>
        <v>0.1</v>
      </c>
    </row>
    <row r="17" spans="1:14" x14ac:dyDescent="0.35">
      <c r="A17" s="21">
        <v>15</v>
      </c>
      <c r="B17" s="21"/>
      <c r="C17" s="21">
        <v>1000</v>
      </c>
      <c r="D17" s="22"/>
      <c r="E17" s="22">
        <f t="shared" si="2"/>
        <v>100</v>
      </c>
      <c r="F17" s="22">
        <f t="shared" si="3"/>
        <v>100</v>
      </c>
      <c r="G17" s="22"/>
      <c r="H17" s="22">
        <v>1000</v>
      </c>
      <c r="I17" s="22">
        <f t="shared" si="7"/>
        <v>-500</v>
      </c>
      <c r="J17" s="22">
        <f>E17+J16-H17</f>
        <v>500</v>
      </c>
      <c r="K17" s="22">
        <f t="shared" si="5"/>
        <v>0</v>
      </c>
      <c r="L17" s="23" t="str">
        <f t="shared" si="0"/>
        <v/>
      </c>
      <c r="M17" s="23">
        <f t="shared" si="1"/>
        <v>0.1</v>
      </c>
      <c r="N17" s="23">
        <f t="shared" si="6"/>
        <v>0.1</v>
      </c>
    </row>
    <row r="18" spans="1:14" x14ac:dyDescent="0.35">
      <c r="A18" s="24" t="s">
        <v>0</v>
      </c>
      <c r="B18" s="24"/>
      <c r="C18" s="24"/>
      <c r="D18" s="25">
        <f>SUM(D3:D17)</f>
        <v>500</v>
      </c>
      <c r="E18" s="25">
        <f>SUM(E3:E17)</f>
        <v>1500</v>
      </c>
      <c r="F18" s="25">
        <f>SUM(F3:F17)</f>
        <v>2000</v>
      </c>
      <c r="G18" s="25">
        <f>SUM(G3:G17)</f>
        <v>1000</v>
      </c>
      <c r="H18" s="25">
        <f>SUM(H3:H17)</f>
        <v>1000</v>
      </c>
      <c r="I18" s="25">
        <f>I17</f>
        <v>-500</v>
      </c>
      <c r="J18" s="25">
        <f>J17</f>
        <v>500</v>
      </c>
      <c r="K18" s="25">
        <f t="shared" si="5"/>
        <v>0</v>
      </c>
      <c r="L18" s="26">
        <f>SUM(L3:L17)</f>
        <v>0.5</v>
      </c>
      <c r="M18" s="26">
        <f>SUM(M3:M17)</f>
        <v>1.5000000000000002</v>
      </c>
      <c r="N18" s="26">
        <f>SUM(N3:N17)</f>
        <v>1.5000000000000002</v>
      </c>
    </row>
    <row r="19" spans="1:14" ht="15" thickBot="1" x14ac:dyDescent="0.4"/>
    <row r="20" spans="1:14" ht="15" thickBot="1" x14ac:dyDescent="0.4">
      <c r="A20" s="29" t="s">
        <v>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</row>
    <row r="21" spans="1:14" ht="43.5" x14ac:dyDescent="0.35">
      <c r="A21" s="19" t="s">
        <v>3</v>
      </c>
      <c r="B21" s="20" t="s">
        <v>10</v>
      </c>
      <c r="C21" s="20" t="s">
        <v>11</v>
      </c>
      <c r="D21" s="20" t="s">
        <v>4</v>
      </c>
      <c r="E21" s="20" t="s">
        <v>5</v>
      </c>
      <c r="F21" s="20" t="s">
        <v>16</v>
      </c>
      <c r="G21" s="20" t="s">
        <v>6</v>
      </c>
      <c r="H21" s="20" t="s">
        <v>7</v>
      </c>
      <c r="I21" s="20" t="s">
        <v>8</v>
      </c>
      <c r="J21" s="20" t="s">
        <v>9</v>
      </c>
      <c r="K21" s="20" t="s">
        <v>15</v>
      </c>
      <c r="L21" s="20" t="s">
        <v>12</v>
      </c>
      <c r="M21" s="20" t="s">
        <v>13</v>
      </c>
      <c r="N21" s="20" t="s">
        <v>14</v>
      </c>
    </row>
    <row r="22" spans="1:14" x14ac:dyDescent="0.35">
      <c r="A22" s="21">
        <v>1</v>
      </c>
      <c r="B22" s="21">
        <v>1000</v>
      </c>
      <c r="C22" s="21">
        <v>1000</v>
      </c>
      <c r="D22" s="22">
        <f>B22/5</f>
        <v>200</v>
      </c>
      <c r="E22" s="27">
        <f>C22/15</f>
        <v>66.666666666666671</v>
      </c>
      <c r="F22" s="27">
        <f>SUM(D22:E22)</f>
        <v>266.66666666666669</v>
      </c>
      <c r="G22" s="22"/>
      <c r="H22" s="22"/>
      <c r="I22" s="22">
        <f>D22</f>
        <v>200</v>
      </c>
      <c r="J22" s="27">
        <f>E22</f>
        <v>66.666666666666671</v>
      </c>
      <c r="K22" s="27">
        <f>SUM(I22:J22)</f>
        <v>266.66666666666669</v>
      </c>
      <c r="L22" s="23">
        <f>IFERROR(D22/B22,"")</f>
        <v>0.2</v>
      </c>
      <c r="M22" s="23">
        <f>IFERROR(E22/C22,"")</f>
        <v>6.6666666666666666E-2</v>
      </c>
      <c r="N22" s="23">
        <f>SUM(D22:E22)/SUM(B22:C22)</f>
        <v>0.13333333333333333</v>
      </c>
    </row>
    <row r="23" spans="1:14" x14ac:dyDescent="0.35">
      <c r="A23" s="21">
        <v>2</v>
      </c>
      <c r="B23" s="21">
        <v>1000</v>
      </c>
      <c r="C23" s="21">
        <v>1000</v>
      </c>
      <c r="D23" s="22">
        <f t="shared" ref="D23:D26" si="8">B23/5</f>
        <v>200</v>
      </c>
      <c r="E23" s="27">
        <f t="shared" ref="E23:E36" si="9">C23/15</f>
        <v>66.666666666666671</v>
      </c>
      <c r="F23" s="27">
        <f t="shared" ref="F23:F36" si="10">SUM(D23:E23)</f>
        <v>266.66666666666669</v>
      </c>
      <c r="G23" s="22"/>
      <c r="H23" s="22"/>
      <c r="I23" s="22">
        <f>I22+D23</f>
        <v>400</v>
      </c>
      <c r="J23" s="27">
        <f t="shared" ref="J23:J35" si="11">E23+J22</f>
        <v>133.33333333333334</v>
      </c>
      <c r="K23" s="27">
        <f t="shared" ref="K23:K37" si="12">SUM(I23:J23)</f>
        <v>533.33333333333337</v>
      </c>
      <c r="L23" s="23">
        <f t="shared" ref="L23:L36" si="13">IFERROR(D23/B23,"")</f>
        <v>0.2</v>
      </c>
      <c r="M23" s="23">
        <f t="shared" ref="M23:M36" si="14">IFERROR(E23/C23,"")</f>
        <v>6.6666666666666666E-2</v>
      </c>
      <c r="N23" s="23">
        <f t="shared" ref="N23:N36" si="15">SUM(D23:E23)/SUM(B23:C23)</f>
        <v>0.13333333333333333</v>
      </c>
    </row>
    <row r="24" spans="1:14" x14ac:dyDescent="0.35">
      <c r="A24" s="21">
        <v>3</v>
      </c>
      <c r="B24" s="21">
        <v>1000</v>
      </c>
      <c r="C24" s="21">
        <v>1000</v>
      </c>
      <c r="D24" s="22">
        <f t="shared" si="8"/>
        <v>200</v>
      </c>
      <c r="E24" s="27">
        <f t="shared" si="9"/>
        <v>66.666666666666671</v>
      </c>
      <c r="F24" s="27">
        <f t="shared" si="10"/>
        <v>266.66666666666669</v>
      </c>
      <c r="G24" s="22"/>
      <c r="H24" s="22"/>
      <c r="I24" s="22">
        <f>I23+D24</f>
        <v>600</v>
      </c>
      <c r="J24" s="27">
        <f t="shared" si="11"/>
        <v>200</v>
      </c>
      <c r="K24" s="27">
        <f t="shared" si="12"/>
        <v>800</v>
      </c>
      <c r="L24" s="23">
        <f t="shared" si="13"/>
        <v>0.2</v>
      </c>
      <c r="M24" s="23">
        <f t="shared" si="14"/>
        <v>6.6666666666666666E-2</v>
      </c>
      <c r="N24" s="23">
        <f t="shared" si="15"/>
        <v>0.13333333333333333</v>
      </c>
    </row>
    <row r="25" spans="1:14" x14ac:dyDescent="0.35">
      <c r="A25" s="21">
        <v>4</v>
      </c>
      <c r="B25" s="21">
        <v>1000</v>
      </c>
      <c r="C25" s="21">
        <v>1000</v>
      </c>
      <c r="D25" s="22">
        <f t="shared" si="8"/>
        <v>200</v>
      </c>
      <c r="E25" s="27">
        <f t="shared" si="9"/>
        <v>66.666666666666671</v>
      </c>
      <c r="F25" s="27">
        <f t="shared" si="10"/>
        <v>266.66666666666669</v>
      </c>
      <c r="G25" s="22"/>
      <c r="H25" s="22"/>
      <c r="I25" s="22">
        <f>I24+D25</f>
        <v>800</v>
      </c>
      <c r="J25" s="27">
        <f t="shared" si="11"/>
        <v>266.66666666666669</v>
      </c>
      <c r="K25" s="27">
        <f t="shared" si="12"/>
        <v>1066.6666666666667</v>
      </c>
      <c r="L25" s="23">
        <f t="shared" si="13"/>
        <v>0.2</v>
      </c>
      <c r="M25" s="23">
        <f t="shared" si="14"/>
        <v>6.6666666666666666E-2</v>
      </c>
      <c r="N25" s="23">
        <f t="shared" si="15"/>
        <v>0.13333333333333333</v>
      </c>
    </row>
    <row r="26" spans="1:14" x14ac:dyDescent="0.35">
      <c r="A26" s="21">
        <v>5</v>
      </c>
      <c r="B26" s="21">
        <v>1000</v>
      </c>
      <c r="C26" s="21">
        <v>1000</v>
      </c>
      <c r="D26" s="22">
        <f t="shared" si="8"/>
        <v>200</v>
      </c>
      <c r="E26" s="27">
        <f t="shared" si="9"/>
        <v>66.666666666666671</v>
      </c>
      <c r="F26" s="27">
        <f t="shared" si="10"/>
        <v>266.66666666666669</v>
      </c>
      <c r="G26" s="22">
        <v>1000</v>
      </c>
      <c r="H26" s="22"/>
      <c r="I26" s="22">
        <f t="shared" ref="I26:I36" si="16">I25+D26-G26</f>
        <v>0</v>
      </c>
      <c r="J26" s="27">
        <f t="shared" si="11"/>
        <v>333.33333333333337</v>
      </c>
      <c r="K26" s="27">
        <f t="shared" si="12"/>
        <v>333.33333333333337</v>
      </c>
      <c r="L26" s="23">
        <f t="shared" si="13"/>
        <v>0.2</v>
      </c>
      <c r="M26" s="23">
        <f t="shared" si="14"/>
        <v>6.6666666666666666E-2</v>
      </c>
      <c r="N26" s="23">
        <f t="shared" si="15"/>
        <v>0.13333333333333333</v>
      </c>
    </row>
    <row r="27" spans="1:14" x14ac:dyDescent="0.35">
      <c r="A27" s="21">
        <v>6</v>
      </c>
      <c r="B27" s="21"/>
      <c r="C27" s="21">
        <v>1000</v>
      </c>
      <c r="D27" s="22"/>
      <c r="E27" s="27">
        <f t="shared" si="9"/>
        <v>66.666666666666671</v>
      </c>
      <c r="F27" s="27">
        <f t="shared" si="10"/>
        <v>66.666666666666671</v>
      </c>
      <c r="G27" s="22"/>
      <c r="H27" s="22"/>
      <c r="I27" s="22">
        <f t="shared" si="16"/>
        <v>0</v>
      </c>
      <c r="J27" s="27">
        <f t="shared" si="11"/>
        <v>400.00000000000006</v>
      </c>
      <c r="K27" s="27">
        <f t="shared" si="12"/>
        <v>400.00000000000006</v>
      </c>
      <c r="L27" s="23" t="str">
        <f t="shared" si="13"/>
        <v/>
      </c>
      <c r="M27" s="23">
        <f t="shared" si="14"/>
        <v>6.6666666666666666E-2</v>
      </c>
      <c r="N27" s="23">
        <f t="shared" si="15"/>
        <v>6.6666666666666666E-2</v>
      </c>
    </row>
    <row r="28" spans="1:14" x14ac:dyDescent="0.35">
      <c r="A28" s="21">
        <v>7</v>
      </c>
      <c r="B28" s="21"/>
      <c r="C28" s="21">
        <v>1000</v>
      </c>
      <c r="D28" s="22"/>
      <c r="E28" s="27">
        <f t="shared" si="9"/>
        <v>66.666666666666671</v>
      </c>
      <c r="F28" s="27">
        <f t="shared" si="10"/>
        <v>66.666666666666671</v>
      </c>
      <c r="G28" s="22"/>
      <c r="H28" s="22"/>
      <c r="I28" s="22">
        <f t="shared" si="16"/>
        <v>0</v>
      </c>
      <c r="J28" s="27">
        <f t="shared" si="11"/>
        <v>466.66666666666674</v>
      </c>
      <c r="K28" s="27">
        <f t="shared" si="12"/>
        <v>466.66666666666674</v>
      </c>
      <c r="L28" s="23" t="str">
        <f t="shared" si="13"/>
        <v/>
      </c>
      <c r="M28" s="23">
        <f t="shared" si="14"/>
        <v>6.6666666666666666E-2</v>
      </c>
      <c r="N28" s="23">
        <f t="shared" si="15"/>
        <v>6.6666666666666666E-2</v>
      </c>
    </row>
    <row r="29" spans="1:14" x14ac:dyDescent="0.35">
      <c r="A29" s="21">
        <v>8</v>
      </c>
      <c r="B29" s="21"/>
      <c r="C29" s="21">
        <v>1000</v>
      </c>
      <c r="D29" s="22"/>
      <c r="E29" s="27">
        <f t="shared" si="9"/>
        <v>66.666666666666671</v>
      </c>
      <c r="F29" s="27">
        <f t="shared" si="10"/>
        <v>66.666666666666671</v>
      </c>
      <c r="G29" s="22"/>
      <c r="H29" s="22"/>
      <c r="I29" s="22">
        <f t="shared" si="16"/>
        <v>0</v>
      </c>
      <c r="J29" s="27">
        <f t="shared" si="11"/>
        <v>533.33333333333337</v>
      </c>
      <c r="K29" s="27">
        <f t="shared" si="12"/>
        <v>533.33333333333337</v>
      </c>
      <c r="L29" s="23" t="str">
        <f t="shared" si="13"/>
        <v/>
      </c>
      <c r="M29" s="23">
        <f t="shared" si="14"/>
        <v>6.6666666666666666E-2</v>
      </c>
      <c r="N29" s="23">
        <f t="shared" si="15"/>
        <v>6.6666666666666666E-2</v>
      </c>
    </row>
    <row r="30" spans="1:14" x14ac:dyDescent="0.35">
      <c r="A30" s="21">
        <v>9</v>
      </c>
      <c r="B30" s="21"/>
      <c r="C30" s="21">
        <v>1000</v>
      </c>
      <c r="D30" s="22"/>
      <c r="E30" s="27">
        <f t="shared" si="9"/>
        <v>66.666666666666671</v>
      </c>
      <c r="F30" s="27">
        <f t="shared" si="10"/>
        <v>66.666666666666671</v>
      </c>
      <c r="G30" s="22"/>
      <c r="H30" s="22"/>
      <c r="I30" s="22">
        <f t="shared" si="16"/>
        <v>0</v>
      </c>
      <c r="J30" s="27">
        <f t="shared" si="11"/>
        <v>600</v>
      </c>
      <c r="K30" s="27">
        <f t="shared" si="12"/>
        <v>600</v>
      </c>
      <c r="L30" s="23" t="str">
        <f t="shared" si="13"/>
        <v/>
      </c>
      <c r="M30" s="23">
        <f t="shared" si="14"/>
        <v>6.6666666666666666E-2</v>
      </c>
      <c r="N30" s="23">
        <f t="shared" si="15"/>
        <v>6.6666666666666666E-2</v>
      </c>
    </row>
    <row r="31" spans="1:14" x14ac:dyDescent="0.35">
      <c r="A31" s="21">
        <v>10</v>
      </c>
      <c r="B31" s="21"/>
      <c r="C31" s="21">
        <v>1000</v>
      </c>
      <c r="D31" s="22"/>
      <c r="E31" s="27">
        <f t="shared" si="9"/>
        <v>66.666666666666671</v>
      </c>
      <c r="F31" s="27">
        <f t="shared" si="10"/>
        <v>66.666666666666671</v>
      </c>
      <c r="G31" s="22"/>
      <c r="H31" s="22"/>
      <c r="I31" s="22">
        <f t="shared" si="16"/>
        <v>0</v>
      </c>
      <c r="J31" s="27">
        <f t="shared" si="11"/>
        <v>666.66666666666663</v>
      </c>
      <c r="K31" s="27">
        <f t="shared" si="12"/>
        <v>666.66666666666663</v>
      </c>
      <c r="L31" s="23" t="str">
        <f t="shared" si="13"/>
        <v/>
      </c>
      <c r="M31" s="23">
        <f t="shared" si="14"/>
        <v>6.6666666666666666E-2</v>
      </c>
      <c r="N31" s="23">
        <f t="shared" si="15"/>
        <v>6.6666666666666666E-2</v>
      </c>
    </row>
    <row r="32" spans="1:14" x14ac:dyDescent="0.35">
      <c r="A32" s="21">
        <v>11</v>
      </c>
      <c r="B32" s="21"/>
      <c r="C32" s="21">
        <v>1000</v>
      </c>
      <c r="D32" s="22"/>
      <c r="E32" s="27">
        <f t="shared" si="9"/>
        <v>66.666666666666671</v>
      </c>
      <c r="F32" s="27">
        <f t="shared" si="10"/>
        <v>66.666666666666671</v>
      </c>
      <c r="G32" s="22"/>
      <c r="H32" s="22"/>
      <c r="I32" s="22">
        <f t="shared" si="16"/>
        <v>0</v>
      </c>
      <c r="J32" s="27">
        <f t="shared" si="11"/>
        <v>733.33333333333326</v>
      </c>
      <c r="K32" s="27">
        <f t="shared" si="12"/>
        <v>733.33333333333326</v>
      </c>
      <c r="L32" s="23" t="str">
        <f t="shared" si="13"/>
        <v/>
      </c>
      <c r="M32" s="23">
        <f t="shared" si="14"/>
        <v>6.6666666666666666E-2</v>
      </c>
      <c r="N32" s="23">
        <f t="shared" si="15"/>
        <v>6.6666666666666666E-2</v>
      </c>
    </row>
    <row r="33" spans="1:14" x14ac:dyDescent="0.35">
      <c r="A33" s="21">
        <v>12</v>
      </c>
      <c r="B33" s="21"/>
      <c r="C33" s="21">
        <v>1000</v>
      </c>
      <c r="D33" s="22"/>
      <c r="E33" s="27">
        <f t="shared" si="9"/>
        <v>66.666666666666671</v>
      </c>
      <c r="F33" s="27">
        <f t="shared" si="10"/>
        <v>66.666666666666671</v>
      </c>
      <c r="G33" s="22"/>
      <c r="H33" s="22"/>
      <c r="I33" s="22">
        <f t="shared" si="16"/>
        <v>0</v>
      </c>
      <c r="J33" s="27">
        <f t="shared" si="11"/>
        <v>799.99999999999989</v>
      </c>
      <c r="K33" s="27">
        <f t="shared" si="12"/>
        <v>799.99999999999989</v>
      </c>
      <c r="L33" s="23" t="str">
        <f t="shared" si="13"/>
        <v/>
      </c>
      <c r="M33" s="23">
        <f t="shared" si="14"/>
        <v>6.6666666666666666E-2</v>
      </c>
      <c r="N33" s="23">
        <f t="shared" si="15"/>
        <v>6.6666666666666666E-2</v>
      </c>
    </row>
    <row r="34" spans="1:14" x14ac:dyDescent="0.35">
      <c r="A34" s="21">
        <v>13</v>
      </c>
      <c r="B34" s="21"/>
      <c r="C34" s="21">
        <v>1000</v>
      </c>
      <c r="D34" s="22"/>
      <c r="E34" s="27">
        <f t="shared" si="9"/>
        <v>66.666666666666671</v>
      </c>
      <c r="F34" s="27">
        <f t="shared" si="10"/>
        <v>66.666666666666671</v>
      </c>
      <c r="G34" s="22"/>
      <c r="H34" s="22"/>
      <c r="I34" s="22">
        <f t="shared" si="16"/>
        <v>0</v>
      </c>
      <c r="J34" s="27">
        <f t="shared" si="11"/>
        <v>866.66666666666652</v>
      </c>
      <c r="K34" s="27">
        <f t="shared" si="12"/>
        <v>866.66666666666652</v>
      </c>
      <c r="L34" s="23" t="str">
        <f t="shared" si="13"/>
        <v/>
      </c>
      <c r="M34" s="23">
        <f t="shared" si="14"/>
        <v>6.6666666666666666E-2</v>
      </c>
      <c r="N34" s="23">
        <f t="shared" si="15"/>
        <v>6.6666666666666666E-2</v>
      </c>
    </row>
    <row r="35" spans="1:14" x14ac:dyDescent="0.35">
      <c r="A35" s="21">
        <v>14</v>
      </c>
      <c r="B35" s="21"/>
      <c r="C35" s="21">
        <v>1000</v>
      </c>
      <c r="D35" s="22"/>
      <c r="E35" s="27">
        <f t="shared" si="9"/>
        <v>66.666666666666671</v>
      </c>
      <c r="F35" s="27">
        <f t="shared" si="10"/>
        <v>66.666666666666671</v>
      </c>
      <c r="G35" s="22"/>
      <c r="H35" s="22"/>
      <c r="I35" s="22">
        <f t="shared" si="16"/>
        <v>0</v>
      </c>
      <c r="J35" s="27">
        <f t="shared" si="11"/>
        <v>933.33333333333314</v>
      </c>
      <c r="K35" s="27">
        <f t="shared" si="12"/>
        <v>933.33333333333314</v>
      </c>
      <c r="L35" s="23" t="str">
        <f t="shared" si="13"/>
        <v/>
      </c>
      <c r="M35" s="23">
        <f t="shared" si="14"/>
        <v>6.6666666666666666E-2</v>
      </c>
      <c r="N35" s="23">
        <f t="shared" si="15"/>
        <v>6.6666666666666666E-2</v>
      </c>
    </row>
    <row r="36" spans="1:14" x14ac:dyDescent="0.35">
      <c r="A36" s="21">
        <v>15</v>
      </c>
      <c r="B36" s="21"/>
      <c r="C36" s="21">
        <v>1000</v>
      </c>
      <c r="D36" s="22"/>
      <c r="E36" s="27">
        <f t="shared" si="9"/>
        <v>66.666666666666671</v>
      </c>
      <c r="F36" s="27">
        <f t="shared" si="10"/>
        <v>66.666666666666671</v>
      </c>
      <c r="G36" s="22"/>
      <c r="H36" s="22">
        <v>1000</v>
      </c>
      <c r="I36" s="22">
        <f t="shared" si="16"/>
        <v>0</v>
      </c>
      <c r="J36" s="27">
        <f>E36+J35-H36</f>
        <v>0</v>
      </c>
      <c r="K36" s="27">
        <f t="shared" si="12"/>
        <v>0</v>
      </c>
      <c r="L36" s="23" t="str">
        <f t="shared" si="13"/>
        <v/>
      </c>
      <c r="M36" s="23">
        <f t="shared" si="14"/>
        <v>6.6666666666666666E-2</v>
      </c>
      <c r="N36" s="23">
        <f t="shared" si="15"/>
        <v>6.6666666666666666E-2</v>
      </c>
    </row>
    <row r="37" spans="1:14" x14ac:dyDescent="0.35">
      <c r="A37" s="24" t="s">
        <v>0</v>
      </c>
      <c r="B37" s="24"/>
      <c r="C37" s="24"/>
      <c r="D37" s="25">
        <f>SUM(D22:D36)</f>
        <v>1000</v>
      </c>
      <c r="E37" s="25">
        <f>SUM(E22:E36)</f>
        <v>999.99999999999977</v>
      </c>
      <c r="F37" s="25">
        <f>SUM(F22:F36)</f>
        <v>2000.0000000000009</v>
      </c>
      <c r="G37" s="25">
        <f>SUM(G22:G36)</f>
        <v>1000</v>
      </c>
      <c r="H37" s="25">
        <f>SUM(H22:H36)</f>
        <v>1000</v>
      </c>
      <c r="I37" s="25">
        <f>I36</f>
        <v>0</v>
      </c>
      <c r="J37" s="28">
        <f>J36</f>
        <v>0</v>
      </c>
      <c r="K37" s="28">
        <f t="shared" si="12"/>
        <v>0</v>
      </c>
      <c r="L37" s="26">
        <f>SUM(L22:L36)</f>
        <v>1</v>
      </c>
      <c r="M37" s="26">
        <f>SUM(M22:M36)</f>
        <v>0.99999999999999989</v>
      </c>
      <c r="N37" s="26">
        <f>SUM(N22:N36)</f>
        <v>1.3333333333333333</v>
      </c>
    </row>
  </sheetData>
  <mergeCells count="2">
    <mergeCell ref="A1:N1"/>
    <mergeCell ref="A20:N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AFF4-A54E-4C2E-8FB7-068628F5F476}">
  <dimension ref="A1:P16"/>
  <sheetViews>
    <sheetView workbookViewId="0">
      <selection activeCell="A2" sqref="A2:P3"/>
    </sheetView>
  </sheetViews>
  <sheetFormatPr defaultRowHeight="14.5" x14ac:dyDescent="0.35"/>
  <cols>
    <col min="1" max="1" width="14.1796875" customWidth="1"/>
  </cols>
  <sheetData>
    <row r="1" spans="1:16" x14ac:dyDescent="0.35">
      <c r="A1" s="3" t="s">
        <v>3</v>
      </c>
      <c r="B1" s="3">
        <v>1</v>
      </c>
      <c r="C1" s="3">
        <v>2</v>
      </c>
      <c r="D1" s="2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16" x14ac:dyDescent="0.35">
      <c r="A2" s="3" t="s">
        <v>17</v>
      </c>
      <c r="B2" s="11">
        <f>'ALG v ELG comparison - Ex1'!F3</f>
        <v>200</v>
      </c>
      <c r="C2" s="11">
        <f>'ALG v ELG comparison - Ex1'!F4</f>
        <v>200</v>
      </c>
      <c r="D2" s="11">
        <f>'ALG v ELG comparison - Ex1'!F5</f>
        <v>200</v>
      </c>
      <c r="E2" s="11">
        <f>'ALG v ELG comparison - Ex1'!F6</f>
        <v>200</v>
      </c>
      <c r="F2" s="11">
        <f>'ALG v ELG comparison - Ex1'!F7</f>
        <v>200</v>
      </c>
      <c r="G2" s="11">
        <f>'ALG v ELG comparison - Ex1'!F8</f>
        <v>100</v>
      </c>
      <c r="H2" s="11">
        <f>'ALG v ELG comparison - Ex1'!F9</f>
        <v>100</v>
      </c>
      <c r="I2" s="11">
        <f>'ALG v ELG comparison - Ex1'!F10</f>
        <v>100</v>
      </c>
      <c r="J2" s="11">
        <f>'ALG v ELG comparison - Ex1'!F11</f>
        <v>100</v>
      </c>
      <c r="K2" s="11">
        <f>'ALG v ELG comparison - Ex1'!F12</f>
        <v>100</v>
      </c>
      <c r="L2" s="11">
        <f>'ALG v ELG comparison - Ex1'!F13</f>
        <v>100</v>
      </c>
      <c r="M2" s="11">
        <f>'ALG v ELG comparison - Ex1'!F14</f>
        <v>100</v>
      </c>
      <c r="N2" s="11">
        <f>'ALG v ELG comparison - Ex1'!F15</f>
        <v>100</v>
      </c>
      <c r="O2" s="11">
        <f>'ALG v ELG comparison - Ex1'!F16</f>
        <v>100</v>
      </c>
      <c r="P2" s="11">
        <f>'ALG v ELG comparison - Ex1'!F17</f>
        <v>100</v>
      </c>
    </row>
    <row r="3" spans="1:16" x14ac:dyDescent="0.35">
      <c r="A3" s="3" t="s">
        <v>18</v>
      </c>
      <c r="B3" s="11">
        <f>'ALG v ELG comparison - Ex1'!F22</f>
        <v>266.66666666666669</v>
      </c>
      <c r="C3" s="11">
        <f>'ALG v ELG comparison - Ex1'!F23</f>
        <v>266.66666666666669</v>
      </c>
      <c r="D3" s="11">
        <f>'ALG v ELG comparison - Ex1'!F24</f>
        <v>266.66666666666669</v>
      </c>
      <c r="E3" s="11">
        <f>'ALG v ELG comparison - Ex1'!F25</f>
        <v>266.66666666666669</v>
      </c>
      <c r="F3" s="11">
        <f>'ALG v ELG comparison - Ex1'!F26</f>
        <v>266.66666666666669</v>
      </c>
      <c r="G3" s="11">
        <f>'ALG v ELG comparison - Ex1'!F27</f>
        <v>66.666666666666671</v>
      </c>
      <c r="H3" s="11">
        <f>'ALG v ELG comparison - Ex1'!F28</f>
        <v>66.666666666666671</v>
      </c>
      <c r="I3" s="11">
        <f>'ALG v ELG comparison - Ex1'!F29</f>
        <v>66.666666666666671</v>
      </c>
      <c r="J3" s="11">
        <f>'ALG v ELG comparison - Ex1'!F30</f>
        <v>66.666666666666671</v>
      </c>
      <c r="K3" s="11">
        <f>'ALG v ELG comparison - Ex1'!F31</f>
        <v>66.666666666666671</v>
      </c>
      <c r="L3" s="11">
        <f>'ALG v ELG comparison - Ex1'!F32</f>
        <v>66.666666666666671</v>
      </c>
      <c r="M3" s="11">
        <f>'ALG v ELG comparison - Ex1'!F33</f>
        <v>66.666666666666671</v>
      </c>
      <c r="N3" s="11">
        <f>'ALG v ELG comparison - Ex1'!F34</f>
        <v>66.666666666666671</v>
      </c>
      <c r="O3" s="11">
        <f>'ALG v ELG comparison - Ex1'!F35</f>
        <v>66.666666666666671</v>
      </c>
      <c r="P3" s="11">
        <f>'ALG v ELG comparison - Ex1'!F36</f>
        <v>66.666666666666671</v>
      </c>
    </row>
    <row r="4" spans="1:16" x14ac:dyDescent="0.35">
      <c r="A4" s="1"/>
      <c r="C4" s="10"/>
    </row>
    <row r="5" spans="1:16" x14ac:dyDescent="0.35">
      <c r="C5" s="10"/>
    </row>
    <row r="6" spans="1:16" x14ac:dyDescent="0.35">
      <c r="C6" s="10"/>
    </row>
    <row r="7" spans="1:16" x14ac:dyDescent="0.35">
      <c r="C7" s="10"/>
    </row>
    <row r="8" spans="1:16" x14ac:dyDescent="0.35">
      <c r="C8" s="10"/>
    </row>
    <row r="9" spans="1:16" x14ac:dyDescent="0.35">
      <c r="C9" s="10"/>
    </row>
    <row r="10" spans="1:16" x14ac:dyDescent="0.35">
      <c r="C10" s="10"/>
    </row>
    <row r="11" spans="1:16" x14ac:dyDescent="0.35">
      <c r="C11" s="10"/>
    </row>
    <row r="12" spans="1:16" x14ac:dyDescent="0.35">
      <c r="C12" s="10"/>
    </row>
    <row r="13" spans="1:16" x14ac:dyDescent="0.35">
      <c r="C13" s="10"/>
    </row>
    <row r="14" spans="1:16" x14ac:dyDescent="0.35">
      <c r="C14" s="10"/>
    </row>
    <row r="15" spans="1:16" x14ac:dyDescent="0.35">
      <c r="C15" s="10"/>
    </row>
    <row r="16" spans="1:16" x14ac:dyDescent="0.35">
      <c r="C16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18A4-FF7F-4A63-81D1-8BB34F16C507}">
  <dimension ref="A1:P16"/>
  <sheetViews>
    <sheetView workbookViewId="0">
      <selection activeCell="A2" sqref="A2"/>
    </sheetView>
  </sheetViews>
  <sheetFormatPr defaultRowHeight="14.5" x14ac:dyDescent="0.35"/>
  <cols>
    <col min="1" max="1" width="17.26953125" customWidth="1"/>
    <col min="2" max="4" width="9.26953125" bestFit="1" customWidth="1"/>
    <col min="5" max="5" width="10.54296875" bestFit="1" customWidth="1"/>
    <col min="6" max="16" width="9.26953125" bestFit="1" customWidth="1"/>
  </cols>
  <sheetData>
    <row r="1" spans="1:16" x14ac:dyDescent="0.35">
      <c r="A1" s="3" t="s">
        <v>3</v>
      </c>
      <c r="B1" s="3">
        <v>1</v>
      </c>
      <c r="C1" s="3">
        <v>2</v>
      </c>
      <c r="D1" s="2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16" x14ac:dyDescent="0.35">
      <c r="A2" s="3" t="s">
        <v>19</v>
      </c>
      <c r="B2" s="11">
        <f>'ALG v ELG comparison - Ex1'!K3</f>
        <v>200</v>
      </c>
      <c r="C2" s="11">
        <f>'ALG v ELG comparison - Ex1'!K4</f>
        <v>400</v>
      </c>
      <c r="D2" s="11">
        <f>'ALG v ELG comparison - Ex1'!K5</f>
        <v>600</v>
      </c>
      <c r="E2" s="11">
        <f>'ALG v ELG comparison - Ex1'!K6</f>
        <v>800</v>
      </c>
      <c r="F2" s="11">
        <f>'ALG v ELG comparison - Ex1'!K7</f>
        <v>0</v>
      </c>
      <c r="G2" s="11">
        <f>'ALG v ELG comparison - Ex1'!K8</f>
        <v>100</v>
      </c>
      <c r="H2" s="11">
        <f>'ALG v ELG comparison - Ex1'!K9</f>
        <v>200</v>
      </c>
      <c r="I2" s="11">
        <f>'ALG v ELG comparison - Ex1'!K10</f>
        <v>300</v>
      </c>
      <c r="J2" s="11">
        <f>'ALG v ELG comparison - Ex1'!K11</f>
        <v>400</v>
      </c>
      <c r="K2" s="11">
        <f>'ALG v ELG comparison - Ex1'!K12</f>
        <v>500</v>
      </c>
      <c r="L2" s="11">
        <f>'ALG v ELG comparison - Ex1'!K13</f>
        <v>600</v>
      </c>
      <c r="M2" s="11">
        <f>'ALG v ELG comparison - Ex1'!K14</f>
        <v>700</v>
      </c>
      <c r="N2" s="11">
        <f>'ALG v ELG comparison - Ex1'!K15</f>
        <v>800</v>
      </c>
      <c r="O2" s="11">
        <f>'ALG v ELG comparison - Ex1'!K16</f>
        <v>900</v>
      </c>
      <c r="P2" s="11">
        <f>'ALG v ELG comparison - Ex1'!K17</f>
        <v>0</v>
      </c>
    </row>
    <row r="3" spans="1:16" x14ac:dyDescent="0.35">
      <c r="A3" s="3" t="s">
        <v>20</v>
      </c>
      <c r="B3" s="11">
        <f>'ALG v ELG comparison - Ex1'!K22</f>
        <v>266.66666666666669</v>
      </c>
      <c r="C3" s="11">
        <f>'ALG v ELG comparison - Ex1'!K23</f>
        <v>533.33333333333337</v>
      </c>
      <c r="D3" s="11">
        <f>'ALG v ELG comparison - Ex1'!K24</f>
        <v>800</v>
      </c>
      <c r="E3" s="11">
        <f>'ALG v ELG comparison - Ex1'!K25</f>
        <v>1066.6666666666667</v>
      </c>
      <c r="F3" s="11">
        <f>'ALG v ELG comparison - Ex1'!K26</f>
        <v>333.33333333333337</v>
      </c>
      <c r="G3" s="11">
        <f>'ALG v ELG comparison - Ex1'!K27</f>
        <v>400.00000000000006</v>
      </c>
      <c r="H3" s="11">
        <f>'ALG v ELG comparison - Ex1'!K28</f>
        <v>466.66666666666674</v>
      </c>
      <c r="I3" s="11">
        <f>'ALG v ELG comparison - Ex1'!K29</f>
        <v>533.33333333333337</v>
      </c>
      <c r="J3" s="11">
        <f>'ALG v ELG comparison - Ex1'!K30</f>
        <v>600</v>
      </c>
      <c r="K3" s="11">
        <f>'ALG v ELG comparison - Ex1'!K31</f>
        <v>666.66666666666663</v>
      </c>
      <c r="L3" s="11">
        <f>'ALG v ELG comparison - Ex1'!K32</f>
        <v>733.33333333333326</v>
      </c>
      <c r="M3" s="11">
        <f>'ALG v ELG comparison - Ex1'!K33</f>
        <v>799.99999999999989</v>
      </c>
      <c r="N3" s="11">
        <f>'ALG v ELG comparison - Ex1'!K34</f>
        <v>866.66666666666652</v>
      </c>
      <c r="O3" s="11">
        <f>'ALG v ELG comparison - Ex1'!K35</f>
        <v>933.33333333333314</v>
      </c>
      <c r="P3" s="11">
        <f>'ALG v ELG comparison - Ex1'!K36</f>
        <v>0</v>
      </c>
    </row>
    <row r="4" spans="1:16" x14ac:dyDescent="0.35">
      <c r="A4" s="1"/>
      <c r="C4" s="10"/>
    </row>
    <row r="5" spans="1:16" x14ac:dyDescent="0.35">
      <c r="C5" s="10"/>
    </row>
    <row r="6" spans="1:16" x14ac:dyDescent="0.35">
      <c r="C6" s="10"/>
    </row>
    <row r="7" spans="1:16" x14ac:dyDescent="0.35">
      <c r="C7" s="10"/>
    </row>
    <row r="8" spans="1:16" x14ac:dyDescent="0.35">
      <c r="C8" s="10"/>
    </row>
    <row r="9" spans="1:16" x14ac:dyDescent="0.35">
      <c r="C9" s="10"/>
    </row>
    <row r="10" spans="1:16" x14ac:dyDescent="0.35">
      <c r="C10" s="10"/>
    </row>
    <row r="11" spans="1:16" x14ac:dyDescent="0.35">
      <c r="C11" s="10"/>
    </row>
    <row r="12" spans="1:16" x14ac:dyDescent="0.35">
      <c r="C12" s="10"/>
    </row>
    <row r="13" spans="1:16" x14ac:dyDescent="0.35">
      <c r="C13" s="10"/>
    </row>
    <row r="14" spans="1:16" x14ac:dyDescent="0.35">
      <c r="C14" s="10"/>
    </row>
    <row r="15" spans="1:16" x14ac:dyDescent="0.35">
      <c r="C15" s="10"/>
    </row>
    <row r="16" spans="1:16" x14ac:dyDescent="0.35">
      <c r="C16" s="1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E374-9DEA-4A0E-9940-976FDE1D5667}">
  <dimension ref="A1:X43"/>
  <sheetViews>
    <sheetView topLeftCell="A24" workbookViewId="0">
      <selection sqref="A1:W43"/>
    </sheetView>
  </sheetViews>
  <sheetFormatPr defaultRowHeight="14.5" x14ac:dyDescent="0.35"/>
  <cols>
    <col min="1" max="1" width="8.7265625" customWidth="1"/>
    <col min="2" max="3" width="11" customWidth="1"/>
    <col min="4" max="9" width="11.81640625" hidden="1" customWidth="1"/>
    <col min="10" max="10" width="11.81640625" customWidth="1"/>
    <col min="11" max="16" width="11.81640625" hidden="1" customWidth="1"/>
    <col min="17" max="17" width="11.81640625" customWidth="1"/>
    <col min="18" max="19" width="11.81640625" hidden="1" customWidth="1"/>
    <col min="20" max="20" width="11.81640625" customWidth="1"/>
    <col min="21" max="22" width="13" hidden="1" customWidth="1"/>
    <col min="23" max="23" width="13.453125" customWidth="1"/>
    <col min="24" max="24" width="8.7265625" customWidth="1"/>
    <col min="25" max="30" width="11.81640625" customWidth="1"/>
  </cols>
  <sheetData>
    <row r="1" spans="1:24" ht="15" thickBot="1" x14ac:dyDescent="0.4">
      <c r="A1" s="32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4"/>
    </row>
    <row r="2" spans="1:24" ht="43.5" x14ac:dyDescent="0.35">
      <c r="A2" s="6" t="s">
        <v>3</v>
      </c>
      <c r="B2" s="7" t="s">
        <v>10</v>
      </c>
      <c r="C2" s="7" t="s">
        <v>11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29</v>
      </c>
      <c r="I2" s="7" t="s">
        <v>30</v>
      </c>
      <c r="J2" s="7" t="s">
        <v>16</v>
      </c>
      <c r="K2" s="7" t="s">
        <v>6</v>
      </c>
      <c r="L2" s="7" t="s">
        <v>7</v>
      </c>
      <c r="M2" s="7" t="s">
        <v>21</v>
      </c>
      <c r="N2" s="7" t="s">
        <v>22</v>
      </c>
      <c r="O2" s="7" t="s">
        <v>29</v>
      </c>
      <c r="P2" s="7" t="s">
        <v>30</v>
      </c>
      <c r="Q2" s="7" t="s">
        <v>31</v>
      </c>
      <c r="R2" s="7" t="s">
        <v>24</v>
      </c>
      <c r="S2" s="7" t="s">
        <v>23</v>
      </c>
      <c r="T2" s="7" t="s">
        <v>32</v>
      </c>
      <c r="U2" s="7" t="s">
        <v>12</v>
      </c>
      <c r="V2" s="7" t="s">
        <v>13</v>
      </c>
      <c r="W2" s="7" t="s">
        <v>14</v>
      </c>
      <c r="X2" s="3" t="s">
        <v>33</v>
      </c>
    </row>
    <row r="3" spans="1:24" x14ac:dyDescent="0.35">
      <c r="A3" s="4">
        <v>1</v>
      </c>
      <c r="B3" s="12">
        <v>1000</v>
      </c>
      <c r="C3" s="12">
        <v>1000</v>
      </c>
      <c r="D3" s="13">
        <f>B3/10</f>
        <v>100</v>
      </c>
      <c r="E3" s="13">
        <f>C3/10</f>
        <v>100</v>
      </c>
      <c r="F3" s="13">
        <f>B3/12</f>
        <v>83.333333333333329</v>
      </c>
      <c r="G3" s="13">
        <f>C3/12</f>
        <v>83.333333333333329</v>
      </c>
      <c r="H3" s="13"/>
      <c r="I3" s="13"/>
      <c r="J3" s="13">
        <f>D3+E3-H3-I3</f>
        <v>200</v>
      </c>
      <c r="K3" s="13"/>
      <c r="L3" s="13"/>
      <c r="M3" s="13">
        <f>D3-H3</f>
        <v>100</v>
      </c>
      <c r="N3" s="13">
        <f>E3</f>
        <v>100</v>
      </c>
      <c r="O3" s="13">
        <f>-H3</f>
        <v>0</v>
      </c>
      <c r="P3" s="13">
        <f t="shared" ref="P3:P20" si="0">-I3</f>
        <v>0</v>
      </c>
      <c r="Q3" s="13">
        <f>M3+N3+O3+P3</f>
        <v>200</v>
      </c>
      <c r="R3" s="13">
        <f>F3</f>
        <v>83.333333333333329</v>
      </c>
      <c r="S3" s="13">
        <f>G3</f>
        <v>83.333333333333329</v>
      </c>
      <c r="T3" s="13">
        <f>SUM(R3:S3)</f>
        <v>166.66666666666666</v>
      </c>
      <c r="U3" s="8">
        <f>IFERROR((D3-H3)/B3,"")</f>
        <v>0.1</v>
      </c>
      <c r="V3" s="8">
        <f>IFERROR((E3-I3)/C3,"")</f>
        <v>0.1</v>
      </c>
      <c r="W3" s="8">
        <f>(SUM(D3:E3)-SUM(H3:I3))/SUM(B3:C3)</f>
        <v>0.1</v>
      </c>
      <c r="X3" s="16">
        <f>W3*SUM(B3:C3)-J3</f>
        <v>0</v>
      </c>
    </row>
    <row r="4" spans="1:24" x14ac:dyDescent="0.35">
      <c r="A4" s="4">
        <v>2</v>
      </c>
      <c r="B4" s="12">
        <v>1000</v>
      </c>
      <c r="C4" s="12">
        <v>1000</v>
      </c>
      <c r="D4" s="13">
        <f>B4/10</f>
        <v>100</v>
      </c>
      <c r="E4" s="13">
        <f t="shared" ref="E4" si="1">C4/10</f>
        <v>100</v>
      </c>
      <c r="F4" s="13">
        <f t="shared" ref="F4:F8" si="2">B4/12</f>
        <v>83.333333333333329</v>
      </c>
      <c r="G4" s="13">
        <f t="shared" ref="G4:G20" si="3">C4/12</f>
        <v>83.333333333333329</v>
      </c>
      <c r="H4" s="13"/>
      <c r="I4" s="13"/>
      <c r="J4" s="13">
        <f t="shared" ref="J4:J20" si="4">D4+E4-H4-I4</f>
        <v>200</v>
      </c>
      <c r="K4" s="13"/>
      <c r="L4" s="13"/>
      <c r="M4" s="13">
        <f>M3+D4</f>
        <v>200</v>
      </c>
      <c r="N4" s="13">
        <f t="shared" ref="N4:N19" si="5">E4+N3</f>
        <v>200</v>
      </c>
      <c r="O4" s="13">
        <f t="shared" ref="O4:O20" si="6">-H4</f>
        <v>0</v>
      </c>
      <c r="P4" s="13">
        <f t="shared" si="0"/>
        <v>0</v>
      </c>
      <c r="Q4" s="13">
        <f>M4+N4+SUM($O$4:O4)+SUM($P$4:P4)</f>
        <v>400</v>
      </c>
      <c r="R4" s="13">
        <f>R3+F4</f>
        <v>166.66666666666666</v>
      </c>
      <c r="S4" s="13">
        <f>S3+G4</f>
        <v>166.66666666666666</v>
      </c>
      <c r="T4" s="13">
        <f t="shared" ref="T4:T20" si="7">SUM(R4:S4)</f>
        <v>333.33333333333331</v>
      </c>
      <c r="U4" s="8">
        <f t="shared" ref="U4:U20" si="8">IFERROR((D4-H4)/B4,"")</f>
        <v>0.1</v>
      </c>
      <c r="V4" s="8">
        <f t="shared" ref="V4:V20" si="9">IFERROR((E4-I4)/C4,"")</f>
        <v>0.1</v>
      </c>
      <c r="W4" s="8">
        <f t="shared" ref="W4:W20" si="10">(SUM(D4:E4)-SUM(H4:I4))/SUM(B4:C4)</f>
        <v>0.1</v>
      </c>
      <c r="X4" s="16">
        <f t="shared" ref="X4:X20" si="11">W4*SUM(B4:C4)-J4</f>
        <v>0</v>
      </c>
    </row>
    <row r="5" spans="1:24" x14ac:dyDescent="0.35">
      <c r="A5" s="4">
        <v>3</v>
      </c>
      <c r="B5" s="12">
        <v>1000</v>
      </c>
      <c r="C5" s="12">
        <v>1000</v>
      </c>
      <c r="D5" s="13">
        <f>B5/12</f>
        <v>83.333333333333329</v>
      </c>
      <c r="E5" s="13">
        <f>C5/12</f>
        <v>83.333333333333329</v>
      </c>
      <c r="F5" s="13">
        <f t="shared" si="2"/>
        <v>83.333333333333329</v>
      </c>
      <c r="G5" s="13">
        <f t="shared" si="3"/>
        <v>83.333333333333329</v>
      </c>
      <c r="H5" s="13">
        <f>($M$5-$R$5)/16</f>
        <v>2.0833333333333321</v>
      </c>
      <c r="I5" s="13">
        <f>($N$6-$S$6)/16</f>
        <v>2.0833333333333321</v>
      </c>
      <c r="J5" s="13">
        <f t="shared" si="4"/>
        <v>162.49999999999997</v>
      </c>
      <c r="K5" s="13"/>
      <c r="L5" s="13"/>
      <c r="M5" s="13">
        <f>M4+D5</f>
        <v>283.33333333333331</v>
      </c>
      <c r="N5" s="13">
        <f t="shared" si="5"/>
        <v>283.33333333333331</v>
      </c>
      <c r="O5" s="13">
        <f t="shared" si="6"/>
        <v>-2.0833333333333321</v>
      </c>
      <c r="P5" s="13">
        <f t="shared" si="0"/>
        <v>-2.0833333333333321</v>
      </c>
      <c r="Q5" s="13">
        <f>M5+N5+SUM($O$4:O5)+SUM($P$4:P5)</f>
        <v>562.49999999999989</v>
      </c>
      <c r="R5" s="13">
        <f t="shared" ref="R5:R20" si="12">R4+F5</f>
        <v>250</v>
      </c>
      <c r="S5" s="13">
        <f t="shared" ref="S5:S19" si="13">S4+G5</f>
        <v>250</v>
      </c>
      <c r="T5" s="13">
        <f t="shared" si="7"/>
        <v>500</v>
      </c>
      <c r="U5" s="8">
        <f t="shared" si="8"/>
        <v>8.1250000000000003E-2</v>
      </c>
      <c r="V5" s="8">
        <f t="shared" si="9"/>
        <v>8.1250000000000003E-2</v>
      </c>
      <c r="W5" s="8">
        <f t="shared" si="10"/>
        <v>8.1250000000000003E-2</v>
      </c>
      <c r="X5" s="16">
        <f t="shared" si="11"/>
        <v>0</v>
      </c>
    </row>
    <row r="6" spans="1:24" x14ac:dyDescent="0.35">
      <c r="A6" s="4">
        <v>4</v>
      </c>
      <c r="B6" s="12">
        <v>1000</v>
      </c>
      <c r="C6" s="12">
        <v>1000</v>
      </c>
      <c r="D6" s="13">
        <f>B6/12</f>
        <v>83.333333333333329</v>
      </c>
      <c r="E6" s="13">
        <f t="shared" ref="E6:E20" si="14">C6/12</f>
        <v>83.333333333333329</v>
      </c>
      <c r="F6" s="13">
        <f t="shared" si="2"/>
        <v>83.333333333333329</v>
      </c>
      <c r="G6" s="13">
        <f t="shared" si="3"/>
        <v>83.333333333333329</v>
      </c>
      <c r="H6" s="13">
        <f t="shared" ref="H6:H20" si="15">($M$5-$R$5)/16</f>
        <v>2.0833333333333321</v>
      </c>
      <c r="I6" s="13">
        <f t="shared" ref="I6:I20" si="16">($N$6-$S$6)/16</f>
        <v>2.0833333333333321</v>
      </c>
      <c r="J6" s="13">
        <f t="shared" si="4"/>
        <v>162.49999999999997</v>
      </c>
      <c r="K6" s="13"/>
      <c r="L6" s="13"/>
      <c r="M6" s="13">
        <f>M5+D6</f>
        <v>366.66666666666663</v>
      </c>
      <c r="N6" s="13">
        <f t="shared" si="5"/>
        <v>366.66666666666663</v>
      </c>
      <c r="O6" s="13">
        <f t="shared" si="6"/>
        <v>-2.0833333333333321</v>
      </c>
      <c r="P6" s="13">
        <f t="shared" si="0"/>
        <v>-2.0833333333333321</v>
      </c>
      <c r="Q6" s="13">
        <f>M6+N6+SUM($O$4:O6)+SUM($P$4:P6)</f>
        <v>725</v>
      </c>
      <c r="R6" s="13">
        <f t="shared" si="12"/>
        <v>333.33333333333331</v>
      </c>
      <c r="S6" s="13">
        <f t="shared" si="13"/>
        <v>333.33333333333331</v>
      </c>
      <c r="T6" s="13">
        <f t="shared" si="7"/>
        <v>666.66666666666663</v>
      </c>
      <c r="U6" s="8">
        <f t="shared" si="8"/>
        <v>8.1250000000000003E-2</v>
      </c>
      <c r="V6" s="8">
        <f t="shared" si="9"/>
        <v>8.1250000000000003E-2</v>
      </c>
      <c r="W6" s="8">
        <f t="shared" si="10"/>
        <v>8.1250000000000003E-2</v>
      </c>
      <c r="X6" s="16">
        <f t="shared" si="11"/>
        <v>0</v>
      </c>
    </row>
    <row r="7" spans="1:24" x14ac:dyDescent="0.35">
      <c r="A7" s="4">
        <v>5</v>
      </c>
      <c r="B7" s="12">
        <v>1000</v>
      </c>
      <c r="C7" s="12">
        <v>1000</v>
      </c>
      <c r="D7" s="13">
        <f>B7/12</f>
        <v>83.333333333333329</v>
      </c>
      <c r="E7" s="13">
        <f t="shared" si="14"/>
        <v>83.333333333333329</v>
      </c>
      <c r="F7" s="13">
        <f t="shared" si="2"/>
        <v>83.333333333333329</v>
      </c>
      <c r="G7" s="13">
        <f t="shared" si="3"/>
        <v>83.333333333333329</v>
      </c>
      <c r="H7" s="13">
        <f t="shared" si="15"/>
        <v>2.0833333333333321</v>
      </c>
      <c r="I7" s="13">
        <f t="shared" si="16"/>
        <v>2.0833333333333321</v>
      </c>
      <c r="J7" s="13">
        <f t="shared" si="4"/>
        <v>162.49999999999997</v>
      </c>
      <c r="K7" s="13"/>
      <c r="L7" s="13"/>
      <c r="M7" s="13">
        <f t="shared" ref="M7:M16" si="17">M6+D7-K7</f>
        <v>449.99999999999994</v>
      </c>
      <c r="N7" s="13">
        <f t="shared" si="5"/>
        <v>449.99999999999994</v>
      </c>
      <c r="O7" s="13">
        <f t="shared" si="6"/>
        <v>-2.0833333333333321</v>
      </c>
      <c r="P7" s="13">
        <f t="shared" si="0"/>
        <v>-2.0833333333333321</v>
      </c>
      <c r="Q7" s="13">
        <f>M7+N7+SUM($O$4:O7)+SUM($P$4:P7)</f>
        <v>887.49999999999989</v>
      </c>
      <c r="R7" s="13">
        <f t="shared" si="12"/>
        <v>416.66666666666663</v>
      </c>
      <c r="S7" s="13">
        <f t="shared" si="13"/>
        <v>416.66666666666663</v>
      </c>
      <c r="T7" s="13">
        <f t="shared" si="7"/>
        <v>833.33333333333326</v>
      </c>
      <c r="U7" s="8">
        <f t="shared" si="8"/>
        <v>8.1250000000000003E-2</v>
      </c>
      <c r="V7" s="8">
        <f t="shared" si="9"/>
        <v>8.1250000000000003E-2</v>
      </c>
      <c r="W7" s="8">
        <f t="shared" si="10"/>
        <v>8.1250000000000003E-2</v>
      </c>
      <c r="X7" s="16">
        <f t="shared" si="11"/>
        <v>0</v>
      </c>
    </row>
    <row r="8" spans="1:24" x14ac:dyDescent="0.35">
      <c r="A8" s="4">
        <v>6</v>
      </c>
      <c r="B8" s="12">
        <v>1000</v>
      </c>
      <c r="C8" s="12">
        <v>1000</v>
      </c>
      <c r="D8" s="13">
        <f>B8/12</f>
        <v>83.333333333333329</v>
      </c>
      <c r="E8" s="13">
        <f t="shared" si="14"/>
        <v>83.333333333333329</v>
      </c>
      <c r="F8" s="13">
        <f t="shared" si="2"/>
        <v>83.333333333333329</v>
      </c>
      <c r="G8" s="13">
        <f t="shared" si="3"/>
        <v>83.333333333333329</v>
      </c>
      <c r="H8" s="13">
        <f t="shared" si="15"/>
        <v>2.0833333333333321</v>
      </c>
      <c r="I8" s="13">
        <f t="shared" si="16"/>
        <v>2.0833333333333321</v>
      </c>
      <c r="J8" s="13">
        <f t="shared" si="4"/>
        <v>162.49999999999997</v>
      </c>
      <c r="K8" s="13">
        <v>1000</v>
      </c>
      <c r="L8" s="13"/>
      <c r="M8" s="13">
        <f t="shared" si="17"/>
        <v>-466.66666666666674</v>
      </c>
      <c r="N8" s="13">
        <f t="shared" si="5"/>
        <v>533.33333333333326</v>
      </c>
      <c r="O8" s="13">
        <f t="shared" si="6"/>
        <v>-2.0833333333333321</v>
      </c>
      <c r="P8" s="13">
        <f t="shared" si="0"/>
        <v>-2.0833333333333321</v>
      </c>
      <c r="Q8" s="13">
        <f>M8+N8+SUM($O$4:O8)+SUM($P$4:P8)</f>
        <v>49.999999999999858</v>
      </c>
      <c r="R8" s="13">
        <f>R7+F8-K8</f>
        <v>-500.00000000000006</v>
      </c>
      <c r="S8" s="13">
        <f t="shared" si="13"/>
        <v>499.99999999999994</v>
      </c>
      <c r="T8" s="13">
        <f t="shared" si="7"/>
        <v>0</v>
      </c>
      <c r="U8" s="8">
        <f t="shared" si="8"/>
        <v>8.1250000000000003E-2</v>
      </c>
      <c r="V8" s="8">
        <f t="shared" si="9"/>
        <v>8.1250000000000003E-2</v>
      </c>
      <c r="W8" s="8">
        <f t="shared" si="10"/>
        <v>8.1250000000000003E-2</v>
      </c>
      <c r="X8" s="16">
        <f t="shared" si="11"/>
        <v>0</v>
      </c>
    </row>
    <row r="9" spans="1:24" x14ac:dyDescent="0.35">
      <c r="A9" s="4">
        <v>7</v>
      </c>
      <c r="B9" s="12"/>
      <c r="C9" s="12">
        <v>1000</v>
      </c>
      <c r="D9" s="13"/>
      <c r="E9" s="13">
        <f t="shared" si="14"/>
        <v>83.333333333333329</v>
      </c>
      <c r="F9" s="13"/>
      <c r="G9" s="13">
        <f t="shared" si="3"/>
        <v>83.333333333333329</v>
      </c>
      <c r="H9" s="13">
        <f t="shared" si="15"/>
        <v>2.0833333333333321</v>
      </c>
      <c r="I9" s="13">
        <f t="shared" si="16"/>
        <v>2.0833333333333321</v>
      </c>
      <c r="J9" s="13">
        <f t="shared" si="4"/>
        <v>79.166666666666671</v>
      </c>
      <c r="K9" s="13"/>
      <c r="L9" s="13"/>
      <c r="M9" s="13">
        <f t="shared" si="17"/>
        <v>-466.66666666666674</v>
      </c>
      <c r="N9" s="13">
        <f t="shared" si="5"/>
        <v>616.66666666666663</v>
      </c>
      <c r="O9" s="13">
        <f t="shared" si="6"/>
        <v>-2.0833333333333321</v>
      </c>
      <c r="P9" s="13">
        <f t="shared" si="0"/>
        <v>-2.0833333333333321</v>
      </c>
      <c r="Q9" s="13">
        <f>M9+N9+SUM($O$4:O9)+SUM($P$4:P9)</f>
        <v>129.16666666666657</v>
      </c>
      <c r="R9" s="13">
        <f t="shared" si="12"/>
        <v>-500.00000000000006</v>
      </c>
      <c r="S9" s="13">
        <f t="shared" si="13"/>
        <v>583.33333333333326</v>
      </c>
      <c r="T9" s="13">
        <f t="shared" si="7"/>
        <v>83.333333333333201</v>
      </c>
      <c r="U9" s="8" t="str">
        <f t="shared" si="8"/>
        <v/>
      </c>
      <c r="V9" s="8">
        <f t="shared" si="9"/>
        <v>8.1250000000000003E-2</v>
      </c>
      <c r="W9" s="8">
        <f t="shared" si="10"/>
        <v>7.9166666666666663E-2</v>
      </c>
      <c r="X9" s="16">
        <f t="shared" si="11"/>
        <v>0</v>
      </c>
    </row>
    <row r="10" spans="1:24" x14ac:dyDescent="0.35">
      <c r="A10" s="4">
        <v>8</v>
      </c>
      <c r="B10" s="12"/>
      <c r="C10" s="12">
        <v>1000</v>
      </c>
      <c r="D10" s="13"/>
      <c r="E10" s="13">
        <f t="shared" si="14"/>
        <v>83.333333333333329</v>
      </c>
      <c r="F10" s="13"/>
      <c r="G10" s="13">
        <f t="shared" si="3"/>
        <v>83.333333333333329</v>
      </c>
      <c r="H10" s="13">
        <f t="shared" si="15"/>
        <v>2.0833333333333321</v>
      </c>
      <c r="I10" s="13">
        <f t="shared" si="16"/>
        <v>2.0833333333333321</v>
      </c>
      <c r="J10" s="13">
        <f t="shared" si="4"/>
        <v>79.166666666666671</v>
      </c>
      <c r="K10" s="13"/>
      <c r="L10" s="13"/>
      <c r="M10" s="13">
        <f t="shared" si="17"/>
        <v>-466.66666666666674</v>
      </c>
      <c r="N10" s="13">
        <f t="shared" si="5"/>
        <v>700</v>
      </c>
      <c r="O10" s="13">
        <f t="shared" si="6"/>
        <v>-2.0833333333333321</v>
      </c>
      <c r="P10" s="13">
        <f t="shared" si="0"/>
        <v>-2.0833333333333321</v>
      </c>
      <c r="Q10" s="13">
        <f>M10+N10+SUM($O$4:O10)+SUM($P$4:P10)</f>
        <v>208.33333333333326</v>
      </c>
      <c r="R10" s="13">
        <f t="shared" si="12"/>
        <v>-500.00000000000006</v>
      </c>
      <c r="S10" s="13">
        <f t="shared" si="13"/>
        <v>666.66666666666663</v>
      </c>
      <c r="T10" s="13">
        <f t="shared" si="7"/>
        <v>166.66666666666657</v>
      </c>
      <c r="U10" s="8" t="str">
        <f t="shared" si="8"/>
        <v/>
      </c>
      <c r="V10" s="8">
        <f t="shared" si="9"/>
        <v>8.1250000000000003E-2</v>
      </c>
      <c r="W10" s="8">
        <f t="shared" si="10"/>
        <v>7.9166666666666663E-2</v>
      </c>
      <c r="X10" s="16">
        <f t="shared" si="11"/>
        <v>0</v>
      </c>
    </row>
    <row r="11" spans="1:24" x14ac:dyDescent="0.35">
      <c r="A11" s="4">
        <v>9</v>
      </c>
      <c r="B11" s="12"/>
      <c r="C11" s="12">
        <v>1000</v>
      </c>
      <c r="D11" s="13"/>
      <c r="E11" s="13">
        <f t="shared" si="14"/>
        <v>83.333333333333329</v>
      </c>
      <c r="F11" s="13"/>
      <c r="G11" s="13">
        <f t="shared" si="3"/>
        <v>83.333333333333329</v>
      </c>
      <c r="H11" s="13">
        <f t="shared" si="15"/>
        <v>2.0833333333333321</v>
      </c>
      <c r="I11" s="13">
        <f t="shared" si="16"/>
        <v>2.0833333333333321</v>
      </c>
      <c r="J11" s="13">
        <f t="shared" si="4"/>
        <v>79.166666666666671</v>
      </c>
      <c r="K11" s="13"/>
      <c r="L11" s="13"/>
      <c r="M11" s="13">
        <f t="shared" si="17"/>
        <v>-466.66666666666674</v>
      </c>
      <c r="N11" s="13">
        <f t="shared" si="5"/>
        <v>783.33333333333337</v>
      </c>
      <c r="O11" s="13">
        <f t="shared" si="6"/>
        <v>-2.0833333333333321</v>
      </c>
      <c r="P11" s="13">
        <f t="shared" si="0"/>
        <v>-2.0833333333333321</v>
      </c>
      <c r="Q11" s="13">
        <f>M11+N11+SUM($O$4:O11)+SUM($P$4:P11)</f>
        <v>287.5</v>
      </c>
      <c r="R11" s="13">
        <f t="shared" si="12"/>
        <v>-500.00000000000006</v>
      </c>
      <c r="S11" s="13">
        <f t="shared" si="13"/>
        <v>750</v>
      </c>
      <c r="T11" s="13">
        <f t="shared" si="7"/>
        <v>249.99999999999994</v>
      </c>
      <c r="U11" s="8" t="str">
        <f t="shared" si="8"/>
        <v/>
      </c>
      <c r="V11" s="8">
        <f t="shared" si="9"/>
        <v>8.1250000000000003E-2</v>
      </c>
      <c r="W11" s="8">
        <f t="shared" si="10"/>
        <v>7.9166666666666663E-2</v>
      </c>
      <c r="X11" s="16">
        <f t="shared" si="11"/>
        <v>0</v>
      </c>
    </row>
    <row r="12" spans="1:24" x14ac:dyDescent="0.35">
      <c r="A12" s="4">
        <v>10</v>
      </c>
      <c r="B12" s="12"/>
      <c r="C12" s="12">
        <v>1000</v>
      </c>
      <c r="D12" s="13"/>
      <c r="E12" s="13">
        <f t="shared" si="14"/>
        <v>83.333333333333329</v>
      </c>
      <c r="F12" s="13"/>
      <c r="G12" s="13">
        <f t="shared" si="3"/>
        <v>83.333333333333329</v>
      </c>
      <c r="H12" s="13">
        <f t="shared" si="15"/>
        <v>2.0833333333333321</v>
      </c>
      <c r="I12" s="13">
        <f t="shared" si="16"/>
        <v>2.0833333333333321</v>
      </c>
      <c r="J12" s="13">
        <f t="shared" si="4"/>
        <v>79.166666666666671</v>
      </c>
      <c r="K12" s="13"/>
      <c r="L12" s="13"/>
      <c r="M12" s="13">
        <f t="shared" si="17"/>
        <v>-466.66666666666674</v>
      </c>
      <c r="N12" s="13">
        <f t="shared" si="5"/>
        <v>866.66666666666674</v>
      </c>
      <c r="O12" s="13">
        <f t="shared" si="6"/>
        <v>-2.0833333333333321</v>
      </c>
      <c r="P12" s="13">
        <f t="shared" si="0"/>
        <v>-2.0833333333333321</v>
      </c>
      <c r="Q12" s="13">
        <f>M12+N12+SUM($O$4:O12)+SUM($P$4:P12)</f>
        <v>366.66666666666674</v>
      </c>
      <c r="R12" s="13">
        <f t="shared" si="12"/>
        <v>-500.00000000000006</v>
      </c>
      <c r="S12" s="13">
        <f t="shared" si="13"/>
        <v>833.33333333333337</v>
      </c>
      <c r="T12" s="13">
        <f t="shared" si="7"/>
        <v>333.33333333333331</v>
      </c>
      <c r="U12" s="8" t="str">
        <f t="shared" si="8"/>
        <v/>
      </c>
      <c r="V12" s="8">
        <f t="shared" si="9"/>
        <v>8.1250000000000003E-2</v>
      </c>
      <c r="W12" s="8">
        <f t="shared" si="10"/>
        <v>7.9166666666666663E-2</v>
      </c>
      <c r="X12" s="16">
        <f t="shared" si="11"/>
        <v>0</v>
      </c>
    </row>
    <row r="13" spans="1:24" x14ac:dyDescent="0.35">
      <c r="A13" s="4">
        <v>11</v>
      </c>
      <c r="B13" s="12"/>
      <c r="C13" s="12">
        <v>1000</v>
      </c>
      <c r="D13" s="13"/>
      <c r="E13" s="13">
        <f t="shared" si="14"/>
        <v>83.333333333333329</v>
      </c>
      <c r="F13" s="13"/>
      <c r="G13" s="13">
        <f t="shared" si="3"/>
        <v>83.333333333333329</v>
      </c>
      <c r="H13" s="13">
        <f t="shared" si="15"/>
        <v>2.0833333333333321</v>
      </c>
      <c r="I13" s="13">
        <f t="shared" si="16"/>
        <v>2.0833333333333321</v>
      </c>
      <c r="J13" s="13">
        <f t="shared" si="4"/>
        <v>79.166666666666671</v>
      </c>
      <c r="K13" s="13"/>
      <c r="L13" s="13"/>
      <c r="M13" s="13">
        <f t="shared" si="17"/>
        <v>-466.66666666666674</v>
      </c>
      <c r="N13" s="13">
        <f t="shared" si="5"/>
        <v>950.00000000000011</v>
      </c>
      <c r="O13" s="13">
        <f t="shared" si="6"/>
        <v>-2.0833333333333321</v>
      </c>
      <c r="P13" s="13">
        <f t="shared" si="0"/>
        <v>-2.0833333333333321</v>
      </c>
      <c r="Q13" s="13">
        <f>M13+N13+SUM($O$4:O13)+SUM($P$4:P13)</f>
        <v>445.83333333333337</v>
      </c>
      <c r="R13" s="13">
        <f t="shared" si="12"/>
        <v>-500.00000000000006</v>
      </c>
      <c r="S13" s="13">
        <f t="shared" si="13"/>
        <v>916.66666666666674</v>
      </c>
      <c r="T13" s="13">
        <f t="shared" si="7"/>
        <v>416.66666666666669</v>
      </c>
      <c r="U13" s="8" t="str">
        <f t="shared" si="8"/>
        <v/>
      </c>
      <c r="V13" s="8">
        <f t="shared" si="9"/>
        <v>8.1250000000000003E-2</v>
      </c>
      <c r="W13" s="8">
        <f t="shared" si="10"/>
        <v>7.9166666666666663E-2</v>
      </c>
      <c r="X13" s="16">
        <f t="shared" si="11"/>
        <v>0</v>
      </c>
    </row>
    <row r="14" spans="1:24" x14ac:dyDescent="0.35">
      <c r="A14" s="4">
        <v>12</v>
      </c>
      <c r="B14" s="12"/>
      <c r="C14" s="12">
        <v>1000</v>
      </c>
      <c r="D14" s="13"/>
      <c r="E14" s="13">
        <f t="shared" si="14"/>
        <v>83.333333333333329</v>
      </c>
      <c r="F14" s="13"/>
      <c r="G14" s="13">
        <f t="shared" si="3"/>
        <v>83.333333333333329</v>
      </c>
      <c r="H14" s="13">
        <f t="shared" si="15"/>
        <v>2.0833333333333321</v>
      </c>
      <c r="I14" s="13">
        <f t="shared" si="16"/>
        <v>2.0833333333333321</v>
      </c>
      <c r="J14" s="13">
        <f t="shared" si="4"/>
        <v>79.166666666666671</v>
      </c>
      <c r="K14" s="13"/>
      <c r="L14" s="13"/>
      <c r="M14" s="13">
        <f t="shared" si="17"/>
        <v>-466.66666666666674</v>
      </c>
      <c r="N14" s="13">
        <f t="shared" si="5"/>
        <v>1033.3333333333335</v>
      </c>
      <c r="O14" s="13">
        <f t="shared" si="6"/>
        <v>-2.0833333333333321</v>
      </c>
      <c r="P14" s="13">
        <f t="shared" si="0"/>
        <v>-2.0833333333333321</v>
      </c>
      <c r="Q14" s="13">
        <f>M14+N14+SUM($O$4:O14)+SUM($P$4:P14)</f>
        <v>525</v>
      </c>
      <c r="R14" s="13">
        <f t="shared" si="12"/>
        <v>-500.00000000000006</v>
      </c>
      <c r="S14" s="13">
        <f t="shared" si="13"/>
        <v>1000.0000000000001</v>
      </c>
      <c r="T14" s="13">
        <f t="shared" si="7"/>
        <v>500.00000000000006</v>
      </c>
      <c r="U14" s="8" t="str">
        <f t="shared" si="8"/>
        <v/>
      </c>
      <c r="V14" s="8">
        <f t="shared" si="9"/>
        <v>8.1250000000000003E-2</v>
      </c>
      <c r="W14" s="8">
        <f t="shared" si="10"/>
        <v>7.9166666666666663E-2</v>
      </c>
      <c r="X14" s="16">
        <f t="shared" si="11"/>
        <v>0</v>
      </c>
    </row>
    <row r="15" spans="1:24" x14ac:dyDescent="0.35">
      <c r="A15" s="4">
        <v>13</v>
      </c>
      <c r="B15" s="12"/>
      <c r="C15" s="12">
        <v>1000</v>
      </c>
      <c r="D15" s="13"/>
      <c r="E15" s="13">
        <f t="shared" si="14"/>
        <v>83.333333333333329</v>
      </c>
      <c r="F15" s="13"/>
      <c r="G15" s="13">
        <f t="shared" si="3"/>
        <v>83.333333333333329</v>
      </c>
      <c r="H15" s="13">
        <f t="shared" si="15"/>
        <v>2.0833333333333321</v>
      </c>
      <c r="I15" s="13">
        <f t="shared" si="16"/>
        <v>2.0833333333333321</v>
      </c>
      <c r="J15" s="13">
        <f t="shared" si="4"/>
        <v>79.166666666666671</v>
      </c>
      <c r="K15" s="13"/>
      <c r="L15" s="13"/>
      <c r="M15" s="13">
        <f t="shared" si="17"/>
        <v>-466.66666666666674</v>
      </c>
      <c r="N15" s="13">
        <f t="shared" si="5"/>
        <v>1116.6666666666667</v>
      </c>
      <c r="O15" s="13">
        <f t="shared" si="6"/>
        <v>-2.0833333333333321</v>
      </c>
      <c r="P15" s="13">
        <f t="shared" si="0"/>
        <v>-2.0833333333333321</v>
      </c>
      <c r="Q15" s="13">
        <f>M15+N15+SUM($O$4:O15)+SUM($P$4:P15)</f>
        <v>604.16666666666674</v>
      </c>
      <c r="R15" s="13">
        <f t="shared" si="12"/>
        <v>-500.00000000000006</v>
      </c>
      <c r="S15" s="13">
        <f t="shared" si="13"/>
        <v>1083.3333333333335</v>
      </c>
      <c r="T15" s="13">
        <f t="shared" si="7"/>
        <v>583.33333333333348</v>
      </c>
      <c r="U15" s="8" t="str">
        <f t="shared" si="8"/>
        <v/>
      </c>
      <c r="V15" s="8">
        <f t="shared" si="9"/>
        <v>8.1250000000000003E-2</v>
      </c>
      <c r="W15" s="8">
        <f t="shared" si="10"/>
        <v>7.9166666666666663E-2</v>
      </c>
      <c r="X15" s="16">
        <f t="shared" si="11"/>
        <v>0</v>
      </c>
    </row>
    <row r="16" spans="1:24" x14ac:dyDescent="0.35">
      <c r="A16" s="4">
        <v>14</v>
      </c>
      <c r="B16" s="12"/>
      <c r="C16" s="12">
        <v>1000</v>
      </c>
      <c r="D16" s="13"/>
      <c r="E16" s="13">
        <f t="shared" si="14"/>
        <v>83.333333333333329</v>
      </c>
      <c r="F16" s="13"/>
      <c r="G16" s="13">
        <f t="shared" si="3"/>
        <v>83.333333333333329</v>
      </c>
      <c r="H16" s="13">
        <f t="shared" si="15"/>
        <v>2.0833333333333321</v>
      </c>
      <c r="I16" s="13">
        <f t="shared" si="16"/>
        <v>2.0833333333333321</v>
      </c>
      <c r="J16" s="13">
        <f t="shared" si="4"/>
        <v>79.166666666666671</v>
      </c>
      <c r="K16" s="13"/>
      <c r="L16" s="13"/>
      <c r="M16" s="13">
        <f t="shared" si="17"/>
        <v>-466.66666666666674</v>
      </c>
      <c r="N16" s="13">
        <f t="shared" si="5"/>
        <v>1200</v>
      </c>
      <c r="O16" s="13">
        <f t="shared" si="6"/>
        <v>-2.0833333333333321</v>
      </c>
      <c r="P16" s="13">
        <f t="shared" si="0"/>
        <v>-2.0833333333333321</v>
      </c>
      <c r="Q16" s="13">
        <f>M16+N16+SUM($O$4:O16)+SUM($P$4:P16)</f>
        <v>683.33333333333326</v>
      </c>
      <c r="R16" s="13">
        <f t="shared" si="12"/>
        <v>-500.00000000000006</v>
      </c>
      <c r="S16" s="13">
        <f t="shared" si="13"/>
        <v>1166.6666666666667</v>
      </c>
      <c r="T16" s="13">
        <f t="shared" si="7"/>
        <v>666.66666666666674</v>
      </c>
      <c r="U16" s="8" t="str">
        <f t="shared" si="8"/>
        <v/>
      </c>
      <c r="V16" s="8">
        <f t="shared" si="9"/>
        <v>8.1250000000000003E-2</v>
      </c>
      <c r="W16" s="8">
        <f t="shared" si="10"/>
        <v>7.9166666666666663E-2</v>
      </c>
      <c r="X16" s="16">
        <f t="shared" si="11"/>
        <v>0</v>
      </c>
    </row>
    <row r="17" spans="1:24" x14ac:dyDescent="0.35">
      <c r="A17" s="4">
        <v>15</v>
      </c>
      <c r="B17" s="12"/>
      <c r="C17" s="12">
        <v>1000</v>
      </c>
      <c r="D17" s="13"/>
      <c r="E17" s="13">
        <f t="shared" si="14"/>
        <v>83.333333333333329</v>
      </c>
      <c r="F17" s="13"/>
      <c r="G17" s="13">
        <f t="shared" si="3"/>
        <v>83.333333333333329</v>
      </c>
      <c r="H17" s="13">
        <f t="shared" si="15"/>
        <v>2.0833333333333321</v>
      </c>
      <c r="I17" s="13">
        <f t="shared" si="16"/>
        <v>2.0833333333333321</v>
      </c>
      <c r="J17" s="13">
        <f t="shared" si="4"/>
        <v>79.166666666666671</v>
      </c>
      <c r="K17" s="13"/>
      <c r="L17" s="13"/>
      <c r="M17" s="13">
        <f t="shared" ref="M17:M19" si="18">M16+D17-K17</f>
        <v>-466.66666666666674</v>
      </c>
      <c r="N17" s="13">
        <f t="shared" si="5"/>
        <v>1283.3333333333333</v>
      </c>
      <c r="O17" s="13">
        <f t="shared" si="6"/>
        <v>-2.0833333333333321</v>
      </c>
      <c r="P17" s="13">
        <f t="shared" si="0"/>
        <v>-2.0833333333333321</v>
      </c>
      <c r="Q17" s="13">
        <f>M17+N17+SUM($O$4:O17)+SUM($P$4:P17)</f>
        <v>762.49999999999977</v>
      </c>
      <c r="R17" s="13">
        <f t="shared" si="12"/>
        <v>-500.00000000000006</v>
      </c>
      <c r="S17" s="13">
        <f t="shared" si="13"/>
        <v>1250</v>
      </c>
      <c r="T17" s="13">
        <f t="shared" si="7"/>
        <v>750</v>
      </c>
      <c r="U17" s="8" t="str">
        <f t="shared" si="8"/>
        <v/>
      </c>
      <c r="V17" s="8">
        <f t="shared" si="9"/>
        <v>8.1250000000000003E-2</v>
      </c>
      <c r="W17" s="8">
        <f t="shared" si="10"/>
        <v>7.9166666666666663E-2</v>
      </c>
      <c r="X17" s="16">
        <f t="shared" si="11"/>
        <v>0</v>
      </c>
    </row>
    <row r="18" spans="1:24" x14ac:dyDescent="0.35">
      <c r="A18" s="4">
        <v>16</v>
      </c>
      <c r="B18" s="12"/>
      <c r="C18" s="12">
        <v>1000</v>
      </c>
      <c r="D18" s="13"/>
      <c r="E18" s="13">
        <f t="shared" si="14"/>
        <v>83.333333333333329</v>
      </c>
      <c r="F18" s="13"/>
      <c r="G18" s="13">
        <f t="shared" si="3"/>
        <v>83.333333333333329</v>
      </c>
      <c r="H18" s="13">
        <f t="shared" si="15"/>
        <v>2.0833333333333321</v>
      </c>
      <c r="I18" s="13">
        <f t="shared" si="16"/>
        <v>2.0833333333333321</v>
      </c>
      <c r="J18" s="13">
        <f t="shared" si="4"/>
        <v>79.166666666666671</v>
      </c>
      <c r="K18" s="13"/>
      <c r="L18" s="13"/>
      <c r="M18" s="13">
        <f t="shared" si="18"/>
        <v>-466.66666666666674</v>
      </c>
      <c r="N18" s="13">
        <f t="shared" si="5"/>
        <v>1366.6666666666665</v>
      </c>
      <c r="O18" s="13">
        <f t="shared" si="6"/>
        <v>-2.0833333333333321</v>
      </c>
      <c r="P18" s="13">
        <f t="shared" si="0"/>
        <v>-2.0833333333333321</v>
      </c>
      <c r="Q18" s="13">
        <f>M18+N18+SUM($O$4:O18)+SUM($P$4:P18)</f>
        <v>841.66666666666652</v>
      </c>
      <c r="R18" s="13">
        <f t="shared" si="12"/>
        <v>-500.00000000000006</v>
      </c>
      <c r="S18" s="13">
        <f t="shared" si="13"/>
        <v>1333.3333333333333</v>
      </c>
      <c r="T18" s="13">
        <f t="shared" si="7"/>
        <v>833.33333333333326</v>
      </c>
      <c r="U18" s="8" t="str">
        <f t="shared" si="8"/>
        <v/>
      </c>
      <c r="V18" s="8">
        <f t="shared" si="9"/>
        <v>8.1250000000000003E-2</v>
      </c>
      <c r="W18" s="8">
        <f t="shared" si="10"/>
        <v>7.9166666666666663E-2</v>
      </c>
      <c r="X18" s="16">
        <f t="shared" si="11"/>
        <v>0</v>
      </c>
    </row>
    <row r="19" spans="1:24" x14ac:dyDescent="0.35">
      <c r="A19" s="4">
        <v>17</v>
      </c>
      <c r="B19" s="12"/>
      <c r="C19" s="12">
        <v>1000</v>
      </c>
      <c r="D19" s="13"/>
      <c r="E19" s="13">
        <f t="shared" si="14"/>
        <v>83.333333333333329</v>
      </c>
      <c r="F19" s="13"/>
      <c r="G19" s="13">
        <f t="shared" si="3"/>
        <v>83.333333333333329</v>
      </c>
      <c r="H19" s="13">
        <f t="shared" si="15"/>
        <v>2.0833333333333321</v>
      </c>
      <c r="I19" s="13">
        <f t="shared" si="16"/>
        <v>2.0833333333333321</v>
      </c>
      <c r="J19" s="13">
        <f t="shared" si="4"/>
        <v>79.166666666666671</v>
      </c>
      <c r="K19" s="13"/>
      <c r="L19" s="13"/>
      <c r="M19" s="13">
        <f t="shared" si="18"/>
        <v>-466.66666666666674</v>
      </c>
      <c r="N19" s="13">
        <f t="shared" si="5"/>
        <v>1449.9999999999998</v>
      </c>
      <c r="O19" s="13">
        <f t="shared" si="6"/>
        <v>-2.0833333333333321</v>
      </c>
      <c r="P19" s="13">
        <f t="shared" si="0"/>
        <v>-2.0833333333333321</v>
      </c>
      <c r="Q19" s="13">
        <f>M19+N19+SUM($O$4:O19)+SUM($P$4:P19)</f>
        <v>920.83333333333303</v>
      </c>
      <c r="R19" s="13">
        <f t="shared" si="12"/>
        <v>-500.00000000000006</v>
      </c>
      <c r="S19" s="13">
        <f t="shared" si="13"/>
        <v>1416.6666666666665</v>
      </c>
      <c r="T19" s="13">
        <f t="shared" si="7"/>
        <v>916.66666666666652</v>
      </c>
      <c r="U19" s="8" t="str">
        <f t="shared" si="8"/>
        <v/>
      </c>
      <c r="V19" s="8">
        <f t="shared" si="9"/>
        <v>8.1250000000000003E-2</v>
      </c>
      <c r="W19" s="8">
        <f t="shared" si="10"/>
        <v>7.9166666666666663E-2</v>
      </c>
      <c r="X19" s="16">
        <f t="shared" si="11"/>
        <v>0</v>
      </c>
    </row>
    <row r="20" spans="1:24" x14ac:dyDescent="0.35">
      <c r="A20" s="4">
        <v>18</v>
      </c>
      <c r="B20" s="12"/>
      <c r="C20" s="12">
        <v>1000</v>
      </c>
      <c r="D20" s="13"/>
      <c r="E20" s="13">
        <f t="shared" si="14"/>
        <v>83.333333333333329</v>
      </c>
      <c r="F20" s="13"/>
      <c r="G20" s="13">
        <f t="shared" si="3"/>
        <v>83.333333333333329</v>
      </c>
      <c r="H20" s="13">
        <f t="shared" si="15"/>
        <v>2.0833333333333321</v>
      </c>
      <c r="I20" s="13">
        <f t="shared" si="16"/>
        <v>2.0833333333333321</v>
      </c>
      <c r="J20" s="13">
        <f t="shared" si="4"/>
        <v>79.166666666666671</v>
      </c>
      <c r="K20" s="13"/>
      <c r="L20" s="13">
        <v>1000</v>
      </c>
      <c r="M20" s="13">
        <f>M16+D20-K20</f>
        <v>-466.66666666666674</v>
      </c>
      <c r="N20" s="13">
        <f>E20+N19-L20</f>
        <v>533.33333333333303</v>
      </c>
      <c r="O20" s="13">
        <f t="shared" si="6"/>
        <v>-2.0833333333333321</v>
      </c>
      <c r="P20" s="13">
        <f t="shared" si="0"/>
        <v>-2.0833333333333321</v>
      </c>
      <c r="Q20" s="13">
        <f>M20+N20+SUM($O$4:O20)+SUM($P$4:P20)</f>
        <v>-3.4106051316484809E-13</v>
      </c>
      <c r="R20" s="13">
        <f t="shared" si="12"/>
        <v>-500.00000000000006</v>
      </c>
      <c r="S20" s="13">
        <f>S19+G20-L20</f>
        <v>499.99999999999977</v>
      </c>
      <c r="T20" s="13">
        <f t="shared" si="7"/>
        <v>0</v>
      </c>
      <c r="U20" s="8" t="str">
        <f t="shared" si="8"/>
        <v/>
      </c>
      <c r="V20" s="8">
        <f t="shared" si="9"/>
        <v>8.1250000000000003E-2</v>
      </c>
      <c r="W20" s="8">
        <f t="shared" si="10"/>
        <v>7.9166666666666663E-2</v>
      </c>
      <c r="X20" s="16">
        <f t="shared" si="11"/>
        <v>0</v>
      </c>
    </row>
    <row r="21" spans="1:24" x14ac:dyDescent="0.35">
      <c r="A21" s="5" t="s">
        <v>0</v>
      </c>
      <c r="B21" s="14"/>
      <c r="C21" s="14"/>
      <c r="D21" s="15">
        <f t="shared" ref="D21:L21" si="19">SUM(D3:D20)</f>
        <v>533.33333333333326</v>
      </c>
      <c r="E21" s="15">
        <f t="shared" si="19"/>
        <v>1533.333333333333</v>
      </c>
      <c r="F21" s="15">
        <f t="shared" si="19"/>
        <v>499.99999999999994</v>
      </c>
      <c r="G21" s="15">
        <f t="shared" si="19"/>
        <v>1499.9999999999998</v>
      </c>
      <c r="H21" s="15">
        <f t="shared" si="19"/>
        <v>33.333333333333314</v>
      </c>
      <c r="I21" s="15">
        <f t="shared" si="19"/>
        <v>33.333333333333314</v>
      </c>
      <c r="J21" s="15">
        <f t="shared" si="19"/>
        <v>2000.0000000000009</v>
      </c>
      <c r="K21" s="15">
        <f t="shared" si="19"/>
        <v>1000</v>
      </c>
      <c r="L21" s="15">
        <f t="shared" si="19"/>
        <v>1000</v>
      </c>
      <c r="M21" s="15">
        <f>M20</f>
        <v>-466.66666666666674</v>
      </c>
      <c r="N21" s="15">
        <f>N20</f>
        <v>533.33333333333303</v>
      </c>
      <c r="O21" s="15">
        <f>SUM(O3:O20)</f>
        <v>-33.333333333333314</v>
      </c>
      <c r="P21" s="15">
        <f>SUM(P3:P20)</f>
        <v>-33.333333333333314</v>
      </c>
      <c r="Q21" s="15">
        <f>SUM(M21:P21)</f>
        <v>-3.4106051316484809E-13</v>
      </c>
      <c r="R21" s="15">
        <f>R20</f>
        <v>-500.00000000000006</v>
      </c>
      <c r="S21" s="15">
        <f>S20</f>
        <v>499.99999999999977</v>
      </c>
      <c r="T21" s="15">
        <f>T20</f>
        <v>0</v>
      </c>
      <c r="U21" s="9">
        <f>SUM(U3:U20)</f>
        <v>0.52500000000000002</v>
      </c>
      <c r="V21" s="9">
        <f>SUM(V3:V20)</f>
        <v>1.5000000000000004</v>
      </c>
      <c r="W21" s="9">
        <f>SUM(W3:W20)</f>
        <v>1.4749999999999994</v>
      </c>
    </row>
    <row r="22" spans="1:24" ht="15" thickBot="1" x14ac:dyDescent="0.4"/>
    <row r="23" spans="1:24" ht="15" thickBot="1" x14ac:dyDescent="0.4">
      <c r="A23" s="32" t="s">
        <v>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/>
    </row>
    <row r="24" spans="1:24" ht="43.5" x14ac:dyDescent="0.35">
      <c r="A24" s="6" t="s">
        <v>3</v>
      </c>
      <c r="B24" s="7" t="s">
        <v>10</v>
      </c>
      <c r="C24" s="7" t="s">
        <v>11</v>
      </c>
      <c r="D24" s="7" t="s">
        <v>25</v>
      </c>
      <c r="E24" s="7" t="s">
        <v>26</v>
      </c>
      <c r="F24" s="7" t="s">
        <v>27</v>
      </c>
      <c r="G24" s="7" t="s">
        <v>28</v>
      </c>
      <c r="H24" s="7" t="s">
        <v>29</v>
      </c>
      <c r="I24" s="7" t="s">
        <v>30</v>
      </c>
      <c r="J24" s="7" t="s">
        <v>16</v>
      </c>
      <c r="K24" s="7" t="s">
        <v>6</v>
      </c>
      <c r="L24" s="7" t="s">
        <v>7</v>
      </c>
      <c r="M24" s="7" t="s">
        <v>21</v>
      </c>
      <c r="N24" s="7" t="s">
        <v>22</v>
      </c>
      <c r="O24" s="7" t="s">
        <v>29</v>
      </c>
      <c r="P24" s="7" t="s">
        <v>30</v>
      </c>
      <c r="Q24" s="7" t="s">
        <v>31</v>
      </c>
      <c r="R24" s="7" t="s">
        <v>24</v>
      </c>
      <c r="S24" s="7" t="s">
        <v>23</v>
      </c>
      <c r="T24" s="7" t="s">
        <v>32</v>
      </c>
      <c r="U24" s="7" t="s">
        <v>12</v>
      </c>
      <c r="V24" s="7" t="s">
        <v>13</v>
      </c>
      <c r="W24" s="7" t="s">
        <v>14</v>
      </c>
      <c r="X24" s="3" t="s">
        <v>33</v>
      </c>
    </row>
    <row r="25" spans="1:24" x14ac:dyDescent="0.35">
      <c r="A25" s="4">
        <v>1</v>
      </c>
      <c r="B25" s="4">
        <v>1000</v>
      </c>
      <c r="C25" s="4">
        <v>1000</v>
      </c>
      <c r="D25" s="13">
        <f>B25/5</f>
        <v>200</v>
      </c>
      <c r="E25" s="13">
        <f>C25/15</f>
        <v>66.666666666666671</v>
      </c>
      <c r="F25" s="13">
        <f>C25/6</f>
        <v>166.66666666666666</v>
      </c>
      <c r="G25" s="13">
        <f>C25/18</f>
        <v>55.555555555555557</v>
      </c>
      <c r="H25" s="13"/>
      <c r="I25" s="13"/>
      <c r="J25" s="13">
        <f>D25+E25-H25-I25</f>
        <v>266.66666666666669</v>
      </c>
      <c r="K25" s="13"/>
      <c r="L25" s="13"/>
      <c r="M25" s="13">
        <f>D25-H25</f>
        <v>200</v>
      </c>
      <c r="N25" s="13">
        <f>E25</f>
        <v>66.666666666666671</v>
      </c>
      <c r="O25" s="13">
        <f>-H25</f>
        <v>0</v>
      </c>
      <c r="P25" s="13">
        <f t="shared" ref="P25:P42" si="20">-I25</f>
        <v>0</v>
      </c>
      <c r="Q25" s="13">
        <f>M25+N25+O25+P25</f>
        <v>266.66666666666669</v>
      </c>
      <c r="R25" s="13">
        <f>F25</f>
        <v>166.66666666666666</v>
      </c>
      <c r="S25" s="13">
        <f>G25</f>
        <v>55.555555555555557</v>
      </c>
      <c r="T25" s="13">
        <f>SUM(R25:S25)</f>
        <v>222.22222222222223</v>
      </c>
      <c r="U25" s="8">
        <f>IFERROR((D25-H25)/B25,"")</f>
        <v>0.2</v>
      </c>
      <c r="V25" s="8">
        <f>IFERROR((E25-I25)/C25,"")</f>
        <v>6.6666666666666666E-2</v>
      </c>
      <c r="W25" s="8">
        <f>(SUM(D25:E25)-SUM(H25:I25))/SUM(B25:C25)</f>
        <v>0.13333333333333333</v>
      </c>
      <c r="X25" s="16">
        <f>W25*SUM(B25:C25)-J25</f>
        <v>0</v>
      </c>
    </row>
    <row r="26" spans="1:24" x14ac:dyDescent="0.35">
      <c r="A26" s="4">
        <v>2</v>
      </c>
      <c r="B26" s="4">
        <v>1000</v>
      </c>
      <c r="C26" s="4">
        <v>1000</v>
      </c>
      <c r="D26" s="13">
        <f t="shared" ref="D26" si="21">B26/5</f>
        <v>200</v>
      </c>
      <c r="E26" s="13">
        <f t="shared" ref="E26" si="22">C26/15</f>
        <v>66.666666666666671</v>
      </c>
      <c r="F26" s="13">
        <f t="shared" ref="F26:F30" si="23">C26/6</f>
        <v>166.66666666666666</v>
      </c>
      <c r="G26" s="13">
        <f t="shared" ref="G26:G42" si="24">C26/18</f>
        <v>55.555555555555557</v>
      </c>
      <c r="H26" s="13"/>
      <c r="I26" s="13"/>
      <c r="J26" s="13">
        <f t="shared" ref="J26:J42" si="25">D26+E26-H26-I26</f>
        <v>266.66666666666669</v>
      </c>
      <c r="K26" s="13"/>
      <c r="L26" s="13"/>
      <c r="M26" s="13">
        <f>M25+D26</f>
        <v>400</v>
      </c>
      <c r="N26" s="13">
        <f t="shared" ref="N26:N41" si="26">E26+N25</f>
        <v>133.33333333333334</v>
      </c>
      <c r="O26" s="13">
        <f t="shared" ref="O26:O42" si="27">-H26</f>
        <v>0</v>
      </c>
      <c r="P26" s="13">
        <f t="shared" si="20"/>
        <v>0</v>
      </c>
      <c r="Q26" s="13">
        <f>M26+N26+SUM($O$26:O26)+SUM($P$26:P26)</f>
        <v>533.33333333333337</v>
      </c>
      <c r="R26" s="13">
        <f>R25+F26</f>
        <v>333.33333333333331</v>
      </c>
      <c r="S26" s="13">
        <f>S25+G26</f>
        <v>111.11111111111111</v>
      </c>
      <c r="T26" s="13">
        <f t="shared" ref="T26:T42" si="28">SUM(R26:S26)</f>
        <v>444.44444444444446</v>
      </c>
      <c r="U26" s="8">
        <f t="shared" ref="U26:U42" si="29">IFERROR((D26-H26)/B26,"")</f>
        <v>0.2</v>
      </c>
      <c r="V26" s="8">
        <f t="shared" ref="V26:V42" si="30">IFERROR((E26-I26)/C26,"")</f>
        <v>6.6666666666666666E-2</v>
      </c>
      <c r="W26" s="8">
        <f t="shared" ref="W26:W42" si="31">(SUM(D26:E26)-SUM(H26:I26))/SUM(B26:C26)</f>
        <v>0.13333333333333333</v>
      </c>
      <c r="X26" s="16">
        <f t="shared" ref="X26:X42" si="32">W26*SUM(B26:C26)-J26</f>
        <v>0</v>
      </c>
    </row>
    <row r="27" spans="1:24" x14ac:dyDescent="0.35">
      <c r="A27" s="4">
        <v>3</v>
      </c>
      <c r="B27" s="4">
        <v>1000</v>
      </c>
      <c r="C27" s="4">
        <v>1000</v>
      </c>
      <c r="D27" s="13">
        <f>B27/6</f>
        <v>166.66666666666666</v>
      </c>
      <c r="E27" s="13">
        <f>C27/18</f>
        <v>55.555555555555557</v>
      </c>
      <c r="F27" s="13">
        <f t="shared" si="23"/>
        <v>166.66666666666666</v>
      </c>
      <c r="G27" s="13">
        <f t="shared" si="24"/>
        <v>55.555555555555557</v>
      </c>
      <c r="H27" s="13">
        <f>($M$27-$R$27)/4</f>
        <v>16.666666666666657</v>
      </c>
      <c r="I27" s="13">
        <f>($N$27-$S$27)/16</f>
        <v>1.3888888888888893</v>
      </c>
      <c r="J27" s="13">
        <f>D27+E27-H27-I27</f>
        <v>204.16666666666669</v>
      </c>
      <c r="K27" s="13"/>
      <c r="L27" s="13"/>
      <c r="M27" s="13">
        <f>M26+D27</f>
        <v>566.66666666666663</v>
      </c>
      <c r="N27" s="13">
        <f t="shared" si="26"/>
        <v>188.88888888888891</v>
      </c>
      <c r="O27" s="13">
        <f>-H27</f>
        <v>-16.666666666666657</v>
      </c>
      <c r="P27" s="13">
        <f t="shared" si="20"/>
        <v>-1.3888888888888893</v>
      </c>
      <c r="Q27" s="13">
        <f>M27+N27+SUM($O$26:O27)+SUM($P$26:P27)</f>
        <v>737.5</v>
      </c>
      <c r="R27" s="13">
        <f t="shared" ref="R27:R29" si="33">R26+F27</f>
        <v>500</v>
      </c>
      <c r="S27" s="13">
        <f t="shared" ref="S27:S41" si="34">S26+G27</f>
        <v>166.66666666666669</v>
      </c>
      <c r="T27" s="13">
        <f t="shared" si="28"/>
        <v>666.66666666666674</v>
      </c>
      <c r="U27" s="8">
        <f>IFERROR((D27-H27)/B27,"")</f>
        <v>0.15</v>
      </c>
      <c r="V27" s="8">
        <f t="shared" si="30"/>
        <v>5.4166666666666669E-2</v>
      </c>
      <c r="W27" s="8">
        <f t="shared" si="31"/>
        <v>0.10208333333333335</v>
      </c>
      <c r="X27" s="16">
        <f t="shared" si="32"/>
        <v>0</v>
      </c>
    </row>
    <row r="28" spans="1:24" x14ac:dyDescent="0.35">
      <c r="A28" s="4">
        <v>4</v>
      </c>
      <c r="B28" s="4">
        <v>1000</v>
      </c>
      <c r="C28" s="4">
        <v>1000</v>
      </c>
      <c r="D28" s="13">
        <f>B28/6</f>
        <v>166.66666666666666</v>
      </c>
      <c r="E28" s="13">
        <f t="shared" ref="E28:E42" si="35">C28/18</f>
        <v>55.555555555555557</v>
      </c>
      <c r="F28" s="13">
        <f t="shared" si="23"/>
        <v>166.66666666666666</v>
      </c>
      <c r="G28" s="13">
        <f t="shared" si="24"/>
        <v>55.555555555555557</v>
      </c>
      <c r="H28" s="13">
        <f>($M$27-$R$27)/4</f>
        <v>16.666666666666657</v>
      </c>
      <c r="I28" s="13">
        <f t="shared" ref="I28:I42" si="36">($N$27-$S$27)/16</f>
        <v>1.3888888888888893</v>
      </c>
      <c r="J28" s="13">
        <f>D28+E28-H28-I28</f>
        <v>204.16666666666669</v>
      </c>
      <c r="K28" s="13"/>
      <c r="L28" s="13"/>
      <c r="M28" s="13">
        <f>M27+D28</f>
        <v>733.33333333333326</v>
      </c>
      <c r="N28" s="13">
        <f t="shared" si="26"/>
        <v>244.44444444444446</v>
      </c>
      <c r="O28" s="13">
        <f>-H28</f>
        <v>-16.666666666666657</v>
      </c>
      <c r="P28" s="13">
        <f t="shared" si="20"/>
        <v>-1.3888888888888893</v>
      </c>
      <c r="Q28" s="13">
        <f>M28+N28+SUM($O$26:O28)+SUM($P$26:P28)</f>
        <v>941.66666666666652</v>
      </c>
      <c r="R28" s="13">
        <f t="shared" si="33"/>
        <v>666.66666666666663</v>
      </c>
      <c r="S28" s="13">
        <f t="shared" si="34"/>
        <v>222.22222222222223</v>
      </c>
      <c r="T28" s="13">
        <f t="shared" si="28"/>
        <v>888.88888888888891</v>
      </c>
      <c r="U28" s="8">
        <f>IFERROR((D28-H28)/B28,"")</f>
        <v>0.15</v>
      </c>
      <c r="V28" s="8">
        <f t="shared" si="30"/>
        <v>5.4166666666666669E-2</v>
      </c>
      <c r="W28" s="8">
        <f>(SUM(D28:E28)-SUM(H28:I28))/SUM(B28:C28)</f>
        <v>0.10208333333333335</v>
      </c>
      <c r="X28" s="16">
        <f t="shared" si="32"/>
        <v>0</v>
      </c>
    </row>
    <row r="29" spans="1:24" x14ac:dyDescent="0.35">
      <c r="A29" s="4">
        <v>5</v>
      </c>
      <c r="B29" s="4">
        <v>1000</v>
      </c>
      <c r="C29" s="4">
        <v>1000</v>
      </c>
      <c r="D29" s="13">
        <f>B29/6</f>
        <v>166.66666666666666</v>
      </c>
      <c r="E29" s="13">
        <f t="shared" si="35"/>
        <v>55.555555555555557</v>
      </c>
      <c r="F29" s="13">
        <f t="shared" si="23"/>
        <v>166.66666666666666</v>
      </c>
      <c r="G29" s="13">
        <f t="shared" si="24"/>
        <v>55.555555555555557</v>
      </c>
      <c r="H29" s="13">
        <f>($M$27-$R$27)/4</f>
        <v>16.666666666666657</v>
      </c>
      <c r="I29" s="13">
        <f t="shared" si="36"/>
        <v>1.3888888888888893</v>
      </c>
      <c r="J29" s="13">
        <f t="shared" si="25"/>
        <v>204.16666666666669</v>
      </c>
      <c r="K29" s="13"/>
      <c r="L29" s="13"/>
      <c r="M29" s="13">
        <f t="shared" ref="M29:M41" si="37">M28+D29-K29</f>
        <v>899.99999999999989</v>
      </c>
      <c r="N29" s="13">
        <f t="shared" si="26"/>
        <v>300</v>
      </c>
      <c r="O29" s="13">
        <f t="shared" si="27"/>
        <v>-16.666666666666657</v>
      </c>
      <c r="P29" s="13">
        <f t="shared" si="20"/>
        <v>-1.3888888888888893</v>
      </c>
      <c r="Q29" s="13">
        <f>M29+N29+SUM($O$26:O29)+SUM($P$26:P29)</f>
        <v>1145.8333333333333</v>
      </c>
      <c r="R29" s="13">
        <f t="shared" si="33"/>
        <v>833.33333333333326</v>
      </c>
      <c r="S29" s="13">
        <f t="shared" si="34"/>
        <v>277.77777777777777</v>
      </c>
      <c r="T29" s="13">
        <f t="shared" si="28"/>
        <v>1111.1111111111111</v>
      </c>
      <c r="U29" s="8">
        <f t="shared" si="29"/>
        <v>0.15</v>
      </c>
      <c r="V29" s="8">
        <f t="shared" si="30"/>
        <v>5.4166666666666669E-2</v>
      </c>
      <c r="W29" s="8">
        <f t="shared" si="31"/>
        <v>0.10208333333333335</v>
      </c>
      <c r="X29" s="16">
        <f t="shared" si="32"/>
        <v>0</v>
      </c>
    </row>
    <row r="30" spans="1:24" x14ac:dyDescent="0.35">
      <c r="A30" s="4">
        <v>6</v>
      </c>
      <c r="B30" s="4">
        <v>1000</v>
      </c>
      <c r="C30" s="4">
        <v>1000</v>
      </c>
      <c r="D30" s="13">
        <f>B30/6</f>
        <v>166.66666666666666</v>
      </c>
      <c r="E30" s="13">
        <f t="shared" si="35"/>
        <v>55.555555555555557</v>
      </c>
      <c r="F30" s="13">
        <f t="shared" si="23"/>
        <v>166.66666666666666</v>
      </c>
      <c r="G30" s="13">
        <f t="shared" si="24"/>
        <v>55.555555555555557</v>
      </c>
      <c r="H30" s="13">
        <f>($M$27-$R$27)/4</f>
        <v>16.666666666666657</v>
      </c>
      <c r="I30" s="13">
        <f t="shared" si="36"/>
        <v>1.3888888888888893</v>
      </c>
      <c r="J30" s="13">
        <f t="shared" si="25"/>
        <v>204.16666666666669</v>
      </c>
      <c r="K30" s="13">
        <v>1000</v>
      </c>
      <c r="L30" s="13"/>
      <c r="M30" s="13">
        <f t="shared" si="37"/>
        <v>66.666666666666515</v>
      </c>
      <c r="N30" s="13">
        <f t="shared" si="26"/>
        <v>355.55555555555554</v>
      </c>
      <c r="O30" s="13">
        <f t="shared" si="27"/>
        <v>-16.666666666666657</v>
      </c>
      <c r="P30" s="13">
        <f t="shared" si="20"/>
        <v>-1.3888888888888893</v>
      </c>
      <c r="Q30" s="13">
        <f>M30+N30+SUM($O$26:O30)+SUM($P$26:P30)</f>
        <v>349.99999999999989</v>
      </c>
      <c r="R30" s="13">
        <f>R29+F30-K30</f>
        <v>0</v>
      </c>
      <c r="S30" s="13">
        <f t="shared" si="34"/>
        <v>333.33333333333331</v>
      </c>
      <c r="T30" s="13">
        <f t="shared" si="28"/>
        <v>333.33333333333331</v>
      </c>
      <c r="U30" s="8">
        <f t="shared" si="29"/>
        <v>0.15</v>
      </c>
      <c r="V30" s="8">
        <f t="shared" si="30"/>
        <v>5.4166666666666669E-2</v>
      </c>
      <c r="W30" s="8">
        <f t="shared" si="31"/>
        <v>0.10208333333333335</v>
      </c>
      <c r="X30" s="16">
        <f t="shared" si="32"/>
        <v>0</v>
      </c>
    </row>
    <row r="31" spans="1:24" x14ac:dyDescent="0.35">
      <c r="A31" s="4">
        <v>7</v>
      </c>
      <c r="B31" s="4"/>
      <c r="C31" s="4">
        <v>1000</v>
      </c>
      <c r="D31" s="13"/>
      <c r="E31" s="13">
        <f t="shared" si="35"/>
        <v>55.555555555555557</v>
      </c>
      <c r="F31" s="13"/>
      <c r="G31" s="13">
        <f t="shared" si="24"/>
        <v>55.555555555555557</v>
      </c>
      <c r="H31" s="13"/>
      <c r="I31" s="13">
        <f t="shared" si="36"/>
        <v>1.3888888888888893</v>
      </c>
      <c r="J31" s="13">
        <f t="shared" si="25"/>
        <v>54.166666666666671</v>
      </c>
      <c r="K31" s="13"/>
      <c r="L31" s="13"/>
      <c r="M31" s="13">
        <f t="shared" si="37"/>
        <v>66.666666666666515</v>
      </c>
      <c r="N31" s="13">
        <f t="shared" si="26"/>
        <v>411.11111111111109</v>
      </c>
      <c r="O31" s="13">
        <f t="shared" si="27"/>
        <v>0</v>
      </c>
      <c r="P31" s="13">
        <f t="shared" si="20"/>
        <v>-1.3888888888888893</v>
      </c>
      <c r="Q31" s="13">
        <f>M31+N31+SUM($O$26:O31)+SUM($P$26:P31)</f>
        <v>404.16666666666652</v>
      </c>
      <c r="R31" s="13">
        <f t="shared" ref="R31:R42" si="38">R30+F31</f>
        <v>0</v>
      </c>
      <c r="S31" s="13">
        <f t="shared" si="34"/>
        <v>388.88888888888886</v>
      </c>
      <c r="T31" s="13">
        <f t="shared" si="28"/>
        <v>388.88888888888886</v>
      </c>
      <c r="U31" s="8" t="str">
        <f t="shared" si="29"/>
        <v/>
      </c>
      <c r="V31" s="8">
        <f t="shared" si="30"/>
        <v>5.4166666666666669E-2</v>
      </c>
      <c r="W31" s="8">
        <f t="shared" si="31"/>
        <v>5.4166666666666669E-2</v>
      </c>
      <c r="X31" s="16">
        <f t="shared" si="32"/>
        <v>0</v>
      </c>
    </row>
    <row r="32" spans="1:24" x14ac:dyDescent="0.35">
      <c r="A32" s="4">
        <v>8</v>
      </c>
      <c r="B32" s="4"/>
      <c r="C32" s="4">
        <v>1000</v>
      </c>
      <c r="D32" s="13"/>
      <c r="E32" s="13">
        <f t="shared" si="35"/>
        <v>55.555555555555557</v>
      </c>
      <c r="F32" s="13"/>
      <c r="G32" s="13">
        <f t="shared" si="24"/>
        <v>55.555555555555557</v>
      </c>
      <c r="H32" s="13"/>
      <c r="I32" s="13">
        <f t="shared" si="36"/>
        <v>1.3888888888888893</v>
      </c>
      <c r="J32" s="13">
        <f t="shared" si="25"/>
        <v>54.166666666666671</v>
      </c>
      <c r="K32" s="13"/>
      <c r="L32" s="13"/>
      <c r="M32" s="13">
        <f t="shared" si="37"/>
        <v>66.666666666666515</v>
      </c>
      <c r="N32" s="13">
        <f t="shared" si="26"/>
        <v>466.66666666666663</v>
      </c>
      <c r="O32" s="13">
        <f t="shared" si="27"/>
        <v>0</v>
      </c>
      <c r="P32" s="13">
        <f t="shared" si="20"/>
        <v>-1.3888888888888893</v>
      </c>
      <c r="Q32" s="13">
        <f>M32+N32+SUM($O$26:O32)+SUM($P$26:P32)</f>
        <v>458.3333333333332</v>
      </c>
      <c r="R32" s="13">
        <f t="shared" si="38"/>
        <v>0</v>
      </c>
      <c r="S32" s="13">
        <f t="shared" si="34"/>
        <v>444.4444444444444</v>
      </c>
      <c r="T32" s="13">
        <f t="shared" si="28"/>
        <v>444.4444444444444</v>
      </c>
      <c r="U32" s="8" t="str">
        <f t="shared" si="29"/>
        <v/>
      </c>
      <c r="V32" s="8">
        <f t="shared" si="30"/>
        <v>5.4166666666666669E-2</v>
      </c>
      <c r="W32" s="8">
        <f t="shared" si="31"/>
        <v>5.4166666666666669E-2</v>
      </c>
      <c r="X32" s="16">
        <f t="shared" si="32"/>
        <v>0</v>
      </c>
    </row>
    <row r="33" spans="1:24" x14ac:dyDescent="0.35">
      <c r="A33" s="4">
        <v>9</v>
      </c>
      <c r="B33" s="4"/>
      <c r="C33" s="4">
        <v>1000</v>
      </c>
      <c r="D33" s="13"/>
      <c r="E33" s="13">
        <f t="shared" si="35"/>
        <v>55.555555555555557</v>
      </c>
      <c r="F33" s="13"/>
      <c r="G33" s="13">
        <f t="shared" si="24"/>
        <v>55.555555555555557</v>
      </c>
      <c r="H33" s="13"/>
      <c r="I33" s="13">
        <f t="shared" si="36"/>
        <v>1.3888888888888893</v>
      </c>
      <c r="J33" s="13">
        <f t="shared" si="25"/>
        <v>54.166666666666671</v>
      </c>
      <c r="K33" s="13"/>
      <c r="L33" s="13"/>
      <c r="M33" s="13">
        <f t="shared" si="37"/>
        <v>66.666666666666515</v>
      </c>
      <c r="N33" s="13">
        <f t="shared" si="26"/>
        <v>522.22222222222217</v>
      </c>
      <c r="O33" s="13">
        <f t="shared" si="27"/>
        <v>0</v>
      </c>
      <c r="P33" s="13">
        <f t="shared" si="20"/>
        <v>-1.3888888888888893</v>
      </c>
      <c r="Q33" s="13">
        <f>M33+N33+SUM($O$26:O33)+SUM($P$26:P33)</f>
        <v>512.49999999999989</v>
      </c>
      <c r="R33" s="13">
        <f t="shared" si="38"/>
        <v>0</v>
      </c>
      <c r="S33" s="13">
        <f t="shared" si="34"/>
        <v>499.99999999999994</v>
      </c>
      <c r="T33" s="13">
        <f t="shared" si="28"/>
        <v>499.99999999999994</v>
      </c>
      <c r="U33" s="8" t="str">
        <f t="shared" si="29"/>
        <v/>
      </c>
      <c r="V33" s="8">
        <f t="shared" si="30"/>
        <v>5.4166666666666669E-2</v>
      </c>
      <c r="W33" s="8">
        <f t="shared" si="31"/>
        <v>5.4166666666666669E-2</v>
      </c>
      <c r="X33" s="16">
        <f t="shared" si="32"/>
        <v>0</v>
      </c>
    </row>
    <row r="34" spans="1:24" x14ac:dyDescent="0.35">
      <c r="A34" s="4">
        <v>10</v>
      </c>
      <c r="B34" s="4"/>
      <c r="C34" s="4">
        <v>1000</v>
      </c>
      <c r="D34" s="13"/>
      <c r="E34" s="13">
        <f t="shared" si="35"/>
        <v>55.555555555555557</v>
      </c>
      <c r="F34" s="13"/>
      <c r="G34" s="13">
        <f t="shared" si="24"/>
        <v>55.555555555555557</v>
      </c>
      <c r="H34" s="13"/>
      <c r="I34" s="13">
        <f t="shared" si="36"/>
        <v>1.3888888888888893</v>
      </c>
      <c r="J34" s="13">
        <f t="shared" si="25"/>
        <v>54.166666666666671</v>
      </c>
      <c r="K34" s="13"/>
      <c r="L34" s="13"/>
      <c r="M34" s="13">
        <f t="shared" si="37"/>
        <v>66.666666666666515</v>
      </c>
      <c r="N34" s="13">
        <f t="shared" si="26"/>
        <v>577.77777777777771</v>
      </c>
      <c r="O34" s="13">
        <f t="shared" si="27"/>
        <v>0</v>
      </c>
      <c r="P34" s="13">
        <f t="shared" si="20"/>
        <v>-1.3888888888888893</v>
      </c>
      <c r="Q34" s="13">
        <f>M34+N34+SUM($O$26:O34)+SUM($P$26:P34)</f>
        <v>566.66666666666652</v>
      </c>
      <c r="R34" s="13">
        <f t="shared" si="38"/>
        <v>0</v>
      </c>
      <c r="S34" s="13">
        <f t="shared" si="34"/>
        <v>555.55555555555554</v>
      </c>
      <c r="T34" s="13">
        <f t="shared" si="28"/>
        <v>555.55555555555554</v>
      </c>
      <c r="U34" s="8" t="str">
        <f t="shared" si="29"/>
        <v/>
      </c>
      <c r="V34" s="8">
        <f t="shared" si="30"/>
        <v>5.4166666666666669E-2</v>
      </c>
      <c r="W34" s="8">
        <f t="shared" si="31"/>
        <v>5.4166666666666669E-2</v>
      </c>
      <c r="X34" s="16">
        <f t="shared" si="32"/>
        <v>0</v>
      </c>
    </row>
    <row r="35" spans="1:24" x14ac:dyDescent="0.35">
      <c r="A35" s="4">
        <v>11</v>
      </c>
      <c r="B35" s="4"/>
      <c r="C35" s="4">
        <v>1000</v>
      </c>
      <c r="D35" s="13"/>
      <c r="E35" s="13">
        <f t="shared" si="35"/>
        <v>55.555555555555557</v>
      </c>
      <c r="F35" s="13"/>
      <c r="G35" s="13">
        <f t="shared" si="24"/>
        <v>55.555555555555557</v>
      </c>
      <c r="H35" s="13"/>
      <c r="I35" s="13">
        <f t="shared" si="36"/>
        <v>1.3888888888888893</v>
      </c>
      <c r="J35" s="13">
        <f t="shared" si="25"/>
        <v>54.166666666666671</v>
      </c>
      <c r="K35" s="13"/>
      <c r="L35" s="13"/>
      <c r="M35" s="13">
        <f t="shared" si="37"/>
        <v>66.666666666666515</v>
      </c>
      <c r="N35" s="13">
        <f t="shared" si="26"/>
        <v>633.33333333333326</v>
      </c>
      <c r="O35" s="13">
        <f t="shared" si="27"/>
        <v>0</v>
      </c>
      <c r="P35" s="13">
        <f t="shared" si="20"/>
        <v>-1.3888888888888893</v>
      </c>
      <c r="Q35" s="13">
        <f>M35+N35+SUM($O$26:O35)+SUM($P$26:P35)</f>
        <v>620.83333333333314</v>
      </c>
      <c r="R35" s="13">
        <f t="shared" si="38"/>
        <v>0</v>
      </c>
      <c r="S35" s="13">
        <f t="shared" si="34"/>
        <v>611.11111111111109</v>
      </c>
      <c r="T35" s="13">
        <f t="shared" si="28"/>
        <v>611.11111111111109</v>
      </c>
      <c r="U35" s="8" t="str">
        <f t="shared" si="29"/>
        <v/>
      </c>
      <c r="V35" s="8">
        <f t="shared" si="30"/>
        <v>5.4166666666666669E-2</v>
      </c>
      <c r="W35" s="8">
        <f t="shared" si="31"/>
        <v>5.4166666666666669E-2</v>
      </c>
      <c r="X35" s="16">
        <f t="shared" si="32"/>
        <v>0</v>
      </c>
    </row>
    <row r="36" spans="1:24" x14ac:dyDescent="0.35">
      <c r="A36" s="4">
        <v>12</v>
      </c>
      <c r="B36" s="4"/>
      <c r="C36" s="4">
        <v>1000</v>
      </c>
      <c r="D36" s="13"/>
      <c r="E36" s="13">
        <f t="shared" si="35"/>
        <v>55.555555555555557</v>
      </c>
      <c r="F36" s="13"/>
      <c r="G36" s="13">
        <f t="shared" si="24"/>
        <v>55.555555555555557</v>
      </c>
      <c r="H36" s="13"/>
      <c r="I36" s="13">
        <f t="shared" si="36"/>
        <v>1.3888888888888893</v>
      </c>
      <c r="J36" s="13">
        <f t="shared" si="25"/>
        <v>54.166666666666671</v>
      </c>
      <c r="K36" s="13"/>
      <c r="L36" s="13"/>
      <c r="M36" s="13">
        <f t="shared" si="37"/>
        <v>66.666666666666515</v>
      </c>
      <c r="N36" s="13">
        <f t="shared" si="26"/>
        <v>688.8888888888888</v>
      </c>
      <c r="O36" s="13">
        <f t="shared" si="27"/>
        <v>0</v>
      </c>
      <c r="P36" s="13">
        <f t="shared" si="20"/>
        <v>-1.3888888888888893</v>
      </c>
      <c r="Q36" s="13">
        <f>M36+N36+SUM($O$26:O36)+SUM($P$26:P36)</f>
        <v>674.99999999999977</v>
      </c>
      <c r="R36" s="13">
        <f t="shared" si="38"/>
        <v>0</v>
      </c>
      <c r="S36" s="13">
        <f t="shared" si="34"/>
        <v>666.66666666666663</v>
      </c>
      <c r="T36" s="13">
        <f t="shared" si="28"/>
        <v>666.66666666666663</v>
      </c>
      <c r="U36" s="8" t="str">
        <f t="shared" si="29"/>
        <v/>
      </c>
      <c r="V36" s="8">
        <f t="shared" si="30"/>
        <v>5.4166666666666669E-2</v>
      </c>
      <c r="W36" s="8">
        <f t="shared" si="31"/>
        <v>5.4166666666666669E-2</v>
      </c>
      <c r="X36" s="16">
        <f t="shared" si="32"/>
        <v>0</v>
      </c>
    </row>
    <row r="37" spans="1:24" x14ac:dyDescent="0.35">
      <c r="A37" s="4">
        <v>13</v>
      </c>
      <c r="B37" s="4"/>
      <c r="C37" s="4">
        <v>1000</v>
      </c>
      <c r="D37" s="13"/>
      <c r="E37" s="13">
        <f t="shared" si="35"/>
        <v>55.555555555555557</v>
      </c>
      <c r="F37" s="13"/>
      <c r="G37" s="13">
        <f t="shared" si="24"/>
        <v>55.555555555555557</v>
      </c>
      <c r="H37" s="13"/>
      <c r="I37" s="13">
        <f t="shared" si="36"/>
        <v>1.3888888888888893</v>
      </c>
      <c r="J37" s="13">
        <f t="shared" si="25"/>
        <v>54.166666666666671</v>
      </c>
      <c r="K37" s="13"/>
      <c r="L37" s="13"/>
      <c r="M37" s="13">
        <f t="shared" si="37"/>
        <v>66.666666666666515</v>
      </c>
      <c r="N37" s="13">
        <f t="shared" si="26"/>
        <v>744.44444444444434</v>
      </c>
      <c r="O37" s="13">
        <f t="shared" si="27"/>
        <v>0</v>
      </c>
      <c r="P37" s="13">
        <f t="shared" si="20"/>
        <v>-1.3888888888888893</v>
      </c>
      <c r="Q37" s="13">
        <f>M37+N37+SUM($O$26:O37)+SUM($P$26:P37)</f>
        <v>729.1666666666664</v>
      </c>
      <c r="R37" s="13">
        <f t="shared" si="38"/>
        <v>0</v>
      </c>
      <c r="S37" s="13">
        <f t="shared" si="34"/>
        <v>722.22222222222217</v>
      </c>
      <c r="T37" s="13">
        <f t="shared" si="28"/>
        <v>722.22222222222217</v>
      </c>
      <c r="U37" s="8" t="str">
        <f t="shared" si="29"/>
        <v/>
      </c>
      <c r="V37" s="8">
        <f t="shared" si="30"/>
        <v>5.4166666666666669E-2</v>
      </c>
      <c r="W37" s="8">
        <f t="shared" si="31"/>
        <v>5.4166666666666669E-2</v>
      </c>
      <c r="X37" s="16">
        <f t="shared" si="32"/>
        <v>0</v>
      </c>
    </row>
    <row r="38" spans="1:24" x14ac:dyDescent="0.35">
      <c r="A38" s="4">
        <v>14</v>
      </c>
      <c r="B38" s="4"/>
      <c r="C38" s="4">
        <v>1000</v>
      </c>
      <c r="D38" s="13"/>
      <c r="E38" s="13">
        <f t="shared" si="35"/>
        <v>55.555555555555557</v>
      </c>
      <c r="F38" s="13"/>
      <c r="G38" s="13">
        <f t="shared" si="24"/>
        <v>55.555555555555557</v>
      </c>
      <c r="H38" s="13"/>
      <c r="I38" s="13">
        <f t="shared" si="36"/>
        <v>1.3888888888888893</v>
      </c>
      <c r="J38" s="13">
        <f t="shared" si="25"/>
        <v>54.166666666666671</v>
      </c>
      <c r="K38" s="13"/>
      <c r="L38" s="13"/>
      <c r="M38" s="13">
        <f t="shared" si="37"/>
        <v>66.666666666666515</v>
      </c>
      <c r="N38" s="13">
        <f t="shared" si="26"/>
        <v>799.99999999999989</v>
      </c>
      <c r="O38" s="13">
        <f t="shared" si="27"/>
        <v>0</v>
      </c>
      <c r="P38" s="13">
        <f t="shared" si="20"/>
        <v>-1.3888888888888893</v>
      </c>
      <c r="Q38" s="13">
        <f>M38+N38+SUM($O$26:O38)+SUM($P$26:P38)</f>
        <v>783.33333333333314</v>
      </c>
      <c r="R38" s="13">
        <f t="shared" si="38"/>
        <v>0</v>
      </c>
      <c r="S38" s="13">
        <f t="shared" si="34"/>
        <v>777.77777777777771</v>
      </c>
      <c r="T38" s="13">
        <f t="shared" si="28"/>
        <v>777.77777777777771</v>
      </c>
      <c r="U38" s="8" t="str">
        <f t="shared" si="29"/>
        <v/>
      </c>
      <c r="V38" s="8">
        <f t="shared" si="30"/>
        <v>5.4166666666666669E-2</v>
      </c>
      <c r="W38" s="8">
        <f t="shared" si="31"/>
        <v>5.4166666666666669E-2</v>
      </c>
      <c r="X38" s="16">
        <f t="shared" si="32"/>
        <v>0</v>
      </c>
    </row>
    <row r="39" spans="1:24" x14ac:dyDescent="0.35">
      <c r="A39" s="4">
        <v>15</v>
      </c>
      <c r="B39" s="4"/>
      <c r="C39" s="4">
        <v>1000</v>
      </c>
      <c r="D39" s="13"/>
      <c r="E39" s="13">
        <f t="shared" si="35"/>
        <v>55.555555555555557</v>
      </c>
      <c r="F39" s="13"/>
      <c r="G39" s="13">
        <f t="shared" si="24"/>
        <v>55.555555555555557</v>
      </c>
      <c r="H39" s="13"/>
      <c r="I39" s="13">
        <f t="shared" si="36"/>
        <v>1.3888888888888893</v>
      </c>
      <c r="J39" s="13">
        <f t="shared" si="25"/>
        <v>54.166666666666671</v>
      </c>
      <c r="K39" s="13"/>
      <c r="L39" s="13"/>
      <c r="M39" s="13">
        <f t="shared" si="37"/>
        <v>66.666666666666515</v>
      </c>
      <c r="N39" s="13">
        <f t="shared" si="26"/>
        <v>855.55555555555543</v>
      </c>
      <c r="O39" s="13">
        <f t="shared" si="27"/>
        <v>0</v>
      </c>
      <c r="P39" s="13">
        <f t="shared" si="20"/>
        <v>-1.3888888888888893</v>
      </c>
      <c r="Q39" s="13">
        <f>M39+N39+SUM($O$26:O39)+SUM($P$26:P39)</f>
        <v>837.49999999999977</v>
      </c>
      <c r="R39" s="13">
        <f t="shared" si="38"/>
        <v>0</v>
      </c>
      <c r="S39" s="13">
        <f t="shared" si="34"/>
        <v>833.33333333333326</v>
      </c>
      <c r="T39" s="13">
        <f t="shared" si="28"/>
        <v>833.33333333333326</v>
      </c>
      <c r="U39" s="8" t="str">
        <f t="shared" si="29"/>
        <v/>
      </c>
      <c r="V39" s="8">
        <f t="shared" si="30"/>
        <v>5.4166666666666669E-2</v>
      </c>
      <c r="W39" s="8">
        <f t="shared" si="31"/>
        <v>5.4166666666666669E-2</v>
      </c>
      <c r="X39" s="16">
        <f t="shared" si="32"/>
        <v>0</v>
      </c>
    </row>
    <row r="40" spans="1:24" x14ac:dyDescent="0.35">
      <c r="A40" s="4">
        <v>16</v>
      </c>
      <c r="B40" s="4"/>
      <c r="C40" s="4">
        <v>1000</v>
      </c>
      <c r="D40" s="13"/>
      <c r="E40" s="13">
        <f t="shared" si="35"/>
        <v>55.555555555555557</v>
      </c>
      <c r="F40" s="13"/>
      <c r="G40" s="13">
        <f t="shared" si="24"/>
        <v>55.555555555555557</v>
      </c>
      <c r="H40" s="13"/>
      <c r="I40" s="13">
        <f t="shared" si="36"/>
        <v>1.3888888888888893</v>
      </c>
      <c r="J40" s="13">
        <f t="shared" si="25"/>
        <v>54.166666666666671</v>
      </c>
      <c r="K40" s="13"/>
      <c r="L40" s="13"/>
      <c r="M40" s="13">
        <f t="shared" si="37"/>
        <v>66.666666666666515</v>
      </c>
      <c r="N40" s="13">
        <f t="shared" si="26"/>
        <v>911.11111111111097</v>
      </c>
      <c r="O40" s="13">
        <f t="shared" si="27"/>
        <v>0</v>
      </c>
      <c r="P40" s="13">
        <f t="shared" si="20"/>
        <v>-1.3888888888888893</v>
      </c>
      <c r="Q40" s="13">
        <f>M40+N40+SUM($O$26:O40)+SUM($P$26:P40)</f>
        <v>891.6666666666664</v>
      </c>
      <c r="R40" s="13">
        <f t="shared" si="38"/>
        <v>0</v>
      </c>
      <c r="S40" s="13">
        <f t="shared" si="34"/>
        <v>888.8888888888888</v>
      </c>
      <c r="T40" s="13">
        <f t="shared" si="28"/>
        <v>888.8888888888888</v>
      </c>
      <c r="U40" s="8" t="str">
        <f t="shared" si="29"/>
        <v/>
      </c>
      <c r="V40" s="8">
        <f t="shared" si="30"/>
        <v>5.4166666666666669E-2</v>
      </c>
      <c r="W40" s="8">
        <f t="shared" si="31"/>
        <v>5.4166666666666669E-2</v>
      </c>
      <c r="X40" s="16">
        <f t="shared" si="32"/>
        <v>0</v>
      </c>
    </row>
    <row r="41" spans="1:24" x14ac:dyDescent="0.35">
      <c r="A41" s="4">
        <v>17</v>
      </c>
      <c r="B41" s="4"/>
      <c r="C41" s="4">
        <v>1000</v>
      </c>
      <c r="D41" s="13"/>
      <c r="E41" s="13">
        <f t="shared" si="35"/>
        <v>55.555555555555557</v>
      </c>
      <c r="F41" s="13"/>
      <c r="G41" s="13">
        <f t="shared" si="24"/>
        <v>55.555555555555557</v>
      </c>
      <c r="H41" s="13"/>
      <c r="I41" s="13">
        <f t="shared" si="36"/>
        <v>1.3888888888888893</v>
      </c>
      <c r="J41" s="13">
        <f t="shared" si="25"/>
        <v>54.166666666666671</v>
      </c>
      <c r="K41" s="13"/>
      <c r="L41" s="13"/>
      <c r="M41" s="13">
        <f t="shared" si="37"/>
        <v>66.666666666666515</v>
      </c>
      <c r="N41" s="13">
        <f t="shared" si="26"/>
        <v>966.66666666666652</v>
      </c>
      <c r="O41" s="13">
        <f t="shared" si="27"/>
        <v>0</v>
      </c>
      <c r="P41" s="13">
        <f t="shared" si="20"/>
        <v>-1.3888888888888893</v>
      </c>
      <c r="Q41" s="13">
        <f>M41+N41+SUM($O$26:O41)+SUM($P$26:P41)</f>
        <v>945.83333333333303</v>
      </c>
      <c r="R41" s="13">
        <f t="shared" si="38"/>
        <v>0</v>
      </c>
      <c r="S41" s="13">
        <f t="shared" si="34"/>
        <v>944.44444444444434</v>
      </c>
      <c r="T41" s="13">
        <f t="shared" si="28"/>
        <v>944.44444444444434</v>
      </c>
      <c r="U41" s="8" t="str">
        <f t="shared" si="29"/>
        <v/>
      </c>
      <c r="V41" s="8">
        <f t="shared" si="30"/>
        <v>5.4166666666666669E-2</v>
      </c>
      <c r="W41" s="8">
        <f t="shared" si="31"/>
        <v>5.4166666666666669E-2</v>
      </c>
      <c r="X41" s="16">
        <f t="shared" si="32"/>
        <v>0</v>
      </c>
    </row>
    <row r="42" spans="1:24" x14ac:dyDescent="0.35">
      <c r="A42" s="4">
        <v>18</v>
      </c>
      <c r="B42" s="4"/>
      <c r="C42" s="4">
        <v>1000</v>
      </c>
      <c r="D42" s="13"/>
      <c r="E42" s="13">
        <f t="shared" si="35"/>
        <v>55.555555555555557</v>
      </c>
      <c r="F42" s="13"/>
      <c r="G42" s="13">
        <f t="shared" si="24"/>
        <v>55.555555555555557</v>
      </c>
      <c r="H42" s="13"/>
      <c r="I42" s="13">
        <f t="shared" si="36"/>
        <v>1.3888888888888893</v>
      </c>
      <c r="J42" s="13">
        <f t="shared" si="25"/>
        <v>54.166666666666671</v>
      </c>
      <c r="K42" s="13"/>
      <c r="L42" s="13">
        <v>1000</v>
      </c>
      <c r="M42" s="13">
        <f>M38+D42-K42</f>
        <v>66.666666666666515</v>
      </c>
      <c r="N42" s="13">
        <f>E42+N41-L42</f>
        <v>22.222222222222058</v>
      </c>
      <c r="O42" s="13">
        <f t="shared" si="27"/>
        <v>0</v>
      </c>
      <c r="P42" s="13">
        <f t="shared" si="20"/>
        <v>-1.3888888888888893</v>
      </c>
      <c r="Q42" s="13">
        <f>M42+N42+SUM($O$26:O42)+SUM($P$26:P42)</f>
        <v>-2.8421709430404007E-13</v>
      </c>
      <c r="R42" s="13">
        <f t="shared" si="38"/>
        <v>0</v>
      </c>
      <c r="S42" s="13">
        <f>S41+G42-L42</f>
        <v>0</v>
      </c>
      <c r="T42" s="13">
        <f t="shared" si="28"/>
        <v>0</v>
      </c>
      <c r="U42" s="8" t="str">
        <f t="shared" si="29"/>
        <v/>
      </c>
      <c r="V42" s="8">
        <f t="shared" si="30"/>
        <v>5.4166666666666669E-2</v>
      </c>
      <c r="W42" s="8">
        <f t="shared" si="31"/>
        <v>5.4166666666666669E-2</v>
      </c>
      <c r="X42" s="16">
        <f t="shared" si="32"/>
        <v>0</v>
      </c>
    </row>
    <row r="43" spans="1:24" x14ac:dyDescent="0.35">
      <c r="A43" s="5" t="s">
        <v>0</v>
      </c>
      <c r="B43" s="5"/>
      <c r="C43" s="5"/>
      <c r="D43" s="15">
        <f t="shared" ref="D43:L43" si="39">SUM(D25:D42)</f>
        <v>1066.6666666666665</v>
      </c>
      <c r="E43" s="15">
        <f t="shared" si="39"/>
        <v>1022.2222222222221</v>
      </c>
      <c r="F43" s="15">
        <f t="shared" si="39"/>
        <v>999.99999999999989</v>
      </c>
      <c r="G43" s="15">
        <f t="shared" si="39"/>
        <v>999.99999999999989</v>
      </c>
      <c r="H43" s="15">
        <f t="shared" si="39"/>
        <v>66.666666666666629</v>
      </c>
      <c r="I43" s="15">
        <f t="shared" si="39"/>
        <v>22.222222222222229</v>
      </c>
      <c r="J43" s="15">
        <f t="shared" si="39"/>
        <v>2000.0000000000011</v>
      </c>
      <c r="K43" s="15">
        <f t="shared" si="39"/>
        <v>1000</v>
      </c>
      <c r="L43" s="15">
        <f t="shared" si="39"/>
        <v>1000</v>
      </c>
      <c r="M43" s="15">
        <f>M42</f>
        <v>66.666666666666515</v>
      </c>
      <c r="N43" s="15">
        <f>N42</f>
        <v>22.222222222222058</v>
      </c>
      <c r="O43" s="15">
        <f>SUM(O25:O42)</f>
        <v>-66.666666666666629</v>
      </c>
      <c r="P43" s="15">
        <f>SUM(P25:P42)</f>
        <v>-22.222222222222229</v>
      </c>
      <c r="Q43" s="15">
        <f>SUM(M43:P43)</f>
        <v>-2.8421709430404007E-13</v>
      </c>
      <c r="R43" s="15">
        <f>R42</f>
        <v>0</v>
      </c>
      <c r="S43" s="15">
        <f>S42</f>
        <v>0</v>
      </c>
      <c r="T43" s="15">
        <f>T42</f>
        <v>0</v>
      </c>
      <c r="U43" s="9">
        <f>SUM(U25:U42)</f>
        <v>1</v>
      </c>
      <c r="V43" s="9">
        <f>SUM(V25:V42)</f>
        <v>1.0000000000000002</v>
      </c>
      <c r="W43" s="9">
        <f>SUM(W25:W42)</f>
        <v>1.3250000000000004</v>
      </c>
    </row>
  </sheetData>
  <mergeCells count="2">
    <mergeCell ref="A1:W1"/>
    <mergeCell ref="A23:W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16BC-E100-4486-A7DB-9F617E88E4F6}">
  <dimension ref="A1:S16"/>
  <sheetViews>
    <sheetView topLeftCell="C1" workbookViewId="0">
      <selection activeCell="M16" sqref="M16"/>
    </sheetView>
  </sheetViews>
  <sheetFormatPr defaultRowHeight="14.5" x14ac:dyDescent="0.35"/>
  <cols>
    <col min="1" max="1" width="14.1796875" customWidth="1"/>
  </cols>
  <sheetData>
    <row r="1" spans="1:19" x14ac:dyDescent="0.35">
      <c r="A1" s="3" t="s">
        <v>3</v>
      </c>
      <c r="B1" s="3">
        <v>1</v>
      </c>
      <c r="C1" s="3">
        <v>2</v>
      </c>
      <c r="D1" s="2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</row>
    <row r="2" spans="1:19" x14ac:dyDescent="0.35">
      <c r="A2" s="3" t="s">
        <v>17</v>
      </c>
      <c r="B2" s="11">
        <f>'ALG v ELG comparison - Ex2'!J3</f>
        <v>200</v>
      </c>
      <c r="C2" s="11">
        <f>'ALG v ELG comparison - Ex2'!J4</f>
        <v>200</v>
      </c>
      <c r="D2" s="11">
        <f>'ALG v ELG comparison - Ex2'!J5</f>
        <v>162.49999999999997</v>
      </c>
      <c r="E2" s="11">
        <f>'ALG v ELG comparison - Ex2'!J6</f>
        <v>162.49999999999997</v>
      </c>
      <c r="F2" s="11">
        <f>'ALG v ELG comparison - Ex2'!J7</f>
        <v>162.49999999999997</v>
      </c>
      <c r="G2" s="11">
        <f>'ALG v ELG comparison - Ex2'!J8</f>
        <v>162.49999999999997</v>
      </c>
      <c r="H2" s="11">
        <f>'ALG v ELG comparison - Ex2'!J9</f>
        <v>79.166666666666671</v>
      </c>
      <c r="I2" s="11">
        <f>'ALG v ELG comparison - Ex2'!J10</f>
        <v>79.166666666666671</v>
      </c>
      <c r="J2" s="11">
        <f>'ALG v ELG comparison - Ex2'!J11</f>
        <v>79.166666666666671</v>
      </c>
      <c r="K2" s="11">
        <f>'ALG v ELG comparison - Ex2'!J12</f>
        <v>79.166666666666671</v>
      </c>
      <c r="L2" s="11">
        <f>'ALG v ELG comparison - Ex2'!J13</f>
        <v>79.166666666666671</v>
      </c>
      <c r="M2" s="11">
        <f>'ALG v ELG comparison - Ex2'!J14</f>
        <v>79.166666666666671</v>
      </c>
      <c r="N2" s="11">
        <f>'ALG v ELG comparison - Ex2'!J15</f>
        <v>79.166666666666671</v>
      </c>
      <c r="O2" s="11">
        <f>'ALG v ELG comparison - Ex2'!J16</f>
        <v>79.166666666666671</v>
      </c>
      <c r="P2" s="11">
        <f>'ALG v ELG comparison - Ex2'!J17</f>
        <v>79.166666666666671</v>
      </c>
      <c r="Q2" s="11">
        <f>'ALG v ELG comparison - Ex2'!J18</f>
        <v>79.166666666666671</v>
      </c>
      <c r="R2" s="11">
        <f>'ALG v ELG comparison - Ex2'!J19</f>
        <v>79.166666666666671</v>
      </c>
      <c r="S2" s="11">
        <f>'ALG v ELG comparison - Ex2'!J20</f>
        <v>79.166666666666671</v>
      </c>
    </row>
    <row r="3" spans="1:19" x14ac:dyDescent="0.35">
      <c r="A3" s="3" t="s">
        <v>18</v>
      </c>
      <c r="B3" s="11">
        <f>'ALG v ELG comparison - Ex2'!J25</f>
        <v>266.66666666666669</v>
      </c>
      <c r="C3" s="11">
        <f>'ALG v ELG comparison - Ex2'!J26</f>
        <v>266.66666666666669</v>
      </c>
      <c r="D3" s="11">
        <f>'ALG v ELG comparison - Ex2'!J27</f>
        <v>204.16666666666669</v>
      </c>
      <c r="E3" s="11">
        <f>'ALG v ELG comparison - Ex2'!J28</f>
        <v>204.16666666666669</v>
      </c>
      <c r="F3" s="11">
        <f>'ALG v ELG comparison - Ex2'!J29</f>
        <v>204.16666666666669</v>
      </c>
      <c r="G3" s="11">
        <f>'ALG v ELG comparison - Ex2'!J30</f>
        <v>204.16666666666669</v>
      </c>
      <c r="H3" s="11">
        <f>'ALG v ELG comparison - Ex2'!J31</f>
        <v>54.166666666666671</v>
      </c>
      <c r="I3" s="11">
        <f>'ALG v ELG comparison - Ex2'!J32</f>
        <v>54.166666666666671</v>
      </c>
      <c r="J3" s="11">
        <f>'ALG v ELG comparison - Ex2'!J33</f>
        <v>54.166666666666671</v>
      </c>
      <c r="K3" s="11">
        <f>'ALG v ELG comparison - Ex2'!J34</f>
        <v>54.166666666666671</v>
      </c>
      <c r="L3" s="11">
        <f>'ALG v ELG comparison - Ex2'!J35</f>
        <v>54.166666666666671</v>
      </c>
      <c r="M3" s="11">
        <f>'ALG v ELG comparison - Ex2'!J36</f>
        <v>54.166666666666671</v>
      </c>
      <c r="N3" s="11">
        <f>'ALG v ELG comparison - Ex2'!J37</f>
        <v>54.166666666666671</v>
      </c>
      <c r="O3" s="11">
        <f>'ALG v ELG comparison - Ex2'!J38</f>
        <v>54.166666666666671</v>
      </c>
      <c r="P3" s="11">
        <f>'ALG v ELG comparison - Ex2'!J39</f>
        <v>54.166666666666671</v>
      </c>
      <c r="Q3" s="11">
        <f>'ALG v ELG comparison - Ex2'!J40</f>
        <v>54.166666666666671</v>
      </c>
      <c r="R3" s="11">
        <f>'ALG v ELG comparison - Ex2'!J41</f>
        <v>54.166666666666671</v>
      </c>
      <c r="S3" s="11">
        <f>'ALG v ELG comparison - Ex2'!J42</f>
        <v>54.166666666666671</v>
      </c>
    </row>
    <row r="4" spans="1:19" x14ac:dyDescent="0.35">
      <c r="A4" s="1"/>
      <c r="C4" s="10"/>
    </row>
    <row r="5" spans="1:19" x14ac:dyDescent="0.35">
      <c r="C5" s="10"/>
    </row>
    <row r="6" spans="1:19" x14ac:dyDescent="0.35">
      <c r="C6" s="10"/>
    </row>
    <row r="7" spans="1:19" x14ac:dyDescent="0.35">
      <c r="C7" s="10"/>
    </row>
    <row r="8" spans="1:19" x14ac:dyDescent="0.35">
      <c r="C8" s="10"/>
    </row>
    <row r="9" spans="1:19" x14ac:dyDescent="0.35">
      <c r="C9" s="10"/>
    </row>
    <row r="10" spans="1:19" x14ac:dyDescent="0.35">
      <c r="C10" s="10"/>
    </row>
    <row r="11" spans="1:19" x14ac:dyDescent="0.35">
      <c r="C11" s="10"/>
    </row>
    <row r="12" spans="1:19" x14ac:dyDescent="0.35">
      <c r="C12" s="10"/>
    </row>
    <row r="13" spans="1:19" x14ac:dyDescent="0.35">
      <c r="C13" s="10"/>
    </row>
    <row r="14" spans="1:19" x14ac:dyDescent="0.35">
      <c r="C14" s="10"/>
    </row>
    <row r="15" spans="1:19" x14ac:dyDescent="0.35">
      <c r="C15" s="10"/>
    </row>
    <row r="16" spans="1:19" x14ac:dyDescent="0.35">
      <c r="C16" s="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F501-6336-48ED-A302-DE5E6245AB58}">
  <dimension ref="A1:S16"/>
  <sheetViews>
    <sheetView workbookViewId="0">
      <selection activeCell="M8" sqref="M8"/>
    </sheetView>
  </sheetViews>
  <sheetFormatPr defaultRowHeight="14.5" x14ac:dyDescent="0.35"/>
  <cols>
    <col min="1" max="1" width="17.26953125" customWidth="1"/>
    <col min="2" max="4" width="9.26953125" bestFit="1" customWidth="1"/>
    <col min="5" max="5" width="10.54296875" bestFit="1" customWidth="1"/>
    <col min="6" max="15" width="9.26953125" bestFit="1" customWidth="1"/>
    <col min="16" max="18" width="9.26953125" customWidth="1"/>
    <col min="19" max="19" width="9.26953125" bestFit="1" customWidth="1"/>
  </cols>
  <sheetData>
    <row r="1" spans="1:19" x14ac:dyDescent="0.35">
      <c r="A1" s="3" t="s">
        <v>3</v>
      </c>
      <c r="B1" s="3">
        <v>1</v>
      </c>
      <c r="C1" s="3">
        <v>2</v>
      </c>
      <c r="D1" s="2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</row>
    <row r="2" spans="1:19" x14ac:dyDescent="0.35">
      <c r="A2" s="3" t="s">
        <v>19</v>
      </c>
      <c r="B2" s="11">
        <f>'ALG v ELG comparison - Ex2'!Q3</f>
        <v>200</v>
      </c>
      <c r="C2" s="11">
        <f>'ALG v ELG comparison - Ex2'!Q4</f>
        <v>400</v>
      </c>
      <c r="D2" s="11">
        <f>'ALG v ELG comparison - Ex2'!Q5</f>
        <v>562.49999999999989</v>
      </c>
      <c r="E2" s="11">
        <f>'ALG v ELG comparison - Ex2'!Q6</f>
        <v>725</v>
      </c>
      <c r="F2" s="11">
        <f>'ALG v ELG comparison - Ex2'!Q7</f>
        <v>887.49999999999989</v>
      </c>
      <c r="G2" s="11">
        <f>'ALG v ELG comparison - Ex2'!Q8</f>
        <v>49.999999999999858</v>
      </c>
      <c r="H2" s="11">
        <f>'ALG v ELG comparison - Ex2'!Q9</f>
        <v>129.16666666666657</v>
      </c>
      <c r="I2" s="11">
        <f>'ALG v ELG comparison - Ex2'!Q10</f>
        <v>208.33333333333326</v>
      </c>
      <c r="J2" s="11">
        <f>'ALG v ELG comparison - Ex2'!Q11</f>
        <v>287.5</v>
      </c>
      <c r="K2" s="11">
        <f>'ALG v ELG comparison - Ex2'!Q12</f>
        <v>366.66666666666674</v>
      </c>
      <c r="L2" s="11">
        <f>'ALG v ELG comparison - Ex2'!Q13</f>
        <v>445.83333333333337</v>
      </c>
      <c r="M2" s="11">
        <f>'ALG v ELG comparison - Ex2'!Q14</f>
        <v>525</v>
      </c>
      <c r="N2" s="11">
        <f>'ALG v ELG comparison - Ex2'!Q15</f>
        <v>604.16666666666674</v>
      </c>
      <c r="O2" s="11">
        <f>'ALG v ELG comparison - Ex2'!Q16</f>
        <v>683.33333333333326</v>
      </c>
      <c r="P2" s="11">
        <f>'ALG v ELG comparison - Ex2'!Q17</f>
        <v>762.49999999999977</v>
      </c>
      <c r="Q2" s="11">
        <f>'ALG v ELG comparison - Ex2'!Q18</f>
        <v>841.66666666666652</v>
      </c>
      <c r="R2" s="11">
        <f>'ALG v ELG comparison - Ex2'!Q19</f>
        <v>920.83333333333303</v>
      </c>
      <c r="S2" s="11">
        <f>'ALG v ELG comparison - Ex2'!Q20</f>
        <v>-3.4106051316484809E-13</v>
      </c>
    </row>
    <row r="3" spans="1:19" x14ac:dyDescent="0.35">
      <c r="A3" s="3" t="s">
        <v>20</v>
      </c>
      <c r="B3" s="11">
        <f>'ALG v ELG comparison - Ex2'!Q25</f>
        <v>266.66666666666669</v>
      </c>
      <c r="C3" s="11">
        <f>'ALG v ELG comparison - Ex2'!Q26</f>
        <v>533.33333333333337</v>
      </c>
      <c r="D3" s="11">
        <f>'ALG v ELG comparison - Ex2'!Q27</f>
        <v>737.5</v>
      </c>
      <c r="E3" s="11">
        <f>'ALG v ELG comparison - Ex2'!Q28</f>
        <v>941.66666666666652</v>
      </c>
      <c r="F3" s="11">
        <f>'ALG v ELG comparison - Ex2'!Q29</f>
        <v>1145.8333333333333</v>
      </c>
      <c r="G3" s="11">
        <f>'ALG v ELG comparison - Ex2'!Q30</f>
        <v>349.99999999999989</v>
      </c>
      <c r="H3" s="11">
        <f>'ALG v ELG comparison - Ex2'!Q31</f>
        <v>404.16666666666652</v>
      </c>
      <c r="I3" s="11">
        <f>'ALG v ELG comparison - Ex2'!Q32</f>
        <v>458.3333333333332</v>
      </c>
      <c r="J3" s="11">
        <f>'ALG v ELG comparison - Ex2'!Q33</f>
        <v>512.49999999999989</v>
      </c>
      <c r="K3" s="11">
        <f>'ALG v ELG comparison - Ex2'!Q34</f>
        <v>566.66666666666652</v>
      </c>
      <c r="L3" s="11">
        <f>'ALG v ELG comparison - Ex2'!Q35</f>
        <v>620.83333333333314</v>
      </c>
      <c r="M3" s="11">
        <f>'ALG v ELG comparison - Ex2'!Q36</f>
        <v>674.99999999999977</v>
      </c>
      <c r="N3" s="11">
        <f>'ALG v ELG comparison - Ex2'!Q37</f>
        <v>729.1666666666664</v>
      </c>
      <c r="O3" s="11">
        <f>'ALG v ELG comparison - Ex2'!Q38</f>
        <v>783.33333333333314</v>
      </c>
      <c r="P3" s="11">
        <f>'ALG v ELG comparison - Ex2'!Q39</f>
        <v>837.49999999999977</v>
      </c>
      <c r="Q3" s="11">
        <f>'ALG v ELG comparison - Ex2'!Q40</f>
        <v>891.6666666666664</v>
      </c>
      <c r="R3" s="11">
        <f>'ALG v ELG comparison - Ex2'!Q41</f>
        <v>945.83333333333303</v>
      </c>
      <c r="S3" s="11">
        <f>'ALG v ELG comparison - Ex2'!Q42</f>
        <v>-2.8421709430404007E-13</v>
      </c>
    </row>
    <row r="4" spans="1:19" x14ac:dyDescent="0.35">
      <c r="A4" s="17"/>
      <c r="C4" s="10"/>
    </row>
    <row r="5" spans="1:19" x14ac:dyDescent="0.35">
      <c r="C5" s="10"/>
    </row>
    <row r="6" spans="1:19" x14ac:dyDescent="0.35">
      <c r="C6" s="10"/>
    </row>
    <row r="7" spans="1:19" x14ac:dyDescent="0.35">
      <c r="C7" s="10"/>
    </row>
    <row r="8" spans="1:19" x14ac:dyDescent="0.35">
      <c r="C8" s="10"/>
    </row>
    <row r="9" spans="1:19" x14ac:dyDescent="0.35">
      <c r="C9" s="10"/>
    </row>
    <row r="10" spans="1:19" x14ac:dyDescent="0.35">
      <c r="C10" s="10"/>
    </row>
    <row r="11" spans="1:19" x14ac:dyDescent="0.35">
      <c r="C11" s="10"/>
    </row>
    <row r="12" spans="1:19" x14ac:dyDescent="0.35">
      <c r="C12" s="10"/>
    </row>
    <row r="13" spans="1:19" x14ac:dyDescent="0.35">
      <c r="C13" s="10"/>
    </row>
    <row r="14" spans="1:19" x14ac:dyDescent="0.35">
      <c r="C14" s="10"/>
    </row>
    <row r="15" spans="1:19" x14ac:dyDescent="0.35">
      <c r="C15" s="10"/>
    </row>
    <row r="16" spans="1:19" x14ac:dyDescent="0.35">
      <c r="C16" s="1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3D61-85A5-4C6A-8A06-05A8E4AA6AED}">
  <dimension ref="A1:S18"/>
  <sheetViews>
    <sheetView tabSelected="1" topLeftCell="B1" workbookViewId="0">
      <selection sqref="A1:S5"/>
    </sheetView>
  </sheetViews>
  <sheetFormatPr defaultRowHeight="14.5" x14ac:dyDescent="0.35"/>
  <cols>
    <col min="1" max="1" width="16.81640625" customWidth="1"/>
  </cols>
  <sheetData>
    <row r="1" spans="1:19" x14ac:dyDescent="0.35">
      <c r="A1" s="3" t="s">
        <v>3</v>
      </c>
      <c r="B1" s="3">
        <v>1</v>
      </c>
      <c r="C1" s="3">
        <v>2</v>
      </c>
      <c r="D1" s="2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</row>
    <row r="2" spans="1:19" x14ac:dyDescent="0.35">
      <c r="A2" s="3" t="s">
        <v>34</v>
      </c>
      <c r="B2" s="11">
        <f>'ALG v ELG comparison - Ex1'!F3</f>
        <v>200</v>
      </c>
      <c r="C2" s="11">
        <f>'ALG v ELG comparison - Ex1'!F4</f>
        <v>200</v>
      </c>
      <c r="D2" s="11">
        <f>'ALG v ELG comparison - Ex1'!F5</f>
        <v>200</v>
      </c>
      <c r="E2" s="11">
        <f>'ALG v ELG comparison - Ex1'!F6</f>
        <v>200</v>
      </c>
      <c r="F2" s="11">
        <f>'ALG v ELG comparison - Ex1'!F7</f>
        <v>200</v>
      </c>
      <c r="G2" s="11">
        <f>'ALG v ELG comparison - Ex1'!F8</f>
        <v>100</v>
      </c>
      <c r="H2" s="11">
        <f>'ALG v ELG comparison - Ex1'!F9</f>
        <v>100</v>
      </c>
      <c r="I2" s="11">
        <f>'ALG v ELG comparison - Ex1'!F10</f>
        <v>100</v>
      </c>
      <c r="J2" s="11">
        <f>'ALG v ELG comparison - Ex1'!F11</f>
        <v>100</v>
      </c>
      <c r="K2" s="11">
        <f>'ALG v ELG comparison - Ex1'!F12</f>
        <v>100</v>
      </c>
      <c r="L2" s="11">
        <f>'ALG v ELG comparison - Ex1'!F13</f>
        <v>100</v>
      </c>
      <c r="M2" s="11">
        <f>'ALG v ELG comparison - Ex1'!F14</f>
        <v>100</v>
      </c>
      <c r="N2" s="11">
        <f>'ALG v ELG comparison - Ex1'!F15</f>
        <v>100</v>
      </c>
      <c r="O2" s="11">
        <f>'ALG v ELG comparison - Ex1'!F16</f>
        <v>100</v>
      </c>
      <c r="P2" s="11">
        <f>'ALG v ELG comparison - Ex1'!F17</f>
        <v>100</v>
      </c>
      <c r="Q2" s="3"/>
      <c r="R2" s="3"/>
      <c r="S2" s="3"/>
    </row>
    <row r="3" spans="1:19" x14ac:dyDescent="0.35">
      <c r="A3" s="3" t="s">
        <v>35</v>
      </c>
      <c r="B3" s="11">
        <f>'ALG v ELG comparison - Ex1'!F22</f>
        <v>266.66666666666669</v>
      </c>
      <c r="C3" s="11">
        <f>'ALG v ELG comparison - Ex1'!F23</f>
        <v>266.66666666666669</v>
      </c>
      <c r="D3" s="11">
        <f>'ALG v ELG comparison - Ex1'!F24</f>
        <v>266.66666666666669</v>
      </c>
      <c r="E3" s="11">
        <f>'ALG v ELG comparison - Ex1'!F25</f>
        <v>266.66666666666669</v>
      </c>
      <c r="F3" s="11">
        <f>'ALG v ELG comparison - Ex1'!F26</f>
        <v>266.66666666666669</v>
      </c>
      <c r="G3" s="11">
        <f>'ALG v ELG comparison - Ex1'!F27</f>
        <v>66.666666666666671</v>
      </c>
      <c r="H3" s="11">
        <f>'ALG v ELG comparison - Ex1'!F28</f>
        <v>66.666666666666671</v>
      </c>
      <c r="I3" s="11">
        <f>'ALG v ELG comparison - Ex1'!F29</f>
        <v>66.666666666666671</v>
      </c>
      <c r="J3" s="11">
        <f>'ALG v ELG comparison - Ex1'!F30</f>
        <v>66.666666666666671</v>
      </c>
      <c r="K3" s="11">
        <f>'ALG v ELG comparison - Ex1'!F31</f>
        <v>66.666666666666671</v>
      </c>
      <c r="L3" s="11">
        <f>'ALG v ELG comparison - Ex1'!F32</f>
        <v>66.666666666666671</v>
      </c>
      <c r="M3" s="11">
        <f>'ALG v ELG comparison - Ex1'!F33</f>
        <v>66.666666666666671</v>
      </c>
      <c r="N3" s="11">
        <f>'ALG v ELG comparison - Ex1'!F34</f>
        <v>66.666666666666671</v>
      </c>
      <c r="O3" s="11">
        <f>'ALG v ELG comparison - Ex1'!F35</f>
        <v>66.666666666666671</v>
      </c>
      <c r="P3" s="11">
        <f>'ALG v ELG comparison - Ex1'!F36</f>
        <v>66.666666666666671</v>
      </c>
      <c r="Q3" s="3"/>
      <c r="R3" s="3"/>
      <c r="S3" s="3"/>
    </row>
    <row r="4" spans="1:19" x14ac:dyDescent="0.35">
      <c r="A4" s="3" t="s">
        <v>36</v>
      </c>
      <c r="B4" s="11">
        <f>'ALG v ELG comparison - Ex2'!J3</f>
        <v>200</v>
      </c>
      <c r="C4" s="11">
        <f>'ALG v ELG comparison - Ex2'!J4</f>
        <v>200</v>
      </c>
      <c r="D4" s="11">
        <f>'ALG v ELG comparison - Ex2'!J5</f>
        <v>162.49999999999997</v>
      </c>
      <c r="E4" s="11">
        <f>'ALG v ELG comparison - Ex2'!J6</f>
        <v>162.49999999999997</v>
      </c>
      <c r="F4" s="11">
        <f>'ALG v ELG comparison - Ex2'!J7</f>
        <v>162.49999999999997</v>
      </c>
      <c r="G4" s="11">
        <f>'ALG v ELG comparison - Ex2'!J8</f>
        <v>162.49999999999997</v>
      </c>
      <c r="H4" s="11">
        <f>'ALG v ELG comparison - Ex2'!J9</f>
        <v>79.166666666666671</v>
      </c>
      <c r="I4" s="11">
        <f>'ALG v ELG comparison - Ex2'!J10</f>
        <v>79.166666666666671</v>
      </c>
      <c r="J4" s="11">
        <f>'ALG v ELG comparison - Ex2'!J11</f>
        <v>79.166666666666671</v>
      </c>
      <c r="K4" s="11">
        <f>'ALG v ELG comparison - Ex2'!J12</f>
        <v>79.166666666666671</v>
      </c>
      <c r="L4" s="11">
        <f>'ALG v ELG comparison - Ex2'!J13</f>
        <v>79.166666666666671</v>
      </c>
      <c r="M4" s="11">
        <f>'ALG v ELG comparison - Ex2'!J14</f>
        <v>79.166666666666671</v>
      </c>
      <c r="N4" s="11">
        <f>'ALG v ELG comparison - Ex2'!J15</f>
        <v>79.166666666666671</v>
      </c>
      <c r="O4" s="11">
        <f>'ALG v ELG comparison - Ex2'!J16</f>
        <v>79.166666666666671</v>
      </c>
      <c r="P4" s="11">
        <f>'ALG v ELG comparison - Ex2'!J17</f>
        <v>79.166666666666671</v>
      </c>
      <c r="Q4" s="11">
        <f>'ALG v ELG comparison - Ex2'!J18</f>
        <v>79.166666666666671</v>
      </c>
      <c r="R4" s="11">
        <f>'ALG v ELG comparison - Ex2'!J19</f>
        <v>79.166666666666671</v>
      </c>
      <c r="S4" s="11">
        <f>'ALG v ELG comparison - Ex2'!J20</f>
        <v>79.166666666666671</v>
      </c>
    </row>
    <row r="5" spans="1:19" x14ac:dyDescent="0.35">
      <c r="A5" s="3" t="s">
        <v>37</v>
      </c>
      <c r="B5" s="11">
        <f>'ALG v ELG comparison - Ex2'!J25</f>
        <v>266.66666666666669</v>
      </c>
      <c r="C5" s="11">
        <f>'ALG v ELG comparison - Ex2'!J26</f>
        <v>266.66666666666669</v>
      </c>
      <c r="D5" s="11">
        <f>'ALG v ELG comparison - Ex2'!J27</f>
        <v>204.16666666666669</v>
      </c>
      <c r="E5" s="11">
        <f>'ALG v ELG comparison - Ex2'!J28</f>
        <v>204.16666666666669</v>
      </c>
      <c r="F5" s="11">
        <f>'ALG v ELG comparison - Ex2'!J29</f>
        <v>204.16666666666669</v>
      </c>
      <c r="G5" s="11">
        <f>'ALG v ELG comparison - Ex2'!J30</f>
        <v>204.16666666666669</v>
      </c>
      <c r="H5" s="11">
        <f>'ALG v ELG comparison - Ex2'!J31</f>
        <v>54.166666666666671</v>
      </c>
      <c r="I5" s="11">
        <f>'ALG v ELG comparison - Ex2'!J32</f>
        <v>54.166666666666671</v>
      </c>
      <c r="J5" s="11">
        <f>'ALG v ELG comparison - Ex2'!J33</f>
        <v>54.166666666666671</v>
      </c>
      <c r="K5" s="11">
        <f>'ALG v ELG comparison - Ex2'!J34</f>
        <v>54.166666666666671</v>
      </c>
      <c r="L5" s="11">
        <f>'ALG v ELG comparison - Ex2'!J35</f>
        <v>54.166666666666671</v>
      </c>
      <c r="M5" s="11">
        <f>'ALG v ELG comparison - Ex2'!J36</f>
        <v>54.166666666666671</v>
      </c>
      <c r="N5" s="11">
        <f>'ALG v ELG comparison - Ex2'!J37</f>
        <v>54.166666666666671</v>
      </c>
      <c r="O5" s="11">
        <f>'ALG v ELG comparison - Ex2'!J38</f>
        <v>54.166666666666671</v>
      </c>
      <c r="P5" s="11">
        <f>'ALG v ELG comparison - Ex2'!J39</f>
        <v>54.166666666666671</v>
      </c>
      <c r="Q5" s="11">
        <f>'ALG v ELG comparison - Ex2'!J40</f>
        <v>54.166666666666671</v>
      </c>
      <c r="R5" s="11">
        <f>'ALG v ELG comparison - Ex2'!J41</f>
        <v>54.166666666666671</v>
      </c>
      <c r="S5" s="11">
        <f>'ALG v ELG comparison - Ex2'!J42</f>
        <v>54.166666666666671</v>
      </c>
    </row>
    <row r="6" spans="1:19" x14ac:dyDescent="0.35">
      <c r="A6" s="1"/>
      <c r="C6" s="10"/>
    </row>
    <row r="7" spans="1:19" x14ac:dyDescent="0.35">
      <c r="C7" s="10"/>
    </row>
    <row r="8" spans="1:19" x14ac:dyDescent="0.35">
      <c r="C8" s="10"/>
    </row>
    <row r="9" spans="1:19" x14ac:dyDescent="0.35">
      <c r="C9" s="10"/>
    </row>
    <row r="10" spans="1:19" x14ac:dyDescent="0.35">
      <c r="C10" s="10"/>
    </row>
    <row r="11" spans="1:19" x14ac:dyDescent="0.35">
      <c r="C11" s="10"/>
    </row>
    <row r="12" spans="1:19" x14ac:dyDescent="0.35">
      <c r="C12" s="10"/>
    </row>
    <row r="13" spans="1:19" x14ac:dyDescent="0.35">
      <c r="C13" s="10"/>
    </row>
    <row r="14" spans="1:19" x14ac:dyDescent="0.35">
      <c r="C14" s="10"/>
    </row>
    <row r="15" spans="1:19" x14ac:dyDescent="0.35">
      <c r="C15" s="10"/>
    </row>
    <row r="16" spans="1:19" x14ac:dyDescent="0.35">
      <c r="C16" s="10"/>
    </row>
    <row r="17" spans="3:3" x14ac:dyDescent="0.35">
      <c r="C17" s="10"/>
    </row>
    <row r="18" spans="3:3" x14ac:dyDescent="0.35">
      <c r="C18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ALG v ELG comparison - Ex1</vt:lpstr>
      <vt:lpstr>ALG v ELG Figure Accrual EX1</vt:lpstr>
      <vt:lpstr>ALG v ELG Figure AD EX1</vt:lpstr>
      <vt:lpstr>ALG v ELG comparison - Ex2</vt:lpstr>
      <vt:lpstr>ALG v ELG Figure Accrual EX2</vt:lpstr>
      <vt:lpstr>ALG v ELG Figure AD EX2</vt:lpstr>
      <vt:lpstr>ALG v ELG Figure Accrual COMB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Madsen</dc:creator>
  <cp:lastModifiedBy>Dustin Madsen</cp:lastModifiedBy>
  <dcterms:created xsi:type="dcterms:W3CDTF">2023-05-05T14:20:34Z</dcterms:created>
  <dcterms:modified xsi:type="dcterms:W3CDTF">2025-11-26T16:10:43Z</dcterms:modified>
</cp:coreProperties>
</file>