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25" documentId="8_{96283929-BACE-4325-8BDF-C4F452B8038C}" xr6:coauthVersionLast="47" xr6:coauthVersionMax="47" xr10:uidLastSave="{34E01E21-CE8B-4398-BE2E-E95FA4CE1EFA}"/>
  <bookViews>
    <workbookView xWindow="-28920" yWindow="1650" windowWidth="29040" windowHeight="15720" xr2:uid="{0E772972-F05A-40C1-AB4F-610A2691F0F1}"/>
  </bookViews>
  <sheets>
    <sheet name="Overview" sheetId="1" r:id="rId1"/>
    <sheet name="(a)" sheetId="2" r:id="rId2"/>
    <sheet name="(b)" sheetId="3" r:id="rId3"/>
    <sheet name="(c)" sheetId="4" r:id="rId4"/>
    <sheet name="(d)" sheetId="5" r:id="rId5"/>
  </sheets>
  <definedNames>
    <definedName name="_xlnm._FilterDatabase" localSheetId="4" hidden="1">'(d)'!#REF!</definedName>
    <definedName name="_xlnm.Print_Area" localSheetId="2">'(b)'!$A$1:$K$44</definedName>
    <definedName name="_xlnm.Print_Area" localSheetId="3">'(c)'!$A$1:$M$56</definedName>
    <definedName name="_xlnm.Print_Area" localSheetId="4">'(d)'!$B$1:$Y$217</definedName>
    <definedName name="_xlnm.Print_Area" localSheetId="0">Overview!$A$1:$P$17</definedName>
    <definedName name="_xlnm.Print_Titles" localSheetId="4">'(d)'!$1:$11</definedName>
  </definedNames>
  <calcPr calcId="191029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6" i="5" l="1"/>
  <c r="S156" i="5"/>
  <c r="S209" i="5"/>
  <c r="Q209" i="5"/>
  <c r="O209" i="5"/>
  <c r="M209" i="5"/>
  <c r="S193" i="5"/>
  <c r="Q193" i="5"/>
  <c r="O185" i="5"/>
  <c r="M185" i="5"/>
  <c r="O181" i="5"/>
  <c r="M181" i="5"/>
  <c r="O175" i="5"/>
  <c r="O193" i="5" s="1"/>
  <c r="M175" i="5"/>
  <c r="M193" i="5" s="1"/>
  <c r="O165" i="5"/>
  <c r="M165" i="5"/>
  <c r="S154" i="5"/>
  <c r="U154" i="5" s="1"/>
  <c r="Q154" i="5"/>
  <c r="O154" i="5"/>
  <c r="M154" i="5"/>
  <c r="S133" i="5"/>
  <c r="U133" i="5" s="1"/>
  <c r="Q133" i="5"/>
  <c r="O133" i="5"/>
  <c r="M133" i="5"/>
  <c r="S110" i="5"/>
  <c r="U110" i="5" s="1"/>
  <c r="Q110" i="5"/>
  <c r="O110" i="5"/>
  <c r="M110" i="5"/>
  <c r="M98" i="5"/>
  <c r="U96" i="5"/>
  <c r="S96" i="5"/>
  <c r="Q96" i="5"/>
  <c r="O96" i="5"/>
  <c r="M96" i="5"/>
  <c r="M86" i="5"/>
  <c r="S84" i="5"/>
  <c r="S86" i="5" s="1"/>
  <c r="U86" i="5" s="1"/>
  <c r="Q84" i="5"/>
  <c r="Q86" i="5" s="1"/>
  <c r="O84" i="5"/>
  <c r="O86" i="5" s="1"/>
  <c r="M84" i="5"/>
  <c r="S71" i="5"/>
  <c r="U71" i="5" s="1"/>
  <c r="Q71" i="5"/>
  <c r="O71" i="5"/>
  <c r="M71" i="5"/>
  <c r="S65" i="5"/>
  <c r="Q65" i="5"/>
  <c r="O65" i="5"/>
  <c r="M65" i="5"/>
  <c r="U65" i="5" s="1"/>
  <c r="S39" i="5"/>
  <c r="U39" i="5" s="1"/>
  <c r="Q39" i="5"/>
  <c r="O39" i="5"/>
  <c r="M39" i="5"/>
  <c r="S31" i="5"/>
  <c r="Q31" i="5"/>
  <c r="O31" i="5"/>
  <c r="M31" i="5"/>
  <c r="S21" i="5"/>
  <c r="S49" i="5" s="1"/>
  <c r="Q21" i="5"/>
  <c r="Q49" i="5" s="1"/>
  <c r="O21" i="5"/>
  <c r="M21" i="5"/>
  <c r="U31" i="5" l="1"/>
  <c r="O98" i="5"/>
  <c r="Q98" i="5"/>
  <c r="S98" i="5"/>
  <c r="U98" i="5" s="1"/>
  <c r="O49" i="5"/>
  <c r="M49" i="5"/>
  <c r="U49" i="5" s="1"/>
  <c r="U21" i="5"/>
  <c r="Q167" i="5" l="1"/>
  <c r="Q195" i="5" s="1"/>
  <c r="S167" i="5"/>
  <c r="O167" i="5"/>
  <c r="O211" i="5" s="1"/>
  <c r="O195" i="5"/>
  <c r="S195" i="5" l="1"/>
  <c r="S211" i="5" s="1"/>
  <c r="Q211" i="5"/>
  <c r="E15" i="2" l="1"/>
  <c r="U156" i="5" l="1"/>
  <c r="M167" i="5"/>
  <c r="U167" i="5" s="1"/>
  <c r="M195" i="5" l="1"/>
  <c r="M211" i="5" s="1"/>
</calcChain>
</file>

<file path=xl/sharedStrings.xml><?xml version="1.0" encoding="utf-8"?>
<sst xmlns="http://schemas.openxmlformats.org/spreadsheetml/2006/main" count="642" uniqueCount="273">
  <si>
    <t>The changes to depreciation rates to arrive at those included in the GRA settlement agreement was calculated by making the following changes:</t>
  </si>
  <si>
    <t>6. Reducing the Net Salvage Rate for Account 354.00 - Transmission Towers and Fixtures from (40%) to (20%).</t>
  </si>
  <si>
    <t>7. Reducing the Net Salvage Rate for Account 355.00 - Transmission Poles and Fixtures from (60%) to (20%).</t>
  </si>
  <si>
    <t>in 2024 Dollars</t>
  </si>
  <si>
    <t>Hydro System</t>
  </si>
  <si>
    <t>Total Full Decommissioning Costs</t>
  </si>
  <si>
    <t>Total Partial Decommissioning Costs</t>
  </si>
  <si>
    <t>Avon</t>
  </si>
  <si>
    <t>Bear River</t>
  </si>
  <si>
    <t>Black River</t>
  </si>
  <si>
    <t xml:space="preserve">Dickie Brook </t>
  </si>
  <si>
    <t>Fall River</t>
  </si>
  <si>
    <t xml:space="preserve">Lequille </t>
  </si>
  <si>
    <t xml:space="preserve">Mersey </t>
  </si>
  <si>
    <t>Sheet Harbour</t>
  </si>
  <si>
    <t xml:space="preserve">St Margaret's Bay </t>
  </si>
  <si>
    <t xml:space="preserve">Tusket </t>
  </si>
  <si>
    <t>Wreck Cove</t>
  </si>
  <si>
    <t>Total Partial Decommissioning Costs (2024 $) - Less Reconnaissance</t>
  </si>
  <si>
    <t>Less: Reconnaisssance Estimates in Partial Decommissionng Costs</t>
  </si>
  <si>
    <t>N/A</t>
  </si>
  <si>
    <t>Summary of Hydro Decommissioning Costs - Settlement Agreement</t>
  </si>
  <si>
    <t>ESCALATED</t>
  </si>
  <si>
    <t>ESCALATED TOTAL</t>
  </si>
  <si>
    <t>ESTIMATED</t>
  </si>
  <si>
    <t>TOTAL</t>
  </si>
  <si>
    <t>COST LESS COSTS</t>
  </si>
  <si>
    <t xml:space="preserve">TOTAL </t>
  </si>
  <si>
    <t>RETIREMENT</t>
  </si>
  <si>
    <t>DECOMMISSIONING</t>
  </si>
  <si>
    <t>COLLECTED FROM</t>
  </si>
  <si>
    <t>TERMINAL</t>
  </si>
  <si>
    <t xml:space="preserve">NET </t>
  </si>
  <si>
    <t xml:space="preserve"> UNIT</t>
  </si>
  <si>
    <t xml:space="preserve"> YEAR</t>
  </si>
  <si>
    <t>COSTS</t>
  </si>
  <si>
    <t>CUSTOMERS FOR ARO</t>
  </si>
  <si>
    <t>RETIREMENTS</t>
  </si>
  <si>
    <t>SALVAGE</t>
  </si>
  <si>
    <t>(1)</t>
  </si>
  <si>
    <t>(2)</t>
  </si>
  <si>
    <t>LINGAN</t>
  </si>
  <si>
    <t>POINT ACONI</t>
  </si>
  <si>
    <t>POINT TUPPER</t>
  </si>
  <si>
    <t>TRENTON</t>
  </si>
  <si>
    <t>TUFTS COVE</t>
  </si>
  <si>
    <t>POINT TUPPER MARINE TERMINAL</t>
  </si>
  <si>
    <t>PORT HAWKESBURY BIOMASS</t>
  </si>
  <si>
    <t>INTERNATIONAL COAL PIER</t>
  </si>
  <si>
    <t xml:space="preserve">AVON                                   </t>
  </si>
  <si>
    <t xml:space="preserve">BEAR RIVER                             </t>
  </si>
  <si>
    <t xml:space="preserve">BLACK RIVER                            </t>
  </si>
  <si>
    <t xml:space="preserve">DICKIE BROOK                           </t>
  </si>
  <si>
    <t xml:space="preserve">FALL RIVER           </t>
  </si>
  <si>
    <t>LEQUILLE</t>
  </si>
  <si>
    <t>ST. MARGARET'S</t>
  </si>
  <si>
    <t xml:space="preserve">SHEET HARBOUR                           </t>
  </si>
  <si>
    <t>BURNSIDE</t>
  </si>
  <si>
    <t>TUSKET</t>
  </si>
  <si>
    <t>VICTORIA JUNCTION</t>
  </si>
  <si>
    <t xml:space="preserve">TUFTS COVE CT </t>
  </si>
  <si>
    <t>DIGBY</t>
  </si>
  <si>
    <t>NUTTBY</t>
  </si>
  <si>
    <t>SOUTH CANOE</t>
  </si>
  <si>
    <t>CANSO/SABLE</t>
  </si>
  <si>
    <t>TUPPER/BEARHEAD</t>
  </si>
  <si>
    <t>NOVA SCOTIA POWER, INC.</t>
  </si>
  <si>
    <t>TABLE 3. DECOMMISSIONING COSTS RELATED TO GENERATING UNITS</t>
  </si>
  <si>
    <t>REMOVE CONTINGENCY</t>
  </si>
  <si>
    <t>TABLE 2. CALCULATION OF WEIGHTED NET SALVAGE PERCENT</t>
  </si>
  <si>
    <t>TERMINAL RETIREMENTS</t>
  </si>
  <si>
    <t>INTERIM RETIREMENTS</t>
  </si>
  <si>
    <t>WEIGHTED</t>
  </si>
  <si>
    <t>NET SALVAGE</t>
  </si>
  <si>
    <t>AVERAGE NET</t>
  </si>
  <si>
    <t>ACCOUNT</t>
  </si>
  <si>
    <t>(%)</t>
  </si>
  <si>
    <t>SALVAGE %</t>
  </si>
  <si>
    <t>(3)</t>
  </si>
  <si>
    <t>(4)</t>
  </si>
  <si>
    <t>(5)</t>
  </si>
  <si>
    <t>(6)=(2)*(3)+(4)*(5)</t>
  </si>
  <si>
    <t>STEAM PRODUCTION PLANT</t>
  </si>
  <si>
    <t>HYDRO PRODUCTION PLANT</t>
  </si>
  <si>
    <t>OTHER PRODUCTION PLANT</t>
  </si>
  <si>
    <t>WIND</t>
  </si>
  <si>
    <t>TABLE 1.  ESTIMATED SURVIVOR CURVE, NET SALVAGE, ORIGINAL COST, BOOK RESERVE AND</t>
  </si>
  <si>
    <t>CALCULATED ANNUAL DEPRECIATION ACCRUALS RELATED TO ELECTRIC PLANT IN SERVICE AS OF DECEMBER 31, 2023</t>
  </si>
  <si>
    <t>PROBABLE</t>
  </si>
  <si>
    <t>NET</t>
  </si>
  <si>
    <t>ORIGINAL COST</t>
  </si>
  <si>
    <t>BOOK RESERVE</t>
  </si>
  <si>
    <t>CALCULATED</t>
  </si>
  <si>
    <t>COMPOSITE</t>
  </si>
  <si>
    <t xml:space="preserve">RETIREMENT </t>
  </si>
  <si>
    <t>SURVIVOR</t>
  </si>
  <si>
    <t>AS OF</t>
  </si>
  <si>
    <t>FUTURE</t>
  </si>
  <si>
    <t>ANNUAL ACCRUAL</t>
  </si>
  <si>
    <t>REMAINING</t>
  </si>
  <si>
    <t>DEPRECIABLE GROUP</t>
  </si>
  <si>
    <t>DATE</t>
  </si>
  <si>
    <t>CURVE</t>
  </si>
  <si>
    <t>PERCENT</t>
  </si>
  <si>
    <t>DECEMBER 31, 2023</t>
  </si>
  <si>
    <t>ACCRUALS</t>
  </si>
  <si>
    <t>AMOUNT</t>
  </si>
  <si>
    <t>RATE</t>
  </si>
  <si>
    <t>LIFE</t>
  </si>
  <si>
    <t>(6)</t>
  </si>
  <si>
    <t>(7)</t>
  </si>
  <si>
    <t>(8)</t>
  </si>
  <si>
    <t>(9)=(8)/(5)</t>
  </si>
  <si>
    <t>(10)=(7)/(8)</t>
  </si>
  <si>
    <t>DEPRECIABLE PLANT</t>
  </si>
  <si>
    <t>LINGAN 1</t>
  </si>
  <si>
    <t>-</t>
  </si>
  <si>
    <t>L1    a</t>
  </si>
  <si>
    <t>LINGAN 2</t>
  </si>
  <si>
    <t xml:space="preserve">LINGAN 3-4 </t>
  </si>
  <si>
    <t xml:space="preserve">LINGAN - COMMON </t>
  </si>
  <si>
    <t xml:space="preserve">TOTAL LINGAN </t>
  </si>
  <si>
    <t xml:space="preserve">POINT ACONI </t>
  </si>
  <si>
    <t/>
  </si>
  <si>
    <t xml:space="preserve">TRENTON 5 </t>
  </si>
  <si>
    <t xml:space="preserve">TRENTON 6 </t>
  </si>
  <si>
    <t xml:space="preserve">TRENTON - COMMON </t>
  </si>
  <si>
    <t xml:space="preserve">TOTAL TRENTON </t>
  </si>
  <si>
    <t xml:space="preserve">TUFTS COVE 1 </t>
  </si>
  <si>
    <t xml:space="preserve">TUFTS COVE 2 </t>
  </si>
  <si>
    <t xml:space="preserve">TUFTS COVE 3 </t>
  </si>
  <si>
    <t>TUFTS COVE 6</t>
  </si>
  <si>
    <t xml:space="preserve">TUFTS COVE - COMMON </t>
  </si>
  <si>
    <t xml:space="preserve">TOTAL TUFTS COVE </t>
  </si>
  <si>
    <t>R1    a</t>
  </si>
  <si>
    <t>GENERAL</t>
  </si>
  <si>
    <t>TOTAL STEAM PRODUCTION PLANT</t>
  </si>
  <si>
    <t>HYDRAULIC PRODUCTION PLANT</t>
  </si>
  <si>
    <t>L0.5    a</t>
  </si>
  <si>
    <t xml:space="preserve">TUSKET                                 </t>
  </si>
  <si>
    <t xml:space="preserve">          </t>
  </si>
  <si>
    <t>L0.5</t>
  </si>
  <si>
    <t xml:space="preserve">WRECK COVE                             </t>
  </si>
  <si>
    <t>MERSEY</t>
  </si>
  <si>
    <t>TOTAL HYDRAULIC PRODUCTION PLANT</t>
  </si>
  <si>
    <t>SOLAR PRODUCTION PLANT</t>
  </si>
  <si>
    <t>SOLAR SMARTGRID</t>
  </si>
  <si>
    <t>R2.5    a</t>
  </si>
  <si>
    <t>TOTAL SOLAR PRODUCTION PLANT</t>
  </si>
  <si>
    <t>OTHER PRODUCTION - GAS TURBINES</t>
  </si>
  <si>
    <t xml:space="preserve">BURNSIDE             </t>
  </si>
  <si>
    <t>S0.5    a</t>
  </si>
  <si>
    <t xml:space="preserve">TUSKET               </t>
  </si>
  <si>
    <t xml:space="preserve">VICTORIA JUNCTION    </t>
  </si>
  <si>
    <t>TUFTS COVE CT UNIT 4</t>
  </si>
  <si>
    <t>TUFTS COVE CT UNIT 5</t>
  </si>
  <si>
    <t>TOTAL TUFTS COVE</t>
  </si>
  <si>
    <t>TOTAL OTHER PRODUCTION - GAS TURBINES</t>
  </si>
  <si>
    <t>OTHER PRODUCTION - WIND</t>
  </si>
  <si>
    <t>TOTAL OTHER PRODUCTION - WIND</t>
  </si>
  <si>
    <t>TOTAL OTHER PRODUCTION PLANT</t>
  </si>
  <si>
    <t>TRANSMISSION PLANT</t>
  </si>
  <si>
    <t xml:space="preserve">LAND RIGHTS - EASEMENTS                        </t>
  </si>
  <si>
    <t>R5</t>
  </si>
  <si>
    <t xml:space="preserve">STATION EQUIPMENT                                </t>
  </si>
  <si>
    <t>R2.5</t>
  </si>
  <si>
    <t xml:space="preserve">TOWERS AND FIXTURES                              </t>
  </si>
  <si>
    <t>S2.5</t>
  </si>
  <si>
    <t xml:space="preserve">POLES AND FIXTURES                               </t>
  </si>
  <si>
    <t>R1.5</t>
  </si>
  <si>
    <t xml:space="preserve">OVERHEAD CONDUCTORS AND DEVICES                  </t>
  </si>
  <si>
    <t>R3</t>
  </si>
  <si>
    <t xml:space="preserve">UNDERGROUND CONDUIT                              </t>
  </si>
  <si>
    <t>S3</t>
  </si>
  <si>
    <t xml:space="preserve">UNDERGROUND CONDUCTORS AND DEVICES               </t>
  </si>
  <si>
    <t xml:space="preserve">ROADS, TRAILS AND BRIDGES                          </t>
  </si>
  <si>
    <t>TOTAL TRANSMISSION PLANT</t>
  </si>
  <si>
    <t>DISTRIBUTION PLANT</t>
  </si>
  <si>
    <t>LAND RIGHTS - EASEMENTS, SURVEYS AND CLEARING</t>
  </si>
  <si>
    <t xml:space="preserve">STRUCTURES AND IMPROVEMENTS                      </t>
  </si>
  <si>
    <t>SCADA EQUIPMENT</t>
  </si>
  <si>
    <t>REMOTE MONITORING EQUIPMENT</t>
  </si>
  <si>
    <t>STATION EQUIPMENT - MISCELLANEOUS</t>
  </si>
  <si>
    <t>ENERGY STORAGE EQUIPMENT - EV CHARGERS</t>
  </si>
  <si>
    <t>ENERGY STORAGE EQUIPMENT - DISTRIBUTED SOLAR</t>
  </si>
  <si>
    <t>ENERGY STORAGE EQUIPMENT - BATTERIES</t>
  </si>
  <si>
    <t xml:space="preserve">POLES, TOWERS AND FIXTURES                       </t>
  </si>
  <si>
    <t>R2</t>
  </si>
  <si>
    <t xml:space="preserve">LINE TRANSFORMERS                                </t>
  </si>
  <si>
    <t>R1</t>
  </si>
  <si>
    <t xml:space="preserve">SERVICES                                         </t>
  </si>
  <si>
    <t xml:space="preserve">METERS                                           </t>
  </si>
  <si>
    <t>S2</t>
  </si>
  <si>
    <t xml:space="preserve">METERS - AMI                                           </t>
  </si>
  <si>
    <t xml:space="preserve">STREET LIGHTING AND SIGNAL SYSTEMS               </t>
  </si>
  <si>
    <t xml:space="preserve">STREET LIGHTING AND SIGNAL SYSTEMS - LED               </t>
  </si>
  <si>
    <t>TOTAL DISTRIBUTION PLANT</t>
  </si>
  <si>
    <t>GENERAL PLANT</t>
  </si>
  <si>
    <t xml:space="preserve">LAND RIGHTS - GENERAL PLANT                    </t>
  </si>
  <si>
    <t>STRUCTURES AND IMPROVEMENTS</t>
  </si>
  <si>
    <t>OFFICE FURNITURE AND EQUIPMENT</t>
  </si>
  <si>
    <t>SQ</t>
  </si>
  <si>
    <t>RESERVE VARIANCE AMORT - OFFICE FURNITURE AND EQUIPMENT</t>
  </si>
  <si>
    <t>c</t>
  </si>
  <si>
    <t>b</t>
  </si>
  <si>
    <t>OFFICE FURNITURE AND EQUIPMENT - COMPUTER HARDWARE</t>
  </si>
  <si>
    <t>RESERVE VARIANCE AMORT - COMPUTER HARDWARE</t>
  </si>
  <si>
    <t>OFFICE FURNITURE  EQUIPMENT - COMPUTER SOFTWARE</t>
  </si>
  <si>
    <t>RESERVE VARIANCE AMORT - COMPUTER SOFTWARE</t>
  </si>
  <si>
    <t xml:space="preserve">TRANSPORTATION EQUIPMENT       </t>
  </si>
  <si>
    <t xml:space="preserve">TOOLS, SHOP AND GARAGE EQUIPMENT                 </t>
  </si>
  <si>
    <t>RESERVE VARIANCE AMORT - TOOLS, SHOP AND GARAGE EQUIPMENT</t>
  </si>
  <si>
    <t xml:space="preserve">COMMUNICATION EQUIPMENT                          </t>
  </si>
  <si>
    <t>COMMUNICATION EQUIPMENT - SCADA EQUIPMENT</t>
  </si>
  <si>
    <t xml:space="preserve">MISCELLANEOUS EQUIPMENT                          </t>
  </si>
  <si>
    <t>RESERVE VARIANCE AMORT - MISCELLANEOUS EQUIPMENT</t>
  </si>
  <si>
    <t xml:space="preserve">MISCELLANEOUS EQUIPMENT (KELLY ROCK)                 </t>
  </si>
  <si>
    <t>TOTAL GENERAL PLANT</t>
  </si>
  <si>
    <r>
      <t xml:space="preserve">FULLY AMORTIZED GENERAL PLANT </t>
    </r>
    <r>
      <rPr>
        <b/>
        <vertAlign val="superscript"/>
        <sz val="10"/>
        <rFont val="Arial"/>
        <family val="2"/>
      </rPr>
      <t>d</t>
    </r>
  </si>
  <si>
    <t xml:space="preserve">OFFICE FURNITURE AND EQUIPMENT                 </t>
  </si>
  <si>
    <t>OFFICE FURNITURE AND EQUIPMENT - COMPUTER SOFTWARE</t>
  </si>
  <si>
    <t xml:space="preserve">STORES EQUIPMENT                                 </t>
  </si>
  <si>
    <t xml:space="preserve">LABORATORY EQUIPMENT                             </t>
  </si>
  <si>
    <t>TOTAL FULLY AMORTIZED GENERAL PLANT</t>
  </si>
  <si>
    <t>TOTAL DEPRECIABLE PLANT STUDIED</t>
  </si>
  <si>
    <t>DEPRECIABLE PLANT NOT STUDIED</t>
  </si>
  <si>
    <t>THERMAL PRODUCTION PLANT NOT STUDIED</t>
  </si>
  <si>
    <t xml:space="preserve">GLACE BAY                              </t>
  </si>
  <si>
    <t xml:space="preserve">WATER STREET                           </t>
  </si>
  <si>
    <t>TOTAL STEAM PRODUCTION PLANT NOT STUDIED</t>
  </si>
  <si>
    <t>HYDRAULIC PRODUCTION PLANT NOT STUDIED</t>
  </si>
  <si>
    <t>ANNAPOLIS TIDAL</t>
  </si>
  <si>
    <t xml:space="preserve">HARMONY (RETIRED)            </t>
  </si>
  <si>
    <t xml:space="preserve">ROSEWAY (RETIRED)                                </t>
  </si>
  <si>
    <t>TOTAL HYDRAULIC PRODUCTION PLANT NOT STUDIED</t>
  </si>
  <si>
    <t>WIND PRODUCTION PLANT NOT STUDIED</t>
  </si>
  <si>
    <t>GRAND ETANG (RETIRED)</t>
  </si>
  <si>
    <t>TOTAL WIND PRODUCTION PLANT NOT STUDIED</t>
  </si>
  <si>
    <t>ARO COSTS</t>
  </si>
  <si>
    <t>CAPITAL CONTRIBUTIONS</t>
  </si>
  <si>
    <t>SITE RESTORATION ASSET</t>
  </si>
  <si>
    <t>TOTAL DEPRECIABLE PLANT NOT STUDIED</t>
  </si>
  <si>
    <t>TOTAL DEPRECIABLE PLANT</t>
  </si>
  <si>
    <t>NONDEPRECIABLE PLANT</t>
  </si>
  <si>
    <t>PURCHASE DIFFERENCE</t>
  </si>
  <si>
    <t>NON-UTILITY PROPERTY</t>
  </si>
  <si>
    <t>RESEARCH AND DEVELOPMENT</t>
  </si>
  <si>
    <t>LAND - STEAM PRODUCTION</t>
  </si>
  <si>
    <t>LAND - HYDRAULIC PRODUCTION</t>
  </si>
  <si>
    <t>LAND - WIND PRODUCTION</t>
  </si>
  <si>
    <t>LAND - OTHER PRODUCTION</t>
  </si>
  <si>
    <t>LAND - TRANSMISSION</t>
  </si>
  <si>
    <t>LAND - DISTRIBUTION</t>
  </si>
  <si>
    <t>LAND - GENERAL</t>
  </si>
  <si>
    <t>TOTAL NONDEPRECIABLE PLANT</t>
  </si>
  <si>
    <t>TOTAL ELECTRIC PLANT</t>
  </si>
  <si>
    <t>Footnotes:</t>
  </si>
  <si>
    <t>a</t>
  </si>
  <si>
    <t>Curve shown represents interim survivor curve.</t>
  </si>
  <si>
    <t>Special reserve variance amortization adjustment proposed.  The reserve variance related to computer hardware will be amortized over a 5 year period rather than the account's remaining life.</t>
  </si>
  <si>
    <t>Amount shown represents the reserve variance related to computer hardware and software. The reserve variance is the difference between the theoretical reserve and the book reserve.</t>
  </si>
  <si>
    <t>d</t>
  </si>
  <si>
    <t>Amounts shown are for vintages outside of the amortization period for each account.  These amounts should be retired with the adoption of amortization accounting.</t>
  </si>
  <si>
    <t>The supporting documentation for item 1 can be seen on tab (a). This restates Appendix 8E- Summary of Hydro Decommissioning Costs to remove reconnaissance costs included in the Hydro Partial Decommissioning cost estimates.</t>
  </si>
  <si>
    <t>The supporting documentation for items 2 and 3 above can be seen on tabs (b) and (c), which restates the calculation of weighted net salvage for generation plants as seen on pages VIII-2 to VIII-3 of Appendix 8A.</t>
  </si>
  <si>
    <t>All other items above are reflected in the revised schedule of depreciation rates provided in tab (d). This is a restatement of the schedule found in Appendix 8A, pages VI-4 to VI-6.</t>
  </si>
  <si>
    <t xml:space="preserve">2. Removal of contingency costs from generation decommissioning estimates. </t>
  </si>
  <si>
    <t xml:space="preserve">3. Reflecting forecast decommissioning costs for all Generation Plant in 2024 dollars (removal of inflation to forecast year of decommissioning). </t>
  </si>
  <si>
    <t>4. Updating estimated service life of Account 353 - Transmission Station Equipment to 48-R2.5.</t>
  </si>
  <si>
    <t>5. Updating estimated service life of Account 390.10 - General Plant Structures and Improvements to 43-R3.</t>
  </si>
  <si>
    <t>8. Reducing the Net Salvage Rate for Account 365.00 - Distribution Overhead Conductors and Devices from (30%) to (26%).</t>
  </si>
  <si>
    <t>1. Removal of reconnaissance costs included in the Hydro Decommissioning estimates.</t>
  </si>
  <si>
    <t>Depreciation Settlement Agreement - Overview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</si>
</sst>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mm\-yyyy"/>
    <numFmt numFmtId="167" formatCode="_(* #,##0.0_);_(* \(#,##0.0\);_(* &quot;-&quot;??_);_(@_)"/>
    <numFmt numFmtId="168" formatCode="0.0000"/>
    <numFmt numFmtId="169" formatCode="_(* #,##0.0000_);_(* \(#,##0.0000\);_(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2"/>
      <color rgb="FFEE0000"/>
      <name val="Aptos"/>
      <family val="2"/>
    </font>
    <font>
      <sz val="12"/>
      <name val="Aptos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b/>
      <sz val="10"/>
      <color rgb="FF0070C0"/>
      <name val="Arial"/>
      <family val="2"/>
    </font>
    <font>
      <sz val="10"/>
      <name val="Arial"/>
      <family val="2"/>
    </font>
    <font>
      <sz val="10"/>
      <color rgb="FF0070C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125">
    <xf numFmtId="0" fontId="0" fillId="0" borderId="0" xfId="0"/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164" fontId="0" fillId="0" borderId="1" xfId="1" applyNumberFormat="1" applyFont="1" applyBorder="1"/>
    <xf numFmtId="164" fontId="0" fillId="0" borderId="1" xfId="1" applyNumberFormat="1" applyFont="1" applyFill="1" applyBorder="1"/>
    <xf numFmtId="164" fontId="0" fillId="0" borderId="1" xfId="0" applyNumberForma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6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3" fontId="6" fillId="0" borderId="3" xfId="0" quotePrefix="1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0" xfId="0" applyNumberFormat="1" applyFont="1"/>
    <xf numFmtId="37" fontId="6" fillId="0" borderId="3" xfId="0" quotePrefix="1" applyNumberFormat="1" applyFont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165" fontId="6" fillId="0" borderId="0" xfId="0" applyNumberFormat="1" applyFont="1"/>
    <xf numFmtId="3" fontId="6" fillId="0" borderId="0" xfId="0" quotePrefix="1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3" fontId="10" fillId="0" borderId="0" xfId="0" applyNumberFormat="1" applyFont="1"/>
    <xf numFmtId="3" fontId="10" fillId="0" borderId="0" xfId="0" applyNumberFormat="1" applyFont="1" applyAlignment="1">
      <alignment horizontal="center"/>
    </xf>
    <xf numFmtId="3" fontId="11" fillId="0" borderId="0" xfId="0" applyNumberFormat="1" applyFont="1"/>
    <xf numFmtId="3" fontId="11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37" fontId="6" fillId="0" borderId="0" xfId="0" applyNumberFormat="1" applyFont="1"/>
    <xf numFmtId="37" fontId="6" fillId="0" borderId="0" xfId="0" applyNumberFormat="1" applyFont="1" applyAlignment="1">
      <alignment horizontal="center"/>
    </xf>
    <xf numFmtId="37" fontId="12" fillId="0" borderId="0" xfId="0" applyNumberFormat="1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/>
    <xf numFmtId="37" fontId="13" fillId="0" borderId="0" xfId="0" applyNumberFormat="1" applyFont="1" applyAlignment="1">
      <alignment horizontal="right"/>
    </xf>
    <xf numFmtId="37" fontId="13" fillId="0" borderId="0" xfId="0" applyNumberFormat="1" applyFont="1" applyAlignment="1">
      <alignment horizontal="center"/>
    </xf>
    <xf numFmtId="37" fontId="14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center"/>
    </xf>
    <xf numFmtId="37" fontId="13" fillId="0" borderId="2" xfId="0" applyNumberFormat="1" applyFont="1" applyBorder="1" applyAlignment="1">
      <alignment horizontal="right"/>
    </xf>
    <xf numFmtId="37" fontId="13" fillId="0" borderId="4" xfId="0" applyNumberFormat="1" applyFont="1" applyBorder="1" applyAlignment="1">
      <alignment horizontal="right"/>
    </xf>
    <xf numFmtId="10" fontId="13" fillId="0" borderId="0" xfId="0" applyNumberFormat="1" applyFont="1" applyAlignment="1">
      <alignment horizontal="center"/>
    </xf>
    <xf numFmtId="37" fontId="6" fillId="0" borderId="0" xfId="0" applyNumberFormat="1" applyFont="1" applyAlignment="1">
      <alignment horizontal="right"/>
    </xf>
    <xf numFmtId="37" fontId="12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37" fontId="6" fillId="0" borderId="4" xfId="0" applyNumberFormat="1" applyFont="1" applyBorder="1" applyAlignment="1">
      <alignment horizontal="right"/>
    </xf>
    <xf numFmtId="37" fontId="6" fillId="0" borderId="2" xfId="0" applyNumberFormat="1" applyFont="1" applyBorder="1" applyAlignment="1">
      <alignment horizontal="right"/>
    </xf>
    <xf numFmtId="43" fontId="6" fillId="0" borderId="0" xfId="1" applyFont="1" applyFill="1" applyAlignment="1">
      <alignment horizontal="center"/>
    </xf>
    <xf numFmtId="0" fontId="6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5" fillId="0" borderId="2" xfId="0" applyFont="1" applyBorder="1" applyAlignment="1">
      <alignment horizontal="centerContinuous"/>
    </xf>
    <xf numFmtId="0" fontId="15" fillId="0" borderId="0" xfId="0" applyFont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0" xfId="0" quotePrefix="1" applyFont="1" applyAlignment="1">
      <alignment horizontal="centerContinuous"/>
    </xf>
    <xf numFmtId="0" fontId="15" fillId="0" borderId="0" xfId="0" applyFont="1"/>
    <xf numFmtId="0" fontId="15" fillId="0" borderId="0" xfId="0" quotePrefix="1" applyFont="1" applyAlignment="1">
      <alignment horizontal="center"/>
    </xf>
    <xf numFmtId="2" fontId="10" fillId="0" borderId="0" xfId="0" applyNumberFormat="1" applyFont="1" applyAlignment="1">
      <alignment horizontal="center"/>
    </xf>
    <xf numFmtId="43" fontId="10" fillId="0" borderId="0" xfId="0" applyNumberFormat="1" applyFont="1"/>
    <xf numFmtId="2" fontId="13" fillId="0" borderId="0" xfId="0" applyNumberFormat="1" applyFont="1" applyAlignment="1">
      <alignment horizontal="center"/>
    </xf>
    <xf numFmtId="39" fontId="6" fillId="0" borderId="0" xfId="0" applyNumberFormat="1" applyFont="1" applyAlignment="1">
      <alignment horizontal="center"/>
    </xf>
    <xf numFmtId="0" fontId="6" fillId="0" borderId="0" xfId="2" applyFont="1" applyAlignment="1">
      <alignment horizontal="centerContinuous"/>
    </xf>
    <xf numFmtId="49" fontId="6" fillId="0" borderId="2" xfId="0" quotePrefix="1" applyNumberFormat="1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3" xfId="2" quotePrefix="1" applyFont="1" applyBorder="1" applyAlignment="1">
      <alignment horizontal="centerContinuous"/>
    </xf>
    <xf numFmtId="0" fontId="6" fillId="0" borderId="3" xfId="2" quotePrefix="1" applyFont="1" applyBorder="1" applyAlignment="1">
      <alignment horizontal="center"/>
    </xf>
    <xf numFmtId="0" fontId="6" fillId="0" borderId="0" xfId="2" applyFont="1"/>
    <xf numFmtId="165" fontId="15" fillId="0" borderId="0" xfId="0" applyNumberFormat="1" applyFont="1" applyAlignment="1">
      <alignment horizontal="center"/>
    </xf>
    <xf numFmtId="165" fontId="15" fillId="0" borderId="0" xfId="0" applyNumberFormat="1" applyFont="1" applyAlignment="1">
      <alignment horizontal="centerContinuous"/>
    </xf>
    <xf numFmtId="165" fontId="15" fillId="0" borderId="0" xfId="0" quotePrefix="1" applyNumberFormat="1" applyFont="1" applyAlignment="1">
      <alignment horizontal="center"/>
    </xf>
    <xf numFmtId="164" fontId="10" fillId="0" borderId="0" xfId="0" applyNumberFormat="1" applyFont="1"/>
    <xf numFmtId="166" fontId="10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164" fontId="10" fillId="0" borderId="0" xfId="1" applyNumberFormat="1" applyFont="1"/>
    <xf numFmtId="164" fontId="10" fillId="0" borderId="0" xfId="1" applyNumberFormat="1" applyFont="1" applyBorder="1"/>
    <xf numFmtId="43" fontId="10" fillId="0" borderId="0" xfId="1" applyFont="1"/>
    <xf numFmtId="167" fontId="10" fillId="0" borderId="0" xfId="1" applyNumberFormat="1" applyFont="1"/>
    <xf numFmtId="164" fontId="10" fillId="0" borderId="0" xfId="1" applyNumberFormat="1" applyFont="1" applyFill="1"/>
    <xf numFmtId="164" fontId="10" fillId="0" borderId="0" xfId="1" applyNumberFormat="1" applyFont="1" applyFill="1" applyBorder="1"/>
    <xf numFmtId="43" fontId="10" fillId="0" borderId="0" xfId="1" applyFont="1" applyFill="1"/>
    <xf numFmtId="167" fontId="10" fillId="0" borderId="0" xfId="1" applyNumberFormat="1" applyFont="1" applyFill="1"/>
    <xf numFmtId="164" fontId="10" fillId="0" borderId="2" xfId="1" applyNumberFormat="1" applyFont="1" applyBorder="1"/>
    <xf numFmtId="0" fontId="16" fillId="0" borderId="0" xfId="0" applyFont="1"/>
    <xf numFmtId="0" fontId="16" fillId="0" borderId="0" xfId="0" applyFont="1" applyAlignment="1">
      <alignment horizontal="center"/>
    </xf>
    <xf numFmtId="164" fontId="16" fillId="0" borderId="0" xfId="1" applyNumberFormat="1" applyFont="1"/>
    <xf numFmtId="164" fontId="16" fillId="0" borderId="0" xfId="0" applyNumberFormat="1" applyFont="1"/>
    <xf numFmtId="164" fontId="16" fillId="0" borderId="0" xfId="1" applyNumberFormat="1" applyFont="1" applyBorder="1"/>
    <xf numFmtId="43" fontId="16" fillId="0" borderId="0" xfId="0" applyNumberFormat="1" applyFont="1"/>
    <xf numFmtId="167" fontId="16" fillId="0" borderId="0" xfId="0" applyNumberFormat="1" applyFont="1"/>
    <xf numFmtId="167" fontId="10" fillId="0" borderId="0" xfId="0" applyNumberFormat="1" applyFont="1"/>
    <xf numFmtId="166" fontId="16" fillId="0" borderId="0" xfId="0" applyNumberFormat="1" applyFont="1" applyAlignment="1">
      <alignment horizontal="center"/>
    </xf>
    <xf numFmtId="164" fontId="10" fillId="0" borderId="4" xfId="0" applyNumberFormat="1" applyFont="1" applyBorder="1"/>
    <xf numFmtId="0" fontId="10" fillId="0" borderId="4" xfId="0" applyFont="1" applyBorder="1"/>
    <xf numFmtId="164" fontId="15" fillId="0" borderId="0" xfId="1" applyNumberFormat="1" applyFont="1" applyFill="1"/>
    <xf numFmtId="164" fontId="15" fillId="0" borderId="0" xfId="0" applyNumberFormat="1" applyFont="1"/>
    <xf numFmtId="164" fontId="15" fillId="0" borderId="0" xfId="1" applyNumberFormat="1" applyFont="1" applyFill="1" applyBorder="1"/>
    <xf numFmtId="43" fontId="15" fillId="0" borderId="0" xfId="0" applyNumberFormat="1" applyFont="1"/>
    <xf numFmtId="167" fontId="15" fillId="0" borderId="0" xfId="1" applyNumberFormat="1" applyFont="1" applyFill="1"/>
    <xf numFmtId="168" fontId="13" fillId="0" borderId="0" xfId="0" applyNumberFormat="1" applyFont="1"/>
    <xf numFmtId="43" fontId="10" fillId="0" borderId="0" xfId="1" applyFont="1" applyFill="1" applyBorder="1"/>
    <xf numFmtId="167" fontId="10" fillId="0" borderId="0" xfId="1" applyNumberFormat="1" applyFont="1" applyFill="1" applyBorder="1"/>
    <xf numFmtId="164" fontId="15" fillId="0" borderId="0" xfId="1" applyNumberFormat="1" applyFont="1"/>
    <xf numFmtId="164" fontId="15" fillId="0" borderId="0" xfId="1" applyNumberFormat="1" applyFont="1" applyBorder="1"/>
    <xf numFmtId="167" fontId="15" fillId="0" borderId="0" xfId="1" applyNumberFormat="1" applyFont="1"/>
    <xf numFmtId="164" fontId="10" fillId="0" borderId="2" xfId="1" applyNumberFormat="1" applyFont="1" applyFill="1" applyBorder="1"/>
    <xf numFmtId="166" fontId="15" fillId="0" borderId="0" xfId="0" applyNumberFormat="1" applyFont="1" applyAlignment="1">
      <alignment horizontal="center"/>
    </xf>
    <xf numFmtId="168" fontId="6" fillId="0" borderId="0" xfId="0" applyNumberFormat="1" applyFont="1"/>
    <xf numFmtId="2" fontId="13" fillId="0" borderId="0" xfId="0" applyNumberFormat="1" applyFont="1"/>
    <xf numFmtId="0" fontId="17" fillId="0" borderId="0" xfId="0" applyFont="1"/>
    <xf numFmtId="164" fontId="15" fillId="0" borderId="2" xfId="1" applyNumberFormat="1" applyFont="1" applyBorder="1"/>
    <xf numFmtId="164" fontId="15" fillId="0" borderId="6" xfId="1" applyNumberFormat="1" applyFont="1" applyBorder="1"/>
    <xf numFmtId="166" fontId="10" fillId="0" borderId="0" xfId="0" applyNumberFormat="1" applyFont="1"/>
    <xf numFmtId="164" fontId="10" fillId="0" borderId="4" xfId="1" applyNumberFormat="1" applyFont="1" applyBorder="1"/>
    <xf numFmtId="164" fontId="10" fillId="0" borderId="4" xfId="1" applyNumberFormat="1" applyFont="1" applyFill="1" applyBorder="1"/>
    <xf numFmtId="169" fontId="15" fillId="0" borderId="0" xfId="0" applyNumberFormat="1" applyFont="1"/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</cellXfs>
  <cellStyles count="3">
    <cellStyle name="Comma" xfId="1" builtinId="3"/>
    <cellStyle name="Normal" xfId="0" builtinId="0"/>
    <cellStyle name="Normal 3" xfId="2" xr:uid="{95E357DA-A2AD-4F6D-A59D-F8014A3AD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FCDEF-FD18-40B0-9715-8D0AC0DF24B2}">
  <sheetPr>
    <pageSetUpPr fitToPage="1"/>
  </sheetPr>
  <dimension ref="A1:P16"/>
  <sheetViews>
    <sheetView tabSelected="1" zoomScale="80" zoomScaleNormal="80" workbookViewId="0">
      <selection activeCell="L21" sqref="L21"/>
    </sheetView>
  </sheetViews>
  <sheetFormatPr defaultRowHeight="14.5" x14ac:dyDescent="0.35"/>
  <cols>
    <col min="1" max="1" width="8.7265625" customWidth="1"/>
  </cols>
  <sheetData>
    <row r="1" spans="1:16" x14ac:dyDescent="0.35">
      <c r="A1" s="5" t="s">
        <v>272</v>
      </c>
    </row>
    <row r="2" spans="1:16" x14ac:dyDescent="0.35">
      <c r="A2" s="5"/>
    </row>
    <row r="3" spans="1:16" ht="16" x14ac:dyDescent="0.35">
      <c r="A3" s="4" t="s">
        <v>0</v>
      </c>
    </row>
    <row r="5" spans="1:16" ht="16" x14ac:dyDescent="0.35">
      <c r="A5" s="1" t="s">
        <v>271</v>
      </c>
    </row>
    <row r="6" spans="1:16" ht="16" x14ac:dyDescent="0.35">
      <c r="A6" s="1" t="s">
        <v>266</v>
      </c>
    </row>
    <row r="7" spans="1:16" ht="16" x14ac:dyDescent="0.35">
      <c r="A7" s="1" t="s">
        <v>267</v>
      </c>
    </row>
    <row r="8" spans="1:16" ht="16" x14ac:dyDescent="0.35">
      <c r="A8" s="2" t="s">
        <v>268</v>
      </c>
    </row>
    <row r="9" spans="1:16" ht="16" x14ac:dyDescent="0.35">
      <c r="A9" s="2" t="s">
        <v>269</v>
      </c>
    </row>
    <row r="10" spans="1:16" ht="16" x14ac:dyDescent="0.35">
      <c r="A10" s="2" t="s">
        <v>1</v>
      </c>
    </row>
    <row r="11" spans="1:16" ht="16" x14ac:dyDescent="0.35">
      <c r="A11" s="2" t="s">
        <v>2</v>
      </c>
    </row>
    <row r="12" spans="1:16" ht="16" x14ac:dyDescent="0.35">
      <c r="A12" s="2" t="s">
        <v>270</v>
      </c>
    </row>
    <row r="13" spans="1:16" ht="16" x14ac:dyDescent="0.35">
      <c r="A13" s="3"/>
    </row>
    <row r="14" spans="1:16" ht="30.5" customHeight="1" x14ac:dyDescent="0.35">
      <c r="A14" s="122" t="s">
        <v>263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</row>
    <row r="15" spans="1:16" ht="34" customHeight="1" x14ac:dyDescent="0.35">
      <c r="A15" s="122" t="s">
        <v>264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</row>
    <row r="16" spans="1:16" ht="37" customHeight="1" x14ac:dyDescent="0.35">
      <c r="A16" s="122" t="s">
        <v>265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</row>
  </sheetData>
  <mergeCells count="3">
    <mergeCell ref="A14:P14"/>
    <mergeCell ref="A15:P15"/>
    <mergeCell ref="A16:P16"/>
  </mergeCells>
  <pageMargins left="0.7" right="0.7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5E4A2-084D-432C-B4DA-5C0C437DE641}">
  <sheetPr>
    <pageSetUpPr fitToPage="1"/>
  </sheetPr>
  <dimension ref="A2:E16"/>
  <sheetViews>
    <sheetView zoomScale="80" zoomScaleNormal="80" workbookViewId="0"/>
  </sheetViews>
  <sheetFormatPr defaultRowHeight="14.5" x14ac:dyDescent="0.35"/>
  <cols>
    <col min="1" max="1" width="48.7265625" bestFit="1" customWidth="1"/>
    <col min="2" max="2" width="19.08984375" customWidth="1"/>
    <col min="3" max="4" width="18.26953125" customWidth="1"/>
    <col min="5" max="5" width="28.08984375" customWidth="1"/>
  </cols>
  <sheetData>
    <row r="2" spans="1:5" x14ac:dyDescent="0.35">
      <c r="A2" s="5" t="s">
        <v>21</v>
      </c>
    </row>
    <row r="3" spans="1:5" x14ac:dyDescent="0.35">
      <c r="A3" s="5"/>
    </row>
    <row r="4" spans="1:5" x14ac:dyDescent="0.35">
      <c r="B4" s="123" t="s">
        <v>3</v>
      </c>
      <c r="C4" s="123"/>
      <c r="D4" s="6"/>
    </row>
    <row r="5" spans="1:5" ht="72.5" x14ac:dyDescent="0.35">
      <c r="A5" s="7" t="s">
        <v>4</v>
      </c>
      <c r="B5" s="8" t="s">
        <v>5</v>
      </c>
      <c r="C5" s="8" t="s">
        <v>6</v>
      </c>
      <c r="D5" s="8" t="s">
        <v>19</v>
      </c>
      <c r="E5" s="8" t="s">
        <v>18</v>
      </c>
    </row>
    <row r="6" spans="1:5" x14ac:dyDescent="0.35">
      <c r="A6" s="9" t="s">
        <v>7</v>
      </c>
      <c r="B6" s="10">
        <v>101446370</v>
      </c>
      <c r="C6" s="10">
        <v>5149942.0199999996</v>
      </c>
      <c r="D6" s="10">
        <v>-2664876</v>
      </c>
      <c r="E6" s="12">
        <v>2485066.0199999996</v>
      </c>
    </row>
    <row r="7" spans="1:5" x14ac:dyDescent="0.35">
      <c r="A7" s="9" t="s">
        <v>8</v>
      </c>
      <c r="B7" s="10">
        <v>661973167</v>
      </c>
      <c r="C7" s="10">
        <v>21040914.990000002</v>
      </c>
      <c r="D7" s="10">
        <v>-12870773</v>
      </c>
      <c r="E7" s="12">
        <v>8170141.9900000021</v>
      </c>
    </row>
    <row r="8" spans="1:5" x14ac:dyDescent="0.35">
      <c r="A8" s="9" t="s">
        <v>9</v>
      </c>
      <c r="B8" s="10">
        <v>324130888</v>
      </c>
      <c r="C8" s="10">
        <v>20472362.469999999</v>
      </c>
      <c r="D8" s="10">
        <v>-14536547</v>
      </c>
      <c r="E8" s="12">
        <v>5935815.4699999988</v>
      </c>
    </row>
    <row r="9" spans="1:5" x14ac:dyDescent="0.35">
      <c r="A9" s="9" t="s">
        <v>10</v>
      </c>
      <c r="B9" s="10">
        <v>71159202</v>
      </c>
      <c r="C9" s="10">
        <v>2502806.36</v>
      </c>
      <c r="D9" s="10">
        <v>-1361916</v>
      </c>
      <c r="E9" s="12">
        <v>1140890.3599999999</v>
      </c>
    </row>
    <row r="10" spans="1:5" x14ac:dyDescent="0.35">
      <c r="A10" s="9" t="s">
        <v>11</v>
      </c>
      <c r="B10" s="10">
        <v>16264077</v>
      </c>
      <c r="C10" s="10">
        <v>1628561.54</v>
      </c>
      <c r="D10" s="10">
        <v>-1093171</v>
      </c>
      <c r="E10" s="12">
        <v>535390.54</v>
      </c>
    </row>
    <row r="11" spans="1:5" x14ac:dyDescent="0.35">
      <c r="A11" s="9" t="s">
        <v>12</v>
      </c>
      <c r="B11" s="11">
        <v>207631487</v>
      </c>
      <c r="C11" s="10">
        <v>13712179.57</v>
      </c>
      <c r="D11" s="10">
        <v>-9559350</v>
      </c>
      <c r="E11" s="12">
        <v>4152829.5700000003</v>
      </c>
    </row>
    <row r="12" spans="1:5" x14ac:dyDescent="0.35">
      <c r="A12" s="9" t="s">
        <v>13</v>
      </c>
      <c r="B12" s="11">
        <v>507776250</v>
      </c>
      <c r="C12" s="10">
        <v>60580368.670000002</v>
      </c>
      <c r="D12" s="10">
        <v>-47394109</v>
      </c>
      <c r="E12" s="12">
        <v>13186259.670000002</v>
      </c>
    </row>
    <row r="13" spans="1:5" x14ac:dyDescent="0.35">
      <c r="A13" s="9" t="s">
        <v>14</v>
      </c>
      <c r="B13" s="11">
        <v>109396129</v>
      </c>
      <c r="C13" s="10">
        <v>9696222.5599999987</v>
      </c>
      <c r="D13" s="10">
        <v>-5925244</v>
      </c>
      <c r="E13" s="12">
        <v>3770978.5599999987</v>
      </c>
    </row>
    <row r="14" spans="1:5" x14ac:dyDescent="0.35">
      <c r="A14" s="9" t="s">
        <v>15</v>
      </c>
      <c r="B14" s="11">
        <v>141136180</v>
      </c>
      <c r="C14" s="10">
        <v>8305147.5999999996</v>
      </c>
      <c r="D14" s="10">
        <v>-5070955</v>
      </c>
      <c r="E14" s="12">
        <v>3234192.5999999996</v>
      </c>
    </row>
    <row r="15" spans="1:5" x14ac:dyDescent="0.35">
      <c r="A15" s="9" t="s">
        <v>16</v>
      </c>
      <c r="B15" s="11">
        <v>230496305.49378434</v>
      </c>
      <c r="C15" s="10">
        <v>127573565</v>
      </c>
      <c r="D15" s="10" t="s">
        <v>20</v>
      </c>
      <c r="E15" s="12">
        <f>C15</f>
        <v>127573565</v>
      </c>
    </row>
    <row r="16" spans="1:5" x14ac:dyDescent="0.35">
      <c r="A16" s="9" t="s">
        <v>17</v>
      </c>
      <c r="B16" s="11">
        <v>831137322</v>
      </c>
      <c r="C16" s="10">
        <v>10817305.49</v>
      </c>
      <c r="D16" s="10">
        <v>-4470845</v>
      </c>
      <c r="E16" s="12">
        <v>6346460.4900000002</v>
      </c>
    </row>
  </sheetData>
  <mergeCells count="1">
    <mergeCell ref="B4:C4"/>
  </mergeCells>
  <pageMargins left="0.7" right="0.7" top="0.75" bottom="0.75" header="0.3" footer="0.3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66FE7-B6A8-4EF8-8CCF-5C59B2C75FD5}">
  <sheetPr>
    <pageSetUpPr fitToPage="1"/>
  </sheetPr>
  <dimension ref="A1:K43"/>
  <sheetViews>
    <sheetView zoomScale="60" zoomScaleNormal="60" workbookViewId="0">
      <selection sqref="A1:K44"/>
    </sheetView>
  </sheetViews>
  <sheetFormatPr defaultRowHeight="14.5" x14ac:dyDescent="0.35"/>
  <cols>
    <col min="2" max="2" width="34.1796875" customWidth="1"/>
    <col min="3" max="3" width="16.6328125" customWidth="1"/>
    <col min="4" max="10" width="8.7265625" customWidth="1"/>
  </cols>
  <sheetData>
    <row r="1" spans="1:11" x14ac:dyDescent="0.35">
      <c r="A1" s="54" t="s">
        <v>66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x14ac:dyDescent="0.3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x14ac:dyDescent="0.35">
      <c r="A3" s="54" t="s">
        <v>69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x14ac:dyDescent="0.3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x14ac:dyDescent="0.3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x14ac:dyDescent="0.35">
      <c r="A6" s="56"/>
      <c r="B6" s="56"/>
      <c r="C6" s="57" t="s">
        <v>70</v>
      </c>
      <c r="D6" s="57"/>
      <c r="E6" s="57"/>
      <c r="F6" s="56"/>
      <c r="G6" s="57" t="s">
        <v>71</v>
      </c>
      <c r="H6" s="57"/>
      <c r="I6" s="57"/>
      <c r="J6" s="56"/>
      <c r="K6" s="58" t="s">
        <v>72</v>
      </c>
    </row>
    <row r="7" spans="1:11" x14ac:dyDescent="0.35">
      <c r="A7" s="32"/>
      <c r="B7" s="32"/>
      <c r="C7" s="59" t="s">
        <v>37</v>
      </c>
      <c r="D7" s="58"/>
      <c r="E7" s="59" t="s">
        <v>73</v>
      </c>
      <c r="F7" s="32"/>
      <c r="G7" s="59" t="s">
        <v>37</v>
      </c>
      <c r="H7" s="58"/>
      <c r="I7" s="59" t="s">
        <v>73</v>
      </c>
      <c r="J7" s="32"/>
      <c r="K7" s="58" t="s">
        <v>74</v>
      </c>
    </row>
    <row r="8" spans="1:11" x14ac:dyDescent="0.35">
      <c r="A8" s="57" t="s">
        <v>75</v>
      </c>
      <c r="B8" s="32"/>
      <c r="C8" s="60" t="s">
        <v>76</v>
      </c>
      <c r="D8" s="58"/>
      <c r="E8" s="60" t="s">
        <v>76</v>
      </c>
      <c r="F8" s="32"/>
      <c r="G8" s="60" t="s">
        <v>76</v>
      </c>
      <c r="H8" s="58"/>
      <c r="I8" s="60" t="s">
        <v>76</v>
      </c>
      <c r="J8" s="32"/>
      <c r="K8" s="60" t="s">
        <v>77</v>
      </c>
    </row>
    <row r="9" spans="1:11" x14ac:dyDescent="0.35">
      <c r="A9" s="61" t="s">
        <v>39</v>
      </c>
      <c r="B9" s="62"/>
      <c r="C9" s="63" t="s">
        <v>40</v>
      </c>
      <c r="D9" s="58"/>
      <c r="E9" s="63" t="s">
        <v>78</v>
      </c>
      <c r="F9" s="58"/>
      <c r="G9" s="63" t="s">
        <v>79</v>
      </c>
      <c r="H9" s="58"/>
      <c r="I9" s="63" t="s">
        <v>80</v>
      </c>
      <c r="J9" s="58"/>
      <c r="K9" s="63" t="s">
        <v>81</v>
      </c>
    </row>
    <row r="10" spans="1:11" x14ac:dyDescent="0.35">
      <c r="A10" s="56"/>
      <c r="B10" s="56"/>
      <c r="C10" s="56"/>
      <c r="D10" s="56"/>
      <c r="E10" s="56"/>
      <c r="F10" s="56"/>
      <c r="G10" s="32"/>
      <c r="H10" s="56"/>
      <c r="I10" s="56"/>
      <c r="J10" s="56"/>
      <c r="K10" s="56"/>
    </row>
    <row r="11" spans="1:11" x14ac:dyDescent="0.35">
      <c r="A11" s="56"/>
      <c r="B11" s="56"/>
      <c r="C11" s="56"/>
      <c r="D11" s="56"/>
      <c r="E11" s="56"/>
      <c r="F11" s="56"/>
      <c r="G11" s="32"/>
      <c r="H11" s="56"/>
      <c r="I11" s="56"/>
      <c r="J11" s="56"/>
      <c r="K11" s="56"/>
    </row>
    <row r="12" spans="1:11" x14ac:dyDescent="0.35">
      <c r="A12" s="49" t="s">
        <v>82</v>
      </c>
      <c r="B12" s="62"/>
      <c r="C12" s="62"/>
      <c r="D12" s="62"/>
      <c r="E12" s="62"/>
      <c r="F12" s="62"/>
      <c r="G12" s="58"/>
      <c r="H12" s="62"/>
      <c r="I12" s="62"/>
      <c r="J12" s="62"/>
      <c r="K12" s="62"/>
    </row>
    <row r="13" spans="1:11" x14ac:dyDescent="0.35">
      <c r="A13" s="36" t="s">
        <v>41</v>
      </c>
      <c r="B13" s="56"/>
      <c r="C13" s="64">
        <v>62.34</v>
      </c>
      <c r="D13" s="56"/>
      <c r="E13" s="42">
        <v>-3.5373070203280537</v>
      </c>
      <c r="F13" s="56"/>
      <c r="G13" s="64">
        <v>37.659999999999997</v>
      </c>
      <c r="H13" s="56"/>
      <c r="I13" s="42">
        <v>-20</v>
      </c>
      <c r="J13" s="56"/>
      <c r="K13" s="42">
        <v>-10</v>
      </c>
    </row>
    <row r="14" spans="1:11" x14ac:dyDescent="0.35">
      <c r="A14" s="36" t="s">
        <v>42</v>
      </c>
      <c r="B14" s="56"/>
      <c r="C14" s="64">
        <v>95.1</v>
      </c>
      <c r="D14" s="56"/>
      <c r="E14" s="42">
        <v>-4.227826730714634</v>
      </c>
      <c r="F14" s="56"/>
      <c r="G14" s="64">
        <v>4.9000000000000004</v>
      </c>
      <c r="H14" s="56"/>
      <c r="I14" s="42">
        <v>-20</v>
      </c>
      <c r="J14" s="56"/>
      <c r="K14" s="42">
        <v>-5</v>
      </c>
    </row>
    <row r="15" spans="1:11" x14ac:dyDescent="0.35">
      <c r="A15" s="36" t="s">
        <v>43</v>
      </c>
      <c r="B15" s="56"/>
      <c r="C15" s="64">
        <v>73.23</v>
      </c>
      <c r="D15" s="56"/>
      <c r="E15" s="42">
        <v>-3.5921828466491625</v>
      </c>
      <c r="F15" s="56"/>
      <c r="G15" s="64">
        <v>26.77</v>
      </c>
      <c r="H15" s="56"/>
      <c r="I15" s="42">
        <v>-20</v>
      </c>
      <c r="J15" s="56"/>
      <c r="K15" s="42">
        <v>-8</v>
      </c>
    </row>
    <row r="16" spans="1:11" x14ac:dyDescent="0.35">
      <c r="A16" s="36" t="s">
        <v>44</v>
      </c>
      <c r="B16" s="56"/>
      <c r="C16" s="64">
        <v>95.6</v>
      </c>
      <c r="D16" s="56"/>
      <c r="E16" s="42">
        <v>-3.5342130494115951</v>
      </c>
      <c r="F16" s="56"/>
      <c r="G16" s="64">
        <v>4.4000000000000004</v>
      </c>
      <c r="H16" s="56"/>
      <c r="I16" s="42">
        <v>-20</v>
      </c>
      <c r="J16" s="56"/>
      <c r="K16" s="42">
        <v>-4</v>
      </c>
    </row>
    <row r="17" spans="1:11" x14ac:dyDescent="0.35">
      <c r="A17" s="36" t="s">
        <v>45</v>
      </c>
      <c r="B17" s="62"/>
      <c r="C17" s="64">
        <v>76.14</v>
      </c>
      <c r="D17" s="56"/>
      <c r="E17" s="42">
        <v>-0.69320558275402788</v>
      </c>
      <c r="F17" s="56"/>
      <c r="G17" s="64">
        <v>23.86</v>
      </c>
      <c r="H17" s="56"/>
      <c r="I17" s="42">
        <v>-20</v>
      </c>
      <c r="J17" s="56"/>
      <c r="K17" s="42">
        <v>-5</v>
      </c>
    </row>
    <row r="18" spans="1:11" x14ac:dyDescent="0.35">
      <c r="A18" s="36" t="s">
        <v>46</v>
      </c>
      <c r="B18" s="56"/>
      <c r="C18" s="64">
        <v>98.28</v>
      </c>
      <c r="D18" s="56"/>
      <c r="E18" s="42">
        <v>-14.88575511638405</v>
      </c>
      <c r="F18" s="56"/>
      <c r="G18" s="64">
        <v>1.72</v>
      </c>
      <c r="H18" s="56"/>
      <c r="I18" s="42">
        <v>-20</v>
      </c>
      <c r="J18" s="56"/>
      <c r="K18" s="42">
        <v>-15</v>
      </c>
    </row>
    <row r="19" spans="1:11" x14ac:dyDescent="0.35">
      <c r="A19" s="36" t="s">
        <v>47</v>
      </c>
      <c r="B19" s="56"/>
      <c r="C19" s="64">
        <v>84.6</v>
      </c>
      <c r="D19" s="56"/>
      <c r="E19" s="42">
        <v>-1.5022177602118791</v>
      </c>
      <c r="F19" s="56"/>
      <c r="G19" s="64">
        <v>15.4</v>
      </c>
      <c r="H19" s="56"/>
      <c r="I19" s="42">
        <v>-20</v>
      </c>
      <c r="J19" s="56"/>
      <c r="K19" s="42">
        <v>-4</v>
      </c>
    </row>
    <row r="20" spans="1:11" x14ac:dyDescent="0.35">
      <c r="A20" s="36" t="s">
        <v>48</v>
      </c>
      <c r="B20" s="56"/>
      <c r="C20" s="64">
        <v>98.72</v>
      </c>
      <c r="D20" s="56"/>
      <c r="E20" s="42">
        <v>-155.79347831496202</v>
      </c>
      <c r="F20" s="56"/>
      <c r="G20" s="64">
        <v>1.28</v>
      </c>
      <c r="H20" s="56"/>
      <c r="I20" s="42">
        <v>-20</v>
      </c>
      <c r="J20" s="56"/>
      <c r="K20" s="42">
        <v>-154</v>
      </c>
    </row>
    <row r="21" spans="1:11" x14ac:dyDescent="0.35">
      <c r="A21" s="65"/>
      <c r="B21" s="56"/>
      <c r="C21" s="66"/>
      <c r="D21" s="38"/>
      <c r="E21" s="42"/>
      <c r="F21" s="38"/>
      <c r="G21" s="66"/>
      <c r="H21" s="38"/>
      <c r="I21" s="42"/>
      <c r="J21" s="40"/>
      <c r="K21" s="42"/>
    </row>
    <row r="22" spans="1:11" x14ac:dyDescent="0.35">
      <c r="A22" s="49" t="s">
        <v>83</v>
      </c>
      <c r="B22" s="56"/>
      <c r="C22" s="66"/>
      <c r="D22" s="38"/>
      <c r="E22" s="42"/>
      <c r="F22" s="38"/>
      <c r="G22" s="66"/>
      <c r="H22" s="38"/>
      <c r="I22" s="42"/>
      <c r="J22" s="40"/>
      <c r="K22" s="42"/>
    </row>
    <row r="23" spans="1:11" x14ac:dyDescent="0.35">
      <c r="A23" s="38" t="s">
        <v>49</v>
      </c>
      <c r="B23" s="56"/>
      <c r="C23" s="66">
        <v>74.41</v>
      </c>
      <c r="D23" s="38"/>
      <c r="E23" s="42">
        <v>-9.998290964584335</v>
      </c>
      <c r="F23" s="38"/>
      <c r="G23" s="66">
        <v>25.59</v>
      </c>
      <c r="H23" s="38"/>
      <c r="I23" s="42">
        <v>-20</v>
      </c>
      <c r="J23" s="40"/>
      <c r="K23" s="42">
        <v>-13</v>
      </c>
    </row>
    <row r="24" spans="1:11" x14ac:dyDescent="0.35">
      <c r="A24" s="38" t="s">
        <v>50</v>
      </c>
      <c r="B24" s="56"/>
      <c r="C24" s="66">
        <v>74.2</v>
      </c>
      <c r="D24" s="38"/>
      <c r="E24" s="42">
        <v>-13.349932474456889</v>
      </c>
      <c r="F24" s="38"/>
      <c r="G24" s="66">
        <v>25.8</v>
      </c>
      <c r="H24" s="38"/>
      <c r="I24" s="42">
        <v>-20</v>
      </c>
      <c r="J24" s="40"/>
      <c r="K24" s="42">
        <v>-15</v>
      </c>
    </row>
    <row r="25" spans="1:11" x14ac:dyDescent="0.35">
      <c r="A25" s="38" t="s">
        <v>51</v>
      </c>
      <c r="B25" s="56"/>
      <c r="C25" s="66">
        <v>75.260000000000005</v>
      </c>
      <c r="D25" s="38"/>
      <c r="E25" s="42">
        <v>-9.9432063160746242</v>
      </c>
      <c r="F25" s="38"/>
      <c r="G25" s="66">
        <v>24.74</v>
      </c>
      <c r="H25" s="38"/>
      <c r="I25" s="42">
        <v>-20</v>
      </c>
      <c r="J25" s="40"/>
      <c r="K25" s="42">
        <v>-12</v>
      </c>
    </row>
    <row r="26" spans="1:11" x14ac:dyDescent="0.35">
      <c r="A26" s="38" t="s">
        <v>52</v>
      </c>
      <c r="B26" s="62"/>
      <c r="C26" s="66">
        <v>78.28</v>
      </c>
      <c r="D26" s="62"/>
      <c r="E26" s="42">
        <v>-1.7329008154304153</v>
      </c>
      <c r="F26" s="56"/>
      <c r="G26" s="66">
        <v>21.72</v>
      </c>
      <c r="H26" s="56"/>
      <c r="I26" s="42">
        <v>-20</v>
      </c>
      <c r="J26" s="42"/>
      <c r="K26" s="42">
        <v>-6</v>
      </c>
    </row>
    <row r="27" spans="1:11" x14ac:dyDescent="0.35">
      <c r="A27" s="38" t="s">
        <v>53</v>
      </c>
      <c r="B27" s="56"/>
      <c r="C27" s="66">
        <v>73.95</v>
      </c>
      <c r="D27" s="38"/>
      <c r="E27" s="42">
        <v>-24.848182965476269</v>
      </c>
      <c r="F27" s="38"/>
      <c r="G27" s="66">
        <v>26.05</v>
      </c>
      <c r="H27" s="38"/>
      <c r="I27" s="42">
        <v>-20</v>
      </c>
      <c r="J27" s="40"/>
      <c r="K27" s="42">
        <v>-24</v>
      </c>
    </row>
    <row r="28" spans="1:11" x14ac:dyDescent="0.35">
      <c r="A28" s="38" t="s">
        <v>54</v>
      </c>
      <c r="B28" s="56"/>
      <c r="C28" s="66">
        <v>76.33</v>
      </c>
      <c r="D28" s="38"/>
      <c r="E28" s="42">
        <v>-6.7544418358936875</v>
      </c>
      <c r="F28" s="38"/>
      <c r="G28" s="66">
        <v>23.67</v>
      </c>
      <c r="H28" s="38"/>
      <c r="I28" s="42">
        <v>-20</v>
      </c>
      <c r="J28" s="40"/>
      <c r="K28" s="42">
        <v>-10</v>
      </c>
    </row>
    <row r="29" spans="1:11" x14ac:dyDescent="0.35">
      <c r="A29" s="38" t="s">
        <v>55</v>
      </c>
      <c r="B29" s="56"/>
      <c r="C29" s="66">
        <v>87.6</v>
      </c>
      <c r="D29" s="38"/>
      <c r="E29" s="42">
        <v>-2.6612222141066484</v>
      </c>
      <c r="F29" s="38"/>
      <c r="G29" s="66">
        <v>12.4</v>
      </c>
      <c r="H29" s="38"/>
      <c r="I29" s="42">
        <v>-20</v>
      </c>
      <c r="J29" s="40"/>
      <c r="K29" s="42">
        <v>-5</v>
      </c>
    </row>
    <row r="30" spans="1:11" x14ac:dyDescent="0.35">
      <c r="A30" s="38" t="s">
        <v>56</v>
      </c>
      <c r="B30" s="56"/>
      <c r="C30" s="66">
        <v>74.81</v>
      </c>
      <c r="D30" s="38"/>
      <c r="E30" s="42">
        <v>-4.4348026218653835</v>
      </c>
      <c r="F30" s="38"/>
      <c r="G30" s="66">
        <v>25.19</v>
      </c>
      <c r="H30" s="38"/>
      <c r="I30" s="42">
        <v>-20</v>
      </c>
      <c r="J30" s="40"/>
      <c r="K30" s="42">
        <v>-8</v>
      </c>
    </row>
    <row r="31" spans="1:11" x14ac:dyDescent="0.35">
      <c r="A31" s="65"/>
      <c r="B31" s="56"/>
      <c r="C31" s="56"/>
      <c r="D31" s="56"/>
      <c r="E31" s="42"/>
      <c r="F31" s="56"/>
      <c r="G31" s="56"/>
      <c r="H31" s="56"/>
      <c r="I31" s="56"/>
      <c r="J31" s="56"/>
      <c r="K31" s="56"/>
    </row>
    <row r="32" spans="1:11" x14ac:dyDescent="0.35">
      <c r="A32" s="49" t="s">
        <v>84</v>
      </c>
      <c r="B32" s="56"/>
      <c r="C32" s="56"/>
      <c r="D32" s="56"/>
      <c r="E32" s="42"/>
      <c r="F32" s="56"/>
      <c r="G32" s="56"/>
      <c r="H32" s="56"/>
      <c r="I32" s="56"/>
      <c r="J32" s="56"/>
      <c r="K32" s="56"/>
    </row>
    <row r="33" spans="1:11" x14ac:dyDescent="0.35">
      <c r="A33" s="38" t="s">
        <v>57</v>
      </c>
      <c r="B33" s="56"/>
      <c r="C33" s="66">
        <v>85.91</v>
      </c>
      <c r="D33" s="38"/>
      <c r="E33" s="42">
        <v>-1.3394533491801071</v>
      </c>
      <c r="F33" s="38"/>
      <c r="G33" s="66">
        <v>14.09</v>
      </c>
      <c r="H33" s="38"/>
      <c r="I33" s="42">
        <v>-15</v>
      </c>
      <c r="J33" s="40"/>
      <c r="K33" s="42">
        <v>-3</v>
      </c>
    </row>
    <row r="34" spans="1:11" x14ac:dyDescent="0.35">
      <c r="A34" s="38" t="s">
        <v>58</v>
      </c>
      <c r="B34" s="56"/>
      <c r="C34" s="66">
        <v>88.72</v>
      </c>
      <c r="D34" s="38"/>
      <c r="E34" s="42">
        <v>0.24456858223197128</v>
      </c>
      <c r="F34" s="38"/>
      <c r="G34" s="66">
        <v>11.28</v>
      </c>
      <c r="H34" s="38"/>
      <c r="I34" s="42">
        <v>-15</v>
      </c>
      <c r="J34" s="40"/>
      <c r="K34" s="42">
        <v>-1</v>
      </c>
    </row>
    <row r="35" spans="1:11" x14ac:dyDescent="0.35">
      <c r="A35" s="38" t="s">
        <v>59</v>
      </c>
      <c r="B35" s="56"/>
      <c r="C35" s="66">
        <v>86.05</v>
      </c>
      <c r="D35" s="38"/>
      <c r="E35" s="42">
        <v>-4.1247294671783683</v>
      </c>
      <c r="F35" s="38"/>
      <c r="G35" s="66">
        <v>13.95</v>
      </c>
      <c r="H35" s="38"/>
      <c r="I35" s="42">
        <v>-15</v>
      </c>
      <c r="J35" s="40"/>
      <c r="K35" s="42">
        <v>-6</v>
      </c>
    </row>
    <row r="36" spans="1:11" x14ac:dyDescent="0.35">
      <c r="A36" s="38" t="s">
        <v>60</v>
      </c>
      <c r="B36" s="56"/>
      <c r="C36" s="66">
        <v>37.01</v>
      </c>
      <c r="D36" s="38"/>
      <c r="E36" s="42">
        <v>-3.1882844437776994</v>
      </c>
      <c r="F36" s="38"/>
      <c r="G36" s="66">
        <v>62.99</v>
      </c>
      <c r="H36" s="38"/>
      <c r="I36" s="42">
        <v>-15</v>
      </c>
      <c r="J36" s="40"/>
      <c r="K36" s="42">
        <v>-11</v>
      </c>
    </row>
    <row r="37" spans="1:11" x14ac:dyDescent="0.35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</row>
    <row r="38" spans="1:11" x14ac:dyDescent="0.35">
      <c r="A38" s="49" t="s">
        <v>85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</row>
    <row r="39" spans="1:11" x14ac:dyDescent="0.35">
      <c r="A39" s="56" t="s">
        <v>61</v>
      </c>
      <c r="B39" s="56"/>
      <c r="C39" s="66">
        <v>96.95</v>
      </c>
      <c r="D39" s="38"/>
      <c r="E39" s="42">
        <v>-1.7066406901934246</v>
      </c>
      <c r="F39" s="38"/>
      <c r="G39" s="66">
        <v>3.05</v>
      </c>
      <c r="H39" s="38"/>
      <c r="I39" s="42">
        <v>-15</v>
      </c>
      <c r="J39" s="40"/>
      <c r="K39" s="42">
        <v>-2</v>
      </c>
    </row>
    <row r="40" spans="1:11" x14ac:dyDescent="0.35">
      <c r="A40" s="56" t="s">
        <v>62</v>
      </c>
      <c r="B40" s="56"/>
      <c r="C40" s="66">
        <v>96.98</v>
      </c>
      <c r="D40" s="38"/>
      <c r="E40" s="42">
        <v>-1.1404481087083278</v>
      </c>
      <c r="F40" s="38"/>
      <c r="G40" s="66">
        <v>3.02</v>
      </c>
      <c r="H40" s="38"/>
      <c r="I40" s="42">
        <v>-15</v>
      </c>
      <c r="J40" s="40"/>
      <c r="K40" s="42">
        <v>-2</v>
      </c>
    </row>
    <row r="41" spans="1:11" x14ac:dyDescent="0.35">
      <c r="A41" s="56" t="s">
        <v>63</v>
      </c>
      <c r="B41" s="56"/>
      <c r="C41" s="66">
        <v>96.18</v>
      </c>
      <c r="D41" s="38"/>
      <c r="E41" s="42">
        <v>-0.47399811303247208</v>
      </c>
      <c r="F41" s="38"/>
      <c r="G41" s="66">
        <v>3.82</v>
      </c>
      <c r="H41" s="38"/>
      <c r="I41" s="42">
        <v>-15</v>
      </c>
      <c r="J41" s="40"/>
      <c r="K41" s="42">
        <v>-1</v>
      </c>
    </row>
    <row r="42" spans="1:11" x14ac:dyDescent="0.35">
      <c r="A42" s="56" t="s">
        <v>64</v>
      </c>
      <c r="B42" s="56"/>
      <c r="C42" s="66">
        <v>96.31</v>
      </c>
      <c r="D42" s="38"/>
      <c r="E42" s="42">
        <v>-1.3805537143591624</v>
      </c>
      <c r="F42" s="38"/>
      <c r="G42" s="66">
        <v>3.69</v>
      </c>
      <c r="H42" s="38"/>
      <c r="I42" s="42">
        <v>-15</v>
      </c>
      <c r="J42" s="40"/>
      <c r="K42" s="42">
        <v>-2</v>
      </c>
    </row>
    <row r="43" spans="1:11" x14ac:dyDescent="0.35">
      <c r="A43" s="56" t="s">
        <v>65</v>
      </c>
      <c r="B43" s="56"/>
      <c r="C43" s="66">
        <v>96.98</v>
      </c>
      <c r="D43" s="38"/>
      <c r="E43" s="42">
        <v>-1.1665444896046282</v>
      </c>
      <c r="F43" s="38"/>
      <c r="G43" s="66">
        <v>3.02</v>
      </c>
      <c r="H43" s="38"/>
      <c r="I43" s="42">
        <v>-15</v>
      </c>
      <c r="J43" s="40"/>
      <c r="K43" s="42">
        <v>-2</v>
      </c>
    </row>
  </sheetData>
  <pageMargins left="0.7" right="0.7" top="0.75" bottom="0.75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1FE5-C95E-427D-8B76-8851B37FF6EA}">
  <sheetPr>
    <pageSetUpPr fitToPage="1"/>
  </sheetPr>
  <dimension ref="A1:M54"/>
  <sheetViews>
    <sheetView zoomScale="60" zoomScaleNormal="60" workbookViewId="0">
      <selection sqref="A1:M56"/>
    </sheetView>
  </sheetViews>
  <sheetFormatPr defaultRowHeight="14.5" x14ac:dyDescent="0.35"/>
  <cols>
    <col min="1" max="1" width="31.36328125" bestFit="1" customWidth="1"/>
    <col min="3" max="3" width="12.54296875" bestFit="1" customWidth="1"/>
    <col min="5" max="5" width="32.6328125" customWidth="1"/>
    <col min="6" max="6" width="22.7265625" bestFit="1" customWidth="1"/>
    <col min="7" max="7" width="18.453125" bestFit="1" customWidth="1"/>
    <col min="9" max="9" width="21.453125" bestFit="1" customWidth="1"/>
    <col min="10" max="10" width="20.90625" bestFit="1" customWidth="1"/>
    <col min="11" max="11" width="14.36328125" bestFit="1" customWidth="1"/>
    <col min="13" max="13" width="9.26953125" bestFit="1" customWidth="1"/>
  </cols>
  <sheetData>
    <row r="1" spans="1:13" x14ac:dyDescent="0.35">
      <c r="G1" s="53" t="s">
        <v>66</v>
      </c>
    </row>
    <row r="2" spans="1:13" x14ac:dyDescent="0.35">
      <c r="G2" s="13"/>
    </row>
    <row r="3" spans="1:13" x14ac:dyDescent="0.35">
      <c r="G3" s="53" t="s">
        <v>67</v>
      </c>
    </row>
    <row r="5" spans="1:13" x14ac:dyDescent="0.35">
      <c r="A5" s="13"/>
      <c r="B5" s="14"/>
      <c r="C5" s="14"/>
      <c r="D5" s="13"/>
      <c r="E5" s="14"/>
      <c r="F5" s="14"/>
      <c r="G5" s="14" t="s">
        <v>22</v>
      </c>
      <c r="H5" s="15"/>
      <c r="I5" s="14" t="s">
        <v>23</v>
      </c>
      <c r="J5" s="124"/>
      <c r="K5" s="14"/>
      <c r="L5" s="13"/>
      <c r="M5" s="14"/>
    </row>
    <row r="6" spans="1:13" x14ac:dyDescent="0.35">
      <c r="A6" s="13"/>
      <c r="B6" s="14"/>
      <c r="C6" s="14" t="s">
        <v>24</v>
      </c>
      <c r="D6" s="13"/>
      <c r="E6" s="14" t="s">
        <v>25</v>
      </c>
      <c r="F6" s="14" t="s">
        <v>68</v>
      </c>
      <c r="G6" s="14" t="s">
        <v>25</v>
      </c>
      <c r="H6" s="15"/>
      <c r="I6" s="14" t="s">
        <v>26</v>
      </c>
      <c r="J6" s="124"/>
      <c r="K6" s="14"/>
      <c r="L6" s="13"/>
      <c r="M6" s="14" t="s">
        <v>27</v>
      </c>
    </row>
    <row r="7" spans="1:13" x14ac:dyDescent="0.35">
      <c r="A7" s="13"/>
      <c r="B7" s="14"/>
      <c r="C7" s="14" t="s">
        <v>28</v>
      </c>
      <c r="D7" s="13"/>
      <c r="E7" s="14" t="s">
        <v>29</v>
      </c>
      <c r="F7" s="14" t="s">
        <v>35</v>
      </c>
      <c r="G7" s="14" t="s">
        <v>29</v>
      </c>
      <c r="H7" s="15"/>
      <c r="I7" s="14" t="s">
        <v>30</v>
      </c>
      <c r="J7" s="124"/>
      <c r="K7" s="14" t="s">
        <v>31</v>
      </c>
      <c r="L7" s="13"/>
      <c r="M7" s="14" t="s">
        <v>32</v>
      </c>
    </row>
    <row r="8" spans="1:13" x14ac:dyDescent="0.35">
      <c r="A8" s="14" t="s">
        <v>33</v>
      </c>
      <c r="B8" s="15"/>
      <c r="C8" s="16" t="s">
        <v>34</v>
      </c>
      <c r="D8" s="17"/>
      <c r="E8" s="14" t="s">
        <v>35</v>
      </c>
      <c r="F8" s="14"/>
      <c r="G8" s="18" t="s">
        <v>35</v>
      </c>
      <c r="H8" s="19"/>
      <c r="I8" s="18" t="s">
        <v>36</v>
      </c>
      <c r="J8" s="124"/>
      <c r="K8" s="16" t="s">
        <v>37</v>
      </c>
      <c r="L8" s="19"/>
      <c r="M8" s="18" t="s">
        <v>38</v>
      </c>
    </row>
    <row r="9" spans="1:13" x14ac:dyDescent="0.35">
      <c r="A9" s="20" t="s">
        <v>39</v>
      </c>
      <c r="B9" s="21"/>
      <c r="C9" s="20" t="s">
        <v>40</v>
      </c>
      <c r="D9" s="22"/>
      <c r="E9" s="23">
        <v>-3</v>
      </c>
      <c r="F9" s="21"/>
      <c r="G9" s="23">
        <v>-4</v>
      </c>
      <c r="H9" s="24"/>
      <c r="I9" s="23">
        <v>-5</v>
      </c>
      <c r="J9" s="25"/>
      <c r="K9" s="23">
        <v>-6</v>
      </c>
      <c r="L9" s="25"/>
      <c r="M9" s="23">
        <v>-7</v>
      </c>
    </row>
    <row r="10" spans="1:13" x14ac:dyDescent="0.35">
      <c r="A10" s="26"/>
      <c r="B10" s="21"/>
      <c r="C10" s="26"/>
      <c r="D10" s="22"/>
      <c r="E10" s="26"/>
      <c r="F10" s="21"/>
      <c r="G10" s="27"/>
      <c r="H10" s="24"/>
      <c r="I10" s="27"/>
      <c r="J10" s="25"/>
      <c r="K10" s="27"/>
      <c r="L10" s="25"/>
      <c r="M10" s="27"/>
    </row>
    <row r="11" spans="1:13" x14ac:dyDescent="0.35">
      <c r="A11" s="28"/>
      <c r="B11" s="29"/>
      <c r="C11" s="29"/>
      <c r="D11" s="28"/>
      <c r="E11" s="30"/>
      <c r="F11" s="31"/>
      <c r="G11" s="30"/>
      <c r="H11" s="31"/>
      <c r="I11" s="28"/>
      <c r="J11" s="28"/>
      <c r="K11" s="28"/>
      <c r="L11" s="28"/>
      <c r="M11" s="32"/>
    </row>
    <row r="12" spans="1:13" x14ac:dyDescent="0.35">
      <c r="A12" s="13"/>
      <c r="B12" s="21"/>
      <c r="C12" s="21"/>
      <c r="D12" s="22"/>
      <c r="E12" s="33"/>
      <c r="F12" s="34"/>
      <c r="G12" s="33"/>
      <c r="H12" s="34"/>
      <c r="I12" s="33"/>
      <c r="J12" s="35"/>
      <c r="K12" s="33"/>
      <c r="L12" s="33"/>
      <c r="M12" s="34"/>
    </row>
    <row r="13" spans="1:13" x14ac:dyDescent="0.35">
      <c r="A13" s="36" t="s">
        <v>41</v>
      </c>
      <c r="B13" s="37"/>
      <c r="C13" s="37">
        <v>2049</v>
      </c>
      <c r="D13" s="38"/>
      <c r="E13" s="39">
        <v>48429000</v>
      </c>
      <c r="F13" s="40">
        <v>38743200</v>
      </c>
      <c r="G13" s="39">
        <v>38743200</v>
      </c>
      <c r="H13" s="38"/>
      <c r="I13" s="39">
        <v>14409071.843940854</v>
      </c>
      <c r="J13" s="41"/>
      <c r="K13" s="39">
        <v>-407345807.45000023</v>
      </c>
      <c r="L13" s="40"/>
      <c r="M13" s="42">
        <v>-3.5373070203280537</v>
      </c>
    </row>
    <row r="14" spans="1:13" x14ac:dyDescent="0.35">
      <c r="A14" s="36" t="s">
        <v>42</v>
      </c>
      <c r="B14" s="37"/>
      <c r="C14" s="37">
        <v>2029</v>
      </c>
      <c r="D14" s="38"/>
      <c r="E14" s="39">
        <v>32123000</v>
      </c>
      <c r="F14" s="40"/>
      <c r="G14" s="39">
        <v>32123000</v>
      </c>
      <c r="H14" s="38"/>
      <c r="I14" s="39">
        <v>23092444.420741942</v>
      </c>
      <c r="J14" s="41"/>
      <c r="K14" s="39">
        <v>-546201296.59000003</v>
      </c>
      <c r="L14" s="40"/>
      <c r="M14" s="42">
        <v>-4.227826730714634</v>
      </c>
    </row>
    <row r="15" spans="1:13" x14ac:dyDescent="0.35">
      <c r="A15" s="36" t="s">
        <v>43</v>
      </c>
      <c r="B15" s="37"/>
      <c r="C15" s="37">
        <v>2048</v>
      </c>
      <c r="D15" s="38"/>
      <c r="E15" s="39">
        <v>30354000</v>
      </c>
      <c r="F15" s="40">
        <v>24283200</v>
      </c>
      <c r="G15" s="39">
        <v>24283200</v>
      </c>
      <c r="H15" s="38"/>
      <c r="I15" s="39">
        <v>5383393.4913935438</v>
      </c>
      <c r="J15" s="41"/>
      <c r="K15" s="39">
        <v>-149864127.78000003</v>
      </c>
      <c r="L15" s="40"/>
      <c r="M15" s="42">
        <v>-3.5921828466491625</v>
      </c>
    </row>
    <row r="16" spans="1:13" x14ac:dyDescent="0.35">
      <c r="A16" s="36" t="s">
        <v>44</v>
      </c>
      <c r="B16" s="37"/>
      <c r="C16" s="37">
        <v>2029</v>
      </c>
      <c r="D16" s="38"/>
      <c r="E16" s="39">
        <v>39207000</v>
      </c>
      <c r="F16" s="40"/>
      <c r="G16" s="39">
        <v>39207000</v>
      </c>
      <c r="H16" s="38"/>
      <c r="I16" s="39">
        <v>17239447.037317634</v>
      </c>
      <c r="J16" s="41"/>
      <c r="K16" s="39">
        <v>-487787430.93000013</v>
      </c>
      <c r="L16" s="40"/>
      <c r="M16" s="42">
        <v>-3.5342130494115951</v>
      </c>
    </row>
    <row r="17" spans="1:13" x14ac:dyDescent="0.35">
      <c r="A17" s="36" t="s">
        <v>45</v>
      </c>
      <c r="B17" s="37"/>
      <c r="C17" s="37">
        <v>2049</v>
      </c>
      <c r="D17" s="38"/>
      <c r="E17" s="39">
        <v>28921000</v>
      </c>
      <c r="F17" s="40">
        <v>23136800</v>
      </c>
      <c r="G17" s="39">
        <v>23136800</v>
      </c>
      <c r="H17" s="38"/>
      <c r="I17" s="39">
        <v>2129266.5474351384</v>
      </c>
      <c r="J17" s="41"/>
      <c r="K17" s="39">
        <v>-307162348.42999989</v>
      </c>
      <c r="L17" s="40"/>
      <c r="M17" s="42">
        <v>-0.69320558275402788</v>
      </c>
    </row>
    <row r="18" spans="1:13" x14ac:dyDescent="0.35">
      <c r="A18" s="36" t="s">
        <v>46</v>
      </c>
      <c r="B18" s="37"/>
      <c r="C18" s="37">
        <v>2029</v>
      </c>
      <c r="D18" s="38"/>
      <c r="E18" s="39">
        <v>8154000</v>
      </c>
      <c r="F18" s="40"/>
      <c r="G18" s="39">
        <v>8154000</v>
      </c>
      <c r="H18" s="38"/>
      <c r="I18" s="39">
        <v>5143133.0618977901</v>
      </c>
      <c r="J18" s="41"/>
      <c r="K18" s="39">
        <v>-34550703.149999999</v>
      </c>
      <c r="L18" s="40"/>
      <c r="M18" s="42">
        <v>-14.88575511638405</v>
      </c>
    </row>
    <row r="19" spans="1:13" x14ac:dyDescent="0.35">
      <c r="A19" s="36" t="s">
        <v>47</v>
      </c>
      <c r="B19" s="37"/>
      <c r="C19" s="37">
        <v>2045</v>
      </c>
      <c r="D19" s="38"/>
      <c r="E19" s="39">
        <v>3370570</v>
      </c>
      <c r="F19" s="40">
        <v>2696456</v>
      </c>
      <c r="G19" s="39">
        <v>2696456</v>
      </c>
      <c r="H19" s="38"/>
      <c r="I19" s="39">
        <v>2696456</v>
      </c>
      <c r="J19" s="41"/>
      <c r="K19" s="39">
        <v>-179498343.80999997</v>
      </c>
      <c r="L19" s="40"/>
      <c r="M19" s="42">
        <v>-1.5022177602118791</v>
      </c>
    </row>
    <row r="20" spans="1:13" x14ac:dyDescent="0.35">
      <c r="A20" s="36" t="s">
        <v>48</v>
      </c>
      <c r="B20" s="37"/>
      <c r="C20" s="37">
        <v>2029</v>
      </c>
      <c r="D20" s="38"/>
      <c r="E20" s="43">
        <v>17885000</v>
      </c>
      <c r="F20" s="40"/>
      <c r="G20" s="39">
        <v>17885000</v>
      </c>
      <c r="H20" s="40"/>
      <c r="I20" s="39">
        <v>17885000</v>
      </c>
      <c r="J20" s="41"/>
      <c r="K20" s="43">
        <v>-11479941.390000001</v>
      </c>
      <c r="L20" s="40"/>
      <c r="M20" s="42">
        <v>-155.79347831496202</v>
      </c>
    </row>
    <row r="21" spans="1:13" x14ac:dyDescent="0.35">
      <c r="A21" s="38"/>
      <c r="B21" s="37"/>
      <c r="C21" s="37"/>
      <c r="D21" s="38"/>
      <c r="E21" s="39"/>
      <c r="F21" s="40"/>
      <c r="G21" s="44"/>
      <c r="H21" s="40"/>
      <c r="I21" s="39"/>
      <c r="J21" s="41"/>
      <c r="K21" s="39"/>
      <c r="L21" s="40"/>
      <c r="M21" s="45"/>
    </row>
    <row r="22" spans="1:13" x14ac:dyDescent="0.35">
      <c r="A22" s="13"/>
      <c r="B22" s="14"/>
      <c r="C22" s="14"/>
      <c r="D22" s="38"/>
      <c r="E22" s="46">
        <v>208443570</v>
      </c>
      <c r="F22" s="34"/>
      <c r="G22" s="46">
        <v>186228656</v>
      </c>
      <c r="H22" s="34"/>
      <c r="I22" s="46">
        <v>87978212.402726904</v>
      </c>
      <c r="J22" s="47"/>
      <c r="K22" s="46">
        <v>-2123889999.5300002</v>
      </c>
      <c r="L22" s="34"/>
      <c r="M22" s="42">
        <v>-4.1423149231926217</v>
      </c>
    </row>
    <row r="23" spans="1:13" x14ac:dyDescent="0.35">
      <c r="A23" s="38"/>
      <c r="B23" s="37"/>
      <c r="C23" s="37"/>
      <c r="D23" s="38"/>
      <c r="E23" s="39"/>
      <c r="F23" s="40"/>
      <c r="G23" s="39"/>
      <c r="H23" s="40"/>
      <c r="I23" s="39"/>
      <c r="J23" s="41"/>
      <c r="K23" s="39"/>
      <c r="L23" s="40"/>
      <c r="M23" s="45"/>
    </row>
    <row r="24" spans="1:13" x14ac:dyDescent="0.35">
      <c r="A24" s="13"/>
      <c r="B24" s="14"/>
      <c r="C24" s="14"/>
      <c r="D24" s="38"/>
      <c r="E24" s="46"/>
      <c r="F24" s="34"/>
      <c r="G24" s="46"/>
      <c r="H24" s="34"/>
      <c r="I24" s="46"/>
      <c r="J24" s="47"/>
      <c r="K24" s="46"/>
      <c r="L24" s="34"/>
      <c r="M24" s="48"/>
    </row>
    <row r="25" spans="1:13" x14ac:dyDescent="0.35">
      <c r="A25" s="38" t="s">
        <v>49</v>
      </c>
      <c r="B25" s="37"/>
      <c r="C25" s="37">
        <v>2066</v>
      </c>
      <c r="D25" s="38"/>
      <c r="E25" s="39">
        <v>2485066.0199999996</v>
      </c>
      <c r="F25" s="40"/>
      <c r="G25" s="39">
        <v>2485066</v>
      </c>
      <c r="H25" s="40"/>
      <c r="I25" s="39">
        <v>1427805.684241388</v>
      </c>
      <c r="J25" s="41"/>
      <c r="K25" s="39">
        <v>-14280497.43</v>
      </c>
      <c r="L25" s="40"/>
      <c r="M25" s="42">
        <v>-9.998290964584335</v>
      </c>
    </row>
    <row r="26" spans="1:13" x14ac:dyDescent="0.35">
      <c r="A26" s="38" t="s">
        <v>50</v>
      </c>
      <c r="B26" s="37"/>
      <c r="C26" s="37">
        <v>2066</v>
      </c>
      <c r="D26" s="38"/>
      <c r="E26" s="39">
        <v>8170141.9900000021</v>
      </c>
      <c r="F26" s="40"/>
      <c r="G26" s="39">
        <v>8170142</v>
      </c>
      <c r="H26" s="40"/>
      <c r="I26" s="39">
        <v>6229732.2828296348</v>
      </c>
      <c r="J26" s="41"/>
      <c r="K26" s="39">
        <v>-46664897.329999998</v>
      </c>
      <c r="L26" s="40"/>
      <c r="M26" s="42">
        <v>-13.349932474456889</v>
      </c>
    </row>
    <row r="27" spans="1:13" x14ac:dyDescent="0.35">
      <c r="A27" s="38" t="s">
        <v>51</v>
      </c>
      <c r="B27" s="37"/>
      <c r="C27" s="37">
        <v>2066</v>
      </c>
      <c r="D27" s="38"/>
      <c r="E27" s="39">
        <v>5935815.4699999988</v>
      </c>
      <c r="F27" s="40"/>
      <c r="G27" s="39">
        <v>5935815</v>
      </c>
      <c r="H27" s="40"/>
      <c r="I27" s="39">
        <v>4199602.9966222048</v>
      </c>
      <c r="J27" s="41"/>
      <c r="K27" s="39">
        <v>-42235903.219999991</v>
      </c>
      <c r="L27" s="40"/>
      <c r="M27" s="42">
        <v>-9.9432063160746242</v>
      </c>
    </row>
    <row r="28" spans="1:13" x14ac:dyDescent="0.35">
      <c r="A28" s="38" t="s">
        <v>52</v>
      </c>
      <c r="B28" s="37"/>
      <c r="C28" s="37">
        <v>2066</v>
      </c>
      <c r="D28" s="38"/>
      <c r="E28" s="39">
        <v>1140890.3599999999</v>
      </c>
      <c r="F28" s="40"/>
      <c r="G28" s="39">
        <v>1140890</v>
      </c>
      <c r="H28" s="40"/>
      <c r="I28" s="39">
        <v>217297.9791042516</v>
      </c>
      <c r="J28" s="41"/>
      <c r="K28" s="39">
        <v>-12539550.859999998</v>
      </c>
      <c r="L28" s="40"/>
      <c r="M28" s="42">
        <v>-1.7329008154304153</v>
      </c>
    </row>
    <row r="29" spans="1:13" x14ac:dyDescent="0.35">
      <c r="A29" s="38" t="s">
        <v>53</v>
      </c>
      <c r="B29" s="37"/>
      <c r="C29" s="37">
        <v>2066</v>
      </c>
      <c r="D29" s="38"/>
      <c r="E29" s="39">
        <v>535390.54</v>
      </c>
      <c r="F29" s="40"/>
      <c r="G29" s="39">
        <v>535391</v>
      </c>
      <c r="H29" s="40"/>
      <c r="I29" s="39">
        <v>447211.464481086</v>
      </c>
      <c r="J29" s="41"/>
      <c r="K29" s="39">
        <v>-1799775.32</v>
      </c>
      <c r="L29" s="40"/>
      <c r="M29" s="42">
        <v>-24.848182965476269</v>
      </c>
    </row>
    <row r="30" spans="1:13" x14ac:dyDescent="0.35">
      <c r="A30" s="38" t="s">
        <v>54</v>
      </c>
      <c r="B30" s="37"/>
      <c r="C30" s="37">
        <v>2066</v>
      </c>
      <c r="D30" s="38"/>
      <c r="E30" s="39">
        <v>4152829.5700000003</v>
      </c>
      <c r="F30" s="40"/>
      <c r="G30" s="39">
        <v>4152830</v>
      </c>
      <c r="H30" s="40"/>
      <c r="I30" s="39">
        <v>2178621.9721331522</v>
      </c>
      <c r="J30" s="41"/>
      <c r="K30" s="39">
        <v>-32254655.900000006</v>
      </c>
      <c r="L30" s="40"/>
      <c r="M30" s="42">
        <v>-6.7544418358936875</v>
      </c>
    </row>
    <row r="31" spans="1:13" x14ac:dyDescent="0.35">
      <c r="A31" s="38" t="s">
        <v>55</v>
      </c>
      <c r="B31" s="37"/>
      <c r="C31" s="37">
        <v>2066</v>
      </c>
      <c r="D31" s="38"/>
      <c r="E31" s="39">
        <v>3234192.5999999996</v>
      </c>
      <c r="F31" s="40"/>
      <c r="G31" s="39">
        <v>3234193</v>
      </c>
      <c r="H31" s="40"/>
      <c r="I31" s="39">
        <v>1225336.3018279225</v>
      </c>
      <c r="J31" s="41"/>
      <c r="K31" s="39">
        <v>-46044118.20000001</v>
      </c>
      <c r="L31" s="40"/>
      <c r="M31" s="42">
        <v>-2.6612222141066484</v>
      </c>
    </row>
    <row r="32" spans="1:13" x14ac:dyDescent="0.35">
      <c r="A32" s="38" t="s">
        <v>56</v>
      </c>
      <c r="B32" s="37"/>
      <c r="C32" s="37">
        <v>2066</v>
      </c>
      <c r="D32" s="38"/>
      <c r="E32" s="43">
        <v>3770978.5599999987</v>
      </c>
      <c r="F32" s="40"/>
      <c r="G32" s="39">
        <v>3770979</v>
      </c>
      <c r="H32" s="40"/>
      <c r="I32" s="39">
        <v>1111109.151091814</v>
      </c>
      <c r="J32" s="41"/>
      <c r="K32" s="43">
        <v>-25054308.970000003</v>
      </c>
      <c r="L32" s="40"/>
      <c r="M32" s="42">
        <v>-4.4348026218653835</v>
      </c>
    </row>
    <row r="33" spans="1:13" x14ac:dyDescent="0.35">
      <c r="A33" s="38"/>
      <c r="B33" s="37"/>
      <c r="C33" s="37"/>
      <c r="D33" s="38"/>
      <c r="E33" s="39"/>
      <c r="F33" s="40"/>
      <c r="G33" s="44"/>
      <c r="H33" s="40"/>
      <c r="I33" s="39"/>
      <c r="J33" s="41"/>
      <c r="K33" s="39"/>
      <c r="L33" s="40"/>
      <c r="M33" s="45"/>
    </row>
    <row r="34" spans="1:13" x14ac:dyDescent="0.35">
      <c r="A34" s="13"/>
      <c r="B34" s="14"/>
      <c r="C34" s="14"/>
      <c r="D34" s="38"/>
      <c r="E34" s="46">
        <v>29425305.109999996</v>
      </c>
      <c r="F34" s="34"/>
      <c r="G34" s="46">
        <v>29425306</v>
      </c>
      <c r="H34" s="34"/>
      <c r="I34" s="46">
        <v>17036717.832331453</v>
      </c>
      <c r="J34" s="47"/>
      <c r="K34" s="46">
        <v>-220873707.23000002</v>
      </c>
      <c r="L34" s="34"/>
      <c r="M34" s="42">
        <v>-7.7133299594554243</v>
      </c>
    </row>
    <row r="35" spans="1:13" x14ac:dyDescent="0.35">
      <c r="A35" s="38"/>
      <c r="B35" s="37"/>
      <c r="C35" s="37"/>
      <c r="D35" s="38"/>
      <c r="E35" s="39"/>
      <c r="F35" s="40"/>
      <c r="G35" s="39"/>
      <c r="H35" s="40"/>
      <c r="I35" s="39"/>
      <c r="J35" s="41"/>
      <c r="K35" s="39"/>
      <c r="L35" s="40"/>
      <c r="M35" s="45"/>
    </row>
    <row r="36" spans="1:13" x14ac:dyDescent="0.35">
      <c r="A36" s="14"/>
      <c r="B36" s="14"/>
      <c r="C36" s="14"/>
      <c r="D36" s="38"/>
      <c r="E36" s="46"/>
      <c r="F36" s="34"/>
      <c r="G36" s="46"/>
      <c r="H36" s="34"/>
      <c r="I36" s="46"/>
      <c r="J36" s="47"/>
      <c r="K36" s="46"/>
      <c r="L36" s="34"/>
      <c r="M36" s="48"/>
    </row>
    <row r="37" spans="1:13" x14ac:dyDescent="0.35">
      <c r="A37" s="36" t="s">
        <v>57</v>
      </c>
      <c r="B37" s="37"/>
      <c r="C37" s="37">
        <v>2049</v>
      </c>
      <c r="D37" s="38"/>
      <c r="E37" s="39">
        <v>3378000</v>
      </c>
      <c r="F37" s="40">
        <v>2702400</v>
      </c>
      <c r="G37" s="39">
        <v>2702400</v>
      </c>
      <c r="H37" s="40"/>
      <c r="I37" s="39">
        <v>502216.2988600703</v>
      </c>
      <c r="J37" s="41"/>
      <c r="K37" s="39">
        <v>-37494123.939999998</v>
      </c>
      <c r="L37" s="40"/>
      <c r="M37" s="42">
        <v>-1.3394533491801071</v>
      </c>
    </row>
    <row r="38" spans="1:13" x14ac:dyDescent="0.35">
      <c r="A38" s="36" t="s">
        <v>58</v>
      </c>
      <c r="B38" s="37"/>
      <c r="C38" s="37">
        <v>2049</v>
      </c>
      <c r="D38" s="38"/>
      <c r="E38" s="39">
        <v>2028000</v>
      </c>
      <c r="F38" s="40">
        <v>1622400</v>
      </c>
      <c r="G38" s="39">
        <v>1622400</v>
      </c>
      <c r="H38" s="40"/>
      <c r="I38" s="39">
        <v>-37888.67894844804</v>
      </c>
      <c r="J38" s="41"/>
      <c r="K38" s="39">
        <v>-15492046.690000001</v>
      </c>
      <c r="L38" s="40"/>
      <c r="M38" s="42">
        <v>0.24456858223197128</v>
      </c>
    </row>
    <row r="39" spans="1:13" x14ac:dyDescent="0.35">
      <c r="A39" s="36" t="s">
        <v>59</v>
      </c>
      <c r="B39" s="37"/>
      <c r="C39" s="37">
        <v>2049</v>
      </c>
      <c r="D39" s="38"/>
      <c r="E39" s="39">
        <v>2218000</v>
      </c>
      <c r="F39" s="40">
        <v>1774400</v>
      </c>
      <c r="G39" s="39">
        <v>1774400</v>
      </c>
      <c r="H39" s="40"/>
      <c r="I39" s="39">
        <v>718037.16649194993</v>
      </c>
      <c r="J39" s="41"/>
      <c r="K39" s="39">
        <v>-17408103.300000001</v>
      </c>
      <c r="L39" s="40"/>
      <c r="M39" s="42">
        <v>-4.1247294671783683</v>
      </c>
    </row>
    <row r="40" spans="1:13" x14ac:dyDescent="0.35">
      <c r="A40" s="36" t="s">
        <v>60</v>
      </c>
      <c r="B40" s="37"/>
      <c r="C40" s="37">
        <v>2049</v>
      </c>
      <c r="D40" s="38"/>
      <c r="E40" s="43">
        <v>2799000</v>
      </c>
      <c r="F40" s="40">
        <v>2239200</v>
      </c>
      <c r="G40" s="39">
        <v>2239200</v>
      </c>
      <c r="H40" s="40"/>
      <c r="I40" s="39">
        <v>1146490.8515569014</v>
      </c>
      <c r="J40" s="41"/>
      <c r="K40" s="43">
        <v>-35959490.809999995</v>
      </c>
      <c r="L40" s="40"/>
      <c r="M40" s="42">
        <v>-3.1882844437776994</v>
      </c>
    </row>
    <row r="41" spans="1:13" x14ac:dyDescent="0.35">
      <c r="A41" s="36"/>
      <c r="B41" s="37"/>
      <c r="C41" s="37"/>
      <c r="D41" s="38"/>
      <c r="E41" s="39"/>
      <c r="F41" s="40"/>
      <c r="G41" s="44"/>
      <c r="H41" s="40"/>
      <c r="I41" s="39"/>
      <c r="J41" s="41"/>
      <c r="K41" s="39"/>
      <c r="L41" s="40"/>
      <c r="M41" s="42"/>
    </row>
    <row r="42" spans="1:13" x14ac:dyDescent="0.35">
      <c r="A42" s="13"/>
      <c r="B42" s="37"/>
      <c r="C42" s="37"/>
      <c r="D42" s="38"/>
      <c r="E42" s="46">
        <v>10423000</v>
      </c>
      <c r="F42" s="34"/>
      <c r="G42" s="46">
        <v>8338400</v>
      </c>
      <c r="H42" s="34"/>
      <c r="I42" s="46">
        <v>2328855.6379604735</v>
      </c>
      <c r="J42" s="40"/>
      <c r="K42" s="46">
        <v>-106353764.73999998</v>
      </c>
      <c r="L42" s="40"/>
      <c r="M42" s="42">
        <v>-2.1897256233982509</v>
      </c>
    </row>
    <row r="43" spans="1:13" x14ac:dyDescent="0.35">
      <c r="A43" s="49"/>
      <c r="B43" s="14"/>
      <c r="C43" s="14"/>
      <c r="D43" s="13"/>
      <c r="E43" s="46"/>
      <c r="F43" s="34"/>
      <c r="G43" s="46"/>
      <c r="H43" s="34"/>
      <c r="I43" s="46"/>
      <c r="J43" s="47"/>
      <c r="K43" s="46"/>
      <c r="L43" s="34"/>
      <c r="M43" s="42"/>
    </row>
    <row r="44" spans="1:13" x14ac:dyDescent="0.35">
      <c r="A44" s="49"/>
      <c r="B44" s="14"/>
      <c r="C44" s="14"/>
      <c r="D44" s="13"/>
      <c r="E44" s="46"/>
      <c r="F44" s="34"/>
      <c r="G44" s="46"/>
      <c r="H44" s="34"/>
      <c r="I44" s="46"/>
      <c r="J44" s="47"/>
      <c r="K44" s="46"/>
      <c r="L44" s="34"/>
      <c r="M44" s="42"/>
    </row>
    <row r="45" spans="1:13" x14ac:dyDescent="0.35">
      <c r="A45" s="36" t="s">
        <v>61</v>
      </c>
      <c r="B45" s="14"/>
      <c r="C45" s="37">
        <v>2036</v>
      </c>
      <c r="D45" s="13"/>
      <c r="E45" s="39">
        <v>1342000</v>
      </c>
      <c r="F45" s="40">
        <v>1118333.3333333335</v>
      </c>
      <c r="G45" s="39">
        <v>1118333.3333333335</v>
      </c>
      <c r="H45" s="40"/>
      <c r="I45" s="39">
        <v>1118333.3333333335</v>
      </c>
      <c r="J45" s="47"/>
      <c r="K45" s="39">
        <v>-65528341.129999995</v>
      </c>
      <c r="L45" s="34"/>
      <c r="M45" s="42">
        <v>-1.7066406901934246</v>
      </c>
    </row>
    <row r="46" spans="1:13" x14ac:dyDescent="0.35">
      <c r="A46" s="36" t="s">
        <v>62</v>
      </c>
      <c r="B46" s="14"/>
      <c r="C46" s="37">
        <v>2035</v>
      </c>
      <c r="D46" s="13"/>
      <c r="E46" s="39">
        <v>1480000</v>
      </c>
      <c r="F46" s="40">
        <v>1233333.3333333335</v>
      </c>
      <c r="G46" s="39">
        <v>1233333.3333333335</v>
      </c>
      <c r="H46" s="40"/>
      <c r="I46" s="39">
        <v>1233333.3333333335</v>
      </c>
      <c r="J46" s="47"/>
      <c r="K46" s="39">
        <v>-108144625.24999999</v>
      </c>
      <c r="L46" s="34"/>
      <c r="M46" s="42">
        <v>-1.1404481087083278</v>
      </c>
    </row>
    <row r="47" spans="1:13" x14ac:dyDescent="0.35">
      <c r="A47" s="36" t="s">
        <v>63</v>
      </c>
      <c r="B47" s="14"/>
      <c r="C47" s="37">
        <v>2040</v>
      </c>
      <c r="D47" s="13"/>
      <c r="E47" s="39">
        <v>536000</v>
      </c>
      <c r="F47" s="40">
        <v>446666.66666666669</v>
      </c>
      <c r="G47" s="39">
        <v>446666.66666666669</v>
      </c>
      <c r="H47" s="40"/>
      <c r="I47" s="39">
        <v>446666.66666666669</v>
      </c>
      <c r="J47" s="47"/>
      <c r="K47" s="39">
        <v>-94233849.11999999</v>
      </c>
      <c r="L47" s="34"/>
      <c r="M47" s="42">
        <v>-0.47399811303247208</v>
      </c>
    </row>
    <row r="48" spans="1:13" x14ac:dyDescent="0.35">
      <c r="A48" s="36" t="s">
        <v>64</v>
      </c>
      <c r="B48" s="14"/>
      <c r="C48" s="37">
        <v>2039</v>
      </c>
      <c r="D48" s="13"/>
      <c r="E48" s="39">
        <v>197527.90909090912</v>
      </c>
      <c r="F48" s="40">
        <v>164606.59090909094</v>
      </c>
      <c r="G48" s="39">
        <v>164606.59090909094</v>
      </c>
      <c r="H48" s="40"/>
      <c r="I48" s="39">
        <v>164606.59090909094</v>
      </c>
      <c r="J48" s="47"/>
      <c r="K48" s="39">
        <v>-11923229.73</v>
      </c>
      <c r="L48" s="34"/>
      <c r="M48" s="42">
        <v>-1.3805537143591624</v>
      </c>
    </row>
    <row r="49" spans="1:13" x14ac:dyDescent="0.35">
      <c r="A49" s="36" t="s">
        <v>65</v>
      </c>
      <c r="B49" s="14"/>
      <c r="C49" s="37">
        <v>2035</v>
      </c>
      <c r="D49" s="13"/>
      <c r="E49" s="43">
        <v>335931.81818181823</v>
      </c>
      <c r="F49" s="40">
        <v>279943.18181818188</v>
      </c>
      <c r="G49" s="39">
        <v>279943.18181818188</v>
      </c>
      <c r="H49" s="40"/>
      <c r="I49" s="39">
        <v>279943.18181818188</v>
      </c>
      <c r="J49" s="47"/>
      <c r="K49" s="43">
        <v>-23997642.979999997</v>
      </c>
      <c r="L49" s="34"/>
      <c r="M49" s="42">
        <v>-1.1665444896046282</v>
      </c>
    </row>
    <row r="50" spans="1:13" x14ac:dyDescent="0.35">
      <c r="A50" s="49"/>
      <c r="B50" s="14"/>
      <c r="C50" s="14"/>
      <c r="D50" s="13"/>
      <c r="E50" s="46"/>
      <c r="F50" s="34"/>
      <c r="G50" s="50"/>
      <c r="H50" s="34"/>
      <c r="I50" s="46"/>
      <c r="J50" s="47"/>
      <c r="K50" s="46"/>
      <c r="L50" s="34"/>
      <c r="M50" s="42"/>
    </row>
    <row r="51" spans="1:13" x14ac:dyDescent="0.35">
      <c r="A51" s="49"/>
      <c r="B51" s="14"/>
      <c r="C51" s="14"/>
      <c r="D51" s="13"/>
      <c r="E51" s="51">
        <v>3891459.7272727275</v>
      </c>
      <c r="F51" s="34"/>
      <c r="G51" s="51">
        <v>3242883.1060606064</v>
      </c>
      <c r="H51" s="34"/>
      <c r="I51" s="51">
        <v>3242883.1060606064</v>
      </c>
      <c r="J51" s="47"/>
      <c r="K51" s="51">
        <v>-303827688.21000004</v>
      </c>
      <c r="L51" s="34"/>
      <c r="M51" s="42">
        <v>-1.0673428498785094</v>
      </c>
    </row>
    <row r="52" spans="1:13" x14ac:dyDescent="0.35">
      <c r="A52" s="49"/>
      <c r="B52" s="14"/>
      <c r="C52" s="14"/>
      <c r="D52" s="13"/>
      <c r="E52" s="46"/>
      <c r="F52" s="34"/>
      <c r="G52" s="46"/>
      <c r="H52" s="34"/>
      <c r="I52" s="46"/>
      <c r="J52" s="47"/>
      <c r="K52" s="46"/>
      <c r="L52" s="34"/>
      <c r="M52" s="42"/>
    </row>
    <row r="53" spans="1:13" x14ac:dyDescent="0.35">
      <c r="A53" s="49"/>
      <c r="B53" s="14"/>
      <c r="C53" s="14"/>
      <c r="D53" s="13"/>
      <c r="E53" s="46"/>
      <c r="F53" s="34"/>
      <c r="G53" s="46"/>
      <c r="H53" s="34"/>
      <c r="I53" s="46"/>
      <c r="J53" s="34"/>
      <c r="K53" s="46"/>
      <c r="L53" s="34"/>
      <c r="M53" s="42"/>
    </row>
    <row r="54" spans="1:13" x14ac:dyDescent="0.35">
      <c r="A54" s="13"/>
      <c r="B54" s="14"/>
      <c r="C54" s="52"/>
      <c r="D54" s="13"/>
      <c r="E54" s="46">
        <v>252183334.83727273</v>
      </c>
      <c r="F54" s="34"/>
      <c r="G54" s="46">
        <v>227235245.10606062</v>
      </c>
      <c r="H54" s="34"/>
      <c r="I54" s="46">
        <v>110586668.97907944</v>
      </c>
      <c r="J54" s="34"/>
      <c r="K54" s="46">
        <v>-2754945159.7100005</v>
      </c>
      <c r="L54" s="34"/>
      <c r="M54" s="42">
        <v>-4.0141150755509178</v>
      </c>
    </row>
  </sheetData>
  <mergeCells count="1">
    <mergeCell ref="J5:J8"/>
  </mergeCells>
  <pageMargins left="0.7" right="0.7" top="0.75" bottom="0.75" header="0.3" footer="0.3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5A726-D49C-4C57-B8DB-3A2FEE10C40A}">
  <sheetPr>
    <pageSetUpPr fitToPage="1"/>
  </sheetPr>
  <dimension ref="A1:AB231"/>
  <sheetViews>
    <sheetView zoomScale="60" zoomScaleNormal="60" zoomScaleSheetLayoutView="70" workbookViewId="0">
      <selection activeCell="S166" sqref="S166"/>
    </sheetView>
  </sheetViews>
  <sheetFormatPr defaultColWidth="9.1796875" defaultRowHeight="12.5" x14ac:dyDescent="0.25"/>
  <cols>
    <col min="1" max="1" width="15.81640625" style="56" bestFit="1" customWidth="1"/>
    <col min="2" max="2" width="4" style="56" customWidth="1"/>
    <col min="3" max="3" width="57" style="56" customWidth="1"/>
    <col min="4" max="4" width="2.26953125" style="56" customWidth="1"/>
    <col min="5" max="5" width="13.54296875" style="56" bestFit="1" customWidth="1"/>
    <col min="6" max="6" width="2.26953125" style="56" customWidth="1"/>
    <col min="7" max="7" width="7.453125" style="56" customWidth="1"/>
    <col min="8" max="8" width="1.26953125" style="56" customWidth="1"/>
    <col min="9" max="9" width="5.54296875" style="56" customWidth="1"/>
    <col min="10" max="10" width="3" style="56" customWidth="1"/>
    <col min="11" max="11" width="10.54296875" style="56" bestFit="1" customWidth="1"/>
    <col min="12" max="12" width="2.26953125" style="56" customWidth="1"/>
    <col min="13" max="13" width="23.453125" style="56" bestFit="1" customWidth="1"/>
    <col min="14" max="14" width="2.26953125" style="56" customWidth="1"/>
    <col min="15" max="15" width="22.1796875" style="56" customWidth="1"/>
    <col min="16" max="16" width="2.26953125" style="56" customWidth="1"/>
    <col min="17" max="17" width="17.81640625" style="56" bestFit="1" customWidth="1"/>
    <col min="18" max="18" width="2.81640625" style="56" customWidth="1"/>
    <col min="19" max="19" width="18.26953125" style="56" bestFit="1" customWidth="1"/>
    <col min="20" max="20" width="2.26953125" style="56" customWidth="1"/>
    <col min="21" max="21" width="10" style="56" bestFit="1" customWidth="1"/>
    <col min="22" max="22" width="2.26953125" style="56" customWidth="1"/>
    <col min="23" max="23" width="12.7265625" style="56" bestFit="1" customWidth="1"/>
    <col min="24" max="24" width="2.26953125" style="56" customWidth="1"/>
    <col min="25" max="25" width="5.26953125" style="56" customWidth="1"/>
    <col min="26" max="26" width="9.1796875" style="56"/>
    <col min="27" max="27" width="16.1796875" style="56" bestFit="1" customWidth="1"/>
    <col min="28" max="28" width="14.7265625" style="56" bestFit="1" customWidth="1"/>
    <col min="29" max="16384" width="9.1796875" style="56"/>
  </cols>
  <sheetData>
    <row r="1" spans="1:24" ht="13" x14ac:dyDescent="0.3">
      <c r="B1" s="54" t="s">
        <v>66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</row>
    <row r="2" spans="1:24" ht="13" x14ac:dyDescent="0.3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</row>
    <row r="3" spans="1:24" ht="13" x14ac:dyDescent="0.3">
      <c r="B3" s="54" t="s">
        <v>86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 spans="1:24" ht="13" x14ac:dyDescent="0.3">
      <c r="B4" s="54" t="s">
        <v>87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</row>
    <row r="7" spans="1:24" ht="13" x14ac:dyDescent="0.3">
      <c r="E7" s="58" t="s">
        <v>88</v>
      </c>
      <c r="F7" s="58"/>
      <c r="G7" s="54" t="s">
        <v>24</v>
      </c>
      <c r="H7" s="54"/>
      <c r="I7" s="54"/>
      <c r="J7" s="58"/>
      <c r="K7" s="58" t="s">
        <v>89</v>
      </c>
      <c r="L7" s="58"/>
      <c r="M7" s="67" t="s">
        <v>90</v>
      </c>
      <c r="N7" s="58"/>
      <c r="O7" s="67" t="s">
        <v>91</v>
      </c>
      <c r="P7" s="58"/>
      <c r="Q7" s="58"/>
      <c r="R7" s="58"/>
      <c r="S7" s="54" t="s">
        <v>92</v>
      </c>
      <c r="T7" s="55"/>
      <c r="U7" s="55"/>
      <c r="V7" s="58"/>
      <c r="W7" s="58" t="s">
        <v>93</v>
      </c>
    </row>
    <row r="8" spans="1:24" ht="13" x14ac:dyDescent="0.3">
      <c r="E8" s="58" t="s">
        <v>94</v>
      </c>
      <c r="F8" s="58"/>
      <c r="G8" s="54" t="s">
        <v>95</v>
      </c>
      <c r="H8" s="54"/>
      <c r="I8" s="54"/>
      <c r="J8" s="58"/>
      <c r="K8" s="58" t="s">
        <v>38</v>
      </c>
      <c r="L8" s="58"/>
      <c r="M8" s="67" t="s">
        <v>96</v>
      </c>
      <c r="N8" s="58"/>
      <c r="O8" s="67" t="s">
        <v>96</v>
      </c>
      <c r="P8" s="58"/>
      <c r="Q8" s="58" t="s">
        <v>97</v>
      </c>
      <c r="R8" s="58"/>
      <c r="S8" s="57" t="s">
        <v>98</v>
      </c>
      <c r="T8" s="57"/>
      <c r="U8" s="57"/>
      <c r="V8" s="58"/>
      <c r="W8" s="58" t="s">
        <v>99</v>
      </c>
    </row>
    <row r="9" spans="1:24" ht="13" x14ac:dyDescent="0.3">
      <c r="C9" s="68" t="s">
        <v>100</v>
      </c>
      <c r="E9" s="60" t="s">
        <v>101</v>
      </c>
      <c r="F9" s="58"/>
      <c r="G9" s="57" t="s">
        <v>102</v>
      </c>
      <c r="H9" s="57"/>
      <c r="I9" s="57"/>
      <c r="J9" s="58"/>
      <c r="K9" s="60" t="s">
        <v>103</v>
      </c>
      <c r="L9" s="58"/>
      <c r="M9" s="69" t="s">
        <v>104</v>
      </c>
      <c r="N9" s="58"/>
      <c r="O9" s="69" t="s">
        <v>104</v>
      </c>
      <c r="P9" s="58"/>
      <c r="Q9" s="60" t="s">
        <v>105</v>
      </c>
      <c r="R9" s="58"/>
      <c r="S9" s="70" t="s">
        <v>106</v>
      </c>
      <c r="T9" s="58"/>
      <c r="U9" s="70" t="s">
        <v>107</v>
      </c>
      <c r="V9" s="58"/>
      <c r="W9" s="60" t="s">
        <v>108</v>
      </c>
      <c r="X9" s="58"/>
    </row>
    <row r="10" spans="1:24" ht="13" x14ac:dyDescent="0.3">
      <c r="C10" s="71" t="s">
        <v>39</v>
      </c>
      <c r="E10" s="72" t="s">
        <v>40</v>
      </c>
      <c r="F10" s="73"/>
      <c r="G10" s="71" t="s">
        <v>78</v>
      </c>
      <c r="H10" s="68"/>
      <c r="I10" s="71"/>
      <c r="J10" s="73"/>
      <c r="K10" s="71" t="s">
        <v>79</v>
      </c>
      <c r="L10" s="73"/>
      <c r="M10" s="71" t="s">
        <v>80</v>
      </c>
      <c r="N10" s="73"/>
      <c r="O10" s="72" t="s">
        <v>109</v>
      </c>
      <c r="P10" s="73"/>
      <c r="Q10" s="72" t="s">
        <v>110</v>
      </c>
      <c r="R10" s="73"/>
      <c r="S10" s="72" t="s">
        <v>111</v>
      </c>
      <c r="T10" s="73"/>
      <c r="U10" s="71" t="s">
        <v>112</v>
      </c>
      <c r="V10" s="73"/>
      <c r="W10" s="71" t="s">
        <v>113</v>
      </c>
      <c r="X10" s="74"/>
    </row>
    <row r="11" spans="1:24" ht="13" x14ac:dyDescent="0.3">
      <c r="E11" s="74"/>
      <c r="F11" s="74"/>
      <c r="G11" s="75"/>
      <c r="H11" s="75"/>
      <c r="I11" s="75"/>
      <c r="J11" s="74"/>
      <c r="K11" s="74"/>
      <c r="L11" s="74"/>
      <c r="M11" s="76"/>
      <c r="N11" s="74"/>
      <c r="O11" s="76"/>
      <c r="P11" s="74"/>
      <c r="Q11" s="74"/>
      <c r="R11" s="74"/>
      <c r="S11" s="74"/>
      <c r="T11" s="74"/>
      <c r="U11" s="74"/>
      <c r="V11" s="74"/>
      <c r="W11" s="74"/>
      <c r="X11" s="74"/>
    </row>
    <row r="12" spans="1:24" ht="13" x14ac:dyDescent="0.3">
      <c r="B12" s="62" t="s">
        <v>114</v>
      </c>
      <c r="E12" s="58"/>
      <c r="F12" s="58"/>
      <c r="G12" s="58"/>
      <c r="H12" s="58"/>
      <c r="I12" s="58"/>
      <c r="J12" s="58"/>
      <c r="K12" s="58"/>
      <c r="L12" s="58"/>
      <c r="M12" s="63"/>
      <c r="N12" s="58"/>
      <c r="O12" s="63"/>
      <c r="P12" s="58"/>
      <c r="Q12" s="58"/>
      <c r="R12" s="58"/>
      <c r="S12" s="58"/>
      <c r="T12" s="58"/>
      <c r="U12" s="58"/>
      <c r="V12" s="58"/>
      <c r="W12" s="58"/>
      <c r="X12" s="58"/>
    </row>
    <row r="13" spans="1:24" ht="13" x14ac:dyDescent="0.3">
      <c r="E13" s="58"/>
      <c r="F13" s="58"/>
      <c r="G13" s="58"/>
      <c r="H13" s="58"/>
      <c r="I13" s="58"/>
      <c r="J13" s="58"/>
      <c r="K13" s="58"/>
      <c r="L13" s="58"/>
      <c r="M13" s="63"/>
      <c r="N13" s="58"/>
      <c r="O13" s="63"/>
      <c r="P13" s="58"/>
      <c r="Q13" s="58"/>
      <c r="R13" s="58"/>
      <c r="S13" s="58"/>
      <c r="T13" s="58"/>
      <c r="U13" s="58"/>
      <c r="V13" s="58"/>
      <c r="W13" s="58"/>
      <c r="X13" s="58"/>
    </row>
    <row r="14" spans="1:24" ht="13" x14ac:dyDescent="0.3">
      <c r="A14" s="62">
        <v>310.99</v>
      </c>
      <c r="B14" s="62" t="s">
        <v>82</v>
      </c>
      <c r="E14" s="32"/>
    </row>
    <row r="15" spans="1:24" x14ac:dyDescent="0.25">
      <c r="E15" s="32"/>
      <c r="O15" s="77"/>
    </row>
    <row r="16" spans="1:24" x14ac:dyDescent="0.25">
      <c r="B16" s="56" t="s">
        <v>41</v>
      </c>
      <c r="E16" s="32"/>
    </row>
    <row r="17" spans="2:28" x14ac:dyDescent="0.25">
      <c r="C17" s="56" t="s">
        <v>115</v>
      </c>
      <c r="E17" s="78">
        <v>54788</v>
      </c>
      <c r="G17" s="56">
        <v>65</v>
      </c>
      <c r="H17" s="56" t="s">
        <v>116</v>
      </c>
      <c r="I17" s="56" t="s">
        <v>117</v>
      </c>
      <c r="K17" s="79">
        <v>-10</v>
      </c>
      <c r="M17" s="80">
        <v>138151528.96000001</v>
      </c>
      <c r="N17" s="77"/>
      <c r="O17" s="80">
        <v>103751275</v>
      </c>
      <c r="P17" s="77"/>
      <c r="Q17" s="80">
        <v>48215407</v>
      </c>
      <c r="R17" s="81"/>
      <c r="S17" s="80">
        <v>2234591</v>
      </c>
      <c r="U17" s="82">
        <v>1.62</v>
      </c>
      <c r="W17" s="83">
        <v>21.6</v>
      </c>
      <c r="AB17" s="77"/>
    </row>
    <row r="18" spans="2:28" x14ac:dyDescent="0.25">
      <c r="C18" s="56" t="s">
        <v>118</v>
      </c>
      <c r="E18" s="78">
        <v>47483</v>
      </c>
      <c r="G18" s="56">
        <v>65</v>
      </c>
      <c r="H18" s="56" t="s">
        <v>116</v>
      </c>
      <c r="I18" s="56" t="s">
        <v>117</v>
      </c>
      <c r="K18" s="79">
        <v>-10</v>
      </c>
      <c r="M18" s="84">
        <v>86836520.769999996</v>
      </c>
      <c r="N18" s="77"/>
      <c r="O18" s="84">
        <v>100062274</v>
      </c>
      <c r="P18" s="77"/>
      <c r="Q18" s="84">
        <v>-4542101</v>
      </c>
      <c r="R18" s="85"/>
      <c r="S18" s="84">
        <v>0</v>
      </c>
      <c r="U18" s="86">
        <v>0</v>
      </c>
      <c r="W18" s="87">
        <v>0</v>
      </c>
      <c r="AB18" s="77"/>
    </row>
    <row r="19" spans="2:28" x14ac:dyDescent="0.25">
      <c r="C19" s="56" t="s">
        <v>119</v>
      </c>
      <c r="E19" s="78">
        <v>54788</v>
      </c>
      <c r="G19" s="56">
        <v>65</v>
      </c>
      <c r="H19" s="56" t="s">
        <v>116</v>
      </c>
      <c r="I19" s="56" t="s">
        <v>117</v>
      </c>
      <c r="K19" s="79">
        <v>-10</v>
      </c>
      <c r="M19" s="80">
        <v>290616703.75</v>
      </c>
      <c r="N19" s="77"/>
      <c r="O19" s="80">
        <v>171721364.34</v>
      </c>
      <c r="P19" s="77"/>
      <c r="Q19" s="80">
        <v>147957010</v>
      </c>
      <c r="R19" s="81"/>
      <c r="S19" s="80">
        <v>7037590</v>
      </c>
      <c r="U19" s="82">
        <v>2.42</v>
      </c>
      <c r="W19" s="83">
        <v>21</v>
      </c>
      <c r="AB19" s="77"/>
    </row>
    <row r="20" spans="2:28" x14ac:dyDescent="0.25">
      <c r="C20" s="56" t="s">
        <v>120</v>
      </c>
      <c r="E20" s="78">
        <v>54788</v>
      </c>
      <c r="G20" s="56">
        <v>65</v>
      </c>
      <c r="H20" s="56" t="s">
        <v>116</v>
      </c>
      <c r="I20" s="56" t="s">
        <v>117</v>
      </c>
      <c r="K20" s="79">
        <v>-10</v>
      </c>
      <c r="M20" s="88">
        <v>137819664.03999999</v>
      </c>
      <c r="N20" s="77"/>
      <c r="O20" s="88">
        <v>31467217.289999999</v>
      </c>
      <c r="P20" s="77"/>
      <c r="Q20" s="88">
        <v>120134413</v>
      </c>
      <c r="R20" s="81"/>
      <c r="S20" s="88">
        <v>5459756</v>
      </c>
      <c r="U20" s="82">
        <v>3.96</v>
      </c>
      <c r="W20" s="83">
        <v>22</v>
      </c>
      <c r="AB20" s="77"/>
    </row>
    <row r="21" spans="2:28" s="89" customFormat="1" ht="13" x14ac:dyDescent="0.3">
      <c r="B21" s="89" t="s">
        <v>121</v>
      </c>
      <c r="E21" s="90"/>
      <c r="M21" s="91">
        <f>SUBTOTAL(9,M17:M20)</f>
        <v>653424417.51999998</v>
      </c>
      <c r="N21" s="92"/>
      <c r="O21" s="91">
        <f>SUBTOTAL(9,O17:O20)</f>
        <v>407002130.63000005</v>
      </c>
      <c r="P21" s="92"/>
      <c r="Q21" s="91">
        <f>SUBTOTAL(9,Q17:Q20)</f>
        <v>311764729</v>
      </c>
      <c r="R21" s="93"/>
      <c r="S21" s="91">
        <f>SUBTOTAL(9,S17:S20)</f>
        <v>14731937</v>
      </c>
      <c r="U21" s="94">
        <f>ROUND(S21/M21*100,2)</f>
        <v>2.25</v>
      </c>
      <c r="W21" s="95"/>
      <c r="AB21" s="77"/>
    </row>
    <row r="22" spans="2:28" x14ac:dyDescent="0.25">
      <c r="E22" s="32"/>
      <c r="M22" s="77"/>
      <c r="N22" s="77"/>
      <c r="O22" s="77"/>
      <c r="P22" s="77"/>
      <c r="Q22" s="77"/>
      <c r="R22" s="77"/>
      <c r="U22" s="65"/>
      <c r="W22" s="96"/>
      <c r="AB22" s="77"/>
    </row>
    <row r="23" spans="2:28" x14ac:dyDescent="0.25">
      <c r="B23" s="56" t="s">
        <v>122</v>
      </c>
      <c r="E23" s="78">
        <v>47483</v>
      </c>
      <c r="G23" s="56">
        <v>65</v>
      </c>
      <c r="H23" s="56" t="s">
        <v>116</v>
      </c>
      <c r="I23" s="56" t="s">
        <v>117</v>
      </c>
      <c r="K23" s="79">
        <v>-5</v>
      </c>
      <c r="M23" s="80">
        <v>574355236.79999995</v>
      </c>
      <c r="N23" s="77"/>
      <c r="O23" s="80">
        <v>243710223.77000001</v>
      </c>
      <c r="P23" s="77"/>
      <c r="Q23" s="80">
        <v>359362775</v>
      </c>
      <c r="R23" s="81"/>
      <c r="S23" s="80">
        <v>62112977</v>
      </c>
      <c r="U23" s="82">
        <v>10.81</v>
      </c>
      <c r="W23" s="83">
        <v>5.8</v>
      </c>
      <c r="AB23" s="77"/>
    </row>
    <row r="24" spans="2:28" x14ac:dyDescent="0.25">
      <c r="E24" s="32"/>
      <c r="M24" s="77"/>
      <c r="N24" s="77"/>
      <c r="O24" s="77"/>
      <c r="P24" s="77"/>
      <c r="Q24" s="77"/>
      <c r="R24" s="77"/>
      <c r="U24" s="65"/>
      <c r="W24" s="96"/>
      <c r="AB24" s="77"/>
    </row>
    <row r="25" spans="2:28" x14ac:dyDescent="0.25">
      <c r="B25" s="56" t="s">
        <v>43</v>
      </c>
      <c r="E25" s="78">
        <v>54423</v>
      </c>
      <c r="G25" s="56">
        <v>65</v>
      </c>
      <c r="H25" s="56" t="s">
        <v>116</v>
      </c>
      <c r="I25" s="56" t="s">
        <v>117</v>
      </c>
      <c r="K25" s="79">
        <v>-8</v>
      </c>
      <c r="M25" s="80">
        <v>204646401.31999999</v>
      </c>
      <c r="N25" s="77"/>
      <c r="O25" s="80">
        <v>93394889.370000005</v>
      </c>
      <c r="P25" s="77"/>
      <c r="Q25" s="80">
        <v>127623224</v>
      </c>
      <c r="R25" s="81"/>
      <c r="S25" s="80">
        <v>6198266</v>
      </c>
      <c r="U25" s="82">
        <v>3.03</v>
      </c>
      <c r="W25" s="83">
        <v>20.6</v>
      </c>
      <c r="AB25" s="77"/>
    </row>
    <row r="26" spans="2:28" x14ac:dyDescent="0.25">
      <c r="E26" s="32"/>
      <c r="M26" s="77"/>
      <c r="N26" s="77"/>
      <c r="O26" s="77"/>
      <c r="P26" s="77"/>
      <c r="Q26" s="77"/>
      <c r="R26" s="77"/>
      <c r="U26" s="65"/>
      <c r="W26" s="96"/>
      <c r="AB26" s="77"/>
    </row>
    <row r="27" spans="2:28" x14ac:dyDescent="0.25">
      <c r="B27" s="56" t="s">
        <v>44</v>
      </c>
      <c r="E27" s="32"/>
      <c r="M27" s="77"/>
      <c r="N27" s="77"/>
      <c r="O27" s="77"/>
      <c r="P27" s="77"/>
      <c r="Q27" s="77"/>
      <c r="R27" s="77"/>
      <c r="U27" s="65"/>
      <c r="W27" s="96"/>
      <c r="AB27" s="77"/>
    </row>
    <row r="28" spans="2:28" x14ac:dyDescent="0.25">
      <c r="B28" s="56" t="s">
        <v>123</v>
      </c>
      <c r="C28" s="56" t="s">
        <v>124</v>
      </c>
      <c r="E28" s="78">
        <v>47483</v>
      </c>
      <c r="G28" s="56">
        <v>65</v>
      </c>
      <c r="H28" s="56" t="s">
        <v>116</v>
      </c>
      <c r="I28" s="56" t="s">
        <v>117</v>
      </c>
      <c r="K28" s="79">
        <v>-4</v>
      </c>
      <c r="M28" s="80">
        <v>154246211.53</v>
      </c>
      <c r="N28" s="77"/>
      <c r="O28" s="80">
        <v>69420216.359999999</v>
      </c>
      <c r="P28" s="77"/>
      <c r="Q28" s="80">
        <v>90995844</v>
      </c>
      <c r="R28" s="81"/>
      <c r="S28" s="80">
        <v>15520279</v>
      </c>
      <c r="U28" s="82">
        <v>10.06</v>
      </c>
      <c r="W28" s="83">
        <v>5.9</v>
      </c>
      <c r="AB28" s="77"/>
    </row>
    <row r="29" spans="2:28" x14ac:dyDescent="0.25">
      <c r="B29" s="56" t="s">
        <v>123</v>
      </c>
      <c r="C29" s="56" t="s">
        <v>125</v>
      </c>
      <c r="E29" s="78">
        <v>47483</v>
      </c>
      <c r="G29" s="56">
        <v>65</v>
      </c>
      <c r="H29" s="56" t="s">
        <v>116</v>
      </c>
      <c r="I29" s="56" t="s">
        <v>117</v>
      </c>
      <c r="K29" s="79">
        <v>-4</v>
      </c>
      <c r="M29" s="80">
        <v>287095315.51999998</v>
      </c>
      <c r="N29" s="77"/>
      <c r="O29" s="80">
        <v>131910744.59999999</v>
      </c>
      <c r="P29" s="77"/>
      <c r="Q29" s="80">
        <v>166668384</v>
      </c>
      <c r="R29" s="81"/>
      <c r="S29" s="80">
        <v>29020962</v>
      </c>
      <c r="U29" s="82">
        <v>10.11</v>
      </c>
      <c r="W29" s="83">
        <v>5.7</v>
      </c>
      <c r="AB29" s="77"/>
    </row>
    <row r="30" spans="2:28" x14ac:dyDescent="0.25">
      <c r="B30" s="56" t="s">
        <v>123</v>
      </c>
      <c r="C30" s="56" t="s">
        <v>126</v>
      </c>
      <c r="E30" s="78">
        <v>47483</v>
      </c>
      <c r="G30" s="56">
        <v>65</v>
      </c>
      <c r="H30" s="56" t="s">
        <v>116</v>
      </c>
      <c r="I30" s="56" t="s">
        <v>117</v>
      </c>
      <c r="K30" s="79">
        <v>-4</v>
      </c>
      <c r="M30" s="88">
        <v>68919522.530000001</v>
      </c>
      <c r="N30" s="77"/>
      <c r="O30" s="88">
        <v>11056285.130000001</v>
      </c>
      <c r="P30" s="77"/>
      <c r="Q30" s="88">
        <v>60620018</v>
      </c>
      <c r="R30" s="81"/>
      <c r="S30" s="88">
        <v>10263264</v>
      </c>
      <c r="U30" s="82">
        <v>14.89</v>
      </c>
      <c r="W30" s="83">
        <v>5.9</v>
      </c>
      <c r="AB30" s="77"/>
    </row>
    <row r="31" spans="2:28" s="89" customFormat="1" ht="13" x14ac:dyDescent="0.3">
      <c r="B31" s="89" t="s">
        <v>127</v>
      </c>
      <c r="E31" s="90"/>
      <c r="M31" s="91">
        <f>SUBTOTAL(9,M28:M30)</f>
        <v>510261049.57999992</v>
      </c>
      <c r="N31" s="92"/>
      <c r="O31" s="91">
        <f>SUBTOTAL(9,O28:O30)</f>
        <v>212387246.08999997</v>
      </c>
      <c r="P31" s="92"/>
      <c r="Q31" s="91">
        <f>SUBTOTAL(9,Q28:Q30)</f>
        <v>318284246</v>
      </c>
      <c r="R31" s="93"/>
      <c r="S31" s="91">
        <f>SUBTOTAL(9,S28:S30)</f>
        <v>54804505</v>
      </c>
      <c r="U31" s="94">
        <f>ROUND(S31/M31*100,2)</f>
        <v>10.74</v>
      </c>
      <c r="W31" s="95"/>
      <c r="AB31" s="77"/>
    </row>
    <row r="32" spans="2:28" x14ac:dyDescent="0.25">
      <c r="B32" s="56" t="s">
        <v>123</v>
      </c>
      <c r="E32" s="32"/>
      <c r="M32" s="77"/>
      <c r="N32" s="77"/>
      <c r="O32" s="77"/>
      <c r="P32" s="77"/>
      <c r="Q32" s="77"/>
      <c r="R32" s="77"/>
      <c r="U32" s="65"/>
      <c r="W32" s="96"/>
      <c r="AB32" s="77"/>
    </row>
    <row r="33" spans="1:28" x14ac:dyDescent="0.25">
      <c r="B33" s="56" t="s">
        <v>45</v>
      </c>
      <c r="E33" s="32"/>
      <c r="M33" s="77"/>
      <c r="N33" s="77"/>
      <c r="O33" s="77"/>
      <c r="P33" s="77"/>
      <c r="Q33" s="77"/>
      <c r="R33" s="77"/>
      <c r="U33" s="65"/>
      <c r="W33" s="96"/>
      <c r="AB33" s="77"/>
    </row>
    <row r="34" spans="1:28" x14ac:dyDescent="0.25">
      <c r="B34" s="56" t="s">
        <v>123</v>
      </c>
      <c r="C34" s="56" t="s">
        <v>128</v>
      </c>
      <c r="E34" s="78">
        <v>54788</v>
      </c>
      <c r="G34" s="56">
        <v>65</v>
      </c>
      <c r="H34" s="56" t="s">
        <v>116</v>
      </c>
      <c r="I34" s="56" t="s">
        <v>117</v>
      </c>
      <c r="K34" s="79">
        <v>-5</v>
      </c>
      <c r="M34" s="80">
        <v>51886820.939999998</v>
      </c>
      <c r="N34" s="77"/>
      <c r="O34" s="80">
        <v>32885131.550000001</v>
      </c>
      <c r="P34" s="77"/>
      <c r="Q34" s="80">
        <v>21596030</v>
      </c>
      <c r="R34" s="81"/>
      <c r="S34" s="80">
        <v>969279</v>
      </c>
      <c r="U34" s="82">
        <v>1.87</v>
      </c>
      <c r="W34" s="83">
        <v>22.3</v>
      </c>
      <c r="AB34" s="77"/>
    </row>
    <row r="35" spans="1:28" x14ac:dyDescent="0.25">
      <c r="B35" s="56" t="s">
        <v>123</v>
      </c>
      <c r="C35" s="56" t="s">
        <v>129</v>
      </c>
      <c r="E35" s="78">
        <v>54788</v>
      </c>
      <c r="G35" s="56">
        <v>65</v>
      </c>
      <c r="H35" s="56" t="s">
        <v>116</v>
      </c>
      <c r="I35" s="56" t="s">
        <v>117</v>
      </c>
      <c r="K35" s="79">
        <v>-5</v>
      </c>
      <c r="M35" s="80">
        <v>58767019.170000002</v>
      </c>
      <c r="N35" s="77"/>
      <c r="O35" s="80">
        <v>26896528.52</v>
      </c>
      <c r="P35" s="77"/>
      <c r="Q35" s="80">
        <v>34808842</v>
      </c>
      <c r="R35" s="81"/>
      <c r="S35" s="80">
        <v>1578906</v>
      </c>
      <c r="U35" s="82">
        <v>2.69</v>
      </c>
      <c r="W35" s="83">
        <v>22</v>
      </c>
      <c r="AB35" s="77"/>
    </row>
    <row r="36" spans="1:28" x14ac:dyDescent="0.25">
      <c r="B36" s="56" t="s">
        <v>123</v>
      </c>
      <c r="C36" s="56" t="s">
        <v>130</v>
      </c>
      <c r="E36" s="78">
        <v>54788</v>
      </c>
      <c r="G36" s="56">
        <v>65</v>
      </c>
      <c r="H36" s="56" t="s">
        <v>116</v>
      </c>
      <c r="I36" s="56" t="s">
        <v>117</v>
      </c>
      <c r="K36" s="79">
        <v>-5</v>
      </c>
      <c r="M36" s="80">
        <v>90099432.569999993</v>
      </c>
      <c r="N36" s="77"/>
      <c r="O36" s="80">
        <v>40234912.090000004</v>
      </c>
      <c r="P36" s="77"/>
      <c r="Q36" s="80">
        <v>54369492</v>
      </c>
      <c r="R36" s="81"/>
      <c r="S36" s="80">
        <v>2508142</v>
      </c>
      <c r="U36" s="82">
        <v>2.78</v>
      </c>
      <c r="W36" s="83">
        <v>21.7</v>
      </c>
      <c r="AB36" s="77"/>
    </row>
    <row r="37" spans="1:28" x14ac:dyDescent="0.25">
      <c r="C37" s="56" t="s">
        <v>131</v>
      </c>
      <c r="E37" s="78">
        <v>54788</v>
      </c>
      <c r="G37" s="56">
        <v>65</v>
      </c>
      <c r="H37" s="56" t="s">
        <v>116</v>
      </c>
      <c r="I37" s="56" t="s">
        <v>117</v>
      </c>
      <c r="K37" s="79">
        <v>-5</v>
      </c>
      <c r="M37" s="80">
        <v>99805460.549999997</v>
      </c>
      <c r="N37" s="77"/>
      <c r="O37" s="80">
        <v>34254207.560000002</v>
      </c>
      <c r="P37" s="77"/>
      <c r="Q37" s="80">
        <v>70541526</v>
      </c>
      <c r="R37" s="81"/>
      <c r="S37" s="80">
        <v>3193342</v>
      </c>
      <c r="U37" s="82">
        <v>3.2</v>
      </c>
      <c r="W37" s="83">
        <v>22.1</v>
      </c>
      <c r="AB37" s="77"/>
    </row>
    <row r="38" spans="1:28" x14ac:dyDescent="0.25">
      <c r="B38" s="56" t="s">
        <v>123</v>
      </c>
      <c r="C38" s="56" t="s">
        <v>132</v>
      </c>
      <c r="E38" s="78">
        <v>54788</v>
      </c>
      <c r="G38" s="56">
        <v>65</v>
      </c>
      <c r="H38" s="56" t="s">
        <v>116</v>
      </c>
      <c r="I38" s="56" t="s">
        <v>117</v>
      </c>
      <c r="K38" s="79">
        <v>-5</v>
      </c>
      <c r="M38" s="88">
        <v>102844872.98</v>
      </c>
      <c r="N38" s="77"/>
      <c r="O38" s="88">
        <v>39733086.149999999</v>
      </c>
      <c r="P38" s="77"/>
      <c r="Q38" s="88">
        <v>68254030</v>
      </c>
      <c r="R38" s="81"/>
      <c r="S38" s="88">
        <v>3134100</v>
      </c>
      <c r="U38" s="82">
        <v>3.05</v>
      </c>
      <c r="W38" s="83">
        <v>21.8</v>
      </c>
      <c r="AB38" s="77"/>
    </row>
    <row r="39" spans="1:28" s="89" customFormat="1" ht="13" x14ac:dyDescent="0.3">
      <c r="B39" s="89" t="s">
        <v>133</v>
      </c>
      <c r="E39" s="90"/>
      <c r="M39" s="91">
        <f>SUBTOTAL(9,M34:M38)</f>
        <v>403403606.21000004</v>
      </c>
      <c r="N39" s="92"/>
      <c r="O39" s="91">
        <f>SUBTOTAL(9,O34:O38)</f>
        <v>174003865.87</v>
      </c>
      <c r="P39" s="92"/>
      <c r="Q39" s="91">
        <f>SUBTOTAL(9,Q34:Q38)</f>
        <v>249569920</v>
      </c>
      <c r="R39" s="93"/>
      <c r="S39" s="91">
        <f>SUBTOTAL(9,S34:S38)</f>
        <v>11383769</v>
      </c>
      <c r="U39" s="94">
        <f>ROUND(S39/M39*100,2)</f>
        <v>2.82</v>
      </c>
      <c r="W39" s="95"/>
      <c r="AB39" s="77"/>
    </row>
    <row r="40" spans="1:28" s="89" customFormat="1" ht="13" x14ac:dyDescent="0.3">
      <c r="B40" s="89" t="s">
        <v>123</v>
      </c>
      <c r="E40" s="90"/>
      <c r="M40" s="91"/>
      <c r="N40" s="92"/>
      <c r="O40" s="91"/>
      <c r="P40" s="92"/>
      <c r="Q40" s="91"/>
      <c r="R40" s="93"/>
      <c r="S40" s="91"/>
      <c r="U40" s="94"/>
      <c r="W40" s="95"/>
    </row>
    <row r="41" spans="1:28" x14ac:dyDescent="0.25">
      <c r="B41" s="56" t="s">
        <v>46</v>
      </c>
      <c r="E41" s="78">
        <v>47483</v>
      </c>
      <c r="G41" s="56">
        <v>100</v>
      </c>
      <c r="H41" s="56" t="s">
        <v>116</v>
      </c>
      <c r="I41" s="56" t="s">
        <v>134</v>
      </c>
      <c r="K41" s="79">
        <v>-15</v>
      </c>
      <c r="M41" s="81">
        <v>35156805.049999997</v>
      </c>
      <c r="N41" s="77"/>
      <c r="O41" s="81">
        <v>18934839.140000001</v>
      </c>
      <c r="P41" s="77"/>
      <c r="Q41" s="81">
        <v>21495487</v>
      </c>
      <c r="R41" s="81"/>
      <c r="S41" s="81">
        <v>3618881</v>
      </c>
      <c r="U41" s="82">
        <v>10.29</v>
      </c>
      <c r="W41" s="96">
        <v>5.9</v>
      </c>
    </row>
    <row r="42" spans="1:28" s="89" customFormat="1" ht="13" x14ac:dyDescent="0.3">
      <c r="B42" s="56" t="s">
        <v>123</v>
      </c>
      <c r="E42" s="97"/>
      <c r="M42" s="93"/>
      <c r="N42" s="92"/>
      <c r="O42" s="93"/>
      <c r="P42" s="92"/>
      <c r="Q42" s="93"/>
      <c r="R42" s="93"/>
      <c r="S42" s="93"/>
      <c r="U42" s="94"/>
      <c r="W42" s="95"/>
    </row>
    <row r="43" spans="1:28" s="89" customFormat="1" ht="13" x14ac:dyDescent="0.3">
      <c r="A43" s="56"/>
      <c r="B43" s="56" t="s">
        <v>47</v>
      </c>
      <c r="E43" s="78">
        <v>53327</v>
      </c>
      <c r="F43" s="56"/>
      <c r="G43" s="56">
        <v>65</v>
      </c>
      <c r="H43" s="56" t="s">
        <v>116</v>
      </c>
      <c r="I43" s="56" t="s">
        <v>117</v>
      </c>
      <c r="J43" s="56"/>
      <c r="K43" s="79">
        <v>-4</v>
      </c>
      <c r="L43" s="56"/>
      <c r="M43" s="81">
        <v>212173030.43000001</v>
      </c>
      <c r="N43" s="77"/>
      <c r="O43" s="81">
        <v>40969204.420000002</v>
      </c>
      <c r="P43" s="77"/>
      <c r="Q43" s="81">
        <v>179690747</v>
      </c>
      <c r="R43" s="81"/>
      <c r="S43" s="81">
        <v>9220034</v>
      </c>
      <c r="T43" s="56"/>
      <c r="U43" s="82">
        <v>4.3499999999999996</v>
      </c>
      <c r="V43" s="56"/>
      <c r="W43" s="96">
        <v>19.5</v>
      </c>
      <c r="X43" s="56"/>
      <c r="Y43" s="56"/>
    </row>
    <row r="44" spans="1:28" s="89" customFormat="1" ht="13" x14ac:dyDescent="0.3">
      <c r="B44" s="56"/>
      <c r="E44" s="97"/>
      <c r="M44" s="93"/>
      <c r="N44" s="92"/>
      <c r="O44" s="93"/>
      <c r="P44" s="92"/>
      <c r="Q44" s="93"/>
      <c r="R44" s="93"/>
      <c r="S44" s="93"/>
      <c r="U44" s="94"/>
      <c r="W44" s="95"/>
    </row>
    <row r="45" spans="1:28" s="89" customFormat="1" ht="13" x14ac:dyDescent="0.3">
      <c r="A45" s="56"/>
      <c r="B45" s="56" t="s">
        <v>48</v>
      </c>
      <c r="E45" s="78">
        <v>47483</v>
      </c>
      <c r="F45" s="56"/>
      <c r="G45" s="56">
        <v>65</v>
      </c>
      <c r="H45" s="56" t="s">
        <v>116</v>
      </c>
      <c r="I45" s="56" t="s">
        <v>117</v>
      </c>
      <c r="J45" s="56"/>
      <c r="K45" s="79">
        <v>-154</v>
      </c>
      <c r="L45" s="56"/>
      <c r="M45" s="81">
        <v>11628782.08</v>
      </c>
      <c r="N45" s="77"/>
      <c r="O45" s="85">
        <v>-5594604.2999999998</v>
      </c>
      <c r="P45" s="77"/>
      <c r="Q45" s="81">
        <v>35131711</v>
      </c>
      <c r="R45" s="81"/>
      <c r="S45" s="81">
        <v>5930262</v>
      </c>
      <c r="T45" s="56"/>
      <c r="U45" s="82">
        <v>51</v>
      </c>
      <c r="V45" s="56"/>
      <c r="W45" s="96">
        <v>5.9</v>
      </c>
      <c r="X45" s="56"/>
      <c r="Y45" s="56"/>
    </row>
    <row r="46" spans="1:28" s="89" customFormat="1" ht="13" x14ac:dyDescent="0.3">
      <c r="E46" s="97"/>
      <c r="M46" s="93"/>
      <c r="N46" s="92"/>
      <c r="O46" s="93"/>
      <c r="P46" s="92"/>
      <c r="Q46" s="93"/>
      <c r="R46" s="93"/>
      <c r="S46" s="93"/>
      <c r="U46" s="94"/>
      <c r="W46" s="95"/>
    </row>
    <row r="47" spans="1:28" x14ac:dyDescent="0.25">
      <c r="B47" s="56" t="s">
        <v>123</v>
      </c>
      <c r="C47" s="56" t="s">
        <v>135</v>
      </c>
      <c r="E47" s="78">
        <v>47483</v>
      </c>
      <c r="M47" s="84">
        <v>11918056.65</v>
      </c>
      <c r="N47" s="77"/>
      <c r="O47" s="85">
        <v>4607622.3499999996</v>
      </c>
      <c r="P47" s="77"/>
      <c r="Q47" s="85">
        <v>7310434.3000000007</v>
      </c>
      <c r="R47" s="85"/>
      <c r="S47" s="85">
        <v>1218405.7166666668</v>
      </c>
      <c r="U47" s="86">
        <v>10.220000000000001</v>
      </c>
      <c r="W47" s="96">
        <v>6</v>
      </c>
    </row>
    <row r="48" spans="1:28" x14ac:dyDescent="0.25">
      <c r="B48" s="56" t="s">
        <v>123</v>
      </c>
      <c r="E48" s="32"/>
      <c r="M48" s="98"/>
      <c r="N48" s="77"/>
      <c r="O48" s="98"/>
      <c r="P48" s="77"/>
      <c r="Q48" s="98"/>
      <c r="R48" s="77"/>
      <c r="S48" s="99"/>
      <c r="U48" s="65"/>
      <c r="W48" s="96"/>
    </row>
    <row r="49" spans="1:24" ht="13" x14ac:dyDescent="0.3">
      <c r="B49" s="62" t="s">
        <v>136</v>
      </c>
      <c r="E49" s="32"/>
      <c r="M49" s="100">
        <f>SUBTOTAL(9,M17:M47)</f>
        <v>2616967385.6399999</v>
      </c>
      <c r="N49" s="101"/>
      <c r="O49" s="100">
        <f>SUBTOTAL(9,O17:O47)</f>
        <v>1189415417.3400004</v>
      </c>
      <c r="P49" s="101"/>
      <c r="Q49" s="100">
        <f>SUBTOTAL(9,Q17:Q47)</f>
        <v>1610233273.3</v>
      </c>
      <c r="R49" s="102"/>
      <c r="S49" s="100">
        <f>SUBTOTAL(9,S17:S47)</f>
        <v>169219036.71666667</v>
      </c>
      <c r="U49" s="103">
        <f>ROUND(S49/M49*100,2)</f>
        <v>6.47</v>
      </c>
      <c r="V49" s="62"/>
      <c r="W49" s="104"/>
      <c r="X49" s="62"/>
    </row>
    <row r="50" spans="1:24" x14ac:dyDescent="0.25">
      <c r="B50" s="56" t="s">
        <v>123</v>
      </c>
      <c r="E50" s="32"/>
      <c r="M50" s="77"/>
      <c r="N50" s="77"/>
      <c r="O50" s="77"/>
      <c r="P50" s="77"/>
      <c r="Q50" s="77"/>
      <c r="R50" s="77"/>
      <c r="U50" s="65"/>
      <c r="W50" s="96"/>
    </row>
    <row r="51" spans="1:24" ht="13" x14ac:dyDescent="0.3">
      <c r="A51" s="62">
        <v>330.99</v>
      </c>
      <c r="B51" s="13" t="s">
        <v>137</v>
      </c>
      <c r="C51" s="38"/>
      <c r="D51" s="38"/>
      <c r="E51" s="32"/>
      <c r="M51" s="77"/>
      <c r="N51" s="77"/>
      <c r="O51" s="77"/>
      <c r="P51" s="77"/>
      <c r="Q51" s="77"/>
      <c r="R51" s="77"/>
      <c r="U51" s="65"/>
      <c r="W51" s="96"/>
    </row>
    <row r="52" spans="1:24" x14ac:dyDescent="0.25">
      <c r="B52" s="105" t="s">
        <v>123</v>
      </c>
      <c r="C52" s="38" t="s">
        <v>49</v>
      </c>
      <c r="E52" s="78">
        <v>60997</v>
      </c>
      <c r="G52" s="56">
        <v>100</v>
      </c>
      <c r="H52" s="56" t="s">
        <v>116</v>
      </c>
      <c r="I52" s="56" t="s">
        <v>138</v>
      </c>
      <c r="K52" s="79">
        <v>-13</v>
      </c>
      <c r="M52" s="84">
        <v>19190750.260000002</v>
      </c>
      <c r="N52" s="77"/>
      <c r="O52" s="84">
        <v>7374477.6900000004</v>
      </c>
      <c r="P52" s="77"/>
      <c r="Q52" s="84">
        <v>14311070</v>
      </c>
      <c r="R52" s="85"/>
      <c r="S52" s="84">
        <v>418280</v>
      </c>
      <c r="U52" s="86">
        <v>2.1800000000000002</v>
      </c>
      <c r="W52" s="87">
        <v>34.200000000000003</v>
      </c>
    </row>
    <row r="53" spans="1:24" x14ac:dyDescent="0.25">
      <c r="B53" s="105" t="s">
        <v>123</v>
      </c>
      <c r="C53" s="38" t="s">
        <v>50</v>
      </c>
      <c r="E53" s="78">
        <v>60997</v>
      </c>
      <c r="G53" s="56">
        <v>100</v>
      </c>
      <c r="H53" s="56" t="s">
        <v>116</v>
      </c>
      <c r="I53" s="56" t="s">
        <v>138</v>
      </c>
      <c r="K53" s="79">
        <v>-15</v>
      </c>
      <c r="M53" s="84">
        <v>62888372.32</v>
      </c>
      <c r="N53" s="77"/>
      <c r="O53" s="84">
        <v>13223547.59</v>
      </c>
      <c r="P53" s="77"/>
      <c r="Q53" s="84">
        <v>59098081</v>
      </c>
      <c r="R53" s="85"/>
      <c r="S53" s="84">
        <v>1735627</v>
      </c>
      <c r="U53" s="86">
        <v>2.76</v>
      </c>
      <c r="W53" s="87">
        <v>34</v>
      </c>
    </row>
    <row r="54" spans="1:24" x14ac:dyDescent="0.25">
      <c r="B54" s="105" t="s">
        <v>123</v>
      </c>
      <c r="C54" s="38" t="s">
        <v>51</v>
      </c>
      <c r="E54" s="78">
        <v>60997</v>
      </c>
      <c r="G54" s="56">
        <v>100</v>
      </c>
      <c r="H54" s="56" t="s">
        <v>116</v>
      </c>
      <c r="I54" s="56" t="s">
        <v>138</v>
      </c>
      <c r="K54" s="79">
        <v>-12</v>
      </c>
      <c r="M54" s="84">
        <v>56119195.810000002</v>
      </c>
      <c r="N54" s="77"/>
      <c r="O54" s="84">
        <v>12773629.960000001</v>
      </c>
      <c r="P54" s="77"/>
      <c r="Q54" s="84">
        <v>50079869</v>
      </c>
      <c r="R54" s="85"/>
      <c r="S54" s="84">
        <v>1465503</v>
      </c>
      <c r="U54" s="86">
        <v>2.61</v>
      </c>
      <c r="W54" s="87">
        <v>34.200000000000003</v>
      </c>
    </row>
    <row r="55" spans="1:24" x14ac:dyDescent="0.25">
      <c r="B55" s="105" t="s">
        <v>123</v>
      </c>
      <c r="C55" s="38" t="s">
        <v>52</v>
      </c>
      <c r="E55" s="78">
        <v>60997</v>
      </c>
      <c r="G55" s="56">
        <v>100</v>
      </c>
      <c r="H55" s="56" t="s">
        <v>116</v>
      </c>
      <c r="I55" s="56" t="s">
        <v>138</v>
      </c>
      <c r="K55" s="79">
        <v>-6</v>
      </c>
      <c r="M55" s="84">
        <v>16019561.609999999</v>
      </c>
      <c r="N55" s="77"/>
      <c r="O55" s="84">
        <v>1175021.2</v>
      </c>
      <c r="P55" s="77"/>
      <c r="Q55" s="84">
        <v>15805714</v>
      </c>
      <c r="R55" s="85"/>
      <c r="S55" s="84">
        <v>460490</v>
      </c>
      <c r="U55" s="86">
        <v>2.87</v>
      </c>
      <c r="W55" s="87">
        <v>34.299999999999997</v>
      </c>
    </row>
    <row r="56" spans="1:24" x14ac:dyDescent="0.25">
      <c r="B56" s="105" t="s">
        <v>123</v>
      </c>
      <c r="C56" s="38" t="s">
        <v>53</v>
      </c>
      <c r="E56" s="78">
        <v>60997</v>
      </c>
      <c r="G56" s="56">
        <v>100</v>
      </c>
      <c r="H56" s="56" t="s">
        <v>116</v>
      </c>
      <c r="I56" s="56" t="s">
        <v>138</v>
      </c>
      <c r="K56" s="79">
        <v>-24</v>
      </c>
      <c r="M56" s="84">
        <v>2433706.8199999998</v>
      </c>
      <c r="N56" s="77"/>
      <c r="O56" s="84">
        <v>440846.36</v>
      </c>
      <c r="P56" s="77"/>
      <c r="Q56" s="84">
        <v>2576950</v>
      </c>
      <c r="R56" s="85"/>
      <c r="S56" s="84">
        <v>75314</v>
      </c>
      <c r="U56" s="86">
        <v>3.09</v>
      </c>
      <c r="W56" s="87">
        <v>34.200000000000003</v>
      </c>
    </row>
    <row r="57" spans="1:24" x14ac:dyDescent="0.25">
      <c r="B57" s="105" t="s">
        <v>123</v>
      </c>
      <c r="C57" s="38" t="s">
        <v>54</v>
      </c>
      <c r="E57" s="78">
        <v>60997</v>
      </c>
      <c r="G57" s="56">
        <v>100</v>
      </c>
      <c r="H57" s="56" t="s">
        <v>116</v>
      </c>
      <c r="I57" s="56" t="s">
        <v>138</v>
      </c>
      <c r="K57" s="79">
        <v>-10</v>
      </c>
      <c r="M57" s="85">
        <v>42258224.399999999</v>
      </c>
      <c r="N57" s="77"/>
      <c r="O57" s="85">
        <v>5550379.5499999998</v>
      </c>
      <c r="P57" s="77"/>
      <c r="Q57" s="85">
        <v>40933667</v>
      </c>
      <c r="R57" s="85"/>
      <c r="S57" s="85">
        <v>1198840</v>
      </c>
      <c r="U57" s="106">
        <v>2.84</v>
      </c>
      <c r="W57" s="107">
        <v>34.1</v>
      </c>
    </row>
    <row r="58" spans="1:24" x14ac:dyDescent="0.25">
      <c r="B58" s="105" t="s">
        <v>123</v>
      </c>
      <c r="C58" s="38" t="s">
        <v>55</v>
      </c>
      <c r="E58" s="78">
        <v>60997</v>
      </c>
      <c r="G58" s="56">
        <v>100</v>
      </c>
      <c r="H58" s="56" t="s">
        <v>116</v>
      </c>
      <c r="I58" s="56" t="s">
        <v>138</v>
      </c>
      <c r="K58" s="79">
        <v>-5</v>
      </c>
      <c r="M58" s="84">
        <v>52563783.030000001</v>
      </c>
      <c r="N58" s="77"/>
      <c r="O58" s="84">
        <v>13049921.66</v>
      </c>
      <c r="P58" s="77"/>
      <c r="Q58" s="84">
        <v>42142051</v>
      </c>
      <c r="R58" s="85"/>
      <c r="S58" s="84">
        <v>1218918</v>
      </c>
      <c r="U58" s="86">
        <v>2.3199999999999998</v>
      </c>
      <c r="W58" s="87">
        <v>34.6</v>
      </c>
    </row>
    <row r="59" spans="1:24" x14ac:dyDescent="0.25">
      <c r="B59" s="105" t="s">
        <v>123</v>
      </c>
      <c r="C59" s="38" t="s">
        <v>56</v>
      </c>
      <c r="E59" s="78">
        <v>60997</v>
      </c>
      <c r="G59" s="56">
        <v>100</v>
      </c>
      <c r="H59" s="56" t="s">
        <v>116</v>
      </c>
      <c r="I59" s="56" t="s">
        <v>138</v>
      </c>
      <c r="K59" s="79">
        <v>-8</v>
      </c>
      <c r="M59" s="84">
        <v>33492534.379999999</v>
      </c>
      <c r="N59" s="77"/>
      <c r="O59" s="84">
        <v>9153795.4399999995</v>
      </c>
      <c r="P59" s="77"/>
      <c r="Q59" s="84">
        <v>27018142</v>
      </c>
      <c r="R59" s="85"/>
      <c r="S59" s="84">
        <v>797225</v>
      </c>
      <c r="U59" s="86">
        <v>2.38</v>
      </c>
      <c r="W59" s="87">
        <v>33.9</v>
      </c>
    </row>
    <row r="60" spans="1:24" x14ac:dyDescent="0.25">
      <c r="A60" s="38"/>
      <c r="B60" s="105" t="s">
        <v>123</v>
      </c>
      <c r="C60" s="38" t="s">
        <v>139</v>
      </c>
      <c r="E60" s="78" t="s">
        <v>140</v>
      </c>
      <c r="G60" s="56">
        <v>100</v>
      </c>
      <c r="H60" s="56" t="s">
        <v>116</v>
      </c>
      <c r="I60" s="56" t="s">
        <v>141</v>
      </c>
      <c r="K60" s="79">
        <v>-20</v>
      </c>
      <c r="M60" s="84">
        <v>23001091.789999999</v>
      </c>
      <c r="N60" s="77"/>
      <c r="O60" s="84">
        <v>5585326.9699999997</v>
      </c>
      <c r="P60" s="77"/>
      <c r="Q60" s="84">
        <v>22015983</v>
      </c>
      <c r="R60" s="85"/>
      <c r="S60" s="84">
        <v>400170</v>
      </c>
      <c r="U60" s="86">
        <v>1.74</v>
      </c>
      <c r="W60" s="87">
        <v>55</v>
      </c>
    </row>
    <row r="61" spans="1:24" x14ac:dyDescent="0.25">
      <c r="B61" s="105" t="s">
        <v>123</v>
      </c>
      <c r="C61" s="38" t="s">
        <v>142</v>
      </c>
      <c r="E61" s="78" t="s">
        <v>140</v>
      </c>
      <c r="G61" s="56">
        <v>100</v>
      </c>
      <c r="H61" s="56" t="s">
        <v>116</v>
      </c>
      <c r="I61" s="56" t="s">
        <v>141</v>
      </c>
      <c r="K61" s="79">
        <v>-20</v>
      </c>
      <c r="M61" s="84">
        <v>241849833.30000001</v>
      </c>
      <c r="N61" s="77"/>
      <c r="O61" s="84">
        <v>80739860.670000002</v>
      </c>
      <c r="P61" s="77"/>
      <c r="Q61" s="84">
        <v>209479939</v>
      </c>
      <c r="R61" s="85"/>
      <c r="S61" s="84">
        <v>3964699</v>
      </c>
      <c r="U61" s="86">
        <v>1.64</v>
      </c>
      <c r="W61" s="87">
        <v>52.8</v>
      </c>
    </row>
    <row r="62" spans="1:24" x14ac:dyDescent="0.25">
      <c r="B62" s="105"/>
      <c r="C62" s="38" t="s">
        <v>143</v>
      </c>
      <c r="E62" s="78" t="s">
        <v>140</v>
      </c>
      <c r="G62" s="56">
        <v>100</v>
      </c>
      <c r="H62" s="56" t="s">
        <v>116</v>
      </c>
      <c r="I62" s="56" t="s">
        <v>141</v>
      </c>
      <c r="K62" s="79">
        <v>-20</v>
      </c>
      <c r="M62" s="85">
        <v>40259998.490000002</v>
      </c>
      <c r="N62" s="77"/>
      <c r="O62" s="85">
        <v>20874637.27</v>
      </c>
      <c r="P62" s="77"/>
      <c r="Q62" s="85">
        <v>27437361</v>
      </c>
      <c r="R62" s="85"/>
      <c r="S62" s="85">
        <v>567195</v>
      </c>
      <c r="U62" s="86">
        <v>1.41</v>
      </c>
      <c r="W62" s="107">
        <v>48.4</v>
      </c>
    </row>
    <row r="63" spans="1:24" x14ac:dyDescent="0.25">
      <c r="B63" s="105" t="s">
        <v>123</v>
      </c>
      <c r="C63" s="38" t="s">
        <v>135</v>
      </c>
      <c r="E63" s="78"/>
      <c r="K63" s="79"/>
      <c r="M63" s="84">
        <v>23944861.229999997</v>
      </c>
      <c r="N63" s="77"/>
      <c r="O63" s="85">
        <v>-2085373.6699999995</v>
      </c>
      <c r="P63" s="77"/>
      <c r="Q63" s="85">
        <v>26030234.899999995</v>
      </c>
      <c r="R63" s="85"/>
      <c r="S63" s="85">
        <v>499216.05</v>
      </c>
      <c r="U63" s="86">
        <v>2.0848567070901445</v>
      </c>
      <c r="W63" s="87"/>
    </row>
    <row r="64" spans="1:24" x14ac:dyDescent="0.25">
      <c r="A64" s="38"/>
      <c r="B64" s="38" t="s">
        <v>123</v>
      </c>
      <c r="C64" s="38"/>
      <c r="D64" s="38"/>
      <c r="E64" s="32"/>
      <c r="M64" s="98"/>
      <c r="N64" s="77"/>
      <c r="O64" s="98"/>
      <c r="P64" s="77"/>
      <c r="Q64" s="98"/>
      <c r="R64" s="77"/>
      <c r="S64" s="99"/>
      <c r="U64" s="65"/>
      <c r="W64" s="96"/>
    </row>
    <row r="65" spans="1:24" ht="13" x14ac:dyDescent="0.3">
      <c r="A65" s="38"/>
      <c r="B65" s="13" t="s">
        <v>144</v>
      </c>
      <c r="C65" s="38"/>
      <c r="D65" s="38"/>
      <c r="E65" s="32"/>
      <c r="M65" s="100">
        <f>SUBTOTAL(9,M52:M64)</f>
        <v>614021913.44000006</v>
      </c>
      <c r="N65" s="100"/>
      <c r="O65" s="100">
        <f>SUBTOTAL(9,O52:O64)</f>
        <v>167856070.69000003</v>
      </c>
      <c r="P65" s="100"/>
      <c r="Q65" s="100">
        <f>SUBTOTAL(9,Q52:Q64)</f>
        <v>536929061.89999998</v>
      </c>
      <c r="R65" s="102"/>
      <c r="S65" s="100">
        <f>SUBTOTAL(9,S52:S64)</f>
        <v>12801477.050000001</v>
      </c>
      <c r="U65" s="103">
        <f>ROUND(S65/M65*100,2)</f>
        <v>2.08</v>
      </c>
      <c r="V65" s="100"/>
      <c r="W65" s="104"/>
      <c r="X65" s="100"/>
    </row>
    <row r="66" spans="1:24" ht="13" x14ac:dyDescent="0.3">
      <c r="A66" s="38"/>
      <c r="B66" s="13" t="s">
        <v>123</v>
      </c>
      <c r="C66" s="38"/>
      <c r="D66" s="38"/>
      <c r="E66" s="32"/>
      <c r="M66" s="108"/>
      <c r="N66" s="108"/>
      <c r="O66" s="108"/>
      <c r="P66" s="108"/>
      <c r="Q66" s="108"/>
      <c r="R66" s="109"/>
      <c r="S66" s="108"/>
      <c r="U66" s="65"/>
      <c r="V66" s="108"/>
      <c r="W66" s="110"/>
      <c r="X66" s="108"/>
    </row>
    <row r="67" spans="1:24" ht="13" x14ac:dyDescent="0.3">
      <c r="A67" s="13">
        <v>340.96</v>
      </c>
      <c r="B67" s="13" t="s">
        <v>145</v>
      </c>
      <c r="C67" s="38"/>
      <c r="D67" s="38"/>
      <c r="E67" s="32"/>
      <c r="M67" s="108"/>
      <c r="N67" s="108"/>
      <c r="O67" s="108"/>
      <c r="P67" s="108"/>
      <c r="Q67" s="108"/>
      <c r="R67" s="109"/>
      <c r="S67" s="108"/>
      <c r="U67" s="65"/>
      <c r="V67" s="108"/>
      <c r="W67" s="110"/>
      <c r="X67" s="108"/>
    </row>
    <row r="68" spans="1:24" ht="13" x14ac:dyDescent="0.3">
      <c r="A68" s="38"/>
      <c r="B68" s="13"/>
      <c r="C68" s="38"/>
      <c r="D68" s="38"/>
      <c r="E68" s="32"/>
      <c r="M68" s="108"/>
      <c r="N68" s="108"/>
      <c r="O68" s="108"/>
      <c r="P68" s="108"/>
      <c r="Q68" s="108"/>
      <c r="R68" s="109"/>
      <c r="S68" s="108"/>
      <c r="U68" s="65"/>
      <c r="V68" s="108"/>
      <c r="W68" s="110"/>
      <c r="X68" s="108"/>
    </row>
    <row r="69" spans="1:24" ht="13" x14ac:dyDescent="0.3">
      <c r="B69" s="13"/>
      <c r="C69" s="38" t="s">
        <v>146</v>
      </c>
      <c r="D69" s="38"/>
      <c r="E69" s="78">
        <v>55518</v>
      </c>
      <c r="G69" s="56">
        <v>45</v>
      </c>
      <c r="H69" s="56" t="s">
        <v>116</v>
      </c>
      <c r="I69" s="56" t="s">
        <v>147</v>
      </c>
      <c r="K69" s="79">
        <v>0</v>
      </c>
      <c r="M69" s="111">
        <v>1582853.98</v>
      </c>
      <c r="N69" s="77"/>
      <c r="O69" s="111">
        <v>98009.02</v>
      </c>
      <c r="P69" s="77"/>
      <c r="Q69" s="111">
        <v>1484845</v>
      </c>
      <c r="R69" s="85"/>
      <c r="S69" s="111">
        <v>61606</v>
      </c>
      <c r="U69" s="86">
        <v>3.89</v>
      </c>
      <c r="W69" s="87">
        <v>24.1</v>
      </c>
    </row>
    <row r="70" spans="1:24" ht="13" x14ac:dyDescent="0.3">
      <c r="A70" s="38"/>
      <c r="B70" s="13"/>
      <c r="C70" s="38"/>
      <c r="D70" s="38"/>
      <c r="E70" s="32"/>
      <c r="M70" s="108"/>
      <c r="N70" s="108"/>
      <c r="O70" s="108"/>
      <c r="P70" s="108"/>
      <c r="Q70" s="108"/>
      <c r="R70" s="109"/>
      <c r="S70" s="108"/>
      <c r="U70" s="65"/>
      <c r="V70" s="108"/>
      <c r="W70" s="110"/>
      <c r="X70" s="108"/>
    </row>
    <row r="71" spans="1:24" ht="13" x14ac:dyDescent="0.3">
      <c r="A71" s="38"/>
      <c r="B71" s="13" t="s">
        <v>148</v>
      </c>
      <c r="C71" s="38"/>
      <c r="D71" s="38"/>
      <c r="E71" s="32"/>
      <c r="M71" s="100">
        <f>SUBTOTAL(9, M69)</f>
        <v>1582853.98</v>
      </c>
      <c r="N71" s="100"/>
      <c r="O71" s="100">
        <f>SUBTOTAL(9, O69)</f>
        <v>98009.02</v>
      </c>
      <c r="P71" s="100"/>
      <c r="Q71" s="100">
        <f>SUBTOTAL(9, Q69)</f>
        <v>1484845</v>
      </c>
      <c r="R71" s="102"/>
      <c r="S71" s="100">
        <f>SUBTOTAL(9, S69)</f>
        <v>61606</v>
      </c>
      <c r="U71" s="103">
        <f>ROUND(S71/M71*100,2)</f>
        <v>3.89</v>
      </c>
      <c r="V71" s="100"/>
      <c r="W71" s="104"/>
      <c r="X71" s="100"/>
    </row>
    <row r="72" spans="1:24" ht="13" x14ac:dyDescent="0.3">
      <c r="A72" s="38"/>
      <c r="B72" s="13"/>
      <c r="C72" s="38"/>
      <c r="D72" s="38"/>
      <c r="E72" s="32"/>
      <c r="M72" s="108"/>
      <c r="N72" s="108"/>
      <c r="O72" s="108"/>
      <c r="P72" s="108"/>
      <c r="Q72" s="108"/>
      <c r="R72" s="109"/>
      <c r="S72" s="108"/>
      <c r="U72" s="65"/>
      <c r="V72" s="108"/>
      <c r="W72" s="110"/>
      <c r="X72" s="108"/>
    </row>
    <row r="73" spans="1:24" s="62" customFormat="1" ht="13" x14ac:dyDescent="0.3">
      <c r="A73" s="13">
        <v>340.99</v>
      </c>
      <c r="B73" s="13" t="s">
        <v>84</v>
      </c>
      <c r="C73" s="13"/>
      <c r="D73" s="13"/>
      <c r="E73" s="112"/>
      <c r="G73" s="54"/>
      <c r="H73" s="54"/>
      <c r="I73" s="54"/>
      <c r="K73" s="74"/>
      <c r="M73" s="100"/>
      <c r="N73" s="100"/>
      <c r="O73" s="100"/>
      <c r="P73" s="100"/>
      <c r="Q73" s="100"/>
      <c r="R73" s="102"/>
      <c r="S73" s="100"/>
      <c r="U73" s="103"/>
      <c r="V73" s="100"/>
      <c r="W73" s="104"/>
      <c r="X73" s="100"/>
    </row>
    <row r="74" spans="1:24" x14ac:dyDescent="0.25">
      <c r="A74" s="38"/>
      <c r="B74" s="105" t="s">
        <v>123</v>
      </c>
      <c r="C74" s="105"/>
      <c r="D74" s="38"/>
      <c r="E74" s="32"/>
      <c r="M74" s="77"/>
      <c r="N74" s="77"/>
      <c r="O74" s="77"/>
      <c r="P74" s="77"/>
      <c r="Q74" s="77"/>
      <c r="R74" s="77"/>
      <c r="U74" s="65"/>
      <c r="W74" s="96"/>
    </row>
    <row r="75" spans="1:24" x14ac:dyDescent="0.25">
      <c r="A75" s="38"/>
      <c r="B75" s="105" t="s">
        <v>149</v>
      </c>
      <c r="C75" s="105"/>
      <c r="D75" s="38"/>
      <c r="E75" s="32"/>
      <c r="M75" s="77"/>
      <c r="N75" s="77"/>
      <c r="O75" s="77"/>
      <c r="P75" s="77"/>
      <c r="Q75" s="77"/>
      <c r="R75" s="77"/>
      <c r="U75" s="65"/>
      <c r="W75" s="96"/>
    </row>
    <row r="76" spans="1:24" x14ac:dyDescent="0.25">
      <c r="B76" s="56" t="s">
        <v>123</v>
      </c>
      <c r="C76" s="38" t="s">
        <v>150</v>
      </c>
      <c r="E76" s="78">
        <v>54788</v>
      </c>
      <c r="G76" s="56">
        <v>75</v>
      </c>
      <c r="H76" s="56" t="s">
        <v>116</v>
      </c>
      <c r="I76" s="56" t="s">
        <v>151</v>
      </c>
      <c r="K76" s="79">
        <v>-3</v>
      </c>
      <c r="M76" s="80">
        <v>43645266.219999999</v>
      </c>
      <c r="N76" s="77"/>
      <c r="O76" s="80">
        <v>14071208.140000001</v>
      </c>
      <c r="P76" s="77"/>
      <c r="Q76" s="80">
        <v>30883416</v>
      </c>
      <c r="R76" s="81"/>
      <c r="S76" s="80">
        <v>1309193</v>
      </c>
      <c r="U76" s="82">
        <v>3</v>
      </c>
      <c r="W76" s="83">
        <v>23.6</v>
      </c>
    </row>
    <row r="77" spans="1:24" x14ac:dyDescent="0.25">
      <c r="B77" s="56" t="s">
        <v>123</v>
      </c>
      <c r="C77" s="38" t="s">
        <v>152</v>
      </c>
      <c r="E77" s="78">
        <v>54788</v>
      </c>
      <c r="G77" s="56">
        <v>75</v>
      </c>
      <c r="H77" s="56" t="s">
        <v>116</v>
      </c>
      <c r="I77" s="56" t="s">
        <v>151</v>
      </c>
      <c r="K77" s="79">
        <v>-1</v>
      </c>
      <c r="M77" s="80">
        <v>17461600.059999999</v>
      </c>
      <c r="N77" s="77"/>
      <c r="O77" s="80">
        <v>6878554.9900000002</v>
      </c>
      <c r="P77" s="77"/>
      <c r="Q77" s="80">
        <v>10757661</v>
      </c>
      <c r="R77" s="81"/>
      <c r="S77" s="80">
        <v>448016</v>
      </c>
      <c r="U77" s="82">
        <v>2.57</v>
      </c>
      <c r="W77" s="83">
        <v>24</v>
      </c>
    </row>
    <row r="78" spans="1:24" x14ac:dyDescent="0.25">
      <c r="B78" s="56" t="s">
        <v>123</v>
      </c>
      <c r="C78" s="38" t="s">
        <v>153</v>
      </c>
      <c r="E78" s="78">
        <v>54788</v>
      </c>
      <c r="G78" s="56">
        <v>75</v>
      </c>
      <c r="H78" s="56" t="s">
        <v>116</v>
      </c>
      <c r="I78" s="56" t="s">
        <v>151</v>
      </c>
      <c r="K78" s="79">
        <v>-6</v>
      </c>
      <c r="M78" s="80">
        <v>20230710.050000001</v>
      </c>
      <c r="N78" s="77"/>
      <c r="O78" s="80">
        <v>7604683.1799999997</v>
      </c>
      <c r="P78" s="77"/>
      <c r="Q78" s="80">
        <v>13839869</v>
      </c>
      <c r="R78" s="81"/>
      <c r="S78" s="80">
        <v>577509</v>
      </c>
      <c r="U78" s="82">
        <v>2.85</v>
      </c>
      <c r="W78" s="83">
        <v>24</v>
      </c>
    </row>
    <row r="79" spans="1:24" x14ac:dyDescent="0.25">
      <c r="C79" s="38"/>
      <c r="E79" s="78"/>
      <c r="K79" s="79"/>
      <c r="M79" s="80"/>
      <c r="N79" s="77"/>
      <c r="O79" s="80"/>
      <c r="P79" s="77"/>
      <c r="Q79" s="80"/>
      <c r="R79" s="81"/>
      <c r="S79" s="80"/>
      <c r="U79" s="82"/>
      <c r="W79" s="83"/>
    </row>
    <row r="80" spans="1:24" x14ac:dyDescent="0.25">
      <c r="B80" s="56" t="s">
        <v>45</v>
      </c>
      <c r="C80" s="38"/>
      <c r="E80" s="78"/>
      <c r="K80" s="79"/>
      <c r="M80" s="80"/>
      <c r="N80" s="77"/>
      <c r="O80" s="80"/>
      <c r="P80" s="77"/>
      <c r="Q80" s="80"/>
      <c r="R80" s="81"/>
      <c r="S80" s="80"/>
      <c r="U80" s="82"/>
      <c r="W80" s="83"/>
    </row>
    <row r="81" spans="1:23" x14ac:dyDescent="0.25">
      <c r="B81" s="56" t="s">
        <v>123</v>
      </c>
      <c r="C81" s="38" t="s">
        <v>154</v>
      </c>
      <c r="E81" s="78">
        <v>54788</v>
      </c>
      <c r="G81" s="56">
        <v>30</v>
      </c>
      <c r="H81" s="56" t="s">
        <v>116</v>
      </c>
      <c r="I81" s="56" t="s">
        <v>138</v>
      </c>
      <c r="K81" s="79">
        <v>-11</v>
      </c>
      <c r="M81" s="80">
        <v>57829237.359999999</v>
      </c>
      <c r="N81" s="77"/>
      <c r="O81" s="80">
        <v>11119148.390000001</v>
      </c>
      <c r="P81" s="77"/>
      <c r="Q81" s="80">
        <v>53071305</v>
      </c>
      <c r="R81" s="81"/>
      <c r="S81" s="80">
        <v>3829244</v>
      </c>
      <c r="U81" s="82">
        <v>6.62</v>
      </c>
      <c r="W81" s="83">
        <v>13.9</v>
      </c>
    </row>
    <row r="82" spans="1:23" x14ac:dyDescent="0.25">
      <c r="B82" s="56" t="s">
        <v>123</v>
      </c>
      <c r="C82" s="38" t="s">
        <v>155</v>
      </c>
      <c r="E82" s="78">
        <v>54788</v>
      </c>
      <c r="G82" s="56">
        <v>30</v>
      </c>
      <c r="H82" s="56" t="s">
        <v>116</v>
      </c>
      <c r="I82" s="56" t="s">
        <v>138</v>
      </c>
      <c r="K82" s="79">
        <v>-11</v>
      </c>
      <c r="M82" s="88">
        <v>39322117.530000001</v>
      </c>
      <c r="N82" s="77"/>
      <c r="O82" s="88">
        <v>3328106.39</v>
      </c>
      <c r="P82" s="77"/>
      <c r="Q82" s="88">
        <v>40319444</v>
      </c>
      <c r="R82" s="81"/>
      <c r="S82" s="88">
        <v>2870636</v>
      </c>
      <c r="U82" s="82">
        <v>7.3</v>
      </c>
      <c r="W82" s="83">
        <v>14</v>
      </c>
    </row>
    <row r="83" spans="1:23" x14ac:dyDescent="0.25">
      <c r="C83" s="38"/>
      <c r="E83" s="78"/>
      <c r="K83" s="79"/>
      <c r="M83" s="81"/>
      <c r="N83" s="77"/>
      <c r="O83" s="81"/>
      <c r="P83" s="77"/>
      <c r="Q83" s="81"/>
      <c r="R83" s="81"/>
      <c r="S83" s="81"/>
      <c r="U83" s="82"/>
      <c r="W83" s="83"/>
    </row>
    <row r="84" spans="1:23" x14ac:dyDescent="0.25">
      <c r="B84" s="105" t="s">
        <v>156</v>
      </c>
      <c r="C84" s="38"/>
      <c r="E84" s="78"/>
      <c r="K84" s="79"/>
      <c r="M84" s="88">
        <f>SUBTOTAL(9, M81:M82)</f>
        <v>97151354.890000001</v>
      </c>
      <c r="N84" s="77"/>
      <c r="O84" s="88">
        <f>SUBTOTAL(9, O81:O82)</f>
        <v>14447254.780000001</v>
      </c>
      <c r="P84" s="77"/>
      <c r="Q84" s="88">
        <f>SUBTOTAL(9, Q81:Q82)</f>
        <v>93390749</v>
      </c>
      <c r="R84" s="81"/>
      <c r="S84" s="88">
        <f>SUBTOTAL(9, S81:S82)</f>
        <v>6699880</v>
      </c>
      <c r="U84" s="65">
        <v>6.63</v>
      </c>
      <c r="W84" s="83">
        <v>13.9</v>
      </c>
    </row>
    <row r="85" spans="1:23" x14ac:dyDescent="0.25">
      <c r="A85" s="105"/>
      <c r="B85" s="105" t="s">
        <v>123</v>
      </c>
      <c r="C85" s="105"/>
      <c r="D85" s="38"/>
      <c r="E85" s="32"/>
      <c r="M85" s="77"/>
      <c r="N85" s="77"/>
      <c r="O85" s="77"/>
      <c r="P85" s="77"/>
      <c r="Q85" s="77"/>
      <c r="R85" s="77"/>
      <c r="U85" s="65"/>
      <c r="W85" s="96"/>
    </row>
    <row r="86" spans="1:23" x14ac:dyDescent="0.25">
      <c r="A86" s="105"/>
      <c r="B86" s="105" t="s">
        <v>157</v>
      </c>
      <c r="C86" s="105"/>
      <c r="D86" s="38"/>
      <c r="E86" s="32"/>
      <c r="M86" s="80">
        <f>SUBTOTAL(9,M76:M84)</f>
        <v>178488931.22</v>
      </c>
      <c r="N86" s="77"/>
      <c r="O86" s="80">
        <f>SUBTOTAL(9,O76:O84)</f>
        <v>43001701.090000004</v>
      </c>
      <c r="P86" s="77"/>
      <c r="Q86" s="80">
        <f>SUBTOTAL(9,Q76:Q84)</f>
        <v>148871695</v>
      </c>
      <c r="R86" s="81"/>
      <c r="S86" s="80">
        <f>SUBTOTAL(9,S76:S84)</f>
        <v>9034598</v>
      </c>
      <c r="U86" s="65">
        <f>ROUND(S86/M86*100,2)</f>
        <v>5.0599999999999996</v>
      </c>
      <c r="W86" s="96"/>
    </row>
    <row r="87" spans="1:23" ht="13" x14ac:dyDescent="0.3">
      <c r="A87" s="105"/>
      <c r="B87" s="113"/>
      <c r="C87" s="105"/>
      <c r="D87" s="38"/>
      <c r="E87" s="32"/>
      <c r="M87" s="108"/>
      <c r="N87" s="77"/>
      <c r="O87" s="108"/>
      <c r="P87" s="77"/>
      <c r="Q87" s="108"/>
      <c r="R87" s="109"/>
      <c r="S87" s="108"/>
      <c r="U87" s="103"/>
      <c r="W87" s="96"/>
    </row>
    <row r="88" spans="1:23" ht="13" x14ac:dyDescent="0.3">
      <c r="A88" s="105"/>
      <c r="B88" s="113"/>
      <c r="C88" s="105"/>
      <c r="D88" s="38"/>
      <c r="E88" s="32"/>
      <c r="M88" s="108"/>
      <c r="N88" s="77"/>
      <c r="O88" s="108"/>
      <c r="P88" s="77"/>
      <c r="Q88" s="108"/>
      <c r="R88" s="109"/>
      <c r="S88" s="108"/>
      <c r="U88" s="103"/>
      <c r="W88" s="96"/>
    </row>
    <row r="89" spans="1:23" x14ac:dyDescent="0.25">
      <c r="A89" s="38"/>
      <c r="B89" s="105" t="s">
        <v>158</v>
      </c>
      <c r="C89" s="105"/>
      <c r="D89" s="38"/>
      <c r="E89" s="32"/>
      <c r="M89" s="77"/>
      <c r="N89" s="77"/>
      <c r="O89" s="77"/>
      <c r="P89" s="77"/>
      <c r="Q89" s="77"/>
      <c r="R89" s="77"/>
      <c r="U89" s="65"/>
      <c r="W89" s="96"/>
    </row>
    <row r="90" spans="1:23" x14ac:dyDescent="0.25">
      <c r="B90" s="56" t="s">
        <v>123</v>
      </c>
      <c r="C90" s="38" t="s">
        <v>61</v>
      </c>
      <c r="E90" s="78">
        <v>50040</v>
      </c>
      <c r="G90" s="56">
        <v>90</v>
      </c>
      <c r="H90" s="56" t="s">
        <v>116</v>
      </c>
      <c r="I90" s="56" t="s">
        <v>151</v>
      </c>
      <c r="K90" s="79">
        <v>-2</v>
      </c>
      <c r="M90" s="80">
        <v>67721101.709999993</v>
      </c>
      <c r="N90" s="77"/>
      <c r="O90" s="80">
        <v>30355933.93</v>
      </c>
      <c r="P90" s="77"/>
      <c r="Q90" s="80">
        <v>38719590</v>
      </c>
      <c r="R90" s="81"/>
      <c r="S90" s="80">
        <v>3047396</v>
      </c>
      <c r="U90" s="82">
        <v>4.5</v>
      </c>
      <c r="W90" s="83">
        <v>12.7</v>
      </c>
    </row>
    <row r="91" spans="1:23" x14ac:dyDescent="0.25">
      <c r="B91" s="56" t="s">
        <v>123</v>
      </c>
      <c r="C91" s="38" t="s">
        <v>62</v>
      </c>
      <c r="E91" s="78">
        <v>49674</v>
      </c>
      <c r="G91" s="56">
        <v>90</v>
      </c>
      <c r="H91" s="56" t="s">
        <v>116</v>
      </c>
      <c r="I91" s="56" t="s">
        <v>151</v>
      </c>
      <c r="K91" s="79">
        <v>-2</v>
      </c>
      <c r="M91" s="80">
        <v>111163130.65000001</v>
      </c>
      <c r="N91" s="77"/>
      <c r="O91" s="80">
        <v>59566442.409999996</v>
      </c>
      <c r="P91" s="77"/>
      <c r="Q91" s="80">
        <v>53819951</v>
      </c>
      <c r="R91" s="81"/>
      <c r="S91" s="80">
        <v>4580296</v>
      </c>
      <c r="U91" s="82">
        <v>4.12</v>
      </c>
      <c r="W91" s="83">
        <v>11.8</v>
      </c>
    </row>
    <row r="92" spans="1:23" x14ac:dyDescent="0.25">
      <c r="B92" s="56" t="s">
        <v>123</v>
      </c>
      <c r="C92" s="38" t="s">
        <v>64</v>
      </c>
      <c r="E92" s="78">
        <v>51135</v>
      </c>
      <c r="G92" s="56">
        <v>90</v>
      </c>
      <c r="H92" s="56" t="s">
        <v>116</v>
      </c>
      <c r="I92" s="56" t="s">
        <v>151</v>
      </c>
      <c r="K92" s="79">
        <v>-2</v>
      </c>
      <c r="M92" s="80">
        <v>12399703.869999999</v>
      </c>
      <c r="N92" s="77"/>
      <c r="O92" s="80">
        <v>4488546.49</v>
      </c>
      <c r="P92" s="77"/>
      <c r="Q92" s="80">
        <v>8159151</v>
      </c>
      <c r="R92" s="81"/>
      <c r="S92" s="80">
        <v>526382</v>
      </c>
      <c r="U92" s="82">
        <v>4.25</v>
      </c>
      <c r="W92" s="83">
        <v>15.5</v>
      </c>
    </row>
    <row r="93" spans="1:23" x14ac:dyDescent="0.25">
      <c r="B93" s="56" t="s">
        <v>123</v>
      </c>
      <c r="C93" s="38" t="s">
        <v>63</v>
      </c>
      <c r="E93" s="78">
        <v>51501</v>
      </c>
      <c r="G93" s="56">
        <v>90</v>
      </c>
      <c r="H93" s="56" t="s">
        <v>116</v>
      </c>
      <c r="I93" s="56" t="s">
        <v>151</v>
      </c>
      <c r="K93" s="79">
        <v>-1</v>
      </c>
      <c r="M93" s="80">
        <v>98031285.590000004</v>
      </c>
      <c r="N93" s="77"/>
      <c r="O93" s="80">
        <v>33630847.289999999</v>
      </c>
      <c r="P93" s="77"/>
      <c r="Q93" s="80">
        <v>65380751</v>
      </c>
      <c r="R93" s="81"/>
      <c r="S93" s="80">
        <v>3962466</v>
      </c>
      <c r="U93" s="82">
        <v>4.04</v>
      </c>
      <c r="W93" s="83">
        <v>16.5</v>
      </c>
    </row>
    <row r="94" spans="1:23" x14ac:dyDescent="0.25">
      <c r="B94" s="56" t="s">
        <v>123</v>
      </c>
      <c r="C94" s="38" t="s">
        <v>65</v>
      </c>
      <c r="E94" s="78">
        <v>49674</v>
      </c>
      <c r="G94" s="56">
        <v>90</v>
      </c>
      <c r="H94" s="56" t="s">
        <v>116</v>
      </c>
      <c r="I94" s="56" t="s">
        <v>151</v>
      </c>
      <c r="K94" s="79">
        <v>-2</v>
      </c>
      <c r="M94" s="88">
        <v>24785573.02</v>
      </c>
      <c r="N94" s="77"/>
      <c r="O94" s="88">
        <v>13165183.91</v>
      </c>
      <c r="P94" s="77"/>
      <c r="Q94" s="88">
        <v>12116101</v>
      </c>
      <c r="R94" s="81"/>
      <c r="S94" s="88">
        <v>1031094</v>
      </c>
      <c r="U94" s="82">
        <v>4.16</v>
      </c>
      <c r="W94" s="83">
        <v>11.8</v>
      </c>
    </row>
    <row r="95" spans="1:23" x14ac:dyDescent="0.25">
      <c r="A95" s="105"/>
      <c r="B95" s="105" t="s">
        <v>123</v>
      </c>
      <c r="C95" s="105"/>
      <c r="D95" s="38"/>
      <c r="E95" s="32"/>
      <c r="M95" s="77"/>
      <c r="N95" s="77"/>
      <c r="O95" s="77"/>
      <c r="P95" s="77"/>
      <c r="Q95" s="77"/>
      <c r="R95" s="77"/>
      <c r="U95" s="65"/>
      <c r="W95" s="96"/>
    </row>
    <row r="96" spans="1:23" x14ac:dyDescent="0.25">
      <c r="A96" s="105"/>
      <c r="B96" s="105" t="s">
        <v>159</v>
      </c>
      <c r="C96" s="105"/>
      <c r="D96" s="38"/>
      <c r="E96" s="32"/>
      <c r="M96" s="88">
        <f>SUBTOTAL(9,M90:M94)</f>
        <v>314100794.84000003</v>
      </c>
      <c r="N96" s="77"/>
      <c r="O96" s="88">
        <f>SUBTOTAL(9,O90:O94)</f>
        <v>141206954.03</v>
      </c>
      <c r="P96" s="77"/>
      <c r="Q96" s="88">
        <f>SUBTOTAL(9,Q90:Q94)</f>
        <v>178195544</v>
      </c>
      <c r="R96" s="81"/>
      <c r="S96" s="88">
        <f>SUBTOTAL(9,S90:S94)</f>
        <v>13147634</v>
      </c>
      <c r="U96" s="65">
        <f>ROUND(S96/M96*100,2)</f>
        <v>4.1900000000000004</v>
      </c>
      <c r="W96" s="96"/>
    </row>
    <row r="97" spans="1:24" ht="13" x14ac:dyDescent="0.3">
      <c r="A97" s="105"/>
      <c r="B97" s="113"/>
      <c r="C97" s="105"/>
      <c r="D97" s="38"/>
      <c r="E97" s="32"/>
      <c r="M97" s="108"/>
      <c r="N97" s="77"/>
      <c r="O97" s="108"/>
      <c r="P97" s="77"/>
      <c r="Q97" s="108"/>
      <c r="R97" s="109"/>
      <c r="S97" s="108"/>
      <c r="U97" s="103"/>
      <c r="W97" s="96"/>
    </row>
    <row r="98" spans="1:24" ht="13" x14ac:dyDescent="0.3">
      <c r="A98" s="105"/>
      <c r="B98" s="113" t="s">
        <v>160</v>
      </c>
      <c r="C98" s="105"/>
      <c r="D98" s="38"/>
      <c r="E98" s="32"/>
      <c r="M98" s="108">
        <f>SUBTOTAL(9,M76:M96)</f>
        <v>492589726.06000006</v>
      </c>
      <c r="N98" s="77"/>
      <c r="O98" s="108">
        <f>SUBTOTAL(9,O76:O96)</f>
        <v>184208655.12</v>
      </c>
      <c r="P98" s="77"/>
      <c r="Q98" s="108">
        <f>SUBTOTAL(9,Q76:Q96)</f>
        <v>327067239</v>
      </c>
      <c r="R98" s="109"/>
      <c r="S98" s="108">
        <f>SUBTOTAL(9,S76:S96)</f>
        <v>22182232</v>
      </c>
      <c r="U98" s="103">
        <f>ROUND(S98/M98*100,2)</f>
        <v>4.5</v>
      </c>
      <c r="W98" s="96"/>
    </row>
    <row r="99" spans="1:24" x14ac:dyDescent="0.25">
      <c r="A99" s="105"/>
      <c r="B99" s="105" t="s">
        <v>123</v>
      </c>
      <c r="C99" s="105"/>
      <c r="D99" s="38"/>
      <c r="E99" s="32"/>
      <c r="M99" s="77"/>
      <c r="N99" s="77"/>
      <c r="O99" s="77"/>
      <c r="P99" s="77"/>
      <c r="Q99" s="77"/>
      <c r="R99" s="77"/>
      <c r="U99" s="65"/>
      <c r="W99" s="96"/>
    </row>
    <row r="100" spans="1:24" ht="13" x14ac:dyDescent="0.3">
      <c r="A100" s="105"/>
      <c r="B100" s="113" t="s">
        <v>161</v>
      </c>
      <c r="C100" s="105"/>
      <c r="D100" s="38"/>
      <c r="E100" s="32"/>
      <c r="M100" s="77"/>
      <c r="N100" s="77"/>
      <c r="O100" s="77"/>
      <c r="P100" s="77"/>
      <c r="Q100" s="77"/>
      <c r="R100" s="77"/>
      <c r="U100" s="65"/>
      <c r="W100" s="96"/>
    </row>
    <row r="101" spans="1:24" x14ac:dyDescent="0.25">
      <c r="A101" s="114">
        <v>350.1</v>
      </c>
      <c r="B101" s="105" t="s">
        <v>123</v>
      </c>
      <c r="C101" s="38" t="s">
        <v>162</v>
      </c>
      <c r="E101" s="78" t="s">
        <v>140</v>
      </c>
      <c r="G101" s="56">
        <v>80</v>
      </c>
      <c r="H101" s="56" t="s">
        <v>116</v>
      </c>
      <c r="I101" s="56" t="s">
        <v>163</v>
      </c>
      <c r="K101" s="79">
        <v>0</v>
      </c>
      <c r="M101" s="80">
        <v>100622596.53</v>
      </c>
      <c r="N101" s="77"/>
      <c r="O101" s="80">
        <v>26905421.25</v>
      </c>
      <c r="P101" s="77"/>
      <c r="Q101" s="80">
        <v>73717175</v>
      </c>
      <c r="R101" s="81"/>
      <c r="S101" s="80">
        <v>1330578</v>
      </c>
      <c r="U101" s="82">
        <v>1.32</v>
      </c>
      <c r="W101" s="83">
        <v>55.4</v>
      </c>
    </row>
    <row r="102" spans="1:24" x14ac:dyDescent="0.25">
      <c r="A102" s="114">
        <v>353</v>
      </c>
      <c r="B102" s="105" t="s">
        <v>123</v>
      </c>
      <c r="C102" s="38" t="s">
        <v>164</v>
      </c>
      <c r="E102" s="78" t="s">
        <v>140</v>
      </c>
      <c r="G102" s="56">
        <v>48</v>
      </c>
      <c r="H102" s="56" t="s">
        <v>116</v>
      </c>
      <c r="I102" s="56" t="s">
        <v>165</v>
      </c>
      <c r="K102" s="79">
        <v>-20</v>
      </c>
      <c r="M102" s="80">
        <v>586908961.82000005</v>
      </c>
      <c r="N102" s="77"/>
      <c r="O102" s="80">
        <v>253049475.63999999</v>
      </c>
      <c r="P102" s="77"/>
      <c r="Q102" s="80">
        <v>451241279</v>
      </c>
      <c r="R102" s="81"/>
      <c r="S102" s="80">
        <v>16060367</v>
      </c>
      <c r="U102" s="82">
        <v>2.74</v>
      </c>
      <c r="W102" s="83">
        <v>28.1</v>
      </c>
    </row>
    <row r="103" spans="1:24" x14ac:dyDescent="0.25">
      <c r="A103" s="114">
        <v>354</v>
      </c>
      <c r="B103" s="105" t="s">
        <v>123</v>
      </c>
      <c r="C103" s="38" t="s">
        <v>166</v>
      </c>
      <c r="E103" s="78" t="s">
        <v>140</v>
      </c>
      <c r="G103" s="56">
        <v>60</v>
      </c>
      <c r="H103" s="56" t="s">
        <v>116</v>
      </c>
      <c r="I103" s="56" t="s">
        <v>167</v>
      </c>
      <c r="K103" s="79">
        <v>-20</v>
      </c>
      <c r="M103" s="80">
        <v>111028870.31</v>
      </c>
      <c r="N103" s="77"/>
      <c r="O103" s="80">
        <v>73423125.019999996</v>
      </c>
      <c r="P103" s="77"/>
      <c r="Q103" s="80">
        <v>59811519</v>
      </c>
      <c r="R103" s="81"/>
      <c r="S103" s="80">
        <v>1449994</v>
      </c>
      <c r="U103" s="82">
        <v>1.31</v>
      </c>
      <c r="W103" s="83">
        <v>41.2</v>
      </c>
    </row>
    <row r="104" spans="1:24" x14ac:dyDescent="0.25">
      <c r="A104" s="114">
        <v>355</v>
      </c>
      <c r="B104" s="105" t="s">
        <v>123</v>
      </c>
      <c r="C104" s="38" t="s">
        <v>168</v>
      </c>
      <c r="E104" s="78" t="s">
        <v>140</v>
      </c>
      <c r="G104" s="56">
        <v>45</v>
      </c>
      <c r="H104" s="56" t="s">
        <v>116</v>
      </c>
      <c r="I104" s="56" t="s">
        <v>169</v>
      </c>
      <c r="K104" s="79">
        <v>-20</v>
      </c>
      <c r="M104" s="80">
        <v>268176041.83000001</v>
      </c>
      <c r="N104" s="77"/>
      <c r="O104" s="80">
        <v>82589383.590000004</v>
      </c>
      <c r="P104" s="77"/>
      <c r="Q104" s="80">
        <v>239221867</v>
      </c>
      <c r="R104" s="81"/>
      <c r="S104" s="80">
        <v>9209997</v>
      </c>
      <c r="U104" s="82">
        <v>3.43</v>
      </c>
      <c r="W104" s="83">
        <v>26</v>
      </c>
    </row>
    <row r="105" spans="1:24" x14ac:dyDescent="0.25">
      <c r="A105" s="114">
        <v>356</v>
      </c>
      <c r="B105" s="105" t="s">
        <v>123</v>
      </c>
      <c r="C105" s="38" t="s">
        <v>170</v>
      </c>
      <c r="E105" s="78" t="s">
        <v>140</v>
      </c>
      <c r="G105" s="56">
        <v>45</v>
      </c>
      <c r="H105" s="56" t="s">
        <v>116</v>
      </c>
      <c r="I105" s="56" t="s">
        <v>171</v>
      </c>
      <c r="K105" s="79">
        <v>-20</v>
      </c>
      <c r="M105" s="80">
        <v>178454462.63999999</v>
      </c>
      <c r="N105" s="77"/>
      <c r="O105" s="80">
        <v>75534093.769999996</v>
      </c>
      <c r="P105" s="77"/>
      <c r="Q105" s="80">
        <v>138611261</v>
      </c>
      <c r="R105" s="81"/>
      <c r="S105" s="80">
        <v>5546910</v>
      </c>
      <c r="U105" s="82">
        <v>3.11</v>
      </c>
      <c r="W105" s="83">
        <v>25</v>
      </c>
    </row>
    <row r="106" spans="1:24" x14ac:dyDescent="0.25">
      <c r="A106" s="114">
        <v>357</v>
      </c>
      <c r="B106" s="105" t="s">
        <v>123</v>
      </c>
      <c r="C106" s="38" t="s">
        <v>172</v>
      </c>
      <c r="E106" s="78" t="s">
        <v>140</v>
      </c>
      <c r="G106" s="56">
        <v>65</v>
      </c>
      <c r="H106" s="56" t="s">
        <v>116</v>
      </c>
      <c r="I106" s="56" t="s">
        <v>173</v>
      </c>
      <c r="K106" s="79">
        <v>0</v>
      </c>
      <c r="M106" s="80">
        <v>1736138.8</v>
      </c>
      <c r="N106" s="77"/>
      <c r="O106" s="80">
        <v>611263.16</v>
      </c>
      <c r="P106" s="77"/>
      <c r="Q106" s="80">
        <v>1124876</v>
      </c>
      <c r="R106" s="81"/>
      <c r="S106" s="80">
        <v>27127</v>
      </c>
      <c r="U106" s="82">
        <v>1.56</v>
      </c>
      <c r="W106" s="83">
        <v>41.5</v>
      </c>
    </row>
    <row r="107" spans="1:24" x14ac:dyDescent="0.25">
      <c r="A107" s="114">
        <v>358</v>
      </c>
      <c r="B107" s="105" t="s">
        <v>123</v>
      </c>
      <c r="C107" s="38" t="s">
        <v>174</v>
      </c>
      <c r="E107" s="78" t="s">
        <v>140</v>
      </c>
      <c r="G107" s="56">
        <v>45</v>
      </c>
      <c r="H107" s="56" t="s">
        <v>116</v>
      </c>
      <c r="I107" s="56" t="s">
        <v>173</v>
      </c>
      <c r="K107" s="79">
        <v>-10</v>
      </c>
      <c r="M107" s="80">
        <v>7345546.4900000002</v>
      </c>
      <c r="N107" s="77"/>
      <c r="O107" s="80">
        <v>853458.85</v>
      </c>
      <c r="P107" s="77"/>
      <c r="Q107" s="80">
        <v>7226642</v>
      </c>
      <c r="R107" s="81"/>
      <c r="S107" s="80">
        <v>194359</v>
      </c>
      <c r="U107" s="82">
        <v>2.65</v>
      </c>
      <c r="W107" s="83">
        <v>37.200000000000003</v>
      </c>
    </row>
    <row r="108" spans="1:24" x14ac:dyDescent="0.25">
      <c r="A108" s="114">
        <v>359</v>
      </c>
      <c r="B108" s="105" t="s">
        <v>123</v>
      </c>
      <c r="C108" s="38" t="s">
        <v>175</v>
      </c>
      <c r="E108" s="78" t="s">
        <v>140</v>
      </c>
      <c r="G108" s="56">
        <v>60</v>
      </c>
      <c r="H108" s="56" t="s">
        <v>116</v>
      </c>
      <c r="I108" s="56" t="s">
        <v>173</v>
      </c>
      <c r="K108" s="79">
        <v>0</v>
      </c>
      <c r="M108" s="88">
        <v>344182.75</v>
      </c>
      <c r="N108" s="77"/>
      <c r="O108" s="88">
        <v>110123.06</v>
      </c>
      <c r="P108" s="77"/>
      <c r="Q108" s="88">
        <v>234060</v>
      </c>
      <c r="R108" s="81"/>
      <c r="S108" s="88">
        <v>6260</v>
      </c>
      <c r="U108" s="82">
        <v>1.82</v>
      </c>
      <c r="W108" s="83">
        <v>37.4</v>
      </c>
    </row>
    <row r="109" spans="1:24" x14ac:dyDescent="0.25">
      <c r="B109" s="105" t="s">
        <v>123</v>
      </c>
      <c r="C109" s="114"/>
      <c r="D109" s="38"/>
      <c r="E109" s="32"/>
      <c r="M109" s="77"/>
      <c r="N109" s="77"/>
      <c r="O109" s="77"/>
      <c r="P109" s="77"/>
      <c r="Q109" s="77"/>
      <c r="R109" s="77"/>
      <c r="U109" s="65"/>
      <c r="W109" s="96"/>
    </row>
    <row r="110" spans="1:24" ht="13" x14ac:dyDescent="0.3">
      <c r="A110" s="114"/>
      <c r="B110" s="113" t="s">
        <v>176</v>
      </c>
      <c r="C110" s="114"/>
      <c r="D110" s="38"/>
      <c r="E110" s="32"/>
      <c r="M110" s="108">
        <f>SUBTOTAL(9,M101:M108)</f>
        <v>1254616801.1700001</v>
      </c>
      <c r="N110" s="108"/>
      <c r="O110" s="108">
        <f>SUBTOTAL(9,O101:O108)</f>
        <v>513076344.34000003</v>
      </c>
      <c r="P110" s="108"/>
      <c r="Q110" s="108">
        <f>SUBTOTAL(9,Q101:Q108)</f>
        <v>971188679</v>
      </c>
      <c r="R110" s="109"/>
      <c r="S110" s="108">
        <f>SUBTOTAL(9,S101:S108)</f>
        <v>33825592</v>
      </c>
      <c r="U110" s="103">
        <f>ROUND(S110/M110*100,2)</f>
        <v>2.7</v>
      </c>
      <c r="V110" s="108"/>
      <c r="W110" s="110"/>
      <c r="X110" s="108"/>
    </row>
    <row r="111" spans="1:24" x14ac:dyDescent="0.25">
      <c r="A111" s="114"/>
      <c r="B111" s="105" t="s">
        <v>123</v>
      </c>
      <c r="C111" s="114"/>
      <c r="D111" s="38"/>
      <c r="E111" s="32"/>
      <c r="M111" s="77"/>
      <c r="N111" s="77"/>
      <c r="O111" s="77"/>
      <c r="P111" s="77"/>
      <c r="Q111" s="77"/>
      <c r="R111" s="77"/>
      <c r="U111" s="65"/>
      <c r="W111" s="96"/>
    </row>
    <row r="112" spans="1:24" ht="13" x14ac:dyDescent="0.3">
      <c r="A112" s="114"/>
      <c r="B112" s="113" t="s">
        <v>177</v>
      </c>
      <c r="C112" s="114"/>
      <c r="D112" s="38"/>
      <c r="E112" s="32"/>
      <c r="M112" s="77"/>
      <c r="N112" s="77"/>
      <c r="O112" s="77"/>
      <c r="P112" s="77"/>
      <c r="Q112" s="77"/>
      <c r="R112" s="77"/>
      <c r="U112" s="65"/>
      <c r="W112" s="96"/>
    </row>
    <row r="113" spans="1:23" x14ac:dyDescent="0.25">
      <c r="A113" s="114">
        <v>360.1</v>
      </c>
      <c r="B113" s="105" t="s">
        <v>123</v>
      </c>
      <c r="C113" s="38" t="s">
        <v>178</v>
      </c>
      <c r="E113" s="78" t="s">
        <v>140</v>
      </c>
      <c r="G113" s="56">
        <v>65</v>
      </c>
      <c r="H113" s="56" t="s">
        <v>116</v>
      </c>
      <c r="I113" s="56" t="s">
        <v>163</v>
      </c>
      <c r="K113" s="79">
        <v>0</v>
      </c>
      <c r="M113" s="80">
        <v>118136716.15000001</v>
      </c>
      <c r="N113" s="77"/>
      <c r="O113" s="80">
        <v>15711852.449999999</v>
      </c>
      <c r="P113" s="77"/>
      <c r="Q113" s="80">
        <v>102424864</v>
      </c>
      <c r="R113" s="81"/>
      <c r="S113" s="80">
        <v>1860352</v>
      </c>
      <c r="U113" s="82">
        <v>1.57</v>
      </c>
      <c r="W113" s="83">
        <v>55.1</v>
      </c>
    </row>
    <row r="114" spans="1:23" x14ac:dyDescent="0.25">
      <c r="A114" s="114">
        <v>361</v>
      </c>
      <c r="B114" s="105" t="s">
        <v>123</v>
      </c>
      <c r="C114" s="38" t="s">
        <v>179</v>
      </c>
      <c r="E114" s="78" t="s">
        <v>140</v>
      </c>
      <c r="G114" s="56">
        <v>55</v>
      </c>
      <c r="H114" s="56" t="s">
        <v>116</v>
      </c>
      <c r="I114" s="56" t="s">
        <v>171</v>
      </c>
      <c r="K114" s="79">
        <v>-5</v>
      </c>
      <c r="M114" s="80">
        <v>2418693.96</v>
      </c>
      <c r="N114" s="77"/>
      <c r="O114" s="80">
        <v>750103.85</v>
      </c>
      <c r="P114" s="77"/>
      <c r="Q114" s="80">
        <v>1789525</v>
      </c>
      <c r="R114" s="81"/>
      <c r="S114" s="80">
        <v>40916</v>
      </c>
      <c r="U114" s="82">
        <v>1.69</v>
      </c>
      <c r="W114" s="83">
        <v>43.7</v>
      </c>
    </row>
    <row r="115" spans="1:23" x14ac:dyDescent="0.25">
      <c r="A115" s="114">
        <v>362</v>
      </c>
      <c r="B115" s="105" t="s">
        <v>123</v>
      </c>
      <c r="C115" s="38" t="s">
        <v>164</v>
      </c>
      <c r="E115" s="78" t="s">
        <v>140</v>
      </c>
      <c r="G115" s="56">
        <v>55</v>
      </c>
      <c r="H115" s="56" t="s">
        <v>116</v>
      </c>
      <c r="I115" s="56" t="s">
        <v>169</v>
      </c>
      <c r="K115" s="79">
        <v>-5</v>
      </c>
      <c r="M115" s="80">
        <v>74535144.159999996</v>
      </c>
      <c r="N115" s="77"/>
      <c r="O115" s="80">
        <v>64521947.25</v>
      </c>
      <c r="P115" s="77"/>
      <c r="Q115" s="80">
        <v>13739954</v>
      </c>
      <c r="R115" s="81"/>
      <c r="S115" s="80">
        <v>501585</v>
      </c>
      <c r="U115" s="82">
        <v>0.67</v>
      </c>
      <c r="W115" s="83">
        <v>27.4</v>
      </c>
    </row>
    <row r="116" spans="1:23" x14ac:dyDescent="0.25">
      <c r="A116" s="114">
        <v>362.1</v>
      </c>
      <c r="B116" s="105" t="s">
        <v>123</v>
      </c>
      <c r="C116" s="38" t="s">
        <v>180</v>
      </c>
      <c r="E116" s="78"/>
      <c r="G116" s="56">
        <v>15</v>
      </c>
      <c r="H116" s="56" t="s">
        <v>116</v>
      </c>
      <c r="I116" s="56" t="s">
        <v>167</v>
      </c>
      <c r="K116" s="79">
        <v>-5</v>
      </c>
      <c r="M116" s="80">
        <v>473093.96</v>
      </c>
      <c r="N116" s="77"/>
      <c r="O116" s="80">
        <v>475824.24</v>
      </c>
      <c r="P116" s="77"/>
      <c r="Q116" s="80">
        <v>20924</v>
      </c>
      <c r="R116" s="81"/>
      <c r="S116" s="80">
        <v>1774</v>
      </c>
      <c r="U116" s="82">
        <v>0.37</v>
      </c>
      <c r="W116" s="83">
        <v>11.8</v>
      </c>
    </row>
    <row r="117" spans="1:23" x14ac:dyDescent="0.25">
      <c r="A117" s="114">
        <v>362.2</v>
      </c>
      <c r="B117" s="105" t="s">
        <v>123</v>
      </c>
      <c r="C117" s="38" t="s">
        <v>181</v>
      </c>
      <c r="E117" s="78"/>
      <c r="G117" s="56">
        <v>15</v>
      </c>
      <c r="H117" s="56" t="s">
        <v>116</v>
      </c>
      <c r="I117" s="56" t="s">
        <v>167</v>
      </c>
      <c r="K117" s="79">
        <v>-5</v>
      </c>
      <c r="M117" s="80">
        <v>393348.52</v>
      </c>
      <c r="N117" s="77"/>
      <c r="O117" s="84">
        <v>388218.83</v>
      </c>
      <c r="P117" s="77"/>
      <c r="Q117" s="84">
        <v>24797</v>
      </c>
      <c r="R117" s="85"/>
      <c r="S117" s="80">
        <v>2108</v>
      </c>
      <c r="U117" s="82">
        <v>0.54</v>
      </c>
      <c r="W117" s="83">
        <v>11.8</v>
      </c>
    </row>
    <row r="118" spans="1:23" x14ac:dyDescent="0.25">
      <c r="A118" s="114">
        <v>362.3</v>
      </c>
      <c r="B118" s="105" t="s">
        <v>123</v>
      </c>
      <c r="C118" s="38" t="s">
        <v>182</v>
      </c>
      <c r="E118" s="78"/>
      <c r="G118" s="56">
        <v>15</v>
      </c>
      <c r="H118" s="56" t="s">
        <v>116</v>
      </c>
      <c r="I118" s="56" t="s">
        <v>167</v>
      </c>
      <c r="K118" s="79">
        <v>-5</v>
      </c>
      <c r="M118" s="80">
        <v>13123051.609999999</v>
      </c>
      <c r="N118" s="77"/>
      <c r="O118" s="80">
        <v>11030074.310000001</v>
      </c>
      <c r="P118" s="77"/>
      <c r="Q118" s="80">
        <v>2749130</v>
      </c>
      <c r="R118" s="81"/>
      <c r="S118" s="80">
        <v>236947</v>
      </c>
      <c r="U118" s="82">
        <v>1.81</v>
      </c>
      <c r="W118" s="83">
        <v>11.6</v>
      </c>
    </row>
    <row r="119" spans="1:23" x14ac:dyDescent="0.25">
      <c r="A119" s="114">
        <v>363.1</v>
      </c>
      <c r="B119" s="105"/>
      <c r="C119" s="38" t="s">
        <v>183</v>
      </c>
      <c r="E119" s="78"/>
      <c r="G119" s="56">
        <v>15</v>
      </c>
      <c r="H119" s="56" t="s">
        <v>116</v>
      </c>
      <c r="I119" s="56" t="s">
        <v>173</v>
      </c>
      <c r="K119" s="79">
        <v>0</v>
      </c>
      <c r="M119" s="80">
        <v>987094.28</v>
      </c>
      <c r="N119" s="77"/>
      <c r="O119" s="80">
        <v>158436.06</v>
      </c>
      <c r="P119" s="77"/>
      <c r="Q119" s="80">
        <v>828658</v>
      </c>
      <c r="R119" s="81"/>
      <c r="S119" s="80">
        <v>71330</v>
      </c>
      <c r="U119" s="82">
        <v>7.23</v>
      </c>
      <c r="W119" s="83">
        <v>11.6</v>
      </c>
    </row>
    <row r="120" spans="1:23" x14ac:dyDescent="0.25">
      <c r="A120" s="114">
        <v>363.2</v>
      </c>
      <c r="B120" s="105"/>
      <c r="C120" s="38" t="s">
        <v>184</v>
      </c>
      <c r="E120" s="78"/>
      <c r="G120" s="56">
        <v>25</v>
      </c>
      <c r="H120" s="56" t="s">
        <v>116</v>
      </c>
      <c r="I120" s="56" t="s">
        <v>173</v>
      </c>
      <c r="K120" s="79">
        <v>0</v>
      </c>
      <c r="M120" s="80">
        <v>1123202.1000000001</v>
      </c>
      <c r="N120" s="77"/>
      <c r="O120" s="80">
        <v>64624.88</v>
      </c>
      <c r="P120" s="77"/>
      <c r="Q120" s="80">
        <v>1058577</v>
      </c>
      <c r="R120" s="81"/>
      <c r="S120" s="80">
        <v>48536</v>
      </c>
      <c r="U120" s="82">
        <v>4.32</v>
      </c>
      <c r="W120" s="83">
        <v>21.8</v>
      </c>
    </row>
    <row r="121" spans="1:23" x14ac:dyDescent="0.25">
      <c r="A121" s="114">
        <v>363.3</v>
      </c>
      <c r="B121" s="105"/>
      <c r="C121" s="38" t="s">
        <v>185</v>
      </c>
      <c r="E121" s="78"/>
      <c r="G121" s="56">
        <v>10</v>
      </c>
      <c r="H121" s="56" t="s">
        <v>116</v>
      </c>
      <c r="I121" s="56" t="s">
        <v>173</v>
      </c>
      <c r="K121" s="79">
        <v>0</v>
      </c>
      <c r="M121" s="80">
        <v>1261437.74</v>
      </c>
      <c r="N121" s="77"/>
      <c r="O121" s="80">
        <v>201459.77</v>
      </c>
      <c r="P121" s="77"/>
      <c r="Q121" s="80">
        <v>1059978</v>
      </c>
      <c r="R121" s="81"/>
      <c r="S121" s="80">
        <v>141434</v>
      </c>
      <c r="U121" s="82">
        <v>11.21</v>
      </c>
      <c r="W121" s="83">
        <v>7.5</v>
      </c>
    </row>
    <row r="122" spans="1:23" x14ac:dyDescent="0.25">
      <c r="A122" s="114">
        <v>364</v>
      </c>
      <c r="B122" s="105" t="s">
        <v>123</v>
      </c>
      <c r="C122" s="38" t="s">
        <v>186</v>
      </c>
      <c r="E122" s="78" t="s">
        <v>140</v>
      </c>
      <c r="G122" s="56">
        <v>43</v>
      </c>
      <c r="H122" s="56" t="s">
        <v>116</v>
      </c>
      <c r="I122" s="56" t="s">
        <v>187</v>
      </c>
      <c r="K122" s="79">
        <v>-35</v>
      </c>
      <c r="M122" s="80">
        <v>646990061.16999996</v>
      </c>
      <c r="N122" s="77"/>
      <c r="O122" s="80">
        <v>406226456.17000002</v>
      </c>
      <c r="P122" s="77"/>
      <c r="Q122" s="80">
        <v>467210126</v>
      </c>
      <c r="R122" s="81"/>
      <c r="S122" s="80">
        <v>18024106</v>
      </c>
      <c r="U122" s="82">
        <v>2.79</v>
      </c>
      <c r="W122" s="83">
        <v>25.9</v>
      </c>
    </row>
    <row r="123" spans="1:23" x14ac:dyDescent="0.25">
      <c r="A123" s="114">
        <v>365</v>
      </c>
      <c r="B123" s="105" t="s">
        <v>123</v>
      </c>
      <c r="C123" s="38" t="s">
        <v>170</v>
      </c>
      <c r="E123" s="78" t="s">
        <v>140</v>
      </c>
      <c r="G123" s="56">
        <v>42</v>
      </c>
      <c r="H123" s="56" t="s">
        <v>116</v>
      </c>
      <c r="I123" s="56" t="s">
        <v>187</v>
      </c>
      <c r="K123" s="79">
        <v>-26</v>
      </c>
      <c r="M123" s="80">
        <v>329509671.98000002</v>
      </c>
      <c r="N123" s="77"/>
      <c r="O123" s="80">
        <v>144738996.47999999</v>
      </c>
      <c r="P123" s="77"/>
      <c r="Q123" s="80">
        <v>270443190</v>
      </c>
      <c r="R123" s="81"/>
      <c r="S123" s="80">
        <v>11067585</v>
      </c>
      <c r="U123" s="82">
        <v>3.36</v>
      </c>
      <c r="W123" s="83">
        <v>24.4</v>
      </c>
    </row>
    <row r="124" spans="1:23" x14ac:dyDescent="0.25">
      <c r="A124" s="114">
        <v>366</v>
      </c>
      <c r="B124" s="105" t="s">
        <v>123</v>
      </c>
      <c r="C124" s="38" t="s">
        <v>172</v>
      </c>
      <c r="E124" s="78" t="s">
        <v>140</v>
      </c>
      <c r="G124" s="56">
        <v>70</v>
      </c>
      <c r="H124" s="56" t="s">
        <v>116</v>
      </c>
      <c r="I124" s="56" t="s">
        <v>173</v>
      </c>
      <c r="K124" s="79">
        <v>0</v>
      </c>
      <c r="M124" s="80">
        <v>8554638.2100000009</v>
      </c>
      <c r="N124" s="77"/>
      <c r="O124" s="80">
        <v>4309840.62</v>
      </c>
      <c r="P124" s="77"/>
      <c r="Q124" s="80">
        <v>4244798</v>
      </c>
      <c r="R124" s="81"/>
      <c r="S124" s="80">
        <v>105112</v>
      </c>
      <c r="U124" s="82">
        <v>1.23</v>
      </c>
      <c r="W124" s="83">
        <v>40.4</v>
      </c>
    </row>
    <row r="125" spans="1:23" x14ac:dyDescent="0.25">
      <c r="A125" s="114">
        <v>367</v>
      </c>
      <c r="B125" s="105" t="s">
        <v>123</v>
      </c>
      <c r="C125" s="38" t="s">
        <v>174</v>
      </c>
      <c r="E125" s="78" t="s">
        <v>140</v>
      </c>
      <c r="G125" s="56">
        <v>42</v>
      </c>
      <c r="H125" s="56" t="s">
        <v>116</v>
      </c>
      <c r="I125" s="56" t="s">
        <v>171</v>
      </c>
      <c r="K125" s="79">
        <v>-25</v>
      </c>
      <c r="M125" s="80">
        <v>75012364.290000007</v>
      </c>
      <c r="N125" s="77"/>
      <c r="O125" s="80">
        <v>33657016.82</v>
      </c>
      <c r="P125" s="77"/>
      <c r="Q125" s="80">
        <v>60108439</v>
      </c>
      <c r="R125" s="81"/>
      <c r="S125" s="80">
        <v>2407126</v>
      </c>
      <c r="U125" s="82">
        <v>3.21</v>
      </c>
      <c r="W125" s="83">
        <v>25</v>
      </c>
    </row>
    <row r="126" spans="1:23" x14ac:dyDescent="0.25">
      <c r="A126" s="114">
        <v>368</v>
      </c>
      <c r="B126" s="105" t="s">
        <v>123</v>
      </c>
      <c r="C126" s="38" t="s">
        <v>188</v>
      </c>
      <c r="E126" s="78" t="s">
        <v>140</v>
      </c>
      <c r="G126" s="56">
        <v>35</v>
      </c>
      <c r="H126" s="56" t="s">
        <v>116</v>
      </c>
      <c r="I126" s="56" t="s">
        <v>189</v>
      </c>
      <c r="K126" s="79">
        <v>-25</v>
      </c>
      <c r="M126" s="80">
        <v>555455934.13</v>
      </c>
      <c r="N126" s="77"/>
      <c r="O126" s="80">
        <v>237671905.16999999</v>
      </c>
      <c r="P126" s="77"/>
      <c r="Q126" s="80">
        <v>456648012</v>
      </c>
      <c r="R126" s="81"/>
      <c r="S126" s="80">
        <v>23885113</v>
      </c>
      <c r="U126" s="82">
        <v>4.3</v>
      </c>
      <c r="W126" s="83">
        <v>19.100000000000001</v>
      </c>
    </row>
    <row r="127" spans="1:23" x14ac:dyDescent="0.25">
      <c r="A127" s="114">
        <v>369</v>
      </c>
      <c r="B127" s="105" t="s">
        <v>123</v>
      </c>
      <c r="C127" s="38" t="s">
        <v>190</v>
      </c>
      <c r="E127" s="78" t="s">
        <v>140</v>
      </c>
      <c r="G127" s="56">
        <v>48</v>
      </c>
      <c r="H127" s="56" t="s">
        <v>116</v>
      </c>
      <c r="I127" s="56" t="s">
        <v>167</v>
      </c>
      <c r="K127" s="79">
        <v>-65</v>
      </c>
      <c r="M127" s="80">
        <v>149613064.74000001</v>
      </c>
      <c r="N127" s="77"/>
      <c r="O127" s="80">
        <v>134202103.11</v>
      </c>
      <c r="P127" s="77"/>
      <c r="Q127" s="80">
        <v>112659454</v>
      </c>
      <c r="R127" s="81"/>
      <c r="S127" s="80">
        <v>3885448</v>
      </c>
      <c r="U127" s="82">
        <v>2.6</v>
      </c>
      <c r="W127" s="83">
        <v>29</v>
      </c>
    </row>
    <row r="128" spans="1:23" x14ac:dyDescent="0.25">
      <c r="A128" s="114">
        <v>370</v>
      </c>
      <c r="B128" s="105" t="s">
        <v>123</v>
      </c>
      <c r="C128" s="38" t="s">
        <v>191</v>
      </c>
      <c r="E128" s="78" t="s">
        <v>140</v>
      </c>
      <c r="G128" s="56">
        <v>20</v>
      </c>
      <c r="H128" s="56" t="s">
        <v>116</v>
      </c>
      <c r="I128" s="56" t="s">
        <v>192</v>
      </c>
      <c r="K128" s="79">
        <v>-10</v>
      </c>
      <c r="M128" s="84">
        <v>6155843.7199999997</v>
      </c>
      <c r="N128" s="77"/>
      <c r="O128" s="84">
        <v>6077870.8399999999</v>
      </c>
      <c r="P128" s="77"/>
      <c r="Q128" s="84">
        <v>693557</v>
      </c>
      <c r="R128" s="85"/>
      <c r="S128" s="84">
        <v>40535</v>
      </c>
      <c r="U128" s="86">
        <v>0.66</v>
      </c>
      <c r="W128" s="87">
        <v>17.100000000000001</v>
      </c>
    </row>
    <row r="129" spans="1:28" x14ac:dyDescent="0.25">
      <c r="A129" s="114">
        <v>370.1</v>
      </c>
      <c r="B129" s="105" t="s">
        <v>123</v>
      </c>
      <c r="C129" s="38" t="s">
        <v>193</v>
      </c>
      <c r="E129" s="78"/>
      <c r="G129" s="56">
        <v>18</v>
      </c>
      <c r="H129" s="56" t="s">
        <v>116</v>
      </c>
      <c r="I129" s="56" t="s">
        <v>192</v>
      </c>
      <c r="K129" s="79">
        <v>-10</v>
      </c>
      <c r="M129" s="84">
        <v>96761787.480000004</v>
      </c>
      <c r="N129" s="77"/>
      <c r="O129" s="84">
        <v>18747007.690000001</v>
      </c>
      <c r="P129" s="77"/>
      <c r="Q129" s="84">
        <v>87690959</v>
      </c>
      <c r="R129" s="85"/>
      <c r="S129" s="84">
        <v>7299539</v>
      </c>
      <c r="U129" s="86">
        <v>7.54</v>
      </c>
      <c r="W129" s="87">
        <v>12</v>
      </c>
    </row>
    <row r="130" spans="1:28" x14ac:dyDescent="0.25">
      <c r="A130" s="114">
        <v>373</v>
      </c>
      <c r="B130" s="105" t="s">
        <v>123</v>
      </c>
      <c r="C130" s="38" t="s">
        <v>194</v>
      </c>
      <c r="E130" s="78"/>
      <c r="G130" s="56">
        <v>22</v>
      </c>
      <c r="H130" s="56" t="s">
        <v>116</v>
      </c>
      <c r="I130" s="56" t="s">
        <v>165</v>
      </c>
      <c r="K130" s="79">
        <v>-15</v>
      </c>
      <c r="M130" s="84">
        <v>19074061.359999999</v>
      </c>
      <c r="N130" s="77"/>
      <c r="O130" s="84">
        <v>12890305.5</v>
      </c>
      <c r="P130" s="77"/>
      <c r="Q130" s="84">
        <v>9044865</v>
      </c>
      <c r="R130" s="85"/>
      <c r="S130" s="84">
        <v>839992</v>
      </c>
      <c r="U130" s="86">
        <v>4.4000000000000004</v>
      </c>
      <c r="W130" s="87">
        <v>10.8</v>
      </c>
    </row>
    <row r="131" spans="1:28" x14ac:dyDescent="0.25">
      <c r="A131" s="114">
        <v>373.1</v>
      </c>
      <c r="B131" s="105" t="s">
        <v>123</v>
      </c>
      <c r="C131" s="38" t="s">
        <v>195</v>
      </c>
      <c r="E131" s="78" t="s">
        <v>140</v>
      </c>
      <c r="G131" s="56">
        <v>20</v>
      </c>
      <c r="H131" s="56" t="s">
        <v>116</v>
      </c>
      <c r="I131" s="56" t="s">
        <v>192</v>
      </c>
      <c r="K131" s="79">
        <v>-15</v>
      </c>
      <c r="M131" s="111">
        <v>38107176.399999999</v>
      </c>
      <c r="N131" s="77"/>
      <c r="O131" s="111">
        <v>15677772.26</v>
      </c>
      <c r="P131" s="77"/>
      <c r="Q131" s="111">
        <v>28145481</v>
      </c>
      <c r="R131" s="85"/>
      <c r="S131" s="111">
        <v>3257814</v>
      </c>
      <c r="U131" s="86">
        <v>8.5500000000000007</v>
      </c>
      <c r="W131" s="87">
        <v>8.6</v>
      </c>
    </row>
    <row r="132" spans="1:28" x14ac:dyDescent="0.25">
      <c r="B132" s="105" t="s">
        <v>123</v>
      </c>
      <c r="C132" s="114"/>
      <c r="D132" s="38"/>
      <c r="E132" s="32"/>
      <c r="M132" s="77"/>
      <c r="N132" s="77"/>
      <c r="O132" s="77"/>
      <c r="P132" s="77"/>
      <c r="Q132" s="77"/>
      <c r="R132" s="77"/>
      <c r="U132" s="65"/>
      <c r="W132" s="96"/>
    </row>
    <row r="133" spans="1:28" ht="13" x14ac:dyDescent="0.3">
      <c r="B133" s="113" t="s">
        <v>196</v>
      </c>
      <c r="C133" s="114"/>
      <c r="D133" s="38"/>
      <c r="E133" s="32"/>
      <c r="M133" s="108">
        <f>SUBTOTAL(9,M113:M131)</f>
        <v>2137686385.9600003</v>
      </c>
      <c r="N133" s="108"/>
      <c r="O133" s="108">
        <f>SUBTOTAL(9,O113:O131)</f>
        <v>1107501816.3</v>
      </c>
      <c r="P133" s="108"/>
      <c r="Q133" s="108">
        <f>SUBTOTAL(9,Q113:Q131)</f>
        <v>1620585288</v>
      </c>
      <c r="R133" s="109"/>
      <c r="S133" s="108">
        <f>SUBTOTAL(9,S113:S131)</f>
        <v>73717352</v>
      </c>
      <c r="U133" s="103">
        <f>ROUND(S133/M133*100,2)</f>
        <v>3.45</v>
      </c>
      <c r="V133" s="108"/>
      <c r="W133" s="110"/>
      <c r="X133" s="108"/>
    </row>
    <row r="134" spans="1:28" x14ac:dyDescent="0.25">
      <c r="B134" s="105" t="s">
        <v>123</v>
      </c>
      <c r="C134" s="114"/>
      <c r="D134" s="38"/>
      <c r="E134" s="32"/>
      <c r="M134" s="77"/>
      <c r="N134" s="77"/>
      <c r="O134" s="77"/>
      <c r="P134" s="77"/>
      <c r="Q134" s="77"/>
      <c r="R134" s="77"/>
      <c r="U134" s="65"/>
      <c r="W134" s="96"/>
    </row>
    <row r="135" spans="1:28" ht="13" x14ac:dyDescent="0.3">
      <c r="A135" s="114"/>
      <c r="B135" s="113" t="s">
        <v>197</v>
      </c>
      <c r="C135" s="114"/>
      <c r="D135" s="38"/>
      <c r="E135" s="32"/>
      <c r="M135" s="77"/>
      <c r="N135" s="77"/>
      <c r="O135" s="77"/>
      <c r="P135" s="77"/>
      <c r="Q135" s="77"/>
      <c r="R135" s="77"/>
      <c r="U135" s="65"/>
      <c r="W135" s="96"/>
    </row>
    <row r="136" spans="1:28" x14ac:dyDescent="0.25">
      <c r="A136" s="114">
        <v>389.1</v>
      </c>
      <c r="B136" s="105" t="s">
        <v>123</v>
      </c>
      <c r="C136" s="38" t="s">
        <v>198</v>
      </c>
      <c r="E136" s="78"/>
      <c r="G136" s="56">
        <v>50</v>
      </c>
      <c r="H136" s="56" t="s">
        <v>116</v>
      </c>
      <c r="I136" s="56" t="s">
        <v>163</v>
      </c>
      <c r="K136" s="79">
        <v>0</v>
      </c>
      <c r="M136" s="80">
        <v>4346528.9000000004</v>
      </c>
      <c r="N136" s="77"/>
      <c r="O136" s="80">
        <v>1595625.94</v>
      </c>
      <c r="P136" s="77"/>
      <c r="Q136" s="80">
        <v>2750903</v>
      </c>
      <c r="R136" s="81"/>
      <c r="S136" s="80">
        <v>77009</v>
      </c>
      <c r="U136" s="82">
        <v>1.77</v>
      </c>
      <c r="W136" s="83">
        <v>35.700000000000003</v>
      </c>
      <c r="AB136" s="77"/>
    </row>
    <row r="137" spans="1:28" x14ac:dyDescent="0.25">
      <c r="A137" s="114">
        <v>390.1</v>
      </c>
      <c r="B137" s="105" t="s">
        <v>123</v>
      </c>
      <c r="C137" s="38" t="s">
        <v>199</v>
      </c>
      <c r="E137" s="78" t="s">
        <v>140</v>
      </c>
      <c r="G137" s="56">
        <v>43</v>
      </c>
      <c r="H137" s="56" t="s">
        <v>116</v>
      </c>
      <c r="I137" s="56" t="s">
        <v>171</v>
      </c>
      <c r="K137" s="79">
        <v>-10</v>
      </c>
      <c r="M137" s="80">
        <v>184609960.44</v>
      </c>
      <c r="N137" s="77"/>
      <c r="O137" s="80">
        <v>73153643.209999993</v>
      </c>
      <c r="P137" s="77"/>
      <c r="Q137" s="80">
        <v>129917313</v>
      </c>
      <c r="R137" s="81"/>
      <c r="S137" s="80">
        <v>5001545</v>
      </c>
      <c r="U137" s="82">
        <v>2.71</v>
      </c>
      <c r="W137" s="83">
        <v>26</v>
      </c>
      <c r="AA137" s="82"/>
      <c r="AB137" s="77"/>
    </row>
    <row r="138" spans="1:28" x14ac:dyDescent="0.25">
      <c r="A138" s="114">
        <v>391.1</v>
      </c>
      <c r="B138" s="105" t="s">
        <v>123</v>
      </c>
      <c r="C138" s="38" t="s">
        <v>200</v>
      </c>
      <c r="E138" s="78" t="s">
        <v>140</v>
      </c>
      <c r="G138" s="56">
        <v>20</v>
      </c>
      <c r="H138" s="56" t="s">
        <v>116</v>
      </c>
      <c r="I138" s="56" t="s">
        <v>201</v>
      </c>
      <c r="K138" s="79">
        <v>0</v>
      </c>
      <c r="M138" s="80">
        <v>2218574.37</v>
      </c>
      <c r="N138" s="77"/>
      <c r="O138" s="80">
        <v>1108351</v>
      </c>
      <c r="P138" s="77"/>
      <c r="Q138" s="80">
        <v>1110223</v>
      </c>
      <c r="R138" s="81"/>
      <c r="S138" s="80">
        <v>110705</v>
      </c>
      <c r="U138" s="82">
        <v>5</v>
      </c>
      <c r="W138" s="83">
        <v>10</v>
      </c>
      <c r="AA138" s="82"/>
      <c r="AB138" s="77"/>
    </row>
    <row r="139" spans="1:28" ht="13" x14ac:dyDescent="0.3">
      <c r="A139" s="114"/>
      <c r="B139" s="105"/>
      <c r="C139" s="115" t="s">
        <v>202</v>
      </c>
      <c r="E139" s="78"/>
      <c r="K139" s="79"/>
      <c r="M139" s="80"/>
      <c r="N139" s="77"/>
      <c r="O139" s="80">
        <v>919411.86000000127</v>
      </c>
      <c r="P139" s="77" t="s">
        <v>203</v>
      </c>
      <c r="Q139" s="80">
        <v>-919411.86000000127</v>
      </c>
      <c r="R139" s="81"/>
      <c r="S139" s="80">
        <v>-183882.37200000026</v>
      </c>
      <c r="U139" s="82"/>
      <c r="W139" s="83">
        <v>5</v>
      </c>
      <c r="X139" s="56" t="s">
        <v>204</v>
      </c>
      <c r="AA139" s="82"/>
      <c r="AB139" s="77"/>
    </row>
    <row r="140" spans="1:28" x14ac:dyDescent="0.25">
      <c r="A140" s="114">
        <v>391.31</v>
      </c>
      <c r="B140" s="105" t="s">
        <v>123</v>
      </c>
      <c r="C140" s="38" t="s">
        <v>205</v>
      </c>
      <c r="E140" s="78" t="s">
        <v>140</v>
      </c>
      <c r="G140" s="56">
        <v>5</v>
      </c>
      <c r="H140" s="56" t="s">
        <v>116</v>
      </c>
      <c r="I140" s="56" t="s">
        <v>201</v>
      </c>
      <c r="K140" s="79">
        <v>0</v>
      </c>
      <c r="M140" s="84">
        <v>27846697.920000002</v>
      </c>
      <c r="N140" s="77"/>
      <c r="O140" s="84">
        <v>9640416</v>
      </c>
      <c r="P140" s="77"/>
      <c r="Q140" s="84">
        <v>18206282</v>
      </c>
      <c r="R140" s="85"/>
      <c r="S140" s="84">
        <v>5360624</v>
      </c>
      <c r="U140" s="86">
        <v>20</v>
      </c>
      <c r="W140" s="87">
        <v>3.4</v>
      </c>
      <c r="AB140" s="77"/>
    </row>
    <row r="141" spans="1:28" ht="13" x14ac:dyDescent="0.3">
      <c r="A141" s="114"/>
      <c r="B141" s="105" t="s">
        <v>123</v>
      </c>
      <c r="C141" s="115" t="s">
        <v>206</v>
      </c>
      <c r="E141" s="78"/>
      <c r="K141" s="79"/>
      <c r="M141" s="84"/>
      <c r="N141" s="77"/>
      <c r="O141" s="84">
        <v>-416439.57999999821</v>
      </c>
      <c r="P141" s="77" t="s">
        <v>203</v>
      </c>
      <c r="Q141" s="84">
        <v>416439.57999999821</v>
      </c>
      <c r="R141" s="85"/>
      <c r="S141" s="84">
        <v>83287.915999999648</v>
      </c>
      <c r="U141" s="86"/>
      <c r="W141" s="87">
        <v>5</v>
      </c>
      <c r="X141" s="56" t="s">
        <v>204</v>
      </c>
      <c r="AB141" s="77"/>
    </row>
    <row r="142" spans="1:28" x14ac:dyDescent="0.25">
      <c r="A142" s="114">
        <v>391.32</v>
      </c>
      <c r="B142" s="105" t="s">
        <v>123</v>
      </c>
      <c r="C142" s="38" t="s">
        <v>207</v>
      </c>
      <c r="E142" s="78" t="s">
        <v>140</v>
      </c>
      <c r="G142" s="56">
        <v>10</v>
      </c>
      <c r="H142" s="56" t="s">
        <v>116</v>
      </c>
      <c r="I142" s="56" t="s">
        <v>201</v>
      </c>
      <c r="K142" s="79">
        <v>0</v>
      </c>
      <c r="M142" s="84">
        <v>246257554.06999999</v>
      </c>
      <c r="N142" s="77"/>
      <c r="O142" s="84">
        <v>85873932</v>
      </c>
      <c r="P142" s="77"/>
      <c r="Q142" s="84">
        <v>160383622</v>
      </c>
      <c r="R142" s="85"/>
      <c r="S142" s="84">
        <v>24625754</v>
      </c>
      <c r="U142" s="86">
        <v>10</v>
      </c>
      <c r="W142" s="87">
        <v>6.5</v>
      </c>
      <c r="AB142" s="77"/>
    </row>
    <row r="143" spans="1:28" ht="13" x14ac:dyDescent="0.3">
      <c r="A143" s="114"/>
      <c r="B143" s="105" t="s">
        <v>123</v>
      </c>
      <c r="C143" s="115" t="s">
        <v>208</v>
      </c>
      <c r="E143" s="78"/>
      <c r="K143" s="79"/>
      <c r="M143" s="84"/>
      <c r="N143" s="77"/>
      <c r="O143" s="84">
        <v>-22338880.560000002</v>
      </c>
      <c r="P143" s="77" t="s">
        <v>203</v>
      </c>
      <c r="Q143" s="84">
        <v>22338880.560000002</v>
      </c>
      <c r="R143" s="85"/>
      <c r="S143" s="84">
        <v>4467776.1120000007</v>
      </c>
      <c r="U143" s="86"/>
      <c r="W143" s="87">
        <v>5</v>
      </c>
      <c r="X143" s="56" t="s">
        <v>204</v>
      </c>
      <c r="AB143" s="77"/>
    </row>
    <row r="144" spans="1:28" x14ac:dyDescent="0.25">
      <c r="A144" s="114">
        <v>392</v>
      </c>
      <c r="B144" s="105" t="s">
        <v>123</v>
      </c>
      <c r="C144" s="38" t="s">
        <v>209</v>
      </c>
      <c r="E144" s="78" t="s">
        <v>140</v>
      </c>
      <c r="G144" s="56">
        <v>13</v>
      </c>
      <c r="H144" s="56" t="s">
        <v>116</v>
      </c>
      <c r="I144" s="56" t="s">
        <v>189</v>
      </c>
      <c r="K144" s="79">
        <v>10</v>
      </c>
      <c r="M144" s="80">
        <v>102651501.55</v>
      </c>
      <c r="N144" s="77"/>
      <c r="O144" s="84">
        <v>53324459.299999997</v>
      </c>
      <c r="P144" s="77"/>
      <c r="Q144" s="80">
        <v>39061892</v>
      </c>
      <c r="R144" s="81"/>
      <c r="S144" s="80">
        <v>5179062</v>
      </c>
      <c r="U144" s="82">
        <v>5.05</v>
      </c>
      <c r="W144" s="83">
        <v>7.5</v>
      </c>
      <c r="AB144" s="77"/>
    </row>
    <row r="145" spans="1:28" x14ac:dyDescent="0.25">
      <c r="A145" s="114">
        <v>394</v>
      </c>
      <c r="B145" s="105" t="s">
        <v>123</v>
      </c>
      <c r="C145" s="38" t="s">
        <v>210</v>
      </c>
      <c r="E145" s="78" t="s">
        <v>140</v>
      </c>
      <c r="G145" s="56">
        <v>20</v>
      </c>
      <c r="H145" s="56" t="s">
        <v>116</v>
      </c>
      <c r="I145" s="56" t="s">
        <v>201</v>
      </c>
      <c r="K145" s="79">
        <v>0</v>
      </c>
      <c r="M145" s="80">
        <v>3986623.19</v>
      </c>
      <c r="N145" s="77"/>
      <c r="O145" s="80">
        <v>1103512</v>
      </c>
      <c r="P145" s="77"/>
      <c r="Q145" s="80">
        <v>2883111</v>
      </c>
      <c r="R145" s="81"/>
      <c r="S145" s="80">
        <v>199331</v>
      </c>
      <c r="U145" s="82">
        <v>5</v>
      </c>
      <c r="W145" s="83">
        <v>14.5</v>
      </c>
      <c r="AB145" s="77"/>
    </row>
    <row r="146" spans="1:28" ht="13" x14ac:dyDescent="0.3">
      <c r="A146" s="114"/>
      <c r="B146" s="105"/>
      <c r="C146" s="115" t="s">
        <v>211</v>
      </c>
      <c r="E146" s="78"/>
      <c r="K146" s="79"/>
      <c r="M146" s="80"/>
      <c r="N146" s="77"/>
      <c r="O146" s="80">
        <v>-180288.05000000075</v>
      </c>
      <c r="P146" s="77" t="s">
        <v>203</v>
      </c>
      <c r="Q146" s="80">
        <v>180288.05000000075</v>
      </c>
      <c r="R146" s="81"/>
      <c r="S146" s="80">
        <v>36057.610000000146</v>
      </c>
      <c r="U146" s="82"/>
      <c r="W146" s="83">
        <v>5</v>
      </c>
      <c r="X146" s="56" t="s">
        <v>204</v>
      </c>
      <c r="AB146" s="77"/>
    </row>
    <row r="147" spans="1:28" x14ac:dyDescent="0.25">
      <c r="A147" s="114">
        <v>397</v>
      </c>
      <c r="B147" s="105" t="s">
        <v>123</v>
      </c>
      <c r="C147" s="38" t="s">
        <v>212</v>
      </c>
      <c r="E147" s="78" t="s">
        <v>140</v>
      </c>
      <c r="G147" s="56">
        <v>22</v>
      </c>
      <c r="H147" s="56" t="s">
        <v>116</v>
      </c>
      <c r="I147" s="56" t="s">
        <v>165</v>
      </c>
      <c r="K147" s="79">
        <v>-5</v>
      </c>
      <c r="M147" s="80">
        <v>91516693.370000005</v>
      </c>
      <c r="N147" s="77"/>
      <c r="O147" s="80">
        <v>49199545.43</v>
      </c>
      <c r="P147" s="77"/>
      <c r="Q147" s="80">
        <v>46892983</v>
      </c>
      <c r="R147" s="81"/>
      <c r="S147" s="80">
        <v>3164612</v>
      </c>
      <c r="U147" s="82">
        <v>3.46</v>
      </c>
      <c r="W147" s="83">
        <v>14.8</v>
      </c>
      <c r="AB147" s="77"/>
    </row>
    <row r="148" spans="1:28" x14ac:dyDescent="0.25">
      <c r="A148" s="114">
        <v>397.1</v>
      </c>
      <c r="B148" s="105" t="s">
        <v>123</v>
      </c>
      <c r="C148" s="38" t="s">
        <v>213</v>
      </c>
      <c r="E148" s="78" t="s">
        <v>140</v>
      </c>
      <c r="G148" s="56">
        <v>19</v>
      </c>
      <c r="H148" s="56" t="s">
        <v>116</v>
      </c>
      <c r="I148" s="56" t="s">
        <v>187</v>
      </c>
      <c r="K148" s="79">
        <v>-5</v>
      </c>
      <c r="M148" s="80">
        <v>28577986.98</v>
      </c>
      <c r="N148" s="77"/>
      <c r="O148" s="80">
        <v>10319624.460000001</v>
      </c>
      <c r="P148" s="77"/>
      <c r="Q148" s="80">
        <v>19687262</v>
      </c>
      <c r="R148" s="81"/>
      <c r="S148" s="80">
        <v>2863731</v>
      </c>
      <c r="U148" s="82">
        <v>10.02</v>
      </c>
      <c r="W148" s="83">
        <v>6.9</v>
      </c>
      <c r="AB148" s="77"/>
    </row>
    <row r="149" spans="1:28" x14ac:dyDescent="0.25">
      <c r="A149" s="114">
        <v>397.2</v>
      </c>
      <c r="B149" s="105" t="s">
        <v>123</v>
      </c>
      <c r="C149" s="38" t="s">
        <v>181</v>
      </c>
      <c r="E149" s="78" t="s">
        <v>140</v>
      </c>
      <c r="G149" s="56">
        <v>15</v>
      </c>
      <c r="I149" s="56" t="s">
        <v>171</v>
      </c>
      <c r="K149" s="79">
        <v>0</v>
      </c>
      <c r="M149" s="80">
        <v>3488768.27</v>
      </c>
      <c r="N149" s="77"/>
      <c r="O149" s="80">
        <v>2207852.02</v>
      </c>
      <c r="P149" s="77"/>
      <c r="Q149" s="80">
        <v>1280916</v>
      </c>
      <c r="R149" s="81"/>
      <c r="S149" s="80">
        <v>117761</v>
      </c>
      <c r="U149" s="82">
        <v>3.38</v>
      </c>
      <c r="W149" s="83">
        <v>10.9</v>
      </c>
      <c r="AB149" s="77"/>
    </row>
    <row r="150" spans="1:28" x14ac:dyDescent="0.25">
      <c r="A150" s="114">
        <v>398</v>
      </c>
      <c r="B150" s="105" t="s">
        <v>123</v>
      </c>
      <c r="C150" s="38" t="s">
        <v>214</v>
      </c>
      <c r="E150" s="78" t="s">
        <v>140</v>
      </c>
      <c r="G150" s="56">
        <v>20</v>
      </c>
      <c r="H150" s="56" t="s">
        <v>116</v>
      </c>
      <c r="I150" s="56" t="s">
        <v>201</v>
      </c>
      <c r="K150" s="79">
        <v>0</v>
      </c>
      <c r="M150" s="80">
        <v>42982052.539999999</v>
      </c>
      <c r="N150" s="77"/>
      <c r="O150" s="80">
        <v>22611639</v>
      </c>
      <c r="P150" s="77"/>
      <c r="Q150" s="80">
        <v>20370414</v>
      </c>
      <c r="R150" s="81"/>
      <c r="S150" s="80">
        <v>2122241</v>
      </c>
      <c r="U150" s="82">
        <v>5</v>
      </c>
      <c r="W150" s="83">
        <v>9.6</v>
      </c>
      <c r="AB150" s="77"/>
    </row>
    <row r="151" spans="1:28" ht="13" x14ac:dyDescent="0.3">
      <c r="A151" s="114"/>
      <c r="B151" s="105"/>
      <c r="C151" s="115" t="s">
        <v>215</v>
      </c>
      <c r="E151" s="78"/>
      <c r="K151" s="79"/>
      <c r="M151" s="80"/>
      <c r="N151" s="77"/>
      <c r="O151" s="80">
        <v>-3178536.5</v>
      </c>
      <c r="P151" s="77" t="s">
        <v>203</v>
      </c>
      <c r="Q151" s="80">
        <v>3178536.5</v>
      </c>
      <c r="R151" s="81"/>
      <c r="S151" s="80">
        <v>635707.30000000005</v>
      </c>
      <c r="U151" s="82"/>
      <c r="W151" s="83">
        <v>5</v>
      </c>
      <c r="X151" s="56" t="s">
        <v>204</v>
      </c>
      <c r="AB151" s="77"/>
    </row>
    <row r="152" spans="1:28" x14ac:dyDescent="0.25">
      <c r="A152" s="114">
        <v>399.76</v>
      </c>
      <c r="B152" s="105" t="s">
        <v>123</v>
      </c>
      <c r="C152" s="38" t="s">
        <v>216</v>
      </c>
      <c r="E152" s="78">
        <v>47483</v>
      </c>
      <c r="G152" s="56">
        <v>40</v>
      </c>
      <c r="H152" s="56" t="s">
        <v>116</v>
      </c>
      <c r="I152" s="56" t="s">
        <v>187</v>
      </c>
      <c r="K152" s="79">
        <v>-5</v>
      </c>
      <c r="M152" s="88">
        <v>2513071.14</v>
      </c>
      <c r="N152" s="77"/>
      <c r="O152" s="88">
        <v>2489646.2799999998</v>
      </c>
      <c r="P152" s="77"/>
      <c r="Q152" s="88">
        <v>149078</v>
      </c>
      <c r="R152" s="81"/>
      <c r="S152" s="88">
        <v>26380</v>
      </c>
      <c r="U152" s="82">
        <v>1.05</v>
      </c>
      <c r="W152" s="83">
        <v>5.7</v>
      </c>
      <c r="AB152" s="77"/>
    </row>
    <row r="153" spans="1:28" x14ac:dyDescent="0.25">
      <c r="B153" s="105" t="s">
        <v>123</v>
      </c>
      <c r="C153" s="114"/>
      <c r="D153" s="38"/>
      <c r="E153" s="32"/>
      <c r="M153" s="77"/>
      <c r="N153" s="77"/>
      <c r="O153" s="77"/>
      <c r="P153" s="77"/>
      <c r="Q153" s="77"/>
      <c r="R153" s="77"/>
      <c r="U153" s="65"/>
    </row>
    <row r="154" spans="1:28" ht="13" x14ac:dyDescent="0.3">
      <c r="B154" s="113" t="s">
        <v>217</v>
      </c>
      <c r="C154" s="114"/>
      <c r="D154" s="38"/>
      <c r="E154" s="32"/>
      <c r="M154" s="116">
        <f>SUBTOTAL(9,M136:M152)</f>
        <v>740996012.74000001</v>
      </c>
      <c r="N154" s="77"/>
      <c r="O154" s="116">
        <f>SUBTOTAL(9,O136:O152)</f>
        <v>287433513.81</v>
      </c>
      <c r="P154" s="77"/>
      <c r="Q154" s="116">
        <f>SUBTOTAL(9,Q136:Q152)</f>
        <v>467888731.82999998</v>
      </c>
      <c r="R154" s="109"/>
      <c r="S154" s="116">
        <f>SUBTOTAL(9,S136:S152)</f>
        <v>53887701.566</v>
      </c>
      <c r="U154" s="103">
        <f>ROUND(S154/M154*100,2)</f>
        <v>7.27</v>
      </c>
      <c r="AA154" s="82"/>
      <c r="AB154" s="82"/>
    </row>
    <row r="155" spans="1:28" ht="13" x14ac:dyDescent="0.3">
      <c r="B155" s="113" t="s">
        <v>123</v>
      </c>
      <c r="C155" s="114"/>
      <c r="D155" s="38"/>
      <c r="E155" s="32"/>
      <c r="M155" s="109"/>
      <c r="N155" s="77"/>
      <c r="O155" s="109"/>
      <c r="P155" s="77"/>
      <c r="Q155" s="109"/>
      <c r="R155" s="109"/>
      <c r="S155" s="109"/>
      <c r="U155" s="103"/>
      <c r="X155" s="108"/>
    </row>
    <row r="156" spans="1:28" ht="15" x14ac:dyDescent="0.3">
      <c r="B156" s="113" t="s">
        <v>218</v>
      </c>
      <c r="C156" s="114"/>
      <c r="D156" s="38"/>
      <c r="E156" s="32"/>
      <c r="M156" s="102">
        <f>M49+M65+M71+M98+M110+M133+M154</f>
        <v>7858461078.9899998</v>
      </c>
      <c r="N156" s="77"/>
      <c r="O156" s="102"/>
      <c r="P156" s="77"/>
      <c r="Q156" s="102"/>
      <c r="R156" s="102"/>
      <c r="S156" s="102">
        <f>S49+S65+S71+S98+S110+S133+S154</f>
        <v>365694997.33266664</v>
      </c>
      <c r="U156" s="121">
        <f>S156/M156</f>
        <v>4.6535192279614522E-2</v>
      </c>
      <c r="X156" s="100"/>
    </row>
    <row r="157" spans="1:28" x14ac:dyDescent="0.25">
      <c r="A157" s="114">
        <v>391.1</v>
      </c>
      <c r="B157" s="105" t="s">
        <v>123</v>
      </c>
      <c r="C157" s="38" t="s">
        <v>219</v>
      </c>
      <c r="E157" s="78"/>
      <c r="G157" s="55"/>
      <c r="H157" s="55"/>
      <c r="I157" s="55"/>
      <c r="K157" s="79"/>
      <c r="M157" s="84">
        <v>7251565.0899999999</v>
      </c>
      <c r="N157" s="77"/>
      <c r="O157" s="84">
        <v>7251565.0899999999</v>
      </c>
      <c r="P157" s="77"/>
      <c r="Q157" s="84"/>
      <c r="R157" s="85"/>
      <c r="S157" s="84"/>
      <c r="U157" s="86"/>
      <c r="W157" s="87"/>
    </row>
    <row r="158" spans="1:28" x14ac:dyDescent="0.25">
      <c r="A158" s="114">
        <v>391.31</v>
      </c>
      <c r="B158" s="105" t="s">
        <v>123</v>
      </c>
      <c r="C158" s="38" t="s">
        <v>205</v>
      </c>
      <c r="E158" s="78"/>
      <c r="G158" s="55"/>
      <c r="H158" s="55"/>
      <c r="I158" s="55"/>
      <c r="K158" s="79"/>
      <c r="M158" s="84">
        <v>29762602.859999999</v>
      </c>
      <c r="N158" s="77"/>
      <c r="O158" s="84">
        <v>29762602.859999999</v>
      </c>
      <c r="P158" s="77"/>
      <c r="Q158" s="84"/>
      <c r="R158" s="85"/>
      <c r="S158" s="84"/>
      <c r="U158" s="86"/>
      <c r="W158" s="87"/>
    </row>
    <row r="159" spans="1:28" x14ac:dyDescent="0.25">
      <c r="A159" s="114">
        <v>391.32</v>
      </c>
      <c r="B159" s="105" t="s">
        <v>123</v>
      </c>
      <c r="C159" s="38" t="s">
        <v>220</v>
      </c>
      <c r="E159" s="78"/>
      <c r="G159" s="55"/>
      <c r="H159" s="55"/>
      <c r="I159" s="55"/>
      <c r="K159" s="79"/>
      <c r="M159" s="84">
        <v>18345792.170000002</v>
      </c>
      <c r="N159" s="77"/>
      <c r="O159" s="84">
        <v>18345792.170000002</v>
      </c>
      <c r="P159" s="77"/>
      <c r="Q159" s="84"/>
      <c r="R159" s="85"/>
      <c r="S159" s="84"/>
      <c r="U159" s="86"/>
      <c r="W159" s="87"/>
    </row>
    <row r="160" spans="1:28" x14ac:dyDescent="0.25">
      <c r="A160" s="114">
        <v>393</v>
      </c>
      <c r="B160" s="105"/>
      <c r="C160" s="38" t="s">
        <v>221</v>
      </c>
      <c r="E160" s="78"/>
      <c r="G160" s="55"/>
      <c r="H160" s="55"/>
      <c r="I160" s="55"/>
      <c r="K160" s="79"/>
      <c r="M160" s="84">
        <v>472904.73</v>
      </c>
      <c r="N160" s="77"/>
      <c r="O160" s="84">
        <v>472904.73</v>
      </c>
      <c r="P160" s="77"/>
      <c r="Q160" s="84"/>
      <c r="R160" s="85"/>
      <c r="S160" s="84"/>
      <c r="U160" s="86"/>
      <c r="W160" s="87"/>
    </row>
    <row r="161" spans="1:24" x14ac:dyDescent="0.25">
      <c r="A161" s="114">
        <v>394</v>
      </c>
      <c r="B161" s="105" t="s">
        <v>123</v>
      </c>
      <c r="C161" s="38" t="s">
        <v>210</v>
      </c>
      <c r="E161" s="78"/>
      <c r="G161" s="55"/>
      <c r="H161" s="55"/>
      <c r="I161" s="55"/>
      <c r="K161" s="79"/>
      <c r="M161" s="84">
        <v>7560490</v>
      </c>
      <c r="N161" s="77"/>
      <c r="O161" s="84">
        <v>7560490</v>
      </c>
      <c r="P161" s="77"/>
      <c r="Q161" s="84"/>
      <c r="R161" s="85"/>
      <c r="S161" s="84"/>
      <c r="U161" s="86"/>
      <c r="W161" s="87"/>
    </row>
    <row r="162" spans="1:24" x14ac:dyDescent="0.25">
      <c r="A162" s="114">
        <v>395</v>
      </c>
      <c r="B162" s="105" t="s">
        <v>123</v>
      </c>
      <c r="C162" s="38" t="s">
        <v>222</v>
      </c>
      <c r="E162" s="78"/>
      <c r="G162" s="55"/>
      <c r="H162" s="55"/>
      <c r="I162" s="55"/>
      <c r="K162" s="79"/>
      <c r="M162" s="84">
        <v>2684879.3</v>
      </c>
      <c r="N162" s="77"/>
      <c r="O162" s="84">
        <v>2684879.3</v>
      </c>
      <c r="P162" s="77"/>
      <c r="Q162" s="84"/>
      <c r="R162" s="85"/>
      <c r="S162" s="84"/>
      <c r="U162" s="86"/>
      <c r="W162" s="87"/>
    </row>
    <row r="163" spans="1:24" x14ac:dyDescent="0.25">
      <c r="A163" s="114">
        <v>398</v>
      </c>
      <c r="B163" s="105" t="s">
        <v>123</v>
      </c>
      <c r="C163" s="56" t="s">
        <v>214</v>
      </c>
      <c r="E163" s="78"/>
      <c r="G163" s="55"/>
      <c r="H163" s="55"/>
      <c r="I163" s="55"/>
      <c r="K163" s="79"/>
      <c r="M163" s="111">
        <v>1320249.24</v>
      </c>
      <c r="N163" s="77"/>
      <c r="O163" s="111">
        <v>1320249.24</v>
      </c>
      <c r="P163" s="77"/>
      <c r="Q163" s="84"/>
      <c r="R163" s="85"/>
      <c r="S163" s="84"/>
      <c r="U163" s="86"/>
      <c r="W163" s="87"/>
    </row>
    <row r="164" spans="1:24" ht="13" x14ac:dyDescent="0.3">
      <c r="B164" s="113" t="s">
        <v>123</v>
      </c>
      <c r="C164" s="114"/>
      <c r="D164" s="38"/>
      <c r="M164" s="109"/>
      <c r="N164" s="77"/>
      <c r="O164" s="109"/>
      <c r="P164" s="77"/>
      <c r="Q164" s="109"/>
      <c r="R164" s="109"/>
      <c r="S164" s="109"/>
      <c r="U164" s="103"/>
      <c r="X164" s="108"/>
    </row>
    <row r="165" spans="1:24" ht="13" x14ac:dyDescent="0.3">
      <c r="B165" s="113" t="s">
        <v>223</v>
      </c>
      <c r="C165" s="114"/>
      <c r="D165" s="38"/>
      <c r="M165" s="116">
        <f>SUBTOTAL(9,M157:M163)</f>
        <v>67398483.390000001</v>
      </c>
      <c r="N165" s="77"/>
      <c r="O165" s="116">
        <f>SUBTOTAL(9,O157:O163)</f>
        <v>67398483.390000001</v>
      </c>
      <c r="P165" s="77"/>
      <c r="Q165" s="109"/>
      <c r="R165" s="109"/>
      <c r="S165" s="109"/>
      <c r="U165" s="103"/>
      <c r="X165" s="108"/>
    </row>
    <row r="166" spans="1:24" ht="13" x14ac:dyDescent="0.3">
      <c r="B166" s="113" t="s">
        <v>123</v>
      </c>
      <c r="C166" s="114"/>
      <c r="D166" s="38"/>
      <c r="M166" s="109"/>
      <c r="N166" s="77"/>
      <c r="O166" s="109"/>
      <c r="P166" s="77"/>
      <c r="Q166" s="109"/>
      <c r="R166" s="109"/>
      <c r="S166" s="109"/>
      <c r="U166" s="103"/>
    </row>
    <row r="167" spans="1:24" ht="13.5" thickBot="1" x14ac:dyDescent="0.35">
      <c r="B167" s="113" t="s">
        <v>224</v>
      </c>
      <c r="C167" s="114"/>
      <c r="D167" s="38"/>
      <c r="M167" s="117">
        <f>SUBTOTAL(9,M17:M166)</f>
        <v>15784320641.369999</v>
      </c>
      <c r="N167" s="77"/>
      <c r="O167" s="117">
        <f>SUBTOTAL(9,O17:O166)</f>
        <v>3516988310.0100021</v>
      </c>
      <c r="P167" s="77"/>
      <c r="Q167" s="117">
        <f>SUBTOTAL(9,Q17:Q166)</f>
        <v>5535377118.0300007</v>
      </c>
      <c r="R167" s="109"/>
      <c r="S167" s="117">
        <f>SUBTOTAL(9,S17:S166)</f>
        <v>731389994.66533327</v>
      </c>
      <c r="U167" s="103">
        <f>ROUND(S167/M167*100,2)</f>
        <v>4.63</v>
      </c>
      <c r="X167" s="108"/>
    </row>
    <row r="168" spans="1:24" ht="13.5" thickTop="1" x14ac:dyDescent="0.3">
      <c r="B168" s="113" t="s">
        <v>123</v>
      </c>
      <c r="C168" s="114"/>
      <c r="D168" s="38"/>
      <c r="M168" s="109"/>
      <c r="N168" s="77"/>
      <c r="O168" s="109"/>
      <c r="P168" s="77"/>
      <c r="Q168" s="109"/>
      <c r="R168" s="109"/>
      <c r="S168" s="109"/>
      <c r="U168" s="103"/>
      <c r="X168" s="108"/>
    </row>
    <row r="169" spans="1:24" ht="13" x14ac:dyDescent="0.3">
      <c r="B169" s="113" t="s">
        <v>123</v>
      </c>
      <c r="C169" s="114"/>
      <c r="D169" s="38"/>
      <c r="M169" s="77"/>
      <c r="N169" s="77"/>
      <c r="O169" s="77"/>
      <c r="P169" s="77"/>
      <c r="Q169" s="77"/>
      <c r="R169" s="77"/>
      <c r="U169" s="65"/>
    </row>
    <row r="170" spans="1:24" ht="13" x14ac:dyDescent="0.3">
      <c r="B170" s="113" t="s">
        <v>225</v>
      </c>
      <c r="C170" s="114"/>
      <c r="D170" s="38"/>
      <c r="M170" s="77"/>
      <c r="N170" s="77"/>
      <c r="O170" s="77"/>
      <c r="P170" s="77"/>
      <c r="Q170" s="77"/>
      <c r="R170" s="77"/>
      <c r="S170" s="65"/>
      <c r="U170" s="65"/>
    </row>
    <row r="171" spans="1:24" ht="13" x14ac:dyDescent="0.3">
      <c r="B171" s="113"/>
      <c r="C171" s="114"/>
      <c r="D171" s="38"/>
      <c r="M171" s="77"/>
      <c r="N171" s="77"/>
      <c r="O171" s="77"/>
      <c r="P171" s="77"/>
      <c r="Q171" s="77"/>
      <c r="R171" s="77"/>
      <c r="S171" s="65"/>
      <c r="U171" s="65"/>
    </row>
    <row r="172" spans="1:24" x14ac:dyDescent="0.25">
      <c r="B172" s="114" t="s">
        <v>226</v>
      </c>
      <c r="C172" s="38"/>
      <c r="M172" s="77"/>
      <c r="N172" s="77"/>
      <c r="O172" s="77"/>
      <c r="P172" s="77"/>
      <c r="Q172" s="77"/>
      <c r="R172" s="77"/>
      <c r="U172" s="65"/>
    </row>
    <row r="173" spans="1:24" x14ac:dyDescent="0.25">
      <c r="B173" s="105" t="s">
        <v>123</v>
      </c>
      <c r="C173" s="38" t="s">
        <v>227</v>
      </c>
      <c r="E173" s="118"/>
      <c r="K173" s="79"/>
      <c r="M173" s="80">
        <v>0</v>
      </c>
      <c r="N173" s="80"/>
      <c r="O173" s="80">
        <v>72934.479999999516</v>
      </c>
      <c r="P173" s="77"/>
      <c r="Q173" s="80"/>
      <c r="R173" s="81"/>
      <c r="S173" s="80"/>
      <c r="U173" s="82"/>
      <c r="W173" s="83"/>
    </row>
    <row r="174" spans="1:24" x14ac:dyDescent="0.25">
      <c r="B174" s="105" t="s">
        <v>123</v>
      </c>
      <c r="C174" s="38" t="s">
        <v>228</v>
      </c>
      <c r="E174" s="118"/>
      <c r="K174" s="79"/>
      <c r="M174" s="80">
        <v>0</v>
      </c>
      <c r="N174" s="80"/>
      <c r="O174" s="82">
        <v>0</v>
      </c>
      <c r="P174" s="77"/>
      <c r="Q174" s="80"/>
      <c r="R174" s="81"/>
      <c r="S174" s="80"/>
      <c r="U174" s="82"/>
      <c r="W174" s="83"/>
    </row>
    <row r="175" spans="1:24" x14ac:dyDescent="0.25">
      <c r="B175" s="105" t="s">
        <v>229</v>
      </c>
      <c r="C175" s="38"/>
      <c r="M175" s="119">
        <f>SUBTOTAL(9,M173:M174)</f>
        <v>0</v>
      </c>
      <c r="N175" s="80"/>
      <c r="O175" s="119">
        <f>SUBTOTAL(9,O173:O174)</f>
        <v>72934.479999999516</v>
      </c>
      <c r="P175" s="77"/>
      <c r="Q175" s="77"/>
      <c r="R175" s="77"/>
      <c r="U175" s="65"/>
    </row>
    <row r="176" spans="1:24" x14ac:dyDescent="0.25">
      <c r="B176" s="105"/>
      <c r="C176" s="38"/>
      <c r="M176" s="81"/>
      <c r="N176" s="80"/>
      <c r="O176" s="81"/>
      <c r="P176" s="77"/>
      <c r="Q176" s="77"/>
      <c r="R176" s="77"/>
      <c r="U176" s="65"/>
    </row>
    <row r="177" spans="2:23" x14ac:dyDescent="0.25">
      <c r="B177" s="105" t="s">
        <v>230</v>
      </c>
      <c r="C177" s="38"/>
      <c r="M177" s="80"/>
      <c r="N177" s="80"/>
      <c r="O177" s="80"/>
      <c r="P177" s="77"/>
      <c r="Q177" s="77"/>
      <c r="R177" s="77"/>
      <c r="U177" s="65"/>
    </row>
    <row r="178" spans="2:23" x14ac:dyDescent="0.25">
      <c r="B178" s="105"/>
      <c r="C178" s="38" t="s">
        <v>231</v>
      </c>
      <c r="M178" s="80">
        <v>39271384.669999994</v>
      </c>
      <c r="N178" s="80"/>
      <c r="O178" s="80">
        <v>16930661.36298085</v>
      </c>
      <c r="P178" s="77"/>
      <c r="Q178" s="77"/>
      <c r="R178" s="77"/>
      <c r="U178" s="65"/>
    </row>
    <row r="179" spans="2:23" x14ac:dyDescent="0.25">
      <c r="B179" s="38"/>
      <c r="C179" s="38" t="s">
        <v>232</v>
      </c>
      <c r="E179" s="118"/>
      <c r="K179" s="79"/>
      <c r="M179" s="84">
        <v>0</v>
      </c>
      <c r="N179" s="84"/>
      <c r="O179" s="84">
        <v>15634.552155458456</v>
      </c>
      <c r="P179" s="77"/>
      <c r="Q179" s="84"/>
      <c r="R179" s="85"/>
      <c r="S179" s="84"/>
      <c r="U179" s="86"/>
      <c r="W179" s="87"/>
    </row>
    <row r="180" spans="2:23" x14ac:dyDescent="0.25">
      <c r="B180" s="38"/>
      <c r="C180" s="38" t="s">
        <v>233</v>
      </c>
      <c r="E180" s="118"/>
      <c r="K180" s="79"/>
      <c r="M180" s="84">
        <v>0</v>
      </c>
      <c r="N180" s="84"/>
      <c r="O180" s="84">
        <v>-1223839.8923704142</v>
      </c>
      <c r="P180" s="77"/>
      <c r="Q180" s="84"/>
      <c r="R180" s="85"/>
      <c r="S180" s="84"/>
      <c r="U180" s="86"/>
      <c r="W180" s="87"/>
    </row>
    <row r="181" spans="2:23" x14ac:dyDescent="0.25">
      <c r="B181" s="38" t="s">
        <v>234</v>
      </c>
      <c r="C181" s="38"/>
      <c r="M181" s="120">
        <f>SUBTOTAL(9,M178:M180)</f>
        <v>39271384.669999994</v>
      </c>
      <c r="N181" s="84"/>
      <c r="O181" s="120">
        <f>SUBTOTAL(9,O178:O180)</f>
        <v>15722456.022765893</v>
      </c>
      <c r="P181" s="77"/>
      <c r="Q181" s="77"/>
      <c r="R181" s="77"/>
      <c r="U181" s="65"/>
    </row>
    <row r="182" spans="2:23" x14ac:dyDescent="0.25">
      <c r="B182" s="38"/>
      <c r="C182" s="38"/>
      <c r="M182" s="85"/>
      <c r="N182" s="84"/>
      <c r="O182" s="85"/>
      <c r="P182" s="77"/>
      <c r="Q182" s="77"/>
      <c r="R182" s="77"/>
      <c r="S182" s="77"/>
      <c r="U182" s="65"/>
    </row>
    <row r="183" spans="2:23" x14ac:dyDescent="0.25">
      <c r="B183" s="38" t="s">
        <v>235</v>
      </c>
      <c r="C183" s="38"/>
      <c r="M183" s="85"/>
      <c r="N183" s="84"/>
      <c r="O183" s="85"/>
      <c r="P183" s="77"/>
      <c r="Q183" s="77"/>
      <c r="R183" s="77"/>
      <c r="U183" s="65"/>
    </row>
    <row r="184" spans="2:23" x14ac:dyDescent="0.25">
      <c r="B184" s="38"/>
      <c r="C184" s="38" t="s">
        <v>236</v>
      </c>
      <c r="M184" s="111">
        <v>6196.47</v>
      </c>
      <c r="N184" s="84"/>
      <c r="O184" s="111">
        <v>6197</v>
      </c>
      <c r="P184" s="77"/>
      <c r="Q184" s="77"/>
      <c r="R184" s="77"/>
      <c r="U184" s="65"/>
    </row>
    <row r="185" spans="2:23" x14ac:dyDescent="0.25">
      <c r="B185" s="38" t="s">
        <v>237</v>
      </c>
      <c r="C185" s="38"/>
      <c r="M185" s="81">
        <f>SUBTOTAL(9,M184)</f>
        <v>6196.47</v>
      </c>
      <c r="N185" s="80"/>
      <c r="O185" s="81">
        <f>SUBTOTAL(9,O184)</f>
        <v>6197</v>
      </c>
      <c r="P185" s="77"/>
      <c r="Q185" s="77"/>
      <c r="R185" s="77"/>
      <c r="U185" s="65"/>
    </row>
    <row r="186" spans="2:23" x14ac:dyDescent="0.25">
      <c r="B186" s="38"/>
      <c r="C186" s="38"/>
      <c r="M186" s="81"/>
      <c r="N186" s="80"/>
      <c r="O186" s="81"/>
      <c r="P186" s="77"/>
      <c r="Q186" s="77"/>
      <c r="R186" s="77"/>
      <c r="U186" s="65"/>
    </row>
    <row r="187" spans="2:23" x14ac:dyDescent="0.25">
      <c r="B187" s="38" t="s">
        <v>238</v>
      </c>
      <c r="C187" s="38"/>
      <c r="M187" s="84">
        <v>-12291457.128206342</v>
      </c>
      <c r="N187" s="84"/>
      <c r="O187" s="84">
        <v>-19119246.635322127</v>
      </c>
      <c r="P187" s="77"/>
      <c r="Q187" s="80"/>
      <c r="R187" s="81"/>
      <c r="U187" s="65"/>
      <c r="W187" s="65"/>
    </row>
    <row r="188" spans="2:23" x14ac:dyDescent="0.25">
      <c r="B188" s="38" t="s">
        <v>123</v>
      </c>
      <c r="C188" s="38"/>
      <c r="M188" s="80"/>
      <c r="N188" s="80"/>
      <c r="O188" s="80"/>
      <c r="P188" s="77"/>
      <c r="Q188" s="77"/>
      <c r="R188" s="77"/>
      <c r="U188" s="65"/>
    </row>
    <row r="189" spans="2:23" x14ac:dyDescent="0.25">
      <c r="B189" s="38" t="s">
        <v>239</v>
      </c>
      <c r="C189" s="38"/>
      <c r="M189" s="80">
        <v>-155427721.72999999</v>
      </c>
      <c r="N189" s="80"/>
      <c r="O189" s="80">
        <v>-154748262.28999999</v>
      </c>
      <c r="P189" s="77"/>
      <c r="Q189" s="77"/>
      <c r="R189" s="77"/>
      <c r="U189" s="65"/>
    </row>
    <row r="190" spans="2:23" x14ac:dyDescent="0.25">
      <c r="B190" s="38" t="s">
        <v>123</v>
      </c>
      <c r="C190" s="38"/>
      <c r="M190" s="80"/>
      <c r="N190" s="80"/>
      <c r="O190" s="80"/>
      <c r="P190" s="77"/>
      <c r="Q190" s="77"/>
      <c r="R190" s="77"/>
      <c r="U190" s="65"/>
    </row>
    <row r="191" spans="2:23" x14ac:dyDescent="0.25">
      <c r="B191" s="38" t="s">
        <v>240</v>
      </c>
      <c r="C191" s="38"/>
      <c r="M191" s="80">
        <v>0</v>
      </c>
      <c r="N191" s="80"/>
      <c r="O191" s="80">
        <v>0</v>
      </c>
      <c r="P191" s="77"/>
      <c r="Q191" s="77"/>
      <c r="R191" s="77"/>
      <c r="U191" s="65"/>
    </row>
    <row r="192" spans="2:23" ht="13" x14ac:dyDescent="0.3">
      <c r="B192" s="113" t="s">
        <v>123</v>
      </c>
      <c r="C192" s="114"/>
      <c r="D192" s="38"/>
      <c r="M192" s="119"/>
      <c r="N192" s="80"/>
      <c r="O192" s="119"/>
      <c r="P192" s="77"/>
      <c r="Q192" s="77"/>
      <c r="R192" s="77"/>
      <c r="U192" s="65"/>
    </row>
    <row r="193" spans="2:24" ht="13" x14ac:dyDescent="0.3">
      <c r="B193" s="113" t="s">
        <v>241</v>
      </c>
      <c r="C193" s="114"/>
      <c r="D193" s="38"/>
      <c r="M193" s="116">
        <f>SUBTOTAL(9,M172:M191)</f>
        <v>-128441597.71820635</v>
      </c>
      <c r="N193" s="108"/>
      <c r="O193" s="116">
        <f>SUBTOTAL(9,O172:O191)</f>
        <v>-158065921.42255622</v>
      </c>
      <c r="P193" s="108"/>
      <c r="Q193" s="116">
        <f>SUBTOTAL(9,Q172:Q191)</f>
        <v>0</v>
      </c>
      <c r="R193" s="109"/>
      <c r="S193" s="116">
        <f>SUBTOTAL(9,S172:S191)</f>
        <v>0</v>
      </c>
      <c r="U193" s="65"/>
      <c r="V193" s="108"/>
      <c r="W193" s="108"/>
      <c r="X193" s="108"/>
    </row>
    <row r="194" spans="2:24" ht="13" x14ac:dyDescent="0.3">
      <c r="B194" s="113" t="s">
        <v>123</v>
      </c>
      <c r="C194" s="114"/>
      <c r="D194" s="38"/>
      <c r="M194" s="80"/>
      <c r="N194" s="80"/>
      <c r="O194" s="80"/>
      <c r="P194" s="77"/>
      <c r="Q194" s="77"/>
      <c r="R194" s="77"/>
      <c r="U194" s="65"/>
    </row>
    <row r="195" spans="2:24" ht="13.5" thickBot="1" x14ac:dyDescent="0.35">
      <c r="B195" s="113" t="s">
        <v>242</v>
      </c>
      <c r="C195" s="114"/>
      <c r="D195" s="38"/>
      <c r="M195" s="117">
        <f>SUBTOTAL(9,M17:M193)</f>
        <v>15655879043.651793</v>
      </c>
      <c r="N195" s="80"/>
      <c r="O195" s="117">
        <f>SUBTOTAL(9,O17:O193)</f>
        <v>3358922388.5874462</v>
      </c>
      <c r="P195" s="77"/>
      <c r="Q195" s="117">
        <f>SUBTOTAL(9,Q17:Q193)</f>
        <v>5535377118.0300007</v>
      </c>
      <c r="R195" s="109"/>
      <c r="S195" s="117">
        <f>SUBTOTAL(9,S17:S193)</f>
        <v>731389994.66533327</v>
      </c>
      <c r="U195" s="65"/>
    </row>
    <row r="196" spans="2:24" ht="13.5" thickTop="1" x14ac:dyDescent="0.3">
      <c r="B196" s="113" t="s">
        <v>123</v>
      </c>
      <c r="C196" s="114"/>
      <c r="D196" s="38"/>
      <c r="M196" s="80"/>
      <c r="N196" s="80"/>
      <c r="O196" s="80"/>
      <c r="P196" s="77"/>
      <c r="Q196" s="77"/>
      <c r="R196" s="77"/>
      <c r="U196" s="65"/>
    </row>
    <row r="197" spans="2:24" ht="13" x14ac:dyDescent="0.3">
      <c r="B197" s="113" t="s">
        <v>243</v>
      </c>
      <c r="C197" s="114"/>
      <c r="D197" s="38"/>
      <c r="M197" s="80"/>
      <c r="N197" s="80"/>
      <c r="O197" s="80"/>
      <c r="P197" s="77"/>
      <c r="Q197" s="77"/>
      <c r="R197" s="77"/>
      <c r="U197" s="65"/>
    </row>
    <row r="198" spans="2:24" x14ac:dyDescent="0.25">
      <c r="B198" s="38" t="s">
        <v>123</v>
      </c>
      <c r="C198" s="38" t="s">
        <v>244</v>
      </c>
      <c r="M198" s="80">
        <v>2334555.12</v>
      </c>
      <c r="N198" s="80"/>
      <c r="O198" s="80">
        <v>0</v>
      </c>
      <c r="P198" s="77"/>
      <c r="Q198" s="77"/>
      <c r="R198" s="77"/>
      <c r="U198" s="65"/>
    </row>
    <row r="199" spans="2:24" x14ac:dyDescent="0.25">
      <c r="B199" s="38" t="s">
        <v>123</v>
      </c>
      <c r="C199" s="38" t="s">
        <v>245</v>
      </c>
      <c r="M199" s="80">
        <v>14641745.909999998</v>
      </c>
      <c r="N199" s="80"/>
      <c r="O199" s="80">
        <v>4405696.92</v>
      </c>
      <c r="P199" s="77"/>
      <c r="Q199" s="77"/>
      <c r="R199" s="77"/>
      <c r="U199" s="65"/>
    </row>
    <row r="200" spans="2:24" x14ac:dyDescent="0.25">
      <c r="B200" s="38" t="s">
        <v>123</v>
      </c>
      <c r="C200" s="38" t="s">
        <v>246</v>
      </c>
      <c r="M200" s="80">
        <v>0</v>
      </c>
      <c r="N200" s="80"/>
      <c r="O200" s="80">
        <v>0</v>
      </c>
      <c r="P200" s="77"/>
      <c r="Q200" s="77"/>
      <c r="R200" s="77"/>
      <c r="U200" s="65"/>
    </row>
    <row r="201" spans="2:24" x14ac:dyDescent="0.25">
      <c r="B201" s="38" t="s">
        <v>123</v>
      </c>
      <c r="C201" s="38" t="s">
        <v>247</v>
      </c>
      <c r="M201" s="80">
        <v>5121212.6199999992</v>
      </c>
      <c r="N201" s="80"/>
      <c r="O201" s="80">
        <v>0</v>
      </c>
      <c r="P201" s="77"/>
      <c r="Q201" s="77"/>
      <c r="R201" s="77"/>
      <c r="U201" s="65"/>
    </row>
    <row r="202" spans="2:24" x14ac:dyDescent="0.25">
      <c r="B202" s="38" t="s">
        <v>123</v>
      </c>
      <c r="C202" s="38" t="s">
        <v>248</v>
      </c>
      <c r="M202" s="80">
        <v>5396780.7299999995</v>
      </c>
      <c r="N202" s="80"/>
      <c r="O202" s="80">
        <v>0</v>
      </c>
      <c r="P202" s="77"/>
      <c r="Q202" s="77"/>
      <c r="R202" s="77"/>
      <c r="U202" s="65"/>
    </row>
    <row r="203" spans="2:24" x14ac:dyDescent="0.25">
      <c r="B203" s="38" t="s">
        <v>123</v>
      </c>
      <c r="C203" s="38" t="s">
        <v>249</v>
      </c>
      <c r="M203" s="80">
        <v>39000.129999999997</v>
      </c>
      <c r="N203" s="80"/>
      <c r="O203" s="80">
        <v>0</v>
      </c>
      <c r="P203" s="77"/>
      <c r="Q203" s="77"/>
      <c r="R203" s="77"/>
      <c r="U203" s="65"/>
    </row>
    <row r="204" spans="2:24" x14ac:dyDescent="0.25">
      <c r="B204" s="38" t="s">
        <v>123</v>
      </c>
      <c r="C204" s="38" t="s">
        <v>250</v>
      </c>
      <c r="M204" s="80">
        <v>7628.85</v>
      </c>
      <c r="N204" s="80"/>
      <c r="O204" s="80">
        <v>0</v>
      </c>
      <c r="P204" s="77"/>
      <c r="Q204" s="77"/>
      <c r="R204" s="77"/>
      <c r="U204" s="65"/>
    </row>
    <row r="205" spans="2:24" x14ac:dyDescent="0.25">
      <c r="B205" s="38" t="s">
        <v>123</v>
      </c>
      <c r="C205" s="38" t="s">
        <v>251</v>
      </c>
      <c r="M205" s="80">
        <v>13274264.299999999</v>
      </c>
      <c r="N205" s="80"/>
      <c r="O205" s="80">
        <v>0</v>
      </c>
      <c r="P205" s="77"/>
      <c r="Q205" s="77"/>
      <c r="R205" s="77"/>
      <c r="U205" s="65"/>
    </row>
    <row r="206" spans="2:24" x14ac:dyDescent="0.25">
      <c r="B206" s="38" t="s">
        <v>123</v>
      </c>
      <c r="C206" s="38" t="s">
        <v>252</v>
      </c>
      <c r="M206" s="80">
        <v>4563115.21</v>
      </c>
      <c r="N206" s="80"/>
      <c r="O206" s="80">
        <v>0</v>
      </c>
      <c r="P206" s="77"/>
      <c r="Q206" s="77"/>
      <c r="R206" s="77"/>
      <c r="U206" s="65"/>
    </row>
    <row r="207" spans="2:24" x14ac:dyDescent="0.25">
      <c r="B207" s="38" t="s">
        <v>123</v>
      </c>
      <c r="C207" s="38" t="s">
        <v>253</v>
      </c>
      <c r="M207" s="80">
        <v>12033063.66</v>
      </c>
      <c r="N207" s="80"/>
      <c r="O207" s="80">
        <v>340494.57</v>
      </c>
      <c r="P207" s="77"/>
      <c r="Q207" s="77"/>
      <c r="R207" s="77"/>
      <c r="U207" s="65"/>
    </row>
    <row r="208" spans="2:24" x14ac:dyDescent="0.25">
      <c r="B208" s="38"/>
      <c r="C208" s="38"/>
      <c r="M208" s="119"/>
      <c r="N208" s="80"/>
      <c r="O208" s="119"/>
      <c r="P208" s="77"/>
      <c r="Q208" s="98"/>
      <c r="R208" s="77"/>
      <c r="S208" s="99"/>
      <c r="U208" s="65"/>
    </row>
    <row r="209" spans="2:24" ht="13" x14ac:dyDescent="0.3">
      <c r="B209" s="13" t="s">
        <v>254</v>
      </c>
      <c r="C209" s="38"/>
      <c r="D209" s="38"/>
      <c r="M209" s="116">
        <f>SUBTOTAL(9,M198:M207)</f>
        <v>57411366.530000001</v>
      </c>
      <c r="N209" s="108"/>
      <c r="O209" s="116">
        <f>SUBTOTAL(9,O198:O207)</f>
        <v>4746191.49</v>
      </c>
      <c r="P209" s="108"/>
      <c r="Q209" s="116">
        <f>SUBTOTAL(9,Q198:Q207)</f>
        <v>0</v>
      </c>
      <c r="R209" s="109"/>
      <c r="S209" s="116">
        <f>SUBTOTAL(9,S198:S207)</f>
        <v>0</v>
      </c>
      <c r="U209" s="65"/>
      <c r="V209" s="108"/>
      <c r="W209" s="108"/>
      <c r="X209" s="108"/>
    </row>
    <row r="210" spans="2:24" x14ac:dyDescent="0.25">
      <c r="B210" s="38"/>
      <c r="C210" s="38"/>
      <c r="D210" s="38"/>
      <c r="M210" s="80"/>
      <c r="N210" s="80"/>
      <c r="O210" s="80"/>
      <c r="P210" s="77"/>
      <c r="Q210" s="77"/>
      <c r="R210" s="77"/>
      <c r="U210" s="65"/>
    </row>
    <row r="211" spans="2:24" ht="13.5" thickBot="1" x14ac:dyDescent="0.35">
      <c r="B211" s="13" t="s">
        <v>255</v>
      </c>
      <c r="C211" s="38"/>
      <c r="D211" s="38"/>
      <c r="M211" s="117">
        <f>SUBTOTAL(9,M17:M209)</f>
        <v>15713290410.181791</v>
      </c>
      <c r="N211" s="80"/>
      <c r="O211" s="117">
        <f>SUBTOTAL(9,O17:O209)</f>
        <v>3363668580.0774465</v>
      </c>
      <c r="P211" s="77"/>
      <c r="Q211" s="117">
        <f>SUBTOTAL(9,Q17:Q209)</f>
        <v>5535377118.0300007</v>
      </c>
      <c r="R211" s="109"/>
      <c r="S211" s="117">
        <f>SUBTOTAL(9,S17:S209)</f>
        <v>731389994.66533327</v>
      </c>
      <c r="U211" s="65"/>
    </row>
    <row r="212" spans="2:24" ht="13" thickTop="1" x14ac:dyDescent="0.25">
      <c r="D212" s="38"/>
      <c r="O212" s="77"/>
      <c r="U212" s="65"/>
    </row>
    <row r="213" spans="2:24" x14ac:dyDescent="0.25">
      <c r="B213" s="56" t="s">
        <v>256</v>
      </c>
      <c r="D213" s="38"/>
      <c r="O213" s="77"/>
      <c r="U213" s="65"/>
    </row>
    <row r="214" spans="2:24" x14ac:dyDescent="0.25">
      <c r="B214" s="56" t="s">
        <v>257</v>
      </c>
      <c r="C214" s="38" t="s">
        <v>258</v>
      </c>
      <c r="O214" s="77"/>
      <c r="U214" s="65"/>
    </row>
    <row r="215" spans="2:24" x14ac:dyDescent="0.25">
      <c r="B215" s="56" t="s">
        <v>204</v>
      </c>
      <c r="C215" s="56" t="s">
        <v>259</v>
      </c>
      <c r="O215" s="77"/>
      <c r="U215" s="65"/>
    </row>
    <row r="216" spans="2:24" x14ac:dyDescent="0.25">
      <c r="B216" s="56" t="s">
        <v>203</v>
      </c>
      <c r="C216" s="56" t="s">
        <v>260</v>
      </c>
      <c r="O216" s="77"/>
      <c r="U216" s="65"/>
    </row>
    <row r="217" spans="2:24" x14ac:dyDescent="0.25">
      <c r="B217" s="56" t="s">
        <v>261</v>
      </c>
      <c r="C217" s="56" t="s">
        <v>262</v>
      </c>
      <c r="O217" s="77"/>
      <c r="U217" s="65"/>
    </row>
    <row r="218" spans="2:24" x14ac:dyDescent="0.25">
      <c r="O218" s="77"/>
      <c r="U218" s="65"/>
    </row>
    <row r="219" spans="2:24" x14ac:dyDescent="0.25">
      <c r="O219" s="77"/>
      <c r="U219" s="65"/>
    </row>
    <row r="223" spans="2:24" x14ac:dyDescent="0.25">
      <c r="M223" s="77"/>
      <c r="O223" s="77"/>
      <c r="Q223" s="77"/>
      <c r="R223" s="77"/>
      <c r="S223" s="77"/>
    </row>
    <row r="224" spans="2:24" x14ac:dyDescent="0.25">
      <c r="M224" s="77"/>
      <c r="O224" s="77"/>
      <c r="Q224" s="77"/>
      <c r="R224" s="77"/>
      <c r="S224" s="77"/>
    </row>
    <row r="225" spans="13:19" x14ac:dyDescent="0.25">
      <c r="M225" s="77"/>
      <c r="O225" s="77"/>
      <c r="Q225" s="77"/>
      <c r="R225" s="77"/>
      <c r="S225" s="77"/>
    </row>
    <row r="228" spans="13:19" x14ac:dyDescent="0.25">
      <c r="S228" s="65"/>
    </row>
    <row r="229" spans="13:19" x14ac:dyDescent="0.25">
      <c r="S229" s="65"/>
    </row>
    <row r="231" spans="13:19" x14ac:dyDescent="0.25">
      <c r="S231" s="65"/>
    </row>
  </sheetData>
  <pageMargins left="0.7" right="0.7" top="0.75" bottom="0.75" header="0.3" footer="0.3"/>
  <pageSetup paperSize="9" scale="5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CC08870AD18C44B414A836F57CD5AD" ma:contentTypeVersion="18" ma:contentTypeDescription="Create a new document." ma:contentTypeScope="" ma:versionID="8b6ca416cb65b2681e84ab21e081e85c">
  <xsd:schema xmlns:xsd="http://www.w3.org/2001/XMLSchema" xmlns:xs="http://www.w3.org/2001/XMLSchema" xmlns:p="http://schemas.microsoft.com/office/2006/metadata/properties" xmlns:ns2="ccc11b15-397e-47e6-b65f-8de044c3e171" targetNamespace="http://schemas.microsoft.com/office/2006/metadata/properties" ma:root="true" ma:fieldsID="93a4f5fbac6cdae0850d4aca5d9a443c" ns2:_="">
    <xsd:import namespace="ccc11b15-397e-47e6-b65f-8de044c3e171"/>
    <xsd:element name="properties">
      <xsd:complexType>
        <xsd:sequence>
          <xsd:element name="documentManagement">
            <xsd:complexType>
              <xsd:all>
                <xsd:element ref="ns2:Proceeding" minOccurs="0"/>
                <xsd:element ref="ns2:LibraryType"/>
                <xsd:element ref="ns2:Section" minOccurs="0"/>
                <xsd:element ref="ns2:Status" minOccurs="0"/>
                <xsd:element ref="ns2:Confidentiality" minOccurs="0"/>
                <xsd:element ref="ns2:Writer" minOccurs="0"/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iming" minOccurs="0"/>
                <xsd:element ref="ns2:Notes" minOccurs="0"/>
                <xsd:element ref="ns2:Intervenor" minOccurs="0"/>
                <xsd:element ref="ns2:Sensitive_x002f_ELTReview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11b15-397e-47e6-b65f-8de044c3e171" elementFormDefault="qualified">
    <xsd:import namespace="http://schemas.microsoft.com/office/2006/documentManagement/types"/>
    <xsd:import namespace="http://schemas.microsoft.com/office/infopath/2007/PartnerControls"/>
    <xsd:element name="Proceeding" ma:index="8" nillable="true" ma:displayName="Proceeding" ma:default="2026-2027 GRA" ma:format="Dropdown" ma:internalName="Proceeding">
      <xsd:simpleType>
        <xsd:restriction base="dms:Choice">
          <xsd:enumeration value="2026-2027 GRA"/>
          <xsd:enumeration value="2022-2024 GRA"/>
          <xsd:enumeration value="Choice 3"/>
        </xsd:restriction>
      </xsd:simpleType>
    </xsd:element>
    <xsd:element name="LibraryType" ma:index="9" ma:displayName="Library Type" ma:format="Dropdown" ma:internalName="LibraryType">
      <xsd:simpleType>
        <xsd:restriction base="dms:Choice">
          <xsd:enumeration value="Evidence"/>
          <xsd:enumeration value="Project Management"/>
          <xsd:enumeration value="IRs"/>
          <xsd:enumeration value="Communication"/>
          <xsd:enumeration value="Settlement DRs"/>
          <xsd:enumeration value="Confidential Undertaking"/>
          <xsd:enumeration value="NSPML Evidence"/>
          <xsd:enumeration value="Settlement Agreement"/>
          <xsd:enumeration value="Choice 9"/>
        </xsd:restriction>
      </xsd:simpleType>
    </xsd:element>
    <xsd:element name="Section" ma:index="10" nillable="true" ma:displayName="Section" ma:format="Dropdown" ma:internalName="Section">
      <xsd:simpleType>
        <xsd:restriction base="dms:Choice">
          <xsd:enumeration value="01 - DE - Direct Evidence"/>
          <xsd:enumeration value="01 - DE COS -  COS Evidence"/>
          <xsd:enumeration value="02- SR - Studies &amp; Reports"/>
          <xsd:enumeration value="03- OP -  Organization Profile"/>
          <xsd:enumeration value="04- FO - Financial Outlook"/>
          <xsd:enumeration value="05- RB - Rate Base"/>
          <xsd:enumeration value="06 - DA - Depreciation and  amortization expense"/>
          <xsd:enumeration value="07 - OR - Operating Revenue"/>
          <xsd:enumeration value="08 - OE - Operating Expenses"/>
          <xsd:enumeration value="09 - CS - Capital Structure"/>
          <xsd:enumeration value="10 - PR - Proposed Rates and Regulations"/>
          <xsd:enumeration value="Settlement Discussions"/>
        </xsd:restriction>
      </xsd:simpleType>
    </xsd:element>
    <xsd:element name="Status" ma:index="11" nillable="true" ma:displayName="Status" ma:format="Dropdown" ma:internalName="Status">
      <xsd:simpleType>
        <xsd:restriction base="dms:Choice">
          <xsd:enumeration value="01- Received"/>
          <xsd:enumeration value="02a Writers - Write"/>
          <xsd:enumeration value="02b Owners - Review"/>
          <xsd:enumeration value="03 Admin Format"/>
          <xsd:enumeration value="04 Hold for Review"/>
          <xsd:enumeration value="05 Director Review"/>
          <xsd:enumeration value="06 ELT Review"/>
          <xsd:enumeration value="07 Admin Format"/>
          <xsd:enumeration value="08 Prep for filing"/>
          <xsd:enumeration value="10 Sent to Intervenors"/>
          <xsd:enumeration value="11 Final Regulatory QC"/>
          <xsd:enumeration value="11QComp -  QC complete"/>
          <xsd:enumeration value="12 Filed"/>
          <xsd:enumeration value="12 Final Working Documents"/>
          <xsd:enumeration value="12 Final Docs pdf version"/>
          <xsd:enumeration value="12 Source Documents"/>
          <xsd:enumeration value="13 Superseded"/>
        </xsd:restriction>
      </xsd:simpleType>
    </xsd:element>
    <xsd:element name="Confidentiality" ma:index="12" nillable="true" ma:displayName="Confidentiality" ma:default="Non-confidential" ma:format="Dropdown" ma:internalName="Confidentiality">
      <xsd:simpleType>
        <xsd:restriction base="dms:Choice">
          <xsd:enumeration value="Non-confidential"/>
          <xsd:enumeration value="PCON"/>
          <xsd:enumeration value="PCON AO"/>
          <xsd:enumeration value="CONF"/>
          <xsd:enumeration value="CONF AO"/>
          <xsd:enumeration value="REDACTED"/>
        </xsd:restriction>
      </xsd:simpleType>
    </xsd:element>
    <xsd:element name="Writer" ma:index="13" nillable="true" ma:displayName="Writer" ma:format="Dropdown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wner" ma:index="14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iming" ma:index="18" nillable="true" ma:displayName="Timing" ma:description="Timing of when DRs to be addressed" ma:format="Dropdown" ma:internalName="Timing">
      <xsd:simpleType>
        <xsd:union memberTypes="dms:Text">
          <xsd:simpleType>
            <xsd:restriction base="dms:Choice">
              <xsd:enumeration value="Before Filing"/>
              <xsd:enumeration value="Part of Filing"/>
              <xsd:enumeration value="After Filing"/>
              <xsd:enumeration value="Never"/>
              <xsd:enumeration value="Already Provided"/>
              <xsd:enumeration value="On Hold"/>
              <xsd:enumeration value="To File"/>
              <xsd:enumeration value="Response still in Progress"/>
            </xsd:restriction>
          </xsd:simpleType>
        </xsd:union>
      </xsd:simpleType>
    </xsd:element>
    <xsd:element name="Notes" ma:index="19" nillable="true" ma:displayName="Notes" ma:description="Notes / comments " ma:format="Dropdown" ma:internalName="Notes">
      <xsd:simpleType>
        <xsd:restriction base="dms:Note"/>
      </xsd:simpleType>
    </xsd:element>
    <xsd:element name="Intervenor" ma:index="20" nillable="true" ma:displayName="Intervenor" ma:list="{52c82735-21b8-4cd4-ad41-29df00ac301a}" ma:internalName="Intervenor" ma:showField="Title">
      <xsd:simpleType>
        <xsd:restriction base="dms:Lookup"/>
      </xsd:simpleType>
    </xsd:element>
    <xsd:element name="Sensitive_x002f_ELTReview_x003f_" ma:index="21" nillable="true" ma:displayName="Sensitive/ELT Review?" ma:default="0" ma:format="Dropdown" ma:internalName="Sensitive_x002f_ELTReview_x003f_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tion xmlns="ccc11b15-397e-47e6-b65f-8de044c3e171">01 - DE - Direct Evidence</Section>
    <Timing xmlns="ccc11b15-397e-47e6-b65f-8de044c3e171" xsi:nil="true"/>
    <Confidentiality xmlns="ccc11b15-397e-47e6-b65f-8de044c3e171">Non-confidential</Confidentiality>
    <LibraryType xmlns="ccc11b15-397e-47e6-b65f-8de044c3e171">Evidence</LibraryType>
    <Status xmlns="ccc11b15-397e-47e6-b65f-8de044c3e171">11QComp -  QC complete</Status>
    <Proceeding xmlns="ccc11b15-397e-47e6-b65f-8de044c3e171">2026-2027 GRA</Proceeding>
    <Writer xmlns="ccc11b15-397e-47e6-b65f-8de044c3e171">
      <UserInfo>
        <DisplayName/>
        <AccountId xsi:nil="true"/>
        <AccountType/>
      </UserInfo>
    </Writer>
    <Owner xmlns="ccc11b15-397e-47e6-b65f-8de044c3e171">
      <UserInfo>
        <DisplayName>Flemming, Craig</DisplayName>
        <AccountId>23</AccountId>
        <AccountType/>
      </UserInfo>
    </Owner>
    <Sensitive_x002f_ELTReview_x003f_ xmlns="ccc11b15-397e-47e6-b65f-8de044c3e171">false</Sensitive_x002f_ELTReview_x003f_>
    <Notes xmlns="ccc11b15-397e-47e6-b65f-8de044c3e171" xsi:nil="true"/>
    <Intervenor xmlns="ccc11b15-397e-47e6-b65f-8de044c3e171" xsi:nil="true"/>
  </documentManagement>
</p:properties>
</file>

<file path=customXml/itemProps1.xml><?xml version="1.0" encoding="utf-8"?>
<ds:datastoreItem xmlns:ds="http://schemas.openxmlformats.org/officeDocument/2006/customXml" ds:itemID="{2DBE22B4-98C8-4034-89D3-2A165A21B42A}"/>
</file>

<file path=customXml/itemProps2.xml><?xml version="1.0" encoding="utf-8"?>
<ds:datastoreItem xmlns:ds="http://schemas.openxmlformats.org/officeDocument/2006/customXml" ds:itemID="{CB6A5237-C51C-4580-87A2-B45EEFF80DBD}"/>
</file>

<file path=customXml/itemProps3.xml><?xml version="1.0" encoding="utf-8"?>
<ds:datastoreItem xmlns:ds="http://schemas.openxmlformats.org/officeDocument/2006/customXml" ds:itemID="{C6904427-BA7C-46DA-BF0D-854A74B167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Overview</vt:lpstr>
      <vt:lpstr>(a)</vt:lpstr>
      <vt:lpstr>(b)</vt:lpstr>
      <vt:lpstr>(c)</vt:lpstr>
      <vt:lpstr>(d)</vt:lpstr>
      <vt:lpstr>'(b)'!Print_Area</vt:lpstr>
      <vt:lpstr>'(c)'!Print_Area</vt:lpstr>
      <vt:lpstr>'(d)'!Print_Area</vt:lpstr>
      <vt:lpstr>Overview!Print_Area</vt:lpstr>
      <vt:lpstr>'(d)'!Print_Titles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2025-09-17T17:36:17Z</dcterms:created>
  <dcterms:modified xsi:type="dcterms:W3CDTF">2025-09-17T17:36:50Z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0x01010009CC08870AD18C44B414A836F57CD5AD</vt:lpwstr>
  </property>
</Properties>
</file>