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FD2AA3D1-E030-4197-8038-1FFBD8CB23B4}" xr6:coauthVersionLast="47" xr6:coauthVersionMax="47" xr10:uidLastSave="{00000000-0000-0000-0000-000000000000}"/>
  <bookViews>
    <workbookView xWindow="-120" yWindow="-120" windowWidth="29040" windowHeight="15720" xr2:uid="{3B1E4498-2F2C-4833-9CA7-CD44E44ACBFA}"/>
  </bookViews>
  <sheets>
    <sheet name="PHP Revenue Analysis" sheetId="1" r:id="rId1"/>
  </sheets>
  <definedNames>
    <definedName name="AA_calculation">#REF!</definedName>
    <definedName name="Actual_Fuel_Cost_bfr_Interest">#REF!</definedName>
    <definedName name="BA_calculations">#REF!</definedName>
    <definedName name="BACalc2">#REF!</definedName>
    <definedName name="FAMvsDSM">#REF!</definedName>
    <definedName name="PR_18">#REF!</definedName>
    <definedName name="PR_19">#REF!</definedName>
    <definedName name="print">#REF!</definedName>
    <definedName name="RSF">#REF!</definedName>
    <definedName name="summary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7" i="1" s="1"/>
  <c r="F17" i="1" s="1"/>
  <c r="G17" i="1" s="1"/>
  <c r="H17" i="1" s="1"/>
  <c r="C18" i="1"/>
  <c r="D21" i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D30" i="1"/>
  <c r="C23" i="1" l="1"/>
  <c r="D19" i="1"/>
  <c r="E19" i="1" s="1"/>
  <c r="F19" i="1" s="1"/>
  <c r="C22" i="1"/>
  <c r="I17" i="1"/>
  <c r="J17" i="1" s="1"/>
  <c r="K17" i="1" s="1"/>
  <c r="L17" i="1" s="1"/>
  <c r="M17" i="1" s="1"/>
  <c r="N17" i="1" s="1"/>
  <c r="N22" i="1" s="1"/>
  <c r="H22" i="1"/>
  <c r="D22" i="1"/>
  <c r="G22" i="1"/>
  <c r="F22" i="1"/>
  <c r="E22" i="1"/>
  <c r="E30" i="1"/>
  <c r="D31" i="1"/>
  <c r="C32" i="1"/>
  <c r="O17" i="1" l="1"/>
  <c r="E18" i="1"/>
  <c r="E23" i="1" s="1"/>
  <c r="E24" i="1" s="1"/>
  <c r="D18" i="1"/>
  <c r="J22" i="1"/>
  <c r="C24" i="1"/>
  <c r="M22" i="1"/>
  <c r="K22" i="1"/>
  <c r="I22" i="1"/>
  <c r="L22" i="1"/>
  <c r="F18" i="1"/>
  <c r="F23" i="1" s="1"/>
  <c r="G19" i="1"/>
  <c r="E31" i="1"/>
  <c r="D32" i="1"/>
  <c r="F30" i="1"/>
  <c r="O22" i="1" l="1"/>
  <c r="D23" i="1"/>
  <c r="D24" i="1" s="1"/>
  <c r="F24" i="1"/>
  <c r="H19" i="1"/>
  <c r="G18" i="1"/>
  <c r="G23" i="1" s="1"/>
  <c r="F31" i="1"/>
  <c r="F32" i="1" s="1"/>
  <c r="E32" i="1"/>
  <c r="G30" i="1"/>
  <c r="G24" i="1" l="1"/>
  <c r="I19" i="1"/>
  <c r="H18" i="1"/>
  <c r="H23" i="1" s="1"/>
  <c r="H30" i="1"/>
  <c r="G31" i="1"/>
  <c r="H24" i="1" l="1"/>
  <c r="I18" i="1"/>
  <c r="I23" i="1" s="1"/>
  <c r="J19" i="1"/>
  <c r="H31" i="1"/>
  <c r="G32" i="1"/>
  <c r="I30" i="1"/>
  <c r="I24" i="1" l="1"/>
  <c r="J18" i="1"/>
  <c r="J23" i="1" s="1"/>
  <c r="K19" i="1"/>
  <c r="J30" i="1"/>
  <c r="I31" i="1"/>
  <c r="H32" i="1"/>
  <c r="J24" i="1" l="1"/>
  <c r="L19" i="1"/>
  <c r="K18" i="1"/>
  <c r="K23" i="1" s="1"/>
  <c r="K30" i="1"/>
  <c r="J31" i="1"/>
  <c r="J32" i="1" s="1"/>
  <c r="I32" i="1"/>
  <c r="K24" i="1" l="1"/>
  <c r="M19" i="1"/>
  <c r="L18" i="1"/>
  <c r="L23" i="1" s="1"/>
  <c r="L30" i="1"/>
  <c r="K31" i="1"/>
  <c r="L24" i="1" l="1"/>
  <c r="N19" i="1"/>
  <c r="M18" i="1"/>
  <c r="M23" i="1" s="1"/>
  <c r="L31" i="1"/>
  <c r="L32" i="1" s="1"/>
  <c r="K32" i="1"/>
  <c r="M30" i="1"/>
  <c r="N18" i="1" l="1"/>
  <c r="O19" i="1"/>
  <c r="M24" i="1"/>
  <c r="N30" i="1"/>
  <c r="M31" i="1"/>
  <c r="N23" i="1" l="1"/>
  <c r="O18" i="1"/>
  <c r="N31" i="1"/>
  <c r="N32" i="1" s="1"/>
  <c r="M32" i="1"/>
  <c r="O30" i="1"/>
  <c r="N24" i="1" l="1"/>
  <c r="O24" i="1" s="1"/>
  <c r="O23" i="1"/>
  <c r="O31" i="1"/>
  <c r="O32" i="1" s="1"/>
  <c r="J35" i="1" l="1"/>
  <c r="J36" i="1"/>
  <c r="K35" i="1"/>
  <c r="K36" i="1"/>
  <c r="I35" i="1"/>
  <c r="I36" i="1"/>
  <c r="N35" i="1"/>
  <c r="N36" i="1"/>
  <c r="D35" i="1"/>
  <c r="D36" i="1"/>
  <c r="L35" i="1"/>
  <c r="L36" i="1"/>
  <c r="C35" i="1"/>
  <c r="C36" i="1"/>
  <c r="F35" i="1"/>
  <c r="F36" i="1"/>
  <c r="G35" i="1"/>
  <c r="G36" i="1"/>
  <c r="M35" i="1"/>
  <c r="M36" i="1"/>
  <c r="E35" i="1"/>
  <c r="E36" i="1"/>
  <c r="H35" i="1"/>
  <c r="H36" i="1"/>
  <c r="N37" i="1" l="1"/>
  <c r="D37" i="1"/>
  <c r="M37" i="1"/>
  <c r="E37" i="1"/>
  <c r="L37" i="1"/>
  <c r="I37" i="1"/>
  <c r="J37" i="1"/>
  <c r="G37" i="1"/>
  <c r="F37" i="1"/>
  <c r="C37" i="1"/>
  <c r="O35" i="1"/>
  <c r="O36" i="1"/>
  <c r="K37" i="1"/>
  <c r="H37" i="1"/>
  <c r="O37" i="1" l="1"/>
  <c r="O15" i="1" l="1"/>
  <c r="C58" i="1" l="1"/>
  <c r="D47" i="1" l="1"/>
  <c r="E47" i="1" l="1"/>
  <c r="D58" i="1"/>
  <c r="F47" i="1" l="1"/>
  <c r="E58" i="1"/>
  <c r="G47" i="1" l="1"/>
  <c r="F58" i="1"/>
  <c r="H47" i="1" l="1"/>
  <c r="G58" i="1"/>
  <c r="I47" i="1" l="1"/>
  <c r="H58" i="1"/>
  <c r="J47" i="1" l="1"/>
  <c r="I58" i="1"/>
  <c r="C52" i="1" l="1"/>
  <c r="C8" i="1" s="1"/>
  <c r="K47" i="1"/>
  <c r="J58" i="1"/>
  <c r="L47" i="1" l="1"/>
  <c r="K58" i="1"/>
  <c r="M47" i="1" l="1"/>
  <c r="L58" i="1"/>
  <c r="N47" i="1" l="1"/>
  <c r="N58" i="1" s="1"/>
  <c r="M58" i="1"/>
  <c r="O58" i="1" l="1"/>
  <c r="C44" i="1" l="1"/>
  <c r="D43" i="1" l="1"/>
  <c r="C53" i="1"/>
  <c r="D42" i="1"/>
  <c r="D52" i="1" l="1"/>
  <c r="D8" i="1" s="1"/>
  <c r="D44" i="1"/>
  <c r="C54" i="1"/>
  <c r="E43" i="1"/>
  <c r="D53" i="1"/>
  <c r="D54" i="1" s="1"/>
  <c r="E42" i="1"/>
  <c r="E52" i="1" l="1"/>
  <c r="E8" i="1" s="1"/>
  <c r="E44" i="1"/>
  <c r="F43" i="1"/>
  <c r="E53" i="1"/>
  <c r="F42" i="1"/>
  <c r="E54" i="1" l="1"/>
  <c r="C48" i="1"/>
  <c r="C57" i="1"/>
  <c r="F52" i="1"/>
  <c r="F8" i="1" s="1"/>
  <c r="F44" i="1"/>
  <c r="G43" i="1"/>
  <c r="F53" i="1"/>
  <c r="D46" i="1"/>
  <c r="D48" i="1" s="1"/>
  <c r="C59" i="1"/>
  <c r="C9" i="1" s="1"/>
  <c r="C10" i="1" s="1"/>
  <c r="G42" i="1"/>
  <c r="F54" i="1" l="1"/>
  <c r="G52" i="1"/>
  <c r="G8" i="1" s="1"/>
  <c r="G44" i="1"/>
  <c r="C61" i="1"/>
  <c r="C11" i="1" s="1"/>
  <c r="H43" i="1"/>
  <c r="G53" i="1"/>
  <c r="E46" i="1"/>
  <c r="E48" i="1" s="1"/>
  <c r="D57" i="1"/>
  <c r="D59" i="1" s="1"/>
  <c r="D9" i="1" s="1"/>
  <c r="D10" i="1" s="1"/>
  <c r="H42" i="1"/>
  <c r="G54" i="1" l="1"/>
  <c r="H52" i="1"/>
  <c r="H8" i="1" s="1"/>
  <c r="H44" i="1"/>
  <c r="D61" i="1"/>
  <c r="D11" i="1" s="1"/>
  <c r="I43" i="1"/>
  <c r="H53" i="1"/>
  <c r="F46" i="1"/>
  <c r="F48" i="1" s="1"/>
  <c r="E57" i="1"/>
  <c r="E59" i="1" s="1"/>
  <c r="E9" i="1" s="1"/>
  <c r="E10" i="1" s="1"/>
  <c r="I42" i="1"/>
  <c r="H54" i="1"/>
  <c r="I52" i="1" l="1"/>
  <c r="I8" i="1" s="1"/>
  <c r="I44" i="1"/>
  <c r="E61" i="1"/>
  <c r="E11" i="1" s="1"/>
  <c r="J43" i="1"/>
  <c r="I53" i="1"/>
  <c r="G46" i="1"/>
  <c r="G48" i="1" s="1"/>
  <c r="F57" i="1"/>
  <c r="F59" i="1" s="1"/>
  <c r="F9" i="1" s="1"/>
  <c r="F10" i="1" s="1"/>
  <c r="J42" i="1"/>
  <c r="I54" i="1"/>
  <c r="J52" i="1" l="1"/>
  <c r="J8" i="1" s="1"/>
  <c r="J44" i="1"/>
  <c r="F61" i="1"/>
  <c r="F11" i="1" s="1"/>
  <c r="K43" i="1"/>
  <c r="J53" i="1"/>
  <c r="H46" i="1"/>
  <c r="H48" i="1" s="1"/>
  <c r="G57" i="1"/>
  <c r="G59" i="1" s="1"/>
  <c r="G9" i="1" s="1"/>
  <c r="G10" i="1" s="1"/>
  <c r="K42" i="1"/>
  <c r="J54" i="1"/>
  <c r="K52" i="1" l="1"/>
  <c r="K8" i="1" s="1"/>
  <c r="K44" i="1"/>
  <c r="G61" i="1"/>
  <c r="G11" i="1" s="1"/>
  <c r="L43" i="1"/>
  <c r="K53" i="1"/>
  <c r="I46" i="1"/>
  <c r="I48" i="1" s="1"/>
  <c r="H57" i="1"/>
  <c r="H59" i="1" s="1"/>
  <c r="H9" i="1" s="1"/>
  <c r="H10" i="1" s="1"/>
  <c r="L42" i="1"/>
  <c r="K54" i="1"/>
  <c r="L52" i="1" l="1"/>
  <c r="L8" i="1" s="1"/>
  <c r="L44" i="1"/>
  <c r="H61" i="1"/>
  <c r="H11" i="1" s="1"/>
  <c r="M43" i="1"/>
  <c r="L53" i="1"/>
  <c r="J46" i="1"/>
  <c r="J48" i="1" s="1"/>
  <c r="I57" i="1"/>
  <c r="I59" i="1" s="1"/>
  <c r="I9" i="1" s="1"/>
  <c r="I10" i="1" s="1"/>
  <c r="M42" i="1"/>
  <c r="L54" i="1"/>
  <c r="M52" i="1" l="1"/>
  <c r="M8" i="1" s="1"/>
  <c r="M44" i="1"/>
  <c r="I61" i="1"/>
  <c r="I11" i="1" s="1"/>
  <c r="M53" i="1"/>
  <c r="N43" i="1"/>
  <c r="N53" i="1" s="1"/>
  <c r="K46" i="1"/>
  <c r="K48" i="1" s="1"/>
  <c r="J57" i="1"/>
  <c r="N42" i="1"/>
  <c r="M54" i="1"/>
  <c r="N52" i="1" l="1"/>
  <c r="N44" i="1"/>
  <c r="O53" i="1"/>
  <c r="J59" i="1"/>
  <c r="J9" i="1" s="1"/>
  <c r="J10" i="1" s="1"/>
  <c r="L46" i="1"/>
  <c r="L48" i="1" s="1"/>
  <c r="K57" i="1"/>
  <c r="K59" i="1" s="1"/>
  <c r="K9" i="1" s="1"/>
  <c r="K10" i="1" s="1"/>
  <c r="O52" i="1" l="1"/>
  <c r="N8" i="1"/>
  <c r="K61" i="1"/>
  <c r="K11" i="1" s="1"/>
  <c r="J61" i="1"/>
  <c r="J11" i="1" s="1"/>
  <c r="M46" i="1"/>
  <c r="M48" i="1" s="1"/>
  <c r="L57" i="1"/>
  <c r="L59" i="1" s="1"/>
  <c r="L9" i="1" s="1"/>
  <c r="L10" i="1" s="1"/>
  <c r="O54" i="1"/>
  <c r="N54" i="1"/>
  <c r="O8" i="1" l="1"/>
  <c r="L61" i="1"/>
  <c r="L11" i="1" s="1"/>
  <c r="N46" i="1"/>
  <c r="M57" i="1"/>
  <c r="M59" i="1" s="1"/>
  <c r="M9" i="1" s="1"/>
  <c r="M10" i="1" s="1"/>
  <c r="N57" i="1" l="1"/>
  <c r="N59" i="1" s="1"/>
  <c r="N9" i="1" s="1"/>
  <c r="N10" i="1" s="1"/>
  <c r="N48" i="1"/>
  <c r="M61" i="1"/>
  <c r="M11" i="1" s="1"/>
  <c r="N61" i="1"/>
  <c r="O9" i="1"/>
  <c r="O10" i="1" s="1"/>
  <c r="O57" i="1"/>
  <c r="O59" i="1" s="1"/>
  <c r="O61" i="1" s="1"/>
  <c r="O11" i="1" l="1"/>
  <c r="N11" i="1"/>
</calcChain>
</file>

<file path=xl/sharedStrings.xml><?xml version="1.0" encoding="utf-8"?>
<sst xmlns="http://schemas.openxmlformats.org/spreadsheetml/2006/main" count="54" uniqueCount="43">
  <si>
    <t>PHP REVENUE ANALYSIS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</si>
  <si>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</si>
  <si>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</si>
  <si>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</si>
  <si>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</si>
  <si>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</si>
  <si>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</si>
  <si>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</si>
  <si>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</si>
  <si>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</si>
  <si>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</si>
  <si>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</si>
  <si>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</si>
  <si>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</si>
  <si>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REVENUE VARIANCE (BTL - ATL)  in Millions of $'s</t>
  </si>
  <si>
    <t>Fuel</t>
  </si>
  <si>
    <t>Non-fuel</t>
  </si>
  <si>
    <t>% Var</t>
  </si>
  <si>
    <t>USAGE</t>
  </si>
  <si>
    <t>MWh Sales Total</t>
  </si>
  <si>
    <t>MW Demand Firm</t>
  </si>
  <si>
    <t>MW Demand Interruptible</t>
  </si>
  <si>
    <t>Power Factor Adjustment</t>
  </si>
  <si>
    <t>KVA Demand Firm</t>
  </si>
  <si>
    <t>KVA  Demand Interruptible</t>
  </si>
  <si>
    <t>ELIADC (Below-the-line Rate as per 2026 AAR Filing)</t>
  </si>
  <si>
    <t>Rates</t>
  </si>
  <si>
    <t>Energy Fuel (¢/kWh)</t>
  </si>
  <si>
    <t>Energy Non-Fuel (CBL Adder + Variable Capital Cost) (¢/kWh)</t>
  </si>
  <si>
    <t>Revenue in Million of $</t>
  </si>
  <si>
    <t>Fuel-related</t>
  </si>
  <si>
    <t>Non-Fuel</t>
  </si>
  <si>
    <t>GRA ATL PHP Tariff</t>
  </si>
  <si>
    <t>Energy Fuel  (¢/kWh)</t>
  </si>
  <si>
    <t>Energy Non-Fuel   (¢/kWh)</t>
  </si>
  <si>
    <t>Demand Charge ($/kVA)</t>
  </si>
  <si>
    <t>Int Credit ($/kVA) - including priority interruptible service</t>
  </si>
  <si>
    <t>Revenue in Millions of $'s</t>
  </si>
  <si>
    <t>Energy</t>
  </si>
  <si>
    <t>Subtotal</t>
  </si>
  <si>
    <t>Demand</t>
  </si>
  <si>
    <t>Demand Charge</t>
  </si>
  <si>
    <t>Int Credit (including priority interruptible service)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</si>
</sst>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00"/>
    <numFmt numFmtId="166" formatCode="_(* #,##0.0_);_(* \(#,##0.0\);_(* &quot;-&quot;??_);_(@_)"/>
    <numFmt numFmtId="167" formatCode="_(* #,##0.000_);_(* \(#,##0.000\);_(* &quot;-&quot;??_);_(@_)"/>
    <numFmt numFmtId="168" formatCode="&quot;$&quot;#,##0.00"/>
    <numFmt numFmtId="169" formatCode="0.0"/>
    <numFmt numFmtId="170" formatCode="#,##0.0_);\(#,##0.0\)"/>
    <numFmt numFmtId="171" formatCode="_(* #,##0.000000_);_(* \(#,##0.000000\);_(* &quot;-&quot;??????_);_(@_)"/>
    <numFmt numFmtId="172" formatCode="&quot;$&quot;#,##0.0"/>
    <numFmt numFmtId="173" formatCode="&quot;$&quot;#,##0.000"/>
    <numFmt numFmtId="174" formatCode="&quot;$&quot;#,##0.0_);[Red]\(&quot;$&quot;#,##0.0\)"/>
    <numFmt numFmtId="175" formatCode="0.0%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 val="singleAccounting"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170" fontId="0" fillId="0" borderId="2" xfId="0" applyNumberFormat="1" applyBorder="1"/>
    <xf numFmtId="164" fontId="0" fillId="0" borderId="0" xfId="1" applyFont="1" applyBorder="1"/>
    <xf numFmtId="171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167" fontId="0" fillId="0" borderId="0" xfId="1" applyNumberFormat="1" applyFont="1" applyBorder="1"/>
    <xf numFmtId="165" fontId="0" fillId="0" borderId="0" xfId="1" applyNumberFormat="1" applyFont="1" applyBorder="1"/>
    <xf numFmtId="172" fontId="0" fillId="0" borderId="0" xfId="0" applyNumberFormat="1" applyAlignment="1">
      <alignment horizontal="center" vertical="center"/>
    </xf>
    <xf numFmtId="172" fontId="6" fillId="0" borderId="0" xfId="0" applyNumberFormat="1" applyFont="1" applyAlignment="1">
      <alignment horizontal="center" vertical="center"/>
    </xf>
    <xf numFmtId="173" fontId="0" fillId="0" borderId="0" xfId="0" applyNumberFormat="1" applyAlignment="1">
      <alignment horizontal="center" vertical="center"/>
    </xf>
    <xf numFmtId="172" fontId="0" fillId="0" borderId="0" xfId="0" applyNumberFormat="1"/>
    <xf numFmtId="166" fontId="0" fillId="0" borderId="0" xfId="1" applyNumberFormat="1" applyFont="1" applyBorder="1"/>
    <xf numFmtId="170" fontId="0" fillId="0" borderId="0" xfId="0" applyNumberFormat="1"/>
    <xf numFmtId="164" fontId="0" fillId="0" borderId="0" xfId="0" applyNumberFormat="1"/>
    <xf numFmtId="164" fontId="0" fillId="0" borderId="2" xfId="0" applyNumberFormat="1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6" fillId="0" borderId="8" xfId="0" applyFont="1" applyBorder="1"/>
    <xf numFmtId="172" fontId="6" fillId="0" borderId="0" xfId="0" applyNumberFormat="1" applyFont="1"/>
    <xf numFmtId="174" fontId="0" fillId="0" borderId="0" xfId="0" applyNumberFormat="1"/>
    <xf numFmtId="175" fontId="0" fillId="0" borderId="0" xfId="5" applyNumberFormat="1" applyFont="1" applyBorder="1"/>
    <xf numFmtId="0" fontId="0" fillId="0" borderId="10" xfId="0" applyBorder="1"/>
    <xf numFmtId="0" fontId="1" fillId="0" borderId="6" xfId="0" applyFont="1" applyBorder="1"/>
    <xf numFmtId="0" fontId="0" fillId="0" borderId="8" xfId="0" applyBorder="1" applyAlignment="1">
      <alignment wrapText="1"/>
    </xf>
    <xf numFmtId="167" fontId="5" fillId="0" borderId="0" xfId="0" applyNumberFormat="1" applyFont="1"/>
    <xf numFmtId="167" fontId="0" fillId="0" borderId="0" xfId="0" applyNumberFormat="1"/>
    <xf numFmtId="0" fontId="1" fillId="0" borderId="8" xfId="0" applyFont="1" applyBorder="1"/>
    <xf numFmtId="168" fontId="0" fillId="0" borderId="0" xfId="0" applyNumberFormat="1"/>
    <xf numFmtId="165" fontId="0" fillId="0" borderId="0" xfId="0" applyNumberFormat="1"/>
    <xf numFmtId="165" fontId="6" fillId="0" borderId="0" xfId="0" applyNumberFormat="1" applyFont="1"/>
    <xf numFmtId="167" fontId="6" fillId="0" borderId="0" xfId="1" applyNumberFormat="1" applyFont="1" applyBorder="1"/>
    <xf numFmtId="172" fontId="0" fillId="0" borderId="0" xfId="0" applyNumberFormat="1" applyAlignment="1">
      <alignment horizontal="left" indent="2"/>
    </xf>
    <xf numFmtId="172" fontId="5" fillId="0" borderId="0" xfId="0" applyNumberFormat="1" applyFont="1" applyAlignment="1">
      <alignment horizontal="left" indent="2"/>
    </xf>
    <xf numFmtId="172" fontId="0" fillId="0" borderId="0" xfId="0" applyNumberFormat="1" applyAlignment="1">
      <alignment horizontal="center"/>
    </xf>
    <xf numFmtId="172" fontId="6" fillId="0" borderId="0" xfId="0" applyNumberFormat="1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2" fontId="0" fillId="0" borderId="9" xfId="0" applyNumberFormat="1" applyBorder="1" applyAlignment="1">
      <alignment horizontal="center" vertical="center"/>
    </xf>
    <xf numFmtId="172" fontId="6" fillId="0" borderId="9" xfId="0" applyNumberFormat="1" applyFont="1" applyBorder="1" applyAlignment="1">
      <alignment horizontal="center" vertical="center"/>
    </xf>
    <xf numFmtId="174" fontId="0" fillId="0" borderId="9" xfId="0" applyNumberFormat="1" applyBorder="1"/>
    <xf numFmtId="175" fontId="0" fillId="0" borderId="9" xfId="5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9" fontId="0" fillId="0" borderId="9" xfId="0" applyNumberFormat="1" applyBorder="1" applyAlignment="1">
      <alignment horizontal="center" vertical="center"/>
    </xf>
    <xf numFmtId="169" fontId="0" fillId="0" borderId="11" xfId="0" applyNumberFormat="1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7" fontId="0" fillId="0" borderId="9" xfId="1" applyNumberFormat="1" applyFont="1" applyBorder="1" applyAlignment="1">
      <alignment horizontal="center" vertical="center"/>
    </xf>
    <xf numFmtId="167" fontId="5" fillId="0" borderId="9" xfId="0" applyNumberFormat="1" applyFont="1" applyBorder="1"/>
    <xf numFmtId="168" fontId="0" fillId="0" borderId="9" xfId="0" applyNumberForma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72" fontId="5" fillId="0" borderId="9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7" fontId="0" fillId="0" borderId="2" xfId="0" applyNumberFormat="1" applyBorder="1"/>
    <xf numFmtId="168" fontId="6" fillId="0" borderId="0" xfId="0" applyNumberFormat="1" applyFont="1"/>
    <xf numFmtId="168" fontId="6" fillId="0" borderId="9" xfId="0" applyNumberFormat="1" applyFont="1" applyBorder="1" applyAlignment="1">
      <alignment horizontal="center" vertical="center"/>
    </xf>
    <xf numFmtId="0" fontId="2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168" fontId="0" fillId="0" borderId="13" xfId="0" applyNumberFormat="1" applyBorder="1"/>
    <xf numFmtId="168" fontId="0" fillId="0" borderId="14" xfId="0" applyNumberFormat="1" applyBorder="1" applyAlignment="1">
      <alignment horizontal="center" vertical="center"/>
    </xf>
    <xf numFmtId="0" fontId="1" fillId="0" borderId="3" xfId="0" applyFont="1" applyBorder="1"/>
    <xf numFmtId="0" fontId="0" fillId="0" borderId="4" xfId="0" applyBorder="1" applyAlignment="1">
      <alignment horizontal="center"/>
    </xf>
    <xf numFmtId="164" fontId="0" fillId="0" borderId="13" xfId="0" applyNumberFormat="1" applyBorder="1"/>
    <xf numFmtId="164" fontId="0" fillId="0" borderId="14" xfId="0" applyNumberFormat="1" applyBorder="1" applyAlignment="1">
      <alignment horizontal="center" vertical="center"/>
    </xf>
    <xf numFmtId="167" fontId="0" fillId="0" borderId="2" xfId="1" applyNumberFormat="1" applyFont="1" applyBorder="1"/>
    <xf numFmtId="166" fontId="0" fillId="0" borderId="11" xfId="0" applyNumberFormat="1" applyBorder="1" applyAlignment="1">
      <alignment horizontal="center" vertical="center"/>
    </xf>
    <xf numFmtId="172" fontId="0" fillId="0" borderId="13" xfId="0" applyNumberFormat="1" applyBorder="1" applyAlignment="1">
      <alignment horizontal="center"/>
    </xf>
    <xf numFmtId="172" fontId="0" fillId="0" borderId="14" xfId="0" applyNumberForma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6">
    <cellStyle name="Comma" xfId="1" builtinId="3"/>
    <cellStyle name="Comma 2" xfId="3" xr:uid="{1A3B8069-BDCC-481D-B21F-7B8E2D5C0F5B}"/>
    <cellStyle name="Normal" xfId="0" builtinId="0"/>
    <cellStyle name="Normal 2 2" xfId="2" xr:uid="{F25AABE0-D149-4413-9148-2778EF853C4D}"/>
    <cellStyle name="Percent" xfId="5" builtinId="5"/>
    <cellStyle name="Percent 2" xfId="4" xr:uid="{07E64CB9-D5C6-43E0-A4D9-E5A5FD582F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AA00-DB81-4A58-84BB-766F8DE6E853}">
  <dimension ref="B1:Q70"/>
  <sheetViews>
    <sheetView tabSelected="1" zoomScaleNormal="100" workbookViewId="0">
      <pane xSplit="2" ySplit="13" topLeftCell="C39" activePane="bottomRight" state="frozen"/>
      <selection pane="topRight" activeCell="E1" sqref="E1"/>
      <selection pane="bottomLeft" activeCell="A12" sqref="A12"/>
      <selection pane="bottomRight" activeCell="B39" sqref="B39"/>
    </sheetView>
  </sheetViews>
  <sheetFormatPr defaultRowHeight="15" x14ac:dyDescent="0.25"/>
  <cols>
    <col min="1" max="1" width="3.85546875" customWidth="1"/>
    <col min="2" max="2" width="52.7109375" customWidth="1"/>
    <col min="3" max="3" width="7.85546875" customWidth="1"/>
    <col min="4" max="4" width="8.140625" customWidth="1"/>
    <col min="5" max="5" width="7.5703125" bestFit="1" customWidth="1"/>
    <col min="6" max="14" width="8" bestFit="1" customWidth="1"/>
    <col min="15" max="15" width="8.5703125" style="1" bestFit="1" customWidth="1"/>
  </cols>
  <sheetData>
    <row r="1" spans="2:15" ht="15.75" thickBot="1" x14ac:dyDescent="0.3"/>
    <row r="2" spans="2:15" ht="21" x14ac:dyDescent="0.25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</row>
    <row r="3" spans="2:15" ht="15.75" thickBot="1" x14ac:dyDescent="0.3">
      <c r="B3" s="20"/>
      <c r="O3" s="44"/>
    </row>
    <row r="4" spans="2:15" ht="15.75" x14ac:dyDescent="0.25">
      <c r="B4" s="18"/>
      <c r="C4" s="81">
        <v>2026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2"/>
    </row>
    <row r="5" spans="2:15" x14ac:dyDescent="0.25">
      <c r="B5" s="19"/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43" t="s">
        <v>13</v>
      </c>
    </row>
    <row r="6" spans="2:15" x14ac:dyDescent="0.25"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44"/>
    </row>
    <row r="7" spans="2:15" ht="23.45" customHeight="1" x14ac:dyDescent="0.25">
      <c r="B7" s="22" t="s">
        <v>14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3"/>
    </row>
    <row r="8" spans="2:15" x14ac:dyDescent="0.25">
      <c r="B8" s="20" t="s">
        <v>15</v>
      </c>
      <c r="C8" s="13">
        <f>C35-C52</f>
        <v>-0.37960127999999926</v>
      </c>
      <c r="D8" s="13">
        <f t="shared" ref="D8:N8" si="0">D35-D52</f>
        <v>-0.33399475199999928</v>
      </c>
      <c r="E8" s="13">
        <f t="shared" si="0"/>
        <v>-0.51710054399999983</v>
      </c>
      <c r="F8" s="13">
        <f t="shared" si="0"/>
        <v>-0.49535078399999932</v>
      </c>
      <c r="G8" s="13">
        <f t="shared" si="0"/>
        <v>-0.49745779199999962</v>
      </c>
      <c r="H8" s="13">
        <f t="shared" si="0"/>
        <v>-0.4560652799999998</v>
      </c>
      <c r="I8" s="13">
        <f t="shared" si="0"/>
        <v>-0.53674329599999915</v>
      </c>
      <c r="J8" s="13">
        <f t="shared" si="0"/>
        <v>-0.49745779199999962</v>
      </c>
      <c r="K8" s="13">
        <f t="shared" si="0"/>
        <v>-0.53463628799999974</v>
      </c>
      <c r="L8" s="13">
        <f t="shared" si="0"/>
        <v>-0.57602879999999956</v>
      </c>
      <c r="M8" s="13">
        <f t="shared" si="0"/>
        <v>-0.51499353599999953</v>
      </c>
      <c r="N8" s="13">
        <f t="shared" si="0"/>
        <v>-0.39924403199999947</v>
      </c>
      <c r="O8" s="45">
        <f>SUM(C8:N8)</f>
        <v>-5.7386741759999946</v>
      </c>
    </row>
    <row r="9" spans="2:15" x14ac:dyDescent="0.25">
      <c r="B9" s="23" t="s">
        <v>16</v>
      </c>
      <c r="C9" s="24">
        <f>C36-(C53+C59)</f>
        <v>-1.2824175482449278</v>
      </c>
      <c r="D9" s="24">
        <f t="shared" ref="D9:N9" si="1">D36-(D53+D59)</f>
        <v>-1.1740698362449278</v>
      </c>
      <c r="E9" s="24">
        <f t="shared" si="1"/>
        <v>-1.6090754042449278</v>
      </c>
      <c r="F9" s="24">
        <f t="shared" si="1"/>
        <v>-1.5574043642449276</v>
      </c>
      <c r="G9" s="24">
        <f t="shared" si="1"/>
        <v>-1.562409996244928</v>
      </c>
      <c r="H9" s="24">
        <f t="shared" si="1"/>
        <v>-1.4640735482449279</v>
      </c>
      <c r="I9" s="24">
        <f t="shared" si="1"/>
        <v>-1.6557408122449278</v>
      </c>
      <c r="J9" s="24">
        <f t="shared" si="1"/>
        <v>-1.562409996244928</v>
      </c>
      <c r="K9" s="24">
        <f t="shared" si="1"/>
        <v>-1.6507351802449279</v>
      </c>
      <c r="L9" s="24">
        <f t="shared" si="1"/>
        <v>-1.7490716282449279</v>
      </c>
      <c r="M9" s="24">
        <f t="shared" si="1"/>
        <v>-1.604069772244928</v>
      </c>
      <c r="N9" s="24">
        <f t="shared" si="1"/>
        <v>-1.3290829562449278</v>
      </c>
      <c r="O9" s="46">
        <f>SUM(C9:N9)</f>
        <v>-18.200561042939132</v>
      </c>
    </row>
    <row r="10" spans="2:15" x14ac:dyDescent="0.25">
      <c r="B10" s="20" t="s">
        <v>13</v>
      </c>
      <c r="C10" s="25">
        <f>SUM(C8:C9)</f>
        <v>-1.6620188282449271</v>
      </c>
      <c r="D10" s="25">
        <f t="shared" ref="D10:O10" si="2">SUM(D8:D9)</f>
        <v>-1.5080645882449271</v>
      </c>
      <c r="E10" s="25">
        <f t="shared" si="2"/>
        <v>-2.1261759482449278</v>
      </c>
      <c r="F10" s="25">
        <f t="shared" si="2"/>
        <v>-2.0527551482449269</v>
      </c>
      <c r="G10" s="25">
        <f t="shared" si="2"/>
        <v>-2.0598677882449277</v>
      </c>
      <c r="H10" s="25">
        <f t="shared" si="2"/>
        <v>-1.9201388282449277</v>
      </c>
      <c r="I10" s="25">
        <f t="shared" si="2"/>
        <v>-2.1924841082449271</v>
      </c>
      <c r="J10" s="25">
        <f t="shared" si="2"/>
        <v>-2.0598677882449277</v>
      </c>
      <c r="K10" s="25">
        <f t="shared" si="2"/>
        <v>-2.1853714682449277</v>
      </c>
      <c r="L10" s="25">
        <f t="shared" si="2"/>
        <v>-2.3251004282449275</v>
      </c>
      <c r="M10" s="25">
        <f t="shared" si="2"/>
        <v>-2.1190633082449275</v>
      </c>
      <c r="N10" s="25">
        <f t="shared" si="2"/>
        <v>-1.7283269882449273</v>
      </c>
      <c r="O10" s="47">
        <f t="shared" si="2"/>
        <v>-23.939235218939125</v>
      </c>
    </row>
    <row r="11" spans="2:15" x14ac:dyDescent="0.25">
      <c r="B11" s="20" t="s">
        <v>17</v>
      </c>
      <c r="C11" s="26">
        <f>C10/C61</f>
        <v>-0.29006248860481532</v>
      </c>
      <c r="D11" s="26">
        <f t="shared" ref="D11:O11" si="3">D10/D61</f>
        <v>-0.29644374994271777</v>
      </c>
      <c r="E11" s="26">
        <f t="shared" si="3"/>
        <v>-0.27729795353305692</v>
      </c>
      <c r="F11" s="26">
        <f t="shared" si="3"/>
        <v>-0.27886964596702424</v>
      </c>
      <c r="G11" s="26">
        <f t="shared" si="3"/>
        <v>-0.27871168577740052</v>
      </c>
      <c r="H11" s="26">
        <f t="shared" si="3"/>
        <v>-0.28206720018414949</v>
      </c>
      <c r="I11" s="26">
        <f t="shared" si="3"/>
        <v>-0.27598273840080872</v>
      </c>
      <c r="J11" s="26">
        <f t="shared" si="3"/>
        <v>-0.27871168577740052</v>
      </c>
      <c r="K11" s="26">
        <f t="shared" si="3"/>
        <v>-0.27611941207065666</v>
      </c>
      <c r="L11" s="26">
        <f t="shared" si="3"/>
        <v>-0.27360935145273713</v>
      </c>
      <c r="M11" s="26">
        <f t="shared" si="3"/>
        <v>-0.2774446932487713</v>
      </c>
      <c r="N11" s="26">
        <f t="shared" si="3"/>
        <v>-0.28773479417286124</v>
      </c>
      <c r="O11" s="48">
        <f t="shared" si="3"/>
        <v>-0.28020259575452872</v>
      </c>
    </row>
    <row r="12" spans="2:15" ht="10.5" customHeight="1" x14ac:dyDescent="0.25">
      <c r="B12" s="2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49"/>
    </row>
    <row r="13" spans="2:15" ht="15.75" thickBot="1" x14ac:dyDescent="0.3">
      <c r="B13" s="20"/>
      <c r="O13" s="44"/>
    </row>
    <row r="14" spans="2:15" x14ac:dyDescent="0.25">
      <c r="B14" s="70" t="s">
        <v>18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67"/>
    </row>
    <row r="15" spans="2:15" x14ac:dyDescent="0.25">
      <c r="B15" s="20" t="s">
        <v>19</v>
      </c>
      <c r="C15" s="3">
        <v>53.616</v>
      </c>
      <c r="D15" s="3">
        <v>47.174399999999999</v>
      </c>
      <c r="E15" s="3">
        <v>73.036799999999999</v>
      </c>
      <c r="F15" s="3">
        <v>69.964799999999997</v>
      </c>
      <c r="G15" s="3">
        <v>70.2624</v>
      </c>
      <c r="H15" s="3">
        <v>64.415999999999997</v>
      </c>
      <c r="I15" s="3">
        <v>75.811199999999999</v>
      </c>
      <c r="J15" s="3">
        <v>70.2624</v>
      </c>
      <c r="K15" s="3">
        <v>75.513600000000011</v>
      </c>
      <c r="L15" s="3">
        <v>81.36</v>
      </c>
      <c r="M15" s="3">
        <v>72.739199999999997</v>
      </c>
      <c r="N15" s="3">
        <v>56.3904</v>
      </c>
      <c r="O15" s="50">
        <f>SUM(C15:N15)</f>
        <v>810.54719999999998</v>
      </c>
    </row>
    <row r="16" spans="2:15" ht="9" customHeight="1" x14ac:dyDescent="0.25">
      <c r="B16" s="20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50"/>
    </row>
    <row r="17" spans="2:15" x14ac:dyDescent="0.25">
      <c r="B17" s="20" t="s">
        <v>20</v>
      </c>
      <c r="C17" s="14">
        <v>8</v>
      </c>
      <c r="D17" s="14">
        <f>C17</f>
        <v>8</v>
      </c>
      <c r="E17" s="14">
        <f t="shared" ref="E17:N17" si="4">D17</f>
        <v>8</v>
      </c>
      <c r="F17" s="14">
        <f t="shared" si="4"/>
        <v>8</v>
      </c>
      <c r="G17" s="14">
        <f t="shared" si="4"/>
        <v>8</v>
      </c>
      <c r="H17" s="14">
        <f t="shared" si="4"/>
        <v>8</v>
      </c>
      <c r="I17" s="14">
        <f t="shared" si="4"/>
        <v>8</v>
      </c>
      <c r="J17" s="14">
        <f t="shared" si="4"/>
        <v>8</v>
      </c>
      <c r="K17" s="14">
        <f t="shared" si="4"/>
        <v>8</v>
      </c>
      <c r="L17" s="14">
        <f t="shared" si="4"/>
        <v>8</v>
      </c>
      <c r="M17" s="14">
        <f t="shared" si="4"/>
        <v>8</v>
      </c>
      <c r="N17" s="14">
        <f t="shared" si="4"/>
        <v>8</v>
      </c>
      <c r="O17" s="51">
        <f>SUM(C17:N17)</f>
        <v>96</v>
      </c>
    </row>
    <row r="18" spans="2:15" x14ac:dyDescent="0.25">
      <c r="B18" s="20" t="s">
        <v>21</v>
      </c>
      <c r="C18" s="2">
        <f>C19-C17</f>
        <v>57</v>
      </c>
      <c r="D18" s="2">
        <f t="shared" ref="D18:N18" si="5">D19-D17</f>
        <v>57</v>
      </c>
      <c r="E18" s="2">
        <f t="shared" si="5"/>
        <v>57</v>
      </c>
      <c r="F18" s="2">
        <f t="shared" si="5"/>
        <v>57</v>
      </c>
      <c r="G18" s="2">
        <f t="shared" si="5"/>
        <v>57</v>
      </c>
      <c r="H18" s="2">
        <f t="shared" si="5"/>
        <v>57</v>
      </c>
      <c r="I18" s="2">
        <f t="shared" si="5"/>
        <v>57</v>
      </c>
      <c r="J18" s="2">
        <f t="shared" si="5"/>
        <v>57</v>
      </c>
      <c r="K18" s="2">
        <f t="shared" si="5"/>
        <v>57</v>
      </c>
      <c r="L18" s="2">
        <f t="shared" si="5"/>
        <v>57</v>
      </c>
      <c r="M18" s="2">
        <f t="shared" si="5"/>
        <v>57</v>
      </c>
      <c r="N18" s="2">
        <f t="shared" si="5"/>
        <v>57</v>
      </c>
      <c r="O18" s="52">
        <f t="shared" ref="O18:O19" si="6">SUM(C18:N18)</f>
        <v>684</v>
      </c>
    </row>
    <row r="19" spans="2:15" x14ac:dyDescent="0.25">
      <c r="B19" s="20" t="s">
        <v>13</v>
      </c>
      <c r="C19" s="15">
        <v>65</v>
      </c>
      <c r="D19" s="15">
        <f>C19</f>
        <v>65</v>
      </c>
      <c r="E19" s="15">
        <f t="shared" ref="E19:N19" si="7">D19</f>
        <v>65</v>
      </c>
      <c r="F19" s="15">
        <f t="shared" si="7"/>
        <v>65</v>
      </c>
      <c r="G19" s="15">
        <f t="shared" si="7"/>
        <v>65</v>
      </c>
      <c r="H19" s="15">
        <f t="shared" si="7"/>
        <v>65</v>
      </c>
      <c r="I19" s="15">
        <f t="shared" si="7"/>
        <v>65</v>
      </c>
      <c r="J19" s="15">
        <f t="shared" si="7"/>
        <v>65</v>
      </c>
      <c r="K19" s="15">
        <f t="shared" si="7"/>
        <v>65</v>
      </c>
      <c r="L19" s="15">
        <f t="shared" si="7"/>
        <v>65</v>
      </c>
      <c r="M19" s="15">
        <f t="shared" si="7"/>
        <v>65</v>
      </c>
      <c r="N19" s="15">
        <f t="shared" si="7"/>
        <v>65</v>
      </c>
      <c r="O19" s="51">
        <f t="shared" si="6"/>
        <v>780</v>
      </c>
    </row>
    <row r="20" spans="2:15" ht="8.4499999999999993" customHeight="1" x14ac:dyDescent="0.25">
      <c r="B20" s="20"/>
      <c r="O20" s="44"/>
    </row>
    <row r="21" spans="2:15" x14ac:dyDescent="0.25">
      <c r="B21" s="20" t="s">
        <v>22</v>
      </c>
      <c r="C21" s="3">
        <v>1.0638297872340425</v>
      </c>
      <c r="D21" s="3">
        <f>C21</f>
        <v>1.0638297872340425</v>
      </c>
      <c r="E21" s="3">
        <f t="shared" ref="E21:O21" si="8">D21</f>
        <v>1.0638297872340425</v>
      </c>
      <c r="F21" s="3">
        <f t="shared" si="8"/>
        <v>1.0638297872340425</v>
      </c>
      <c r="G21" s="3">
        <f t="shared" si="8"/>
        <v>1.0638297872340425</v>
      </c>
      <c r="H21" s="3">
        <f t="shared" si="8"/>
        <v>1.0638297872340425</v>
      </c>
      <c r="I21" s="3">
        <f t="shared" si="8"/>
        <v>1.0638297872340425</v>
      </c>
      <c r="J21" s="3">
        <f t="shared" si="8"/>
        <v>1.0638297872340425</v>
      </c>
      <c r="K21" s="3">
        <f t="shared" si="8"/>
        <v>1.0638297872340425</v>
      </c>
      <c r="L21" s="3">
        <f t="shared" si="8"/>
        <v>1.0638297872340425</v>
      </c>
      <c r="M21" s="3">
        <f t="shared" si="8"/>
        <v>1.0638297872340425</v>
      </c>
      <c r="N21" s="3">
        <f t="shared" si="8"/>
        <v>1.0638297872340425</v>
      </c>
      <c r="O21" s="53">
        <f t="shared" si="8"/>
        <v>1.0638297872340425</v>
      </c>
    </row>
    <row r="22" spans="2:15" x14ac:dyDescent="0.25">
      <c r="B22" s="20" t="s">
        <v>23</v>
      </c>
      <c r="C22" s="16">
        <f t="shared" ref="C22:N22" si="9">C17*C21</f>
        <v>8.5106382978723403</v>
      </c>
      <c r="D22" s="16">
        <f t="shared" si="9"/>
        <v>8.5106382978723403</v>
      </c>
      <c r="E22" s="16">
        <f t="shared" si="9"/>
        <v>8.5106382978723403</v>
      </c>
      <c r="F22" s="16">
        <f t="shared" si="9"/>
        <v>8.5106382978723403</v>
      </c>
      <c r="G22" s="16">
        <f t="shared" si="9"/>
        <v>8.5106382978723403</v>
      </c>
      <c r="H22" s="16">
        <f t="shared" si="9"/>
        <v>8.5106382978723403</v>
      </c>
      <c r="I22" s="16">
        <f t="shared" si="9"/>
        <v>8.5106382978723403</v>
      </c>
      <c r="J22" s="16">
        <f t="shared" si="9"/>
        <v>8.5106382978723403</v>
      </c>
      <c r="K22" s="16">
        <f t="shared" si="9"/>
        <v>8.5106382978723403</v>
      </c>
      <c r="L22" s="16">
        <f t="shared" si="9"/>
        <v>8.5106382978723403</v>
      </c>
      <c r="M22" s="16">
        <f t="shared" si="9"/>
        <v>8.5106382978723403</v>
      </c>
      <c r="N22" s="16">
        <f t="shared" si="9"/>
        <v>8.5106382978723403</v>
      </c>
      <c r="O22" s="50">
        <f>SUM(C22:N22)</f>
        <v>102.12765957446805</v>
      </c>
    </row>
    <row r="23" spans="2:15" x14ac:dyDescent="0.25">
      <c r="B23" s="20" t="s">
        <v>24</v>
      </c>
      <c r="C23" s="2">
        <f t="shared" ref="C23:N23" si="10">C18*C21</f>
        <v>60.638297872340424</v>
      </c>
      <c r="D23" s="2">
        <f t="shared" si="10"/>
        <v>60.638297872340424</v>
      </c>
      <c r="E23" s="2">
        <f t="shared" si="10"/>
        <v>60.638297872340424</v>
      </c>
      <c r="F23" s="2">
        <f t="shared" si="10"/>
        <v>60.638297872340424</v>
      </c>
      <c r="G23" s="2">
        <f t="shared" si="10"/>
        <v>60.638297872340424</v>
      </c>
      <c r="H23" s="2">
        <f t="shared" si="10"/>
        <v>60.638297872340424</v>
      </c>
      <c r="I23" s="2">
        <f t="shared" si="10"/>
        <v>60.638297872340424</v>
      </c>
      <c r="J23" s="2">
        <f t="shared" si="10"/>
        <v>60.638297872340424</v>
      </c>
      <c r="K23" s="2">
        <f t="shared" si="10"/>
        <v>60.638297872340424</v>
      </c>
      <c r="L23" s="2">
        <f t="shared" si="10"/>
        <v>60.638297872340424</v>
      </c>
      <c r="M23" s="2">
        <f t="shared" si="10"/>
        <v>60.638297872340424</v>
      </c>
      <c r="N23" s="2">
        <f t="shared" si="10"/>
        <v>60.638297872340424</v>
      </c>
      <c r="O23" s="54">
        <f t="shared" ref="O23:O24" si="11">SUM(C23:N23)</f>
        <v>727.65957446808522</v>
      </c>
    </row>
    <row r="24" spans="2:15" x14ac:dyDescent="0.25">
      <c r="B24" s="20" t="s">
        <v>13</v>
      </c>
      <c r="C24" s="16">
        <f>SUM(C22:C23)</f>
        <v>69.148936170212764</v>
      </c>
      <c r="D24" s="16">
        <f t="shared" ref="D24:N24" si="12">SUM(D22:D23)</f>
        <v>69.148936170212764</v>
      </c>
      <c r="E24" s="16">
        <f t="shared" si="12"/>
        <v>69.148936170212764</v>
      </c>
      <c r="F24" s="16">
        <f t="shared" si="12"/>
        <v>69.148936170212764</v>
      </c>
      <c r="G24" s="16">
        <f t="shared" si="12"/>
        <v>69.148936170212764</v>
      </c>
      <c r="H24" s="16">
        <f t="shared" si="12"/>
        <v>69.148936170212764</v>
      </c>
      <c r="I24" s="16">
        <f t="shared" si="12"/>
        <v>69.148936170212764</v>
      </c>
      <c r="J24" s="16">
        <f t="shared" si="12"/>
        <v>69.148936170212764</v>
      </c>
      <c r="K24" s="16">
        <f t="shared" si="12"/>
        <v>69.148936170212764</v>
      </c>
      <c r="L24" s="16">
        <f t="shared" si="12"/>
        <v>69.148936170212764</v>
      </c>
      <c r="M24" s="16">
        <f t="shared" si="12"/>
        <v>69.148936170212764</v>
      </c>
      <c r="N24" s="16">
        <f t="shared" si="12"/>
        <v>69.148936170212764</v>
      </c>
      <c r="O24" s="50">
        <f t="shared" si="11"/>
        <v>829.78723404255322</v>
      </c>
    </row>
    <row r="25" spans="2:15" ht="15.75" thickBot="1" x14ac:dyDescent="0.3">
      <c r="B25" s="4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3"/>
    </row>
    <row r="26" spans="2:15" ht="10.5" customHeight="1" thickBot="1" x14ac:dyDescent="0.3">
      <c r="B26" s="20"/>
      <c r="O26" s="44"/>
    </row>
    <row r="27" spans="2:15" ht="18.75" x14ac:dyDescent="0.3">
      <c r="B27" s="65" t="s">
        <v>25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7"/>
    </row>
    <row r="28" spans="2:15" ht="10.5" customHeight="1" x14ac:dyDescent="0.25">
      <c r="B28" s="20"/>
      <c r="O28" s="44"/>
    </row>
    <row r="29" spans="2:15" x14ac:dyDescent="0.25">
      <c r="B29" s="28" t="s">
        <v>26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43"/>
    </row>
    <row r="30" spans="2:15" x14ac:dyDescent="0.25">
      <c r="B30" s="20" t="s">
        <v>27</v>
      </c>
      <c r="C30" s="8">
        <v>6.9850000000000003</v>
      </c>
      <c r="D30" s="8">
        <f>C30</f>
        <v>6.9850000000000003</v>
      </c>
      <c r="E30" s="8">
        <f t="shared" ref="E30:N30" si="13">D30</f>
        <v>6.9850000000000003</v>
      </c>
      <c r="F30" s="8">
        <f t="shared" si="13"/>
        <v>6.9850000000000003</v>
      </c>
      <c r="G30" s="8">
        <f t="shared" si="13"/>
        <v>6.9850000000000003</v>
      </c>
      <c r="H30" s="8">
        <f t="shared" si="13"/>
        <v>6.9850000000000003</v>
      </c>
      <c r="I30" s="8">
        <f t="shared" si="13"/>
        <v>6.9850000000000003</v>
      </c>
      <c r="J30" s="8">
        <f t="shared" si="13"/>
        <v>6.9850000000000003</v>
      </c>
      <c r="K30" s="8">
        <f t="shared" si="13"/>
        <v>6.9850000000000003</v>
      </c>
      <c r="L30" s="8">
        <f t="shared" si="13"/>
        <v>6.9850000000000003</v>
      </c>
      <c r="M30" s="8">
        <f t="shared" si="13"/>
        <v>6.9850000000000003</v>
      </c>
      <c r="N30" s="8">
        <f t="shared" si="13"/>
        <v>6.9850000000000003</v>
      </c>
      <c r="O30" s="55">
        <f t="shared" ref="O30" si="14">N30</f>
        <v>6.9850000000000003</v>
      </c>
    </row>
    <row r="31" spans="2:15" ht="32.25" x14ac:dyDescent="0.4">
      <c r="B31" s="29" t="s">
        <v>28</v>
      </c>
      <c r="C31" s="30">
        <v>0.60199999999999998</v>
      </c>
      <c r="D31" s="30">
        <f>C31</f>
        <v>0.60199999999999998</v>
      </c>
      <c r="E31" s="30">
        <f t="shared" ref="E31:N31" si="15">D31</f>
        <v>0.60199999999999998</v>
      </c>
      <c r="F31" s="30">
        <f t="shared" si="15"/>
        <v>0.60199999999999998</v>
      </c>
      <c r="G31" s="30">
        <f t="shared" si="15"/>
        <v>0.60199999999999998</v>
      </c>
      <c r="H31" s="30">
        <f t="shared" si="15"/>
        <v>0.60199999999999998</v>
      </c>
      <c r="I31" s="30">
        <f t="shared" si="15"/>
        <v>0.60199999999999998</v>
      </c>
      <c r="J31" s="30">
        <f t="shared" si="15"/>
        <v>0.60199999999999998</v>
      </c>
      <c r="K31" s="30">
        <f t="shared" si="15"/>
        <v>0.60199999999999998</v>
      </c>
      <c r="L31" s="30">
        <f t="shared" si="15"/>
        <v>0.60199999999999998</v>
      </c>
      <c r="M31" s="30">
        <f t="shared" si="15"/>
        <v>0.60199999999999998</v>
      </c>
      <c r="N31" s="30">
        <f t="shared" si="15"/>
        <v>0.60199999999999998</v>
      </c>
      <c r="O31" s="56">
        <f t="shared" ref="O31" si="16">N31</f>
        <v>0.60199999999999998</v>
      </c>
    </row>
    <row r="32" spans="2:15" x14ac:dyDescent="0.25">
      <c r="B32" s="27"/>
      <c r="C32" s="62">
        <f>C30+C31</f>
        <v>7.5870000000000006</v>
      </c>
      <c r="D32" s="17">
        <f t="shared" ref="D32:O32" si="17">D30+D31</f>
        <v>7.5870000000000006</v>
      </c>
      <c r="E32" s="17">
        <f t="shared" si="17"/>
        <v>7.5870000000000006</v>
      </c>
      <c r="F32" s="17">
        <f t="shared" si="17"/>
        <v>7.5870000000000006</v>
      </c>
      <c r="G32" s="17">
        <f t="shared" si="17"/>
        <v>7.5870000000000006</v>
      </c>
      <c r="H32" s="17">
        <f t="shared" si="17"/>
        <v>7.5870000000000006</v>
      </c>
      <c r="I32" s="17">
        <f t="shared" si="17"/>
        <v>7.5870000000000006</v>
      </c>
      <c r="J32" s="17">
        <f t="shared" si="17"/>
        <v>7.5870000000000006</v>
      </c>
      <c r="K32" s="17">
        <f t="shared" si="17"/>
        <v>7.5870000000000006</v>
      </c>
      <c r="L32" s="17">
        <f t="shared" si="17"/>
        <v>7.5870000000000006</v>
      </c>
      <c r="M32" s="17">
        <f t="shared" si="17"/>
        <v>7.5870000000000006</v>
      </c>
      <c r="N32" s="17">
        <f t="shared" si="17"/>
        <v>7.5870000000000006</v>
      </c>
      <c r="O32" s="54">
        <f t="shared" si="17"/>
        <v>7.5870000000000006</v>
      </c>
    </row>
    <row r="33" spans="2:15" ht="6.95" customHeight="1" x14ac:dyDescent="0.25">
      <c r="B33" s="2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49"/>
    </row>
    <row r="34" spans="2:15" x14ac:dyDescent="0.25">
      <c r="B34" s="32" t="s">
        <v>29</v>
      </c>
      <c r="O34" s="44"/>
    </row>
    <row r="35" spans="2:15" x14ac:dyDescent="0.25">
      <c r="B35" s="20" t="s">
        <v>30</v>
      </c>
      <c r="C35" s="33">
        <f t="shared" ref="C35:N35" si="18">C15*C30/100</f>
        <v>3.7450776000000001</v>
      </c>
      <c r="D35" s="33">
        <f t="shared" si="18"/>
        <v>3.2951318400000003</v>
      </c>
      <c r="E35" s="33">
        <f t="shared" si="18"/>
        <v>5.1016204800000002</v>
      </c>
      <c r="F35" s="33">
        <f t="shared" si="18"/>
        <v>4.88704128</v>
      </c>
      <c r="G35" s="33">
        <f t="shared" si="18"/>
        <v>4.90782864</v>
      </c>
      <c r="H35" s="33">
        <f t="shared" si="18"/>
        <v>4.4994576000000004</v>
      </c>
      <c r="I35" s="33">
        <f t="shared" si="18"/>
        <v>5.2954123200000005</v>
      </c>
      <c r="J35" s="33">
        <f t="shared" si="18"/>
        <v>4.90782864</v>
      </c>
      <c r="K35" s="33">
        <f t="shared" si="18"/>
        <v>5.2746249600000006</v>
      </c>
      <c r="L35" s="33">
        <f t="shared" si="18"/>
        <v>5.6829960000000002</v>
      </c>
      <c r="M35" s="33">
        <f t="shared" si="18"/>
        <v>5.0808331199999994</v>
      </c>
      <c r="N35" s="33">
        <f t="shared" si="18"/>
        <v>3.9388694400000004</v>
      </c>
      <c r="O35" s="57">
        <f>SUM(C35:N35)</f>
        <v>56.616721920000003</v>
      </c>
    </row>
    <row r="36" spans="2:15" x14ac:dyDescent="0.25">
      <c r="B36" s="20" t="s">
        <v>31</v>
      </c>
      <c r="C36" s="63">
        <f t="shared" ref="C36:N36" si="19">C31*C15/100</f>
        <v>0.32276832</v>
      </c>
      <c r="D36" s="63">
        <f t="shared" si="19"/>
        <v>0.28398988799999997</v>
      </c>
      <c r="E36" s="63">
        <f t="shared" si="19"/>
        <v>0.43968153599999998</v>
      </c>
      <c r="F36" s="63">
        <f t="shared" si="19"/>
        <v>0.42118809600000001</v>
      </c>
      <c r="G36" s="63">
        <f t="shared" si="19"/>
        <v>0.42297964799999993</v>
      </c>
      <c r="H36" s="63">
        <f t="shared" si="19"/>
        <v>0.38778431999999996</v>
      </c>
      <c r="I36" s="63">
        <f t="shared" si="19"/>
        <v>0.45638342399999998</v>
      </c>
      <c r="J36" s="63">
        <f t="shared" si="19"/>
        <v>0.42297964799999993</v>
      </c>
      <c r="K36" s="63">
        <f t="shared" si="19"/>
        <v>0.45459187200000001</v>
      </c>
      <c r="L36" s="63">
        <f t="shared" si="19"/>
        <v>0.48978719999999998</v>
      </c>
      <c r="M36" s="63">
        <f t="shared" si="19"/>
        <v>0.43788998399999995</v>
      </c>
      <c r="N36" s="63">
        <f t="shared" si="19"/>
        <v>0.339470208</v>
      </c>
      <c r="O36" s="64">
        <f>SUM(C36:N36)</f>
        <v>4.8794941439999997</v>
      </c>
    </row>
    <row r="37" spans="2:15" ht="15.75" thickBot="1" x14ac:dyDescent="0.3">
      <c r="B37" s="41" t="s">
        <v>13</v>
      </c>
      <c r="C37" s="68">
        <f>SUM(C35:C36)</f>
        <v>4.0678459199999999</v>
      </c>
      <c r="D37" s="68">
        <f t="shared" ref="D37:O37" si="20">SUM(D35:D36)</f>
        <v>3.5791217280000001</v>
      </c>
      <c r="E37" s="68">
        <f t="shared" si="20"/>
        <v>5.5413020160000004</v>
      </c>
      <c r="F37" s="68">
        <f t="shared" si="20"/>
        <v>5.3082293759999999</v>
      </c>
      <c r="G37" s="68">
        <f t="shared" si="20"/>
        <v>5.3308082880000001</v>
      </c>
      <c r="H37" s="68">
        <f t="shared" si="20"/>
        <v>4.8872419200000001</v>
      </c>
      <c r="I37" s="68">
        <f t="shared" si="20"/>
        <v>5.7517957440000007</v>
      </c>
      <c r="J37" s="68">
        <f t="shared" si="20"/>
        <v>5.3308082880000001</v>
      </c>
      <c r="K37" s="68">
        <f t="shared" si="20"/>
        <v>5.7292168320000005</v>
      </c>
      <c r="L37" s="68">
        <f t="shared" si="20"/>
        <v>6.1727832000000005</v>
      </c>
      <c r="M37" s="68">
        <f t="shared" si="20"/>
        <v>5.5187231039999993</v>
      </c>
      <c r="N37" s="68">
        <f t="shared" si="20"/>
        <v>4.2783396480000002</v>
      </c>
      <c r="O37" s="69">
        <f t="shared" si="20"/>
        <v>61.496216064000002</v>
      </c>
    </row>
    <row r="38" spans="2:15" ht="15.75" thickBot="1" x14ac:dyDescent="0.3">
      <c r="B38" s="20"/>
      <c r="O38" s="44"/>
    </row>
    <row r="39" spans="2:15" ht="18.75" x14ac:dyDescent="0.3">
      <c r="B39" s="65" t="s">
        <v>32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7"/>
    </row>
    <row r="40" spans="2:15" ht="6" customHeight="1" x14ac:dyDescent="0.25">
      <c r="B40" s="20"/>
      <c r="O40" s="44"/>
    </row>
    <row r="41" spans="2:15" x14ac:dyDescent="0.25">
      <c r="B41" s="28" t="s">
        <v>26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3"/>
    </row>
    <row r="42" spans="2:15" x14ac:dyDescent="0.25">
      <c r="B42" s="20" t="s">
        <v>33</v>
      </c>
      <c r="C42" s="34">
        <v>7.6929999999999996</v>
      </c>
      <c r="D42" s="31">
        <f>C42</f>
        <v>7.6929999999999996</v>
      </c>
      <c r="E42" s="31">
        <f t="shared" ref="E42:N42" si="21">D42</f>
        <v>7.6929999999999996</v>
      </c>
      <c r="F42" s="31">
        <f t="shared" si="21"/>
        <v>7.6929999999999996</v>
      </c>
      <c r="G42" s="31">
        <f t="shared" si="21"/>
        <v>7.6929999999999996</v>
      </c>
      <c r="H42" s="31">
        <f t="shared" si="21"/>
        <v>7.6929999999999996</v>
      </c>
      <c r="I42" s="31">
        <f t="shared" si="21"/>
        <v>7.6929999999999996</v>
      </c>
      <c r="J42" s="31">
        <f t="shared" si="21"/>
        <v>7.6929999999999996</v>
      </c>
      <c r="K42" s="31">
        <f t="shared" si="21"/>
        <v>7.6929999999999996</v>
      </c>
      <c r="L42" s="31">
        <f t="shared" si="21"/>
        <v>7.6929999999999996</v>
      </c>
      <c r="M42" s="31">
        <f t="shared" si="21"/>
        <v>7.6929999999999996</v>
      </c>
      <c r="N42" s="31">
        <f t="shared" si="21"/>
        <v>7.6929999999999996</v>
      </c>
      <c r="O42" s="58"/>
    </row>
    <row r="43" spans="2:15" ht="17.25" x14ac:dyDescent="0.4">
      <c r="B43" s="20" t="s">
        <v>34</v>
      </c>
      <c r="C43" s="35">
        <v>2.2839999999999998</v>
      </c>
      <c r="D43" s="30">
        <f>C43</f>
        <v>2.2839999999999998</v>
      </c>
      <c r="E43" s="30">
        <f t="shared" ref="E43:N43" si="22">D43</f>
        <v>2.2839999999999998</v>
      </c>
      <c r="F43" s="30">
        <f t="shared" si="22"/>
        <v>2.2839999999999998</v>
      </c>
      <c r="G43" s="30">
        <f t="shared" si="22"/>
        <v>2.2839999999999998</v>
      </c>
      <c r="H43" s="30">
        <f t="shared" si="22"/>
        <v>2.2839999999999998</v>
      </c>
      <c r="I43" s="30">
        <f t="shared" si="22"/>
        <v>2.2839999999999998</v>
      </c>
      <c r="J43" s="30">
        <f t="shared" si="22"/>
        <v>2.2839999999999998</v>
      </c>
      <c r="K43" s="30">
        <f t="shared" si="22"/>
        <v>2.2839999999999998</v>
      </c>
      <c r="L43" s="30">
        <f t="shared" si="22"/>
        <v>2.2839999999999998</v>
      </c>
      <c r="M43" s="30">
        <f t="shared" si="22"/>
        <v>2.2839999999999998</v>
      </c>
      <c r="N43" s="30">
        <f t="shared" si="22"/>
        <v>2.2839999999999998</v>
      </c>
      <c r="O43" s="58"/>
    </row>
    <row r="44" spans="2:15" x14ac:dyDescent="0.25">
      <c r="B44" s="20" t="s">
        <v>13</v>
      </c>
      <c r="C44" s="34">
        <f>SUM(C42:C43)</f>
        <v>9.9770000000000003</v>
      </c>
      <c r="D44" s="31">
        <f t="shared" ref="D44:N44" si="23">SUM(D42:D43)</f>
        <v>9.9770000000000003</v>
      </c>
      <c r="E44" s="31">
        <f t="shared" si="23"/>
        <v>9.9770000000000003</v>
      </c>
      <c r="F44" s="31">
        <f t="shared" si="23"/>
        <v>9.9770000000000003</v>
      </c>
      <c r="G44" s="31">
        <f t="shared" si="23"/>
        <v>9.9770000000000003</v>
      </c>
      <c r="H44" s="31">
        <f t="shared" si="23"/>
        <v>9.9770000000000003</v>
      </c>
      <c r="I44" s="31">
        <f t="shared" si="23"/>
        <v>9.9770000000000003</v>
      </c>
      <c r="J44" s="31">
        <f t="shared" si="23"/>
        <v>9.9770000000000003</v>
      </c>
      <c r="K44" s="31">
        <f t="shared" si="23"/>
        <v>9.9770000000000003</v>
      </c>
      <c r="L44" s="31">
        <f t="shared" si="23"/>
        <v>9.9770000000000003</v>
      </c>
      <c r="M44" s="31">
        <f t="shared" si="23"/>
        <v>9.9770000000000003</v>
      </c>
      <c r="N44" s="31">
        <f t="shared" si="23"/>
        <v>9.9770000000000003</v>
      </c>
      <c r="O44" s="50"/>
    </row>
    <row r="45" spans="2:15" ht="11.45" customHeight="1" x14ac:dyDescent="0.25">
      <c r="B45" s="20"/>
      <c r="C45" s="34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0"/>
    </row>
    <row r="46" spans="2:15" x14ac:dyDescent="0.25">
      <c r="B46" s="20" t="s">
        <v>35</v>
      </c>
      <c r="C46" s="9">
        <v>12.871851809953275</v>
      </c>
      <c r="D46" s="31">
        <f t="shared" ref="D46:N47" si="24">C46</f>
        <v>12.871851809953275</v>
      </c>
      <c r="E46" s="31">
        <f t="shared" si="24"/>
        <v>12.871851809953275</v>
      </c>
      <c r="F46" s="31">
        <f t="shared" si="24"/>
        <v>12.871851809953275</v>
      </c>
      <c r="G46" s="31">
        <f t="shared" si="24"/>
        <v>12.871851809953275</v>
      </c>
      <c r="H46" s="31">
        <f t="shared" si="24"/>
        <v>12.871851809953275</v>
      </c>
      <c r="I46" s="31">
        <f t="shared" si="24"/>
        <v>12.871851809953275</v>
      </c>
      <c r="J46" s="31">
        <f t="shared" si="24"/>
        <v>12.871851809953275</v>
      </c>
      <c r="K46" s="31">
        <f t="shared" si="24"/>
        <v>12.871851809953275</v>
      </c>
      <c r="L46" s="31">
        <f t="shared" si="24"/>
        <v>12.871851809953275</v>
      </c>
      <c r="M46" s="31">
        <f t="shared" si="24"/>
        <v>12.871851809953275</v>
      </c>
      <c r="N46" s="31">
        <f t="shared" si="24"/>
        <v>12.871851809953275</v>
      </c>
      <c r="O46" s="59"/>
    </row>
    <row r="47" spans="2:15" x14ac:dyDescent="0.25">
      <c r="B47" s="20" t="s">
        <v>36</v>
      </c>
      <c r="C47" s="36">
        <v>-8.4019250016970286</v>
      </c>
      <c r="D47" s="36">
        <f t="shared" si="24"/>
        <v>-8.4019250016970286</v>
      </c>
      <c r="E47" s="36">
        <f t="shared" si="24"/>
        <v>-8.4019250016970286</v>
      </c>
      <c r="F47" s="36">
        <f t="shared" si="24"/>
        <v>-8.4019250016970286</v>
      </c>
      <c r="G47" s="36">
        <f t="shared" si="24"/>
        <v>-8.4019250016970286</v>
      </c>
      <c r="H47" s="36">
        <f t="shared" si="24"/>
        <v>-8.4019250016970286</v>
      </c>
      <c r="I47" s="36">
        <f t="shared" si="24"/>
        <v>-8.4019250016970286</v>
      </c>
      <c r="J47" s="36">
        <f t="shared" si="24"/>
        <v>-8.4019250016970286</v>
      </c>
      <c r="K47" s="36">
        <f t="shared" si="24"/>
        <v>-8.4019250016970286</v>
      </c>
      <c r="L47" s="36">
        <f t="shared" si="24"/>
        <v>-8.4019250016970286</v>
      </c>
      <c r="M47" s="36">
        <f t="shared" si="24"/>
        <v>-8.4019250016970286</v>
      </c>
      <c r="N47" s="36">
        <f t="shared" si="24"/>
        <v>-8.4019250016970286</v>
      </c>
      <c r="O47" s="59"/>
    </row>
    <row r="48" spans="2:15" x14ac:dyDescent="0.25">
      <c r="B48" s="27" t="s">
        <v>13</v>
      </c>
      <c r="C48" s="74">
        <f>SUM(C46:C47)</f>
        <v>4.4699268082562469</v>
      </c>
      <c r="D48" s="74">
        <f t="shared" ref="D48:N48" si="25">SUM(D46:D47)</f>
        <v>4.4699268082562469</v>
      </c>
      <c r="E48" s="74">
        <f t="shared" si="25"/>
        <v>4.4699268082562469</v>
      </c>
      <c r="F48" s="74">
        <f t="shared" si="25"/>
        <v>4.4699268082562469</v>
      </c>
      <c r="G48" s="74">
        <f t="shared" si="25"/>
        <v>4.4699268082562469</v>
      </c>
      <c r="H48" s="74">
        <f t="shared" si="25"/>
        <v>4.4699268082562469</v>
      </c>
      <c r="I48" s="74">
        <f t="shared" si="25"/>
        <v>4.4699268082562469</v>
      </c>
      <c r="J48" s="74">
        <f t="shared" si="25"/>
        <v>4.4699268082562469</v>
      </c>
      <c r="K48" s="74">
        <f t="shared" si="25"/>
        <v>4.4699268082562469</v>
      </c>
      <c r="L48" s="74">
        <f t="shared" si="25"/>
        <v>4.4699268082562469</v>
      </c>
      <c r="M48" s="74">
        <f t="shared" si="25"/>
        <v>4.4699268082562469</v>
      </c>
      <c r="N48" s="74">
        <f t="shared" si="25"/>
        <v>4.4699268082562469</v>
      </c>
      <c r="O48" s="75"/>
    </row>
    <row r="49" spans="2:17" ht="9" customHeight="1" x14ac:dyDescent="0.25">
      <c r="B49" s="2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49"/>
    </row>
    <row r="50" spans="2:17" x14ac:dyDescent="0.25">
      <c r="B50" s="28" t="s">
        <v>37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43"/>
    </row>
    <row r="51" spans="2:17" x14ac:dyDescent="0.25">
      <c r="B51" s="20" t="s">
        <v>38</v>
      </c>
      <c r="O51" s="44"/>
    </row>
    <row r="52" spans="2:17" x14ac:dyDescent="0.25">
      <c r="B52" s="20" t="s">
        <v>30</v>
      </c>
      <c r="C52" s="37">
        <f t="shared" ref="C52:N52" si="26">C15*C42/100</f>
        <v>4.1246788799999994</v>
      </c>
      <c r="D52" s="37">
        <f t="shared" si="26"/>
        <v>3.6291265919999995</v>
      </c>
      <c r="E52" s="37">
        <f t="shared" si="26"/>
        <v>5.6187210240000001</v>
      </c>
      <c r="F52" s="37">
        <f t="shared" si="26"/>
        <v>5.3823920639999994</v>
      </c>
      <c r="G52" s="37">
        <f t="shared" si="26"/>
        <v>5.4052864319999996</v>
      </c>
      <c r="H52" s="37">
        <f t="shared" si="26"/>
        <v>4.9555228800000002</v>
      </c>
      <c r="I52" s="37">
        <f t="shared" si="26"/>
        <v>5.8321556159999997</v>
      </c>
      <c r="J52" s="37">
        <f t="shared" si="26"/>
        <v>5.4052864319999996</v>
      </c>
      <c r="K52" s="37">
        <f t="shared" si="26"/>
        <v>5.8092612480000003</v>
      </c>
      <c r="L52" s="37">
        <f t="shared" si="26"/>
        <v>6.2590247999999997</v>
      </c>
      <c r="M52" s="37">
        <f t="shared" si="26"/>
        <v>5.595826655999999</v>
      </c>
      <c r="N52" s="37">
        <f t="shared" si="26"/>
        <v>4.3381134719999999</v>
      </c>
      <c r="O52" s="45">
        <f>SUM(C52:N52)</f>
        <v>62.355396095999993</v>
      </c>
    </row>
    <row r="53" spans="2:17" ht="17.25" x14ac:dyDescent="0.4">
      <c r="B53" s="20" t="s">
        <v>31</v>
      </c>
      <c r="C53" s="38">
        <f t="shared" ref="C53:N53" si="27">C43*C15/100</f>
        <v>1.2245894399999999</v>
      </c>
      <c r="D53" s="38">
        <f t="shared" si="27"/>
        <v>1.0774632959999999</v>
      </c>
      <c r="E53" s="38">
        <f t="shared" si="27"/>
        <v>1.6681605119999998</v>
      </c>
      <c r="F53" s="38">
        <f t="shared" si="27"/>
        <v>1.5979960319999997</v>
      </c>
      <c r="G53" s="38">
        <f t="shared" si="27"/>
        <v>1.604793216</v>
      </c>
      <c r="H53" s="38">
        <f t="shared" si="27"/>
        <v>1.4712614399999999</v>
      </c>
      <c r="I53" s="38">
        <f t="shared" si="27"/>
        <v>1.7315278079999998</v>
      </c>
      <c r="J53" s="38">
        <f t="shared" si="27"/>
        <v>1.604793216</v>
      </c>
      <c r="K53" s="38">
        <f t="shared" si="27"/>
        <v>1.724730624</v>
      </c>
      <c r="L53" s="38">
        <f t="shared" si="27"/>
        <v>1.8582623999999999</v>
      </c>
      <c r="M53" s="38">
        <f t="shared" si="27"/>
        <v>1.661363328</v>
      </c>
      <c r="N53" s="38">
        <f t="shared" si="27"/>
        <v>1.2879567359999999</v>
      </c>
      <c r="O53" s="60">
        <f>SUM(C53:N53)</f>
        <v>18.512898047999997</v>
      </c>
    </row>
    <row r="54" spans="2:17" x14ac:dyDescent="0.25">
      <c r="B54" s="20" t="s">
        <v>39</v>
      </c>
      <c r="C54" s="37">
        <f>SUM(C52:C53)</f>
        <v>5.3492683199999993</v>
      </c>
      <c r="D54" s="37">
        <f t="shared" ref="D54:N54" si="28">SUM(D52:D53)</f>
        <v>4.7065898879999999</v>
      </c>
      <c r="E54" s="37">
        <f t="shared" si="28"/>
        <v>7.2868815360000001</v>
      </c>
      <c r="F54" s="37">
        <f t="shared" si="28"/>
        <v>6.9803880959999987</v>
      </c>
      <c r="G54" s="37">
        <f t="shared" si="28"/>
        <v>7.0100796479999996</v>
      </c>
      <c r="H54" s="37">
        <f t="shared" si="28"/>
        <v>6.4267843200000003</v>
      </c>
      <c r="I54" s="37">
        <f t="shared" si="28"/>
        <v>7.5636834239999997</v>
      </c>
      <c r="J54" s="37">
        <f t="shared" si="28"/>
        <v>7.0100796479999996</v>
      </c>
      <c r="K54" s="37">
        <f t="shared" si="28"/>
        <v>7.5339918720000005</v>
      </c>
      <c r="L54" s="37">
        <f t="shared" si="28"/>
        <v>8.1172871999999998</v>
      </c>
      <c r="M54" s="37">
        <f t="shared" si="28"/>
        <v>7.2571899839999991</v>
      </c>
      <c r="N54" s="37">
        <f t="shared" si="28"/>
        <v>5.6260702079999998</v>
      </c>
      <c r="O54" s="45">
        <f>SUM(O52:O53)</f>
        <v>80.868294143999989</v>
      </c>
    </row>
    <row r="55" spans="2:17" x14ac:dyDescent="0.25">
      <c r="B55" s="20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45"/>
    </row>
    <row r="56" spans="2:17" x14ac:dyDescent="0.25">
      <c r="B56" s="20" t="s">
        <v>40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50"/>
    </row>
    <row r="57" spans="2:17" x14ac:dyDescent="0.25">
      <c r="B57" s="20" t="s">
        <v>41</v>
      </c>
      <c r="C57" s="39">
        <f>C24*C46/1000</f>
        <v>0.89007485919889662</v>
      </c>
      <c r="D57" s="39">
        <f t="shared" ref="D57:N57" si="29">D24*D46/1000</f>
        <v>0.89007485919889662</v>
      </c>
      <c r="E57" s="39">
        <f t="shared" si="29"/>
        <v>0.89007485919889662</v>
      </c>
      <c r="F57" s="39">
        <f t="shared" si="29"/>
        <v>0.89007485919889662</v>
      </c>
      <c r="G57" s="39">
        <f t="shared" si="29"/>
        <v>0.89007485919889662</v>
      </c>
      <c r="H57" s="39">
        <f t="shared" si="29"/>
        <v>0.89007485919889662</v>
      </c>
      <c r="I57" s="39">
        <f t="shared" si="29"/>
        <v>0.89007485919889662</v>
      </c>
      <c r="J57" s="39">
        <f t="shared" si="29"/>
        <v>0.89007485919889662</v>
      </c>
      <c r="K57" s="39">
        <f t="shared" si="29"/>
        <v>0.89007485919889662</v>
      </c>
      <c r="L57" s="39">
        <f t="shared" si="29"/>
        <v>0.89007485919889662</v>
      </c>
      <c r="M57" s="39">
        <f t="shared" si="29"/>
        <v>0.89007485919889662</v>
      </c>
      <c r="N57" s="39">
        <f t="shared" si="29"/>
        <v>0.89007485919889662</v>
      </c>
      <c r="O57" s="45">
        <f>SUM(C57:N57)</f>
        <v>10.680898310386761</v>
      </c>
    </row>
    <row r="58" spans="2:17" x14ac:dyDescent="0.25">
      <c r="B58" s="20" t="s">
        <v>42</v>
      </c>
      <c r="C58" s="40">
        <f>C23*C47/1000</f>
        <v>-0.50947843095396872</v>
      </c>
      <c r="D58" s="40">
        <f t="shared" ref="D58:N58" si="30">D23*D47/1000</f>
        <v>-0.50947843095396872</v>
      </c>
      <c r="E58" s="40">
        <f t="shared" si="30"/>
        <v>-0.50947843095396872</v>
      </c>
      <c r="F58" s="40">
        <f t="shared" si="30"/>
        <v>-0.50947843095396872</v>
      </c>
      <c r="G58" s="40">
        <f t="shared" si="30"/>
        <v>-0.50947843095396872</v>
      </c>
      <c r="H58" s="40">
        <f t="shared" si="30"/>
        <v>-0.50947843095396872</v>
      </c>
      <c r="I58" s="40">
        <f t="shared" si="30"/>
        <v>-0.50947843095396872</v>
      </c>
      <c r="J58" s="40">
        <f t="shared" si="30"/>
        <v>-0.50947843095396872</v>
      </c>
      <c r="K58" s="40">
        <f t="shared" si="30"/>
        <v>-0.50947843095396872</v>
      </c>
      <c r="L58" s="40">
        <f t="shared" si="30"/>
        <v>-0.50947843095396872</v>
      </c>
      <c r="M58" s="40">
        <f t="shared" si="30"/>
        <v>-0.50947843095396872</v>
      </c>
      <c r="N58" s="40">
        <f t="shared" si="30"/>
        <v>-0.50947843095396872</v>
      </c>
      <c r="O58" s="46">
        <f>SUM(C58:N58)</f>
        <v>-6.113741171447626</v>
      </c>
      <c r="P58" s="4"/>
    </row>
    <row r="59" spans="2:17" x14ac:dyDescent="0.25">
      <c r="B59" s="20" t="s">
        <v>39</v>
      </c>
      <c r="C59" s="39">
        <f>SUM(C57:C58)</f>
        <v>0.3805964282449279</v>
      </c>
      <c r="D59" s="39">
        <f t="shared" ref="D59:O59" si="31">SUM(D57:D58)</f>
        <v>0.3805964282449279</v>
      </c>
      <c r="E59" s="39">
        <f t="shared" si="31"/>
        <v>0.3805964282449279</v>
      </c>
      <c r="F59" s="39">
        <f t="shared" si="31"/>
        <v>0.3805964282449279</v>
      </c>
      <c r="G59" s="39">
        <f t="shared" si="31"/>
        <v>0.3805964282449279</v>
      </c>
      <c r="H59" s="39">
        <f t="shared" si="31"/>
        <v>0.3805964282449279</v>
      </c>
      <c r="I59" s="39">
        <f t="shared" si="31"/>
        <v>0.3805964282449279</v>
      </c>
      <c r="J59" s="39">
        <f t="shared" si="31"/>
        <v>0.3805964282449279</v>
      </c>
      <c r="K59" s="39">
        <f t="shared" si="31"/>
        <v>0.3805964282449279</v>
      </c>
      <c r="L59" s="39">
        <f t="shared" si="31"/>
        <v>0.3805964282449279</v>
      </c>
      <c r="M59" s="39">
        <f t="shared" si="31"/>
        <v>0.3805964282449279</v>
      </c>
      <c r="N59" s="39">
        <f t="shared" si="31"/>
        <v>0.3805964282449279</v>
      </c>
      <c r="O59" s="45">
        <f t="shared" si="31"/>
        <v>4.5671571389391348</v>
      </c>
      <c r="Q59" s="13"/>
    </row>
    <row r="60" spans="2:17" ht="8.25" customHeight="1" x14ac:dyDescent="0.25">
      <c r="B60" s="20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5"/>
    </row>
    <row r="61" spans="2:17" ht="15.75" thickBot="1" x14ac:dyDescent="0.3">
      <c r="B61" s="41" t="s">
        <v>13</v>
      </c>
      <c r="C61" s="76">
        <f>C54+C59</f>
        <v>5.7298647482449274</v>
      </c>
      <c r="D61" s="76">
        <f t="shared" ref="D61:O61" si="32">D54+D59</f>
        <v>5.087186316244928</v>
      </c>
      <c r="E61" s="76">
        <f t="shared" si="32"/>
        <v>7.6674779642449282</v>
      </c>
      <c r="F61" s="76">
        <f t="shared" si="32"/>
        <v>7.3609845242449268</v>
      </c>
      <c r="G61" s="76">
        <f t="shared" si="32"/>
        <v>7.3906760762449277</v>
      </c>
      <c r="H61" s="76">
        <f t="shared" si="32"/>
        <v>6.8073807482449284</v>
      </c>
      <c r="I61" s="76">
        <f t="shared" si="32"/>
        <v>7.9442798522449278</v>
      </c>
      <c r="J61" s="76">
        <f t="shared" si="32"/>
        <v>7.3906760762449277</v>
      </c>
      <c r="K61" s="76">
        <f t="shared" si="32"/>
        <v>7.9145883002449287</v>
      </c>
      <c r="L61" s="76">
        <f t="shared" si="32"/>
        <v>8.4978836282449279</v>
      </c>
      <c r="M61" s="76">
        <f t="shared" si="32"/>
        <v>7.6377864122449273</v>
      </c>
      <c r="N61" s="76">
        <f t="shared" si="32"/>
        <v>6.0066666362449279</v>
      </c>
      <c r="O61" s="77">
        <f t="shared" si="32"/>
        <v>85.435451282939127</v>
      </c>
    </row>
    <row r="62" spans="2:17" ht="4.5" customHeight="1" thickBot="1" x14ac:dyDescent="0.3"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61"/>
    </row>
    <row r="66" spans="15:15" x14ac:dyDescent="0.25">
      <c r="O66" s="10"/>
    </row>
    <row r="67" spans="15:15" x14ac:dyDescent="0.25">
      <c r="O67" s="11"/>
    </row>
    <row r="68" spans="15:15" x14ac:dyDescent="0.25">
      <c r="O68" s="12"/>
    </row>
    <row r="70" spans="15:15" x14ac:dyDescent="0.25">
      <c r="O70" s="10"/>
    </row>
  </sheetData>
  <mergeCells count="2">
    <mergeCell ref="B2:O2"/>
    <mergeCell ref="C4:O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 Revenue 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2026-01-20T17:42:17Z</dcterms:created>
  <dcterms:modified xsi:type="dcterms:W3CDTF">2026-01-20T17:44:14Z</dcterms:modified>
  <cp:category/>
  <cp:contentStatus/>
</cp:coreProperties>
</file>