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66925"/>
  <xr:revisionPtr revIDLastSave="0" documentId="13_ncr:1_{EEA7CF35-8E30-48C6-B725-6A74C2BA50ED}" xr6:coauthVersionLast="47" xr6:coauthVersionMax="47" xr10:uidLastSave="{00000000-0000-0000-0000-000000000000}"/>
  <bookViews>
    <workbookView xWindow="-120" yWindow="-120" windowWidth="29040" windowHeight="15720" activeTab="1" xr2:uid="{A4F9E462-CA91-4577-BCA0-DFB3B3D26572}"/>
  </bookViews>
  <sheets>
    <sheet name="2026" sheetId="1" r:id="rId1"/>
    <sheet name="2027" sheetId="2" r:id="rId2"/>
  </sheets>
  <definedNames>
    <definedName name="_xlnm.Print_Area" localSheetId="0">'2026'!$A$1:$X$32</definedName>
    <definedName name="_xlnm.Print_Area" localSheetId="1">'2027'!$A$1:$X$32</definedName>
    <definedName name="solver_adj" localSheetId="0" hidden="1">'2026'!$R$6</definedName>
    <definedName name="solver_adj" localSheetId="1" hidden="1">'2027'!$R$6</definedName>
    <definedName name="solver_cvg" localSheetId="0" hidden="1">0.0001</definedName>
    <definedName name="solver_cvg" localSheetId="1" hidden="1">0.0001</definedName>
    <definedName name="solver_drv" localSheetId="0" hidden="1">1</definedName>
    <definedName name="solver_drv" localSheetId="1" hidden="1">1</definedName>
    <definedName name="solver_eng" localSheetId="0" hidden="1">1</definedName>
    <definedName name="solver_eng" localSheetId="1" hidden="1">1</definedName>
    <definedName name="solver_est" localSheetId="0" hidden="1">1</definedName>
    <definedName name="solver_est" localSheetId="1" hidden="1">1</definedName>
    <definedName name="solver_itr" localSheetId="0" hidden="1">2147483647</definedName>
    <definedName name="solver_itr" localSheetId="1" hidden="1">2147483647</definedName>
    <definedName name="solver_mip" localSheetId="0" hidden="1">2147483647</definedName>
    <definedName name="solver_mip" localSheetId="1" hidden="1">2147483647</definedName>
    <definedName name="solver_mni" localSheetId="0" hidden="1">30</definedName>
    <definedName name="solver_mni" localSheetId="1" hidden="1">30</definedName>
    <definedName name="solver_mrt" localSheetId="0" hidden="1">0.075</definedName>
    <definedName name="solver_mrt" localSheetId="1" hidden="1">0.075</definedName>
    <definedName name="solver_msl" localSheetId="0" hidden="1">2</definedName>
    <definedName name="solver_msl" localSheetId="1" hidden="1">2</definedName>
    <definedName name="solver_neg" localSheetId="0" hidden="1">1</definedName>
    <definedName name="solver_neg" localSheetId="1" hidden="1">1</definedName>
    <definedName name="solver_nod" localSheetId="0" hidden="1">2147483647</definedName>
    <definedName name="solver_nod" localSheetId="1" hidden="1">2147483647</definedName>
    <definedName name="solver_num" localSheetId="0" hidden="1">0</definedName>
    <definedName name="solver_num" localSheetId="1" hidden="1">0</definedName>
    <definedName name="solver_nwt" localSheetId="0" hidden="1">1</definedName>
    <definedName name="solver_nwt" localSheetId="1" hidden="1">1</definedName>
    <definedName name="solver_opt" localSheetId="0" hidden="1">'2026'!$Q$31</definedName>
    <definedName name="solver_opt" localSheetId="1" hidden="1">'2027'!$Q$31</definedName>
    <definedName name="solver_pre" localSheetId="0" hidden="1">0.000001</definedName>
    <definedName name="solver_pre" localSheetId="1" hidden="1">0.000001</definedName>
    <definedName name="solver_rbv" localSheetId="0" hidden="1">1</definedName>
    <definedName name="solver_rbv" localSheetId="1" hidden="1">1</definedName>
    <definedName name="solver_rlx" localSheetId="0" hidden="1">2</definedName>
    <definedName name="solver_rlx" localSheetId="1" hidden="1">2</definedName>
    <definedName name="solver_rsd" localSheetId="0" hidden="1">0</definedName>
    <definedName name="solver_rsd" localSheetId="1" hidden="1">0</definedName>
    <definedName name="solver_scl" localSheetId="0" hidden="1">1</definedName>
    <definedName name="solver_scl" localSheetId="1" hidden="1">1</definedName>
    <definedName name="solver_sho" localSheetId="0" hidden="1">2</definedName>
    <definedName name="solver_sho" localSheetId="1" hidden="1">2</definedName>
    <definedName name="solver_ssz" localSheetId="0" hidden="1">100</definedName>
    <definedName name="solver_ssz" localSheetId="1" hidden="1">100</definedName>
    <definedName name="solver_tim" localSheetId="0" hidden="1">2147483647</definedName>
    <definedName name="solver_tim" localSheetId="1" hidden="1">2147483647</definedName>
    <definedName name="solver_tol" localSheetId="0" hidden="1">0.01</definedName>
    <definedName name="solver_tol" localSheetId="1" hidden="1">0.01</definedName>
    <definedName name="solver_typ" localSheetId="0" hidden="1">3</definedName>
    <definedName name="solver_typ" localSheetId="1" hidden="1">3</definedName>
    <definedName name="solver_val" localSheetId="0" hidden="1">0</definedName>
    <definedName name="solver_val" localSheetId="1" hidden="1">0</definedName>
    <definedName name="solver_ver" localSheetId="0" hidden="1">3</definedName>
    <definedName name="solver_ver" localSheetId="1" hidden="1">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5" i="2" l="1"/>
  <c r="I25" i="2"/>
  <c r="C27" i="2"/>
  <c r="R22" i="2"/>
  <c r="R21" i="2"/>
  <c r="S20" i="2"/>
  <c r="S19" i="2"/>
  <c r="R17" i="2"/>
  <c r="I17" i="2"/>
  <c r="R16" i="2"/>
  <c r="I16" i="2"/>
  <c r="R13" i="2"/>
  <c r="I13" i="2"/>
  <c r="I12" i="2"/>
  <c r="R11" i="2"/>
  <c r="I9" i="2"/>
  <c r="G20" i="2" l="1"/>
  <c r="U19" i="2"/>
  <c r="U20" i="2"/>
  <c r="C14" i="2"/>
  <c r="E14" i="2"/>
  <c r="C21" i="2"/>
  <c r="C23" i="2" s="1"/>
  <c r="C29" i="2" s="1"/>
  <c r="E21" i="2"/>
  <c r="E23" i="2" s="1"/>
  <c r="I21" i="2"/>
  <c r="G14" i="2"/>
  <c r="G17" i="2"/>
  <c r="G26" i="2"/>
  <c r="G9" i="2"/>
  <c r="G11" i="2"/>
  <c r="G12" i="2"/>
  <c r="G13" i="2"/>
  <c r="G16" i="2"/>
  <c r="I11" i="2"/>
  <c r="G19" i="2"/>
  <c r="E27" i="2"/>
  <c r="G27" i="2" s="1"/>
  <c r="G25" i="2"/>
  <c r="G21" i="2" l="1"/>
  <c r="G23" i="2"/>
  <c r="E29" i="2"/>
  <c r="I14" i="2"/>
  <c r="G29" i="2" l="1"/>
  <c r="I26" i="1" l="1"/>
  <c r="J26" i="1" s="1"/>
  <c r="R25" i="1"/>
  <c r="I25" i="1"/>
  <c r="R22" i="1"/>
  <c r="N22" i="1"/>
  <c r="L22" i="1"/>
  <c r="R21" i="1"/>
  <c r="S20" i="1"/>
  <c r="S19" i="1"/>
  <c r="U19" i="1"/>
  <c r="R17" i="1"/>
  <c r="Q17" i="1"/>
  <c r="S17" i="1" s="1"/>
  <c r="R13" i="1"/>
  <c r="I13" i="1"/>
  <c r="Q13" i="1"/>
  <c r="S13" i="1" s="1"/>
  <c r="G13" i="1"/>
  <c r="R11" i="1"/>
  <c r="Q11" i="1"/>
  <c r="I9" i="1"/>
  <c r="J13" i="1" l="1"/>
  <c r="L13" i="1" s="1"/>
  <c r="G20" i="1"/>
  <c r="G11" i="1"/>
  <c r="U20" i="1"/>
  <c r="G16" i="1"/>
  <c r="D23" i="1"/>
  <c r="J9" i="1"/>
  <c r="L9" i="1" s="1"/>
  <c r="K9" i="1" s="1"/>
  <c r="G19" i="1"/>
  <c r="F12" i="1"/>
  <c r="G26" i="1"/>
  <c r="I12" i="1"/>
  <c r="J12" i="1" s="1"/>
  <c r="L12" i="1" s="1"/>
  <c r="K12" i="1" s="1"/>
  <c r="M12" i="1" s="1"/>
  <c r="N12" i="1" s="1"/>
  <c r="P12" i="1" s="1"/>
  <c r="O12" i="1" s="1"/>
  <c r="Q12" i="1" s="1"/>
  <c r="C21" i="1"/>
  <c r="C23" i="1" s="1"/>
  <c r="F13" i="1"/>
  <c r="Q21" i="1"/>
  <c r="S21" i="1" s="1"/>
  <c r="T21" i="1" s="1"/>
  <c r="G9" i="1"/>
  <c r="Q22" i="1"/>
  <c r="S22" i="1" s="1"/>
  <c r="U22" i="1" s="1"/>
  <c r="I22" i="1"/>
  <c r="M22" i="1"/>
  <c r="K22" i="1"/>
  <c r="E21" i="1"/>
  <c r="I21" i="1" s="1"/>
  <c r="J21" i="1" s="1"/>
  <c r="L21" i="1" s="1"/>
  <c r="K21" i="1" s="1"/>
  <c r="M21" i="1" s="1"/>
  <c r="N21" i="1" s="1"/>
  <c r="P21" i="1" s="1"/>
  <c r="F16" i="1"/>
  <c r="I16" i="1"/>
  <c r="J16" i="1" s="1"/>
  <c r="L16" i="1" s="1"/>
  <c r="K16" i="1" s="1"/>
  <c r="C27" i="1"/>
  <c r="Q25" i="1"/>
  <c r="S25" i="1" s="1"/>
  <c r="F11" i="1"/>
  <c r="F17" i="1"/>
  <c r="I11" i="1"/>
  <c r="G17" i="1"/>
  <c r="G12" i="1"/>
  <c r="I17" i="1"/>
  <c r="J17" i="1" s="1"/>
  <c r="L17" i="1" s="1"/>
  <c r="K17" i="1" s="1"/>
  <c r="M17" i="1" s="1"/>
  <c r="N17" i="1" s="1"/>
  <c r="P17" i="1" s="1"/>
  <c r="O17" i="1" s="1"/>
  <c r="J25" i="1"/>
  <c r="L25" i="1" s="1"/>
  <c r="I27" i="1"/>
  <c r="K13" i="1"/>
  <c r="M13" i="1"/>
  <c r="N13" i="1" s="1"/>
  <c r="P13" i="1" s="1"/>
  <c r="O13" i="1" s="1"/>
  <c r="L26" i="1"/>
  <c r="K26" i="1" s="1"/>
  <c r="P26" i="1"/>
  <c r="O26" i="1" s="1"/>
  <c r="N26" i="1"/>
  <c r="M26" i="1" s="1"/>
  <c r="R26" i="1"/>
  <c r="Q26" i="1" s="1"/>
  <c r="S26" i="1" s="1"/>
  <c r="T17" i="1"/>
  <c r="V17" i="1"/>
  <c r="W17" i="1" s="1"/>
  <c r="U17" i="1"/>
  <c r="U13" i="1"/>
  <c r="T13" i="1"/>
  <c r="V13" i="1"/>
  <c r="W13" i="1" s="1"/>
  <c r="S11" i="1"/>
  <c r="D14" i="1"/>
  <c r="E14" i="1"/>
  <c r="F9" i="1"/>
  <c r="C14" i="1"/>
  <c r="D27" i="1"/>
  <c r="E27" i="1"/>
  <c r="F25" i="1"/>
  <c r="F26" i="1"/>
  <c r="G25" i="1"/>
  <c r="C29" i="1" l="1"/>
  <c r="U21" i="1"/>
  <c r="D29" i="1"/>
  <c r="K23" i="1"/>
  <c r="I23" i="1"/>
  <c r="E23" i="1"/>
  <c r="G27" i="1"/>
  <c r="M16" i="1"/>
  <c r="M23" i="1" s="1"/>
  <c r="T22" i="1"/>
  <c r="V21" i="1"/>
  <c r="W21" i="1" s="1"/>
  <c r="G21" i="1"/>
  <c r="F21" i="1"/>
  <c r="I14" i="1"/>
  <c r="J11" i="1"/>
  <c r="L11" i="1" s="1"/>
  <c r="K11" i="1" s="1"/>
  <c r="K14" i="1" s="1"/>
  <c r="O21" i="1"/>
  <c r="P22" i="1"/>
  <c r="O22" i="1" s="1"/>
  <c r="S12" i="1"/>
  <c r="S14" i="1" s="1"/>
  <c r="R12" i="1"/>
  <c r="U11" i="1"/>
  <c r="T11" i="1"/>
  <c r="V11" i="1"/>
  <c r="V26" i="1"/>
  <c r="W26" i="1" s="1"/>
  <c r="U26" i="1"/>
  <c r="T26" i="1"/>
  <c r="S27" i="1"/>
  <c r="U27" i="1" s="1"/>
  <c r="V25" i="1"/>
  <c r="U25" i="1"/>
  <c r="T25" i="1"/>
  <c r="Q27" i="1"/>
  <c r="M9" i="1"/>
  <c r="Q14" i="1"/>
  <c r="K25" i="1"/>
  <c r="K27" i="1" s="1"/>
  <c r="G14" i="1"/>
  <c r="E29" i="1"/>
  <c r="M25" i="1" l="1"/>
  <c r="I29" i="1"/>
  <c r="I31" i="1" s="1"/>
  <c r="N16" i="1"/>
  <c r="P16" i="1" s="1"/>
  <c r="O16" i="1" s="1"/>
  <c r="K29" i="1"/>
  <c r="K31" i="1" s="1"/>
  <c r="M11" i="1"/>
  <c r="M14" i="1" s="1"/>
  <c r="W11" i="1"/>
  <c r="T14" i="1"/>
  <c r="U14" i="1"/>
  <c r="E31" i="1"/>
  <c r="G29" i="1"/>
  <c r="M27" i="1"/>
  <c r="N25" i="1"/>
  <c r="P25" i="1" s="1"/>
  <c r="O25" i="1" s="1"/>
  <c r="O27" i="1" s="1"/>
  <c r="W25" i="1"/>
  <c r="V27" i="1"/>
  <c r="W27" i="1" s="1"/>
  <c r="U12" i="1"/>
  <c r="T12" i="1"/>
  <c r="V12" i="1"/>
  <c r="W12" i="1" s="1"/>
  <c r="Q16" i="1"/>
  <c r="O23" i="1"/>
  <c r="N9" i="1"/>
  <c r="P9" i="1" s="1"/>
  <c r="O9" i="1" s="1"/>
  <c r="M29" i="1" l="1"/>
  <c r="M31" i="1" s="1"/>
  <c r="N11" i="1"/>
  <c r="P11" i="1" s="1"/>
  <c r="O11" i="1" s="1"/>
  <c r="O14" i="1" s="1"/>
  <c r="O29" i="1" s="1"/>
  <c r="O31" i="1" s="1"/>
  <c r="Q9" i="1"/>
  <c r="S16" i="1"/>
  <c r="R16" i="1"/>
  <c r="Q23" i="1"/>
  <c r="V14" i="1"/>
  <c r="W14" i="1" s="1"/>
  <c r="T16" i="1" l="1"/>
  <c r="S23" i="1"/>
  <c r="V16" i="1"/>
  <c r="U16" i="1"/>
  <c r="S9" i="1"/>
  <c r="R9" i="1"/>
  <c r="Q29" i="1"/>
  <c r="Q31" i="1" s="1"/>
  <c r="U9" i="1" l="1"/>
  <c r="T9" i="1"/>
  <c r="S29" i="1"/>
  <c r="V9" i="1"/>
  <c r="W16" i="1"/>
  <c r="V23" i="1"/>
  <c r="V29" i="1" l="1"/>
  <c r="W29" i="1" s="1"/>
  <c r="W9" i="1"/>
  <c r="U29" i="1"/>
  <c r="S31" i="1"/>
  <c r="F9" i="2" l="1"/>
  <c r="Q11" i="2"/>
  <c r="J12" i="2"/>
  <c r="L12" i="2" s="1"/>
  <c r="F12" i="2"/>
  <c r="F13" i="2"/>
  <c r="F16" i="2"/>
  <c r="Q17" i="2"/>
  <c r="S17" i="2" s="1"/>
  <c r="Q21" i="2"/>
  <c r="S21" i="2" s="1"/>
  <c r="I22" i="2"/>
  <c r="I23" i="2" s="1"/>
  <c r="J25" i="2"/>
  <c r="L25" i="2" s="1"/>
  <c r="I26" i="2"/>
  <c r="J21" i="2" l="1"/>
  <c r="L21" i="2" s="1"/>
  <c r="K21" i="2" s="1"/>
  <c r="F26" i="2"/>
  <c r="F17" i="2"/>
  <c r="Q22" i="2"/>
  <c r="S22" i="2" s="1"/>
  <c r="J26" i="2"/>
  <c r="I27" i="2"/>
  <c r="D14" i="2"/>
  <c r="I29" i="2"/>
  <c r="F21" i="2"/>
  <c r="J16" i="2"/>
  <c r="L16" i="2" s="1"/>
  <c r="K16" i="2" s="1"/>
  <c r="Q13" i="2"/>
  <c r="S13" i="2" s="1"/>
  <c r="V13" i="2" s="1"/>
  <c r="W13" i="2" s="1"/>
  <c r="J17" i="2"/>
  <c r="L17" i="2" s="1"/>
  <c r="K17" i="2" s="1"/>
  <c r="M17" i="2" s="1"/>
  <c r="N17" i="2" s="1"/>
  <c r="P17" i="2" s="1"/>
  <c r="O17" i="2" s="1"/>
  <c r="T21" i="2"/>
  <c r="U21" i="2"/>
  <c r="V21" i="2"/>
  <c r="W21" i="2" s="1"/>
  <c r="K12" i="2"/>
  <c r="M12" i="2" s="1"/>
  <c r="N12" i="2" s="1"/>
  <c r="P12" i="2" s="1"/>
  <c r="O12" i="2" s="1"/>
  <c r="Q12" i="2" s="1"/>
  <c r="S11" i="2"/>
  <c r="T17" i="2"/>
  <c r="U17" i="2"/>
  <c r="V17" i="2"/>
  <c r="W17" i="2" s="1"/>
  <c r="K25" i="2"/>
  <c r="M25" i="2"/>
  <c r="Q25" i="2"/>
  <c r="D27" i="2"/>
  <c r="F25" i="2"/>
  <c r="J22" i="2"/>
  <c r="M21" i="2"/>
  <c r="N21" i="2" s="1"/>
  <c r="P21" i="2" s="1"/>
  <c r="Q16" i="2"/>
  <c r="J11" i="2"/>
  <c r="L11" i="2" s="1"/>
  <c r="F11" i="2"/>
  <c r="J9" i="2"/>
  <c r="L9" i="2" s="1"/>
  <c r="J13" i="2"/>
  <c r="L13" i="2" s="1"/>
  <c r="D23" i="2"/>
  <c r="U22" i="2" l="1"/>
  <c r="T22" i="2"/>
  <c r="U13" i="2"/>
  <c r="T13" i="2"/>
  <c r="M16" i="2"/>
  <c r="N16" i="2" s="1"/>
  <c r="P16" i="2" s="1"/>
  <c r="O16" i="2" s="1"/>
  <c r="L26" i="2"/>
  <c r="K26" i="2" s="1"/>
  <c r="K27" i="2" s="1"/>
  <c r="N26" i="2"/>
  <c r="M26" i="2" s="1"/>
  <c r="P26" i="2"/>
  <c r="D29" i="2"/>
  <c r="I31" i="2" s="1"/>
  <c r="R12" i="2"/>
  <c r="S12" i="2"/>
  <c r="S14" i="2" s="1"/>
  <c r="Q14" i="2"/>
  <c r="S25" i="2"/>
  <c r="K13" i="2"/>
  <c r="M13" i="2"/>
  <c r="N13" i="2" s="1"/>
  <c r="P13" i="2" s="1"/>
  <c r="O13" i="2" s="1"/>
  <c r="K9" i="2"/>
  <c r="O21" i="2"/>
  <c r="P22" i="2"/>
  <c r="O22" i="2" s="1"/>
  <c r="M27" i="2"/>
  <c r="N25" i="2"/>
  <c r="P25" i="2" s="1"/>
  <c r="O25" i="2" s="1"/>
  <c r="K11" i="2"/>
  <c r="M11" i="2" s="1"/>
  <c r="Q23" i="2"/>
  <c r="S16" i="2"/>
  <c r="L22" i="2"/>
  <c r="K22" i="2" s="1"/>
  <c r="K23" i="2" s="1"/>
  <c r="N22" i="2"/>
  <c r="M22" i="2" s="1"/>
  <c r="T11" i="2"/>
  <c r="U11" i="2"/>
  <c r="V11" i="2"/>
  <c r="E31" i="2" l="1"/>
  <c r="M23" i="2"/>
  <c r="O23" i="2"/>
  <c r="R26" i="2"/>
  <c r="Q26" i="2" s="1"/>
  <c r="O26" i="2"/>
  <c r="O27" i="2" s="1"/>
  <c r="U16" i="2"/>
  <c r="V16" i="2"/>
  <c r="T16" i="2"/>
  <c r="S23" i="2"/>
  <c r="U23" i="2" s="1"/>
  <c r="U14" i="2"/>
  <c r="T14" i="2"/>
  <c r="W11" i="2"/>
  <c r="T12" i="2"/>
  <c r="V12" i="2"/>
  <c r="W12" i="2" s="1"/>
  <c r="U12" i="2"/>
  <c r="M14" i="2"/>
  <c r="N11" i="2"/>
  <c r="P11" i="2" s="1"/>
  <c r="O11" i="2" s="1"/>
  <c r="O14" i="2" s="1"/>
  <c r="U25" i="2"/>
  <c r="T25" i="2"/>
  <c r="V25" i="2"/>
  <c r="K14" i="2"/>
  <c r="K29" i="2" s="1"/>
  <c r="K31" i="2" s="1"/>
  <c r="M9" i="2"/>
  <c r="S26" i="2" l="1"/>
  <c r="Q27" i="2"/>
  <c r="N9" i="2"/>
  <c r="P9" i="2" s="1"/>
  <c r="O9" i="2" s="1"/>
  <c r="M29" i="2"/>
  <c r="M31" i="2" s="1"/>
  <c r="V14" i="2"/>
  <c r="W14" i="2" s="1"/>
  <c r="W25" i="2"/>
  <c r="W16" i="2"/>
  <c r="V23" i="2"/>
  <c r="W23" i="2" s="1"/>
  <c r="U26" i="2" l="1"/>
  <c r="T26" i="2"/>
  <c r="V26" i="2"/>
  <c r="S27" i="2"/>
  <c r="U27" i="2" s="1"/>
  <c r="Q9" i="2"/>
  <c r="O29" i="2"/>
  <c r="O31" i="2" s="1"/>
  <c r="W26" i="2" l="1"/>
  <c r="V27" i="2"/>
  <c r="W27" i="2" s="1"/>
  <c r="R9" i="2"/>
  <c r="S9" i="2"/>
  <c r="Q29" i="2"/>
  <c r="Q31" i="2" s="1"/>
  <c r="T9" i="2" l="1"/>
  <c r="U9" i="2"/>
  <c r="V9" i="2"/>
  <c r="S29" i="2"/>
  <c r="U29" i="2" l="1"/>
  <c r="S31" i="2"/>
  <c r="W9" i="2"/>
  <c r="V29" i="2"/>
  <c r="W29" i="2" s="1"/>
</calcChain>
</file>

<file path=xl/sharedStrings.xml><?xml version="1.0" encoding="utf-8"?>
<sst xmlns="http://schemas.openxmlformats.org/spreadsheetml/2006/main" count="166" uniqueCount="47">
  <si>
    <t xml:space="preserve">2026  REVENUE TO COST RATIO DETERMINATION </t>
  </si>
  <si>
    <t>2026 Sales (GWh's)</t>
  </si>
  <si>
    <t xml:space="preserve"> COSS</t>
  </si>
  <si>
    <t>2026 Sales at 2025 base cost rates (Millions of $'s)</t>
  </si>
  <si>
    <t>2026 Sales at 2026 base cost rates (Millions of $'s)</t>
  </si>
  <si>
    <t>Revenue Variance</t>
  </si>
  <si>
    <t>Rate Classes</t>
  </si>
  <si>
    <t>Revenues</t>
  </si>
  <si>
    <t>Revenue to Cost Ratio</t>
  </si>
  <si>
    <t>cents per kWh</t>
  </si>
  <si>
    <t>Pre-set R/C Ratio Target</t>
  </si>
  <si>
    <t>Steps in Assignment of Revenue Responsibilities</t>
  </si>
  <si>
    <t>Revenue Responsibility</t>
  </si>
  <si>
    <t>Amount</t>
  </si>
  <si>
    <t>%</t>
  </si>
  <si>
    <t>Steps</t>
  </si>
  <si>
    <t>Multiplier</t>
  </si>
  <si>
    <t>(coloured cells designate ratios  outside of 95/105)</t>
  </si>
  <si>
    <t>R/C Ratio</t>
  </si>
  <si>
    <t>NA</t>
  </si>
  <si>
    <t>FAM Classes</t>
  </si>
  <si>
    <t xml:space="preserve"> </t>
  </si>
  <si>
    <t>Residential</t>
  </si>
  <si>
    <t>Small General</t>
  </si>
  <si>
    <t>General Demand</t>
  </si>
  <si>
    <t xml:space="preserve">Large General </t>
  </si>
  <si>
    <t>Total Commercial</t>
  </si>
  <si>
    <t>Small Industrial</t>
  </si>
  <si>
    <t xml:space="preserve">Medium Industrial </t>
  </si>
  <si>
    <t>Large Industrial</t>
  </si>
  <si>
    <t xml:space="preserve">    Firm</t>
  </si>
  <si>
    <t xml:space="preserve">    Interruptible</t>
  </si>
  <si>
    <t>Large Industrial Total</t>
  </si>
  <si>
    <t>PHP</t>
  </si>
  <si>
    <t>N/A</t>
  </si>
  <si>
    <t>Total Industrial</t>
  </si>
  <si>
    <t xml:space="preserve">Municipal </t>
  </si>
  <si>
    <t xml:space="preserve">Unmetered </t>
  </si>
  <si>
    <t>Total Other</t>
  </si>
  <si>
    <t>Total FAM Classes</t>
  </si>
  <si>
    <t>Revenue Shortfall/Surplus</t>
  </si>
  <si>
    <t>`</t>
  </si>
  <si>
    <t xml:space="preserve">2027  REVENUE TO COST RATIO DETERMINATION </t>
  </si>
  <si>
    <t>2027 Sales (GWh's)</t>
  </si>
  <si>
    <t>2027 Sales at 2026 base cost rates (Millions of $'s)</t>
  </si>
  <si>
    <t>2027 Sales at 2027 base cost rates (Millions of $'s)</t>
  </si>
  <si>
    <t>``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</si>
</sst>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$&quot;#,##0_);\(&quot;$&quot;#,##0\)"/>
    <numFmt numFmtId="165" formatCode="&quot;$&quot;#,##0_);[Red]\(&quot;$&quot;#,##0\)"/>
    <numFmt numFmtId="166" formatCode="&quot;$&quot;#,##0.00_);[Red]\(&quot;$&quot;#,##0.00\)"/>
    <numFmt numFmtId="167" formatCode="_(* #,##0.00_);_(* \(#,##0.00\);_(* &quot;-&quot;??_);_(@_)"/>
    <numFmt numFmtId="168" formatCode="_(* #,##0.000_);_(* \(#,##0.000\);_(* &quot;-&quot;??_);_(@_)"/>
    <numFmt numFmtId="169" formatCode="_(* #,##0.0000_);_(* \(#,##0.0000\);_(* &quot;-&quot;??_);_(@_)"/>
    <numFmt numFmtId="170" formatCode="&quot;$&quot;#,##0.0_);[Red]\(&quot;$&quot;#,##0.0\)"/>
    <numFmt numFmtId="171" formatCode="#,##0.0_);[Red]\(#,##0.0\)"/>
    <numFmt numFmtId="172" formatCode="&quot;$&quot;#,##0.000_);[Red]\(&quot;$&quot;#,##0.000\)"/>
    <numFmt numFmtId="173" formatCode="_(* #,##0.0_);_(* \(#,##0.0\);_(* &quot;-&quot;??_);_(@_)"/>
    <numFmt numFmtId="174" formatCode="0.0%"/>
    <numFmt numFmtId="175" formatCode="_(* #,##0.00000_);_(* \(#,##0.000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36"/>
      <name val="Arial"/>
    </font>
    <font>
      <b/>
      <sz val="18"/>
      <name val="Arial"/>
    </font>
    <font>
      <sz val="18"/>
      <name val="Arial"/>
    </font>
    <font>
      <b/>
      <sz val="26"/>
      <name val="Arial"/>
    </font>
    <font>
      <sz val="26"/>
      <name val="Arial"/>
    </font>
    <font>
      <b/>
      <sz val="20"/>
      <name val="Arial"/>
    </font>
    <font>
      <sz val="20"/>
      <name val="Arial"/>
    </font>
    <font>
      <b/>
      <sz val="11"/>
      <name val="Arial"/>
    </font>
    <font>
      <b/>
      <sz val="10"/>
      <name val="Arial"/>
    </font>
    <font>
      <sz val="10"/>
      <name val="Arial"/>
    </font>
    <font>
      <u/>
      <sz val="10"/>
      <name val="Arial"/>
    </font>
    <font>
      <b/>
      <sz val="14"/>
      <name val="Arial"/>
    </font>
    <font>
      <u val="singleAccounting"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0" fillId="0" borderId="3" xfId="0" applyBorder="1"/>
    <xf numFmtId="39" fontId="0" fillId="0" borderId="12" xfId="0" applyNumberFormat="1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170" fontId="0" fillId="0" borderId="11" xfId="0" applyNumberFormat="1" applyBorder="1"/>
    <xf numFmtId="170" fontId="0" fillId="0" borderId="0" xfId="0" applyNumberFormat="1"/>
    <xf numFmtId="0" fontId="0" fillId="0" borderId="9" xfId="0" applyBorder="1"/>
    <xf numFmtId="174" fontId="0" fillId="0" borderId="0" xfId="2" applyNumberFormat="1" applyFont="1"/>
    <xf numFmtId="0" fontId="0" fillId="0" borderId="21" xfId="0" applyBorder="1"/>
    <xf numFmtId="0" fontId="0" fillId="0" borderId="26" xfId="0" applyBorder="1"/>
    <xf numFmtId="0" fontId="0" fillId="0" borderId="24" xfId="0" applyBorder="1"/>
    <xf numFmtId="167" fontId="0" fillId="0" borderId="0" xfId="0" applyNumberFormat="1"/>
    <xf numFmtId="172" fontId="0" fillId="0" borderId="0" xfId="0" applyNumberFormat="1"/>
    <xf numFmtId="175" fontId="14" fillId="0" borderId="4" xfId="1" applyNumberFormat="1" applyFont="1" applyBorder="1" applyAlignment="1">
      <alignment horizontal="left" vertical="center" wrapText="1" indent="1"/>
    </xf>
    <xf numFmtId="175" fontId="15" fillId="0" borderId="11" xfId="1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169" fontId="16" fillId="0" borderId="9" xfId="1" applyNumberFormat="1" applyFont="1" applyBorder="1" applyAlignment="1">
      <alignment horizontal="right"/>
    </xf>
    <xf numFmtId="174" fontId="15" fillId="0" borderId="12" xfId="2" applyNumberFormat="1" applyFont="1" applyBorder="1" applyAlignment="1">
      <alignment horizontal="right"/>
    </xf>
    <xf numFmtId="174" fontId="16" fillId="0" borderId="12" xfId="1" applyNumberFormat="1" applyFont="1" applyBorder="1" applyAlignment="1">
      <alignment horizontal="right"/>
    </xf>
    <xf numFmtId="167" fontId="16" fillId="0" borderId="12" xfId="1" applyFont="1" applyBorder="1" applyAlignment="1">
      <alignment horizontal="right"/>
    </xf>
    <xf numFmtId="174" fontId="16" fillId="0" borderId="12" xfId="2" applyNumberFormat="1" applyFont="1" applyBorder="1" applyAlignment="1">
      <alignment horizontal="right"/>
    </xf>
    <xf numFmtId="174" fontId="17" fillId="0" borderId="12" xfId="2" applyNumberFormat="1" applyFont="1" applyBorder="1" applyAlignment="1">
      <alignment horizontal="right"/>
    </xf>
    <xf numFmtId="170" fontId="17" fillId="0" borderId="11" xfId="1" applyNumberFormat="1" applyFont="1" applyBorder="1" applyAlignment="1">
      <alignment horizontal="right"/>
    </xf>
    <xf numFmtId="172" fontId="17" fillId="0" borderId="11" xfId="1" applyNumberFormat="1" applyFont="1" applyBorder="1" applyAlignment="1">
      <alignment horizontal="right"/>
    </xf>
    <xf numFmtId="166" fontId="16" fillId="0" borderId="10" xfId="1" applyNumberFormat="1" applyFont="1" applyBorder="1" applyAlignment="1">
      <alignment horizontal="right"/>
    </xf>
    <xf numFmtId="170" fontId="16" fillId="0" borderId="0" xfId="1" applyNumberFormat="1" applyFont="1" applyAlignment="1">
      <alignment horizontal="right"/>
    </xf>
    <xf numFmtId="172" fontId="17" fillId="0" borderId="10" xfId="1" applyNumberFormat="1" applyFont="1" applyBorder="1" applyAlignment="1">
      <alignment horizontal="right"/>
    </xf>
    <xf numFmtId="167" fontId="16" fillId="0" borderId="0" xfId="1" applyFont="1" applyAlignment="1">
      <alignment horizontal="right"/>
    </xf>
    <xf numFmtId="170" fontId="17" fillId="0" borderId="0" xfId="1" applyNumberFormat="1" applyFont="1" applyAlignment="1">
      <alignment horizontal="right"/>
    </xf>
    <xf numFmtId="167" fontId="15" fillId="0" borderId="24" xfId="1" applyFont="1" applyBorder="1" applyAlignment="1">
      <alignment horizontal="right"/>
    </xf>
    <xf numFmtId="170" fontId="15" fillId="0" borderId="19" xfId="1" applyNumberFormat="1" applyFont="1" applyBorder="1" applyAlignment="1">
      <alignment horizontal="right"/>
    </xf>
    <xf numFmtId="0" fontId="18" fillId="0" borderId="4" xfId="0" applyFont="1" applyBorder="1"/>
    <xf numFmtId="0" fontId="9" fillId="0" borderId="9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wrapText="1"/>
    </xf>
    <xf numFmtId="0" fontId="15" fillId="0" borderId="4" xfId="0" applyFont="1" applyBorder="1"/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167" fontId="16" fillId="0" borderId="12" xfId="1" applyFont="1" applyBorder="1" applyAlignment="1">
      <alignment horizontal="center" vertical="center" wrapText="1"/>
    </xf>
    <xf numFmtId="167" fontId="15" fillId="0" borderId="11" xfId="1" applyFont="1" applyBorder="1" applyAlignment="1">
      <alignment horizontal="center" vertical="center" wrapText="1"/>
    </xf>
    <xf numFmtId="167" fontId="16" fillId="0" borderId="9" xfId="1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39" fontId="16" fillId="0" borderId="12" xfId="0" applyNumberFormat="1" applyFont="1" applyBorder="1" applyAlignment="1">
      <alignment horizontal="center" wrapText="1"/>
    </xf>
    <xf numFmtId="0" fontId="15" fillId="0" borderId="4" xfId="0" applyFont="1" applyBorder="1" applyProtection="1">
      <protection locked="0"/>
    </xf>
    <xf numFmtId="171" fontId="15" fillId="0" borderId="10" xfId="1" applyNumberFormat="1" applyFont="1" applyBorder="1" applyAlignment="1">
      <alignment horizontal="right"/>
    </xf>
    <xf numFmtId="170" fontId="15" fillId="0" borderId="10" xfId="1" applyNumberFormat="1" applyFont="1" applyBorder="1" applyAlignment="1">
      <alignment horizontal="right"/>
    </xf>
    <xf numFmtId="170" fontId="15" fillId="0" borderId="11" xfId="1" applyNumberFormat="1" applyFont="1" applyBorder="1" applyAlignment="1">
      <alignment horizontal="right"/>
    </xf>
    <xf numFmtId="173" fontId="15" fillId="0" borderId="12" xfId="1" applyNumberFormat="1" applyFont="1" applyBorder="1" applyAlignment="1">
      <alignment horizontal="right"/>
    </xf>
    <xf numFmtId="167" fontId="15" fillId="0" borderId="0" xfId="1" applyFont="1" applyAlignment="1">
      <alignment horizontal="right"/>
    </xf>
    <xf numFmtId="170" fontId="15" fillId="0" borderId="4" xfId="1" applyNumberFormat="1" applyFont="1" applyBorder="1" applyAlignment="1">
      <alignment horizontal="right"/>
    </xf>
    <xf numFmtId="169" fontId="16" fillId="0" borderId="12" xfId="1" applyNumberFormat="1" applyFont="1" applyBorder="1" applyAlignment="1">
      <alignment horizontal="right"/>
    </xf>
    <xf numFmtId="168" fontId="16" fillId="0" borderId="12" xfId="1" applyNumberFormat="1" applyFont="1" applyBorder="1" applyAlignment="1">
      <alignment horizontal="right"/>
    </xf>
    <xf numFmtId="169" fontId="16" fillId="2" borderId="12" xfId="1" applyNumberFormat="1" applyFont="1" applyFill="1" applyBorder="1" applyAlignment="1">
      <alignment horizontal="right"/>
    </xf>
    <xf numFmtId="170" fontId="15" fillId="0" borderId="0" xfId="1" applyNumberFormat="1" applyFont="1" applyAlignment="1">
      <alignment horizontal="right"/>
    </xf>
    <xf numFmtId="169" fontId="16" fillId="0" borderId="0" xfId="1" applyNumberFormat="1" applyFont="1" applyAlignment="1">
      <alignment horizontal="right"/>
    </xf>
    <xf numFmtId="165" fontId="15" fillId="0" borderId="9" xfId="1" applyNumberFormat="1" applyFont="1" applyBorder="1" applyAlignment="1">
      <alignment horizontal="right"/>
    </xf>
    <xf numFmtId="0" fontId="16" fillId="0" borderId="4" xfId="0" applyFont="1" applyBorder="1" applyProtection="1">
      <protection locked="0"/>
    </xf>
    <xf numFmtId="171" fontId="16" fillId="0" borderId="10" xfId="1" applyNumberFormat="1" applyFont="1" applyBorder="1" applyAlignment="1">
      <alignment horizontal="right"/>
    </xf>
    <xf numFmtId="170" fontId="16" fillId="0" borderId="10" xfId="1" applyNumberFormat="1" applyFont="1" applyBorder="1" applyAlignment="1">
      <alignment horizontal="right"/>
    </xf>
    <xf numFmtId="170" fontId="16" fillId="0" borderId="11" xfId="1" applyNumberFormat="1" applyFont="1" applyBorder="1" applyAlignment="1">
      <alignment horizontal="right"/>
    </xf>
    <xf numFmtId="165" fontId="16" fillId="0" borderId="0" xfId="1" applyNumberFormat="1" applyFont="1" applyAlignment="1">
      <alignment horizontal="right"/>
    </xf>
    <xf numFmtId="173" fontId="16" fillId="0" borderId="12" xfId="1" applyNumberFormat="1" applyFont="1" applyBorder="1" applyAlignment="1">
      <alignment horizontal="right"/>
    </xf>
    <xf numFmtId="170" fontId="16" fillId="0" borderId="4" xfId="1" applyNumberFormat="1" applyFont="1" applyBorder="1" applyAlignment="1">
      <alignment horizontal="right"/>
    </xf>
    <xf numFmtId="165" fontId="16" fillId="0" borderId="12" xfId="1" applyNumberFormat="1" applyFont="1" applyBorder="1" applyAlignment="1">
      <alignment horizontal="right"/>
    </xf>
    <xf numFmtId="165" fontId="16" fillId="0" borderId="9" xfId="1" applyNumberFormat="1" applyFont="1" applyBorder="1" applyAlignment="1">
      <alignment horizontal="right"/>
    </xf>
    <xf numFmtId="0" fontId="17" fillId="0" borderId="4" xfId="0" applyFont="1" applyBorder="1" applyProtection="1">
      <protection locked="0"/>
    </xf>
    <xf numFmtId="171" fontId="17" fillId="0" borderId="10" xfId="1" applyNumberFormat="1" applyFont="1" applyBorder="1" applyAlignment="1">
      <alignment horizontal="right"/>
    </xf>
    <xf numFmtId="170" fontId="17" fillId="0" borderId="10" xfId="1" applyNumberFormat="1" applyFont="1" applyBorder="1" applyAlignment="1">
      <alignment horizontal="right"/>
    </xf>
    <xf numFmtId="170" fontId="17" fillId="0" borderId="4" xfId="1" applyNumberFormat="1" applyFont="1" applyBorder="1" applyAlignment="1">
      <alignment horizontal="right"/>
    </xf>
    <xf numFmtId="165" fontId="17" fillId="0" borderId="9" xfId="1" applyNumberFormat="1" applyFont="1" applyBorder="1" applyAlignment="1">
      <alignment horizontal="right"/>
    </xf>
    <xf numFmtId="168" fontId="16" fillId="0" borderId="12" xfId="0" applyNumberFormat="1" applyFont="1" applyBorder="1" applyAlignment="1">
      <alignment horizontal="center" wrapText="1"/>
    </xf>
    <xf numFmtId="169" fontId="16" fillId="0" borderId="12" xfId="0" applyNumberFormat="1" applyFont="1" applyBorder="1" applyAlignment="1">
      <alignment horizontal="center" wrapText="1"/>
    </xf>
    <xf numFmtId="169" fontId="16" fillId="0" borderId="9" xfId="0" applyNumberFormat="1" applyFont="1" applyBorder="1" applyAlignment="1">
      <alignment horizontal="center" wrapText="1"/>
    </xf>
    <xf numFmtId="169" fontId="16" fillId="0" borderId="0" xfId="1" applyNumberFormat="1" applyFont="1" applyAlignment="1">
      <alignment horizontal="center" wrapText="1"/>
    </xf>
    <xf numFmtId="173" fontId="17" fillId="0" borderId="12" xfId="1" applyNumberFormat="1" applyFont="1" applyBorder="1" applyAlignment="1">
      <alignment horizontal="right"/>
    </xf>
    <xf numFmtId="170" fontId="16" fillId="0" borderId="11" xfId="0" applyNumberFormat="1" applyFont="1" applyBorder="1" applyAlignment="1">
      <alignment horizontal="center" wrapText="1"/>
    </xf>
    <xf numFmtId="173" fontId="19" fillId="0" borderId="12" xfId="1" applyNumberFormat="1" applyFont="1" applyBorder="1" applyAlignment="1">
      <alignment horizontal="right"/>
    </xf>
    <xf numFmtId="9" fontId="15" fillId="0" borderId="0" xfId="2" applyFont="1" applyAlignment="1">
      <alignment horizontal="right"/>
    </xf>
    <xf numFmtId="167" fontId="15" fillId="0" borderId="12" xfId="1" applyFont="1" applyBorder="1" applyAlignment="1">
      <alignment horizontal="right"/>
    </xf>
    <xf numFmtId="167" fontId="15" fillId="0" borderId="9" xfId="1" applyFont="1" applyBorder="1" applyAlignment="1">
      <alignment horizontal="right"/>
    </xf>
    <xf numFmtId="9" fontId="16" fillId="0" borderId="0" xfId="2" applyFont="1" applyAlignment="1">
      <alignment horizontal="right"/>
    </xf>
    <xf numFmtId="167" fontId="16" fillId="0" borderId="9" xfId="1" applyFont="1" applyBorder="1" applyAlignment="1">
      <alignment horizontal="right"/>
    </xf>
    <xf numFmtId="0" fontId="15" fillId="0" borderId="4" xfId="0" applyFont="1" applyBorder="1" applyAlignment="1" applyProtection="1">
      <alignment wrapText="1"/>
      <protection locked="0"/>
    </xf>
    <xf numFmtId="171" fontId="15" fillId="0" borderId="18" xfId="1" applyNumberFormat="1" applyFont="1" applyBorder="1" applyAlignment="1">
      <alignment horizontal="right"/>
    </xf>
    <xf numFmtId="170" fontId="15" fillId="0" borderId="18" xfId="1" applyNumberFormat="1" applyFont="1" applyBorder="1" applyAlignment="1">
      <alignment horizontal="right"/>
    </xf>
    <xf numFmtId="170" fontId="15" fillId="0" borderId="25" xfId="1" applyNumberFormat="1" applyFont="1" applyBorder="1" applyAlignment="1">
      <alignment horizontal="right"/>
    </xf>
    <xf numFmtId="167" fontId="15" fillId="0" borderId="19" xfId="1" applyFont="1" applyBorder="1" applyAlignment="1">
      <alignment horizontal="right"/>
    </xf>
    <xf numFmtId="173" fontId="15" fillId="0" borderId="20" xfId="1" applyNumberFormat="1" applyFont="1" applyBorder="1" applyAlignment="1">
      <alignment horizontal="right"/>
    </xf>
    <xf numFmtId="9" fontId="15" fillId="0" borderId="19" xfId="2" applyFont="1" applyBorder="1" applyAlignment="1">
      <alignment horizontal="right"/>
    </xf>
    <xf numFmtId="170" fontId="15" fillId="0" borderId="21" xfId="1" applyNumberFormat="1" applyFont="1" applyBorder="1" applyAlignment="1">
      <alignment horizontal="right"/>
    </xf>
    <xf numFmtId="172" fontId="15" fillId="0" borderId="22" xfId="1" applyNumberFormat="1" applyFont="1" applyBorder="1" applyAlignment="1">
      <alignment horizontal="right"/>
    </xf>
    <xf numFmtId="170" fontId="15" fillId="0" borderId="23" xfId="1" applyNumberFormat="1" applyFont="1" applyBorder="1" applyAlignment="1">
      <alignment horizontal="right"/>
    </xf>
    <xf numFmtId="174" fontId="15" fillId="0" borderId="20" xfId="2" applyNumberFormat="1" applyFont="1" applyBorder="1" applyAlignment="1">
      <alignment horizontal="right"/>
    </xf>
    <xf numFmtId="171" fontId="15" fillId="0" borderId="0" xfId="1" applyNumberFormat="1" applyFont="1" applyAlignment="1">
      <alignment horizontal="right"/>
    </xf>
    <xf numFmtId="173" fontId="15" fillId="0" borderId="0" xfId="1" applyNumberFormat="1" applyFont="1" applyAlignment="1">
      <alignment horizontal="right"/>
    </xf>
    <xf numFmtId="165" fontId="15" fillId="0" borderId="0" xfId="1" applyNumberFormat="1" applyFont="1" applyAlignment="1">
      <alignment horizontal="right"/>
    </xf>
    <xf numFmtId="170" fontId="15" fillId="0" borderId="0" xfId="2" applyNumberFormat="1" applyFont="1" applyAlignment="1">
      <alignment horizontal="right"/>
    </xf>
    <xf numFmtId="0" fontId="14" fillId="0" borderId="1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3" fillId="0" borderId="2" xfId="0" applyFont="1" applyBorder="1"/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250"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color auto="1"/>
      </font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color auto="1"/>
      </font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color auto="1"/>
      </font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color auto="1"/>
      </font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40C48-1170-4CC0-81B4-9D29D050E857}">
  <dimension ref="B1:X39"/>
  <sheetViews>
    <sheetView zoomScale="80" zoomScaleNormal="80" workbookViewId="0">
      <pane xSplit="7" ySplit="6" topLeftCell="L10" activePane="bottomRight" state="frozen"/>
      <selection activeCell="O23" sqref="O23:R23"/>
      <selection pane="topRight" activeCell="O23" sqref="O23:R23"/>
      <selection pane="bottomLeft" activeCell="O23" sqref="O23:R23"/>
      <selection pane="bottomRight" activeCell="O36" sqref="O36"/>
    </sheetView>
  </sheetViews>
  <sheetFormatPr defaultRowHeight="15" x14ac:dyDescent="0.25"/>
  <cols>
    <col min="1" max="1" width="2.5703125" customWidth="1"/>
    <col min="2" max="2" width="26.140625" customWidth="1"/>
    <col min="3" max="3" width="16" customWidth="1"/>
    <col min="4" max="4" width="11.42578125" bestFit="1" customWidth="1"/>
    <col min="5" max="5" width="10.140625" bestFit="1" customWidth="1"/>
    <col min="6" max="6" width="12.5703125" bestFit="1" customWidth="1"/>
    <col min="7" max="7" width="8.5703125" bestFit="1" customWidth="1"/>
    <col min="8" max="8" width="9.5703125" bestFit="1" customWidth="1"/>
    <col min="9" max="9" width="14.140625" customWidth="1"/>
    <col min="10" max="10" width="10.85546875" customWidth="1"/>
    <col min="11" max="11" width="10" customWidth="1"/>
    <col min="12" max="12" width="8.5703125" bestFit="1" customWidth="1"/>
    <col min="13" max="13" width="11" customWidth="1"/>
    <col min="14" max="14" width="9.140625" customWidth="1"/>
    <col min="15" max="15" width="11.140625" customWidth="1"/>
    <col min="16" max="16" width="9.85546875" customWidth="1"/>
    <col min="17" max="17" width="11.140625" customWidth="1"/>
    <col min="18" max="18" width="9.140625" bestFit="1" customWidth="1"/>
    <col min="19" max="19" width="13" bestFit="1" customWidth="1"/>
    <col min="20" max="20" width="10.5703125" customWidth="1"/>
    <col min="21" max="21" width="8.42578125" bestFit="1" customWidth="1"/>
    <col min="22" max="22" width="10" customWidth="1"/>
    <col min="23" max="23" width="9.28515625" customWidth="1"/>
    <col min="24" max="24" width="1.85546875" customWidth="1"/>
    <col min="25" max="25" width="1.5703125" customWidth="1"/>
    <col min="26" max="26" width="3.140625" customWidth="1"/>
  </cols>
  <sheetData>
    <row r="1" spans="2:24" ht="15.75" thickBot="1" x14ac:dyDescent="0.3"/>
    <row r="2" spans="2:24" ht="46.5" x14ac:dyDescent="0.7">
      <c r="B2" s="112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"/>
    </row>
    <row r="3" spans="2:24" ht="72.75" customHeight="1" thickBot="1" x14ac:dyDescent="0.4">
      <c r="B3" s="33"/>
      <c r="C3" s="114" t="s">
        <v>1</v>
      </c>
      <c r="D3" s="114" t="s">
        <v>2</v>
      </c>
      <c r="E3" s="117" t="s">
        <v>3</v>
      </c>
      <c r="F3" s="118"/>
      <c r="G3" s="119"/>
      <c r="H3" s="120" t="s">
        <v>4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1"/>
      <c r="U3" s="122"/>
      <c r="V3" s="123" t="s">
        <v>5</v>
      </c>
      <c r="W3" s="124"/>
      <c r="X3" s="34"/>
    </row>
    <row r="4" spans="2:24" ht="43.5" customHeight="1" x14ac:dyDescent="0.25">
      <c r="B4" s="33" t="s">
        <v>6</v>
      </c>
      <c r="C4" s="115"/>
      <c r="D4" s="116"/>
      <c r="E4" s="35" t="s">
        <v>7</v>
      </c>
      <c r="F4" s="36" t="s">
        <v>8</v>
      </c>
      <c r="G4" s="37" t="s">
        <v>9</v>
      </c>
      <c r="H4" s="36" t="s">
        <v>10</v>
      </c>
      <c r="I4" s="125" t="s">
        <v>11</v>
      </c>
      <c r="J4" s="126"/>
      <c r="K4" s="126"/>
      <c r="L4" s="126"/>
      <c r="M4" s="127"/>
      <c r="N4" s="127"/>
      <c r="O4" s="128"/>
      <c r="P4" s="128"/>
      <c r="Q4" s="128"/>
      <c r="R4" s="129"/>
      <c r="S4" s="38" t="s">
        <v>12</v>
      </c>
      <c r="T4" s="38" t="s">
        <v>8</v>
      </c>
      <c r="U4" s="39" t="s">
        <v>9</v>
      </c>
      <c r="V4" s="40" t="s">
        <v>13</v>
      </c>
      <c r="W4" s="41" t="s">
        <v>14</v>
      </c>
      <c r="X4" s="42"/>
    </row>
    <row r="5" spans="2:24" x14ac:dyDescent="0.25">
      <c r="B5" s="43" t="s">
        <v>15</v>
      </c>
      <c r="C5" s="44"/>
      <c r="D5" s="44"/>
      <c r="E5" s="45"/>
      <c r="F5" s="17"/>
      <c r="G5" s="2"/>
      <c r="H5" s="17"/>
      <c r="I5" s="107">
        <v>1</v>
      </c>
      <c r="J5" s="108"/>
      <c r="K5" s="109">
        <v>2</v>
      </c>
      <c r="L5" s="108"/>
      <c r="M5" s="109">
        <v>3</v>
      </c>
      <c r="N5" s="108"/>
      <c r="O5" s="109">
        <v>4</v>
      </c>
      <c r="P5" s="108"/>
      <c r="Q5" s="110">
        <v>5</v>
      </c>
      <c r="R5" s="111"/>
      <c r="S5" s="17"/>
      <c r="T5" s="17"/>
      <c r="U5" s="46"/>
      <c r="V5" s="45"/>
      <c r="W5" s="46"/>
      <c r="X5" s="42"/>
    </row>
    <row r="6" spans="2:24" ht="77.25" x14ac:dyDescent="0.25">
      <c r="B6" s="43" t="s">
        <v>16</v>
      </c>
      <c r="C6" s="44"/>
      <c r="D6" s="44"/>
      <c r="E6" s="45"/>
      <c r="F6" s="17" t="s">
        <v>17</v>
      </c>
      <c r="G6" s="2"/>
      <c r="H6" s="17"/>
      <c r="I6" s="15">
        <v>1.049943932442267</v>
      </c>
      <c r="J6" s="47" t="s">
        <v>18</v>
      </c>
      <c r="K6" s="48" t="s">
        <v>19</v>
      </c>
      <c r="L6" s="47" t="s">
        <v>18</v>
      </c>
      <c r="M6" s="16">
        <v>1.0086683593267376</v>
      </c>
      <c r="N6" s="47" t="s">
        <v>18</v>
      </c>
      <c r="O6" s="48" t="s">
        <v>19</v>
      </c>
      <c r="P6" s="47" t="s">
        <v>18</v>
      </c>
      <c r="Q6" s="16">
        <v>1.0371435237121387</v>
      </c>
      <c r="R6" s="49" t="s">
        <v>18</v>
      </c>
      <c r="S6" s="17"/>
      <c r="T6" s="50"/>
      <c r="U6" s="46"/>
      <c r="V6" s="45"/>
      <c r="W6" s="46"/>
      <c r="X6" s="42"/>
    </row>
    <row r="7" spans="2:24" ht="7.35" customHeight="1" x14ac:dyDescent="0.25">
      <c r="B7" s="43"/>
      <c r="C7" s="44"/>
      <c r="D7" s="44"/>
      <c r="E7" s="45"/>
      <c r="F7" s="17"/>
      <c r="G7" s="2"/>
      <c r="H7" s="17"/>
      <c r="I7" s="51"/>
      <c r="J7" s="46"/>
      <c r="K7" s="45"/>
      <c r="L7" s="46"/>
      <c r="M7" s="45"/>
      <c r="N7" s="46"/>
      <c r="O7" s="45"/>
      <c r="P7" s="46"/>
      <c r="Q7" s="17"/>
      <c r="R7" s="42"/>
      <c r="S7" s="17"/>
      <c r="T7" s="17"/>
      <c r="U7" s="46"/>
      <c r="V7" s="45"/>
      <c r="W7" s="46"/>
      <c r="X7" s="42"/>
    </row>
    <row r="8" spans="2:24" x14ac:dyDescent="0.25">
      <c r="B8" s="43" t="s">
        <v>20</v>
      </c>
      <c r="C8" s="44"/>
      <c r="D8" s="44"/>
      <c r="E8" s="45" t="s">
        <v>21</v>
      </c>
      <c r="F8" s="17"/>
      <c r="G8" s="52"/>
      <c r="I8" s="5"/>
      <c r="J8" s="4"/>
      <c r="K8" s="3"/>
      <c r="L8" s="4"/>
      <c r="M8" s="3"/>
      <c r="N8" s="4"/>
      <c r="O8" s="6"/>
      <c r="P8" s="4"/>
      <c r="Q8" s="7"/>
      <c r="R8" s="8"/>
      <c r="U8" s="46"/>
      <c r="V8" s="3"/>
      <c r="W8" s="4"/>
      <c r="X8" s="8"/>
    </row>
    <row r="9" spans="2:24" x14ac:dyDescent="0.25">
      <c r="B9" s="53" t="s">
        <v>22</v>
      </c>
      <c r="C9" s="54">
        <v>5213.7769638903837</v>
      </c>
      <c r="D9" s="55">
        <v>1064.0638188429248</v>
      </c>
      <c r="E9" s="56">
        <v>985.0470909504096</v>
      </c>
      <c r="F9" s="29">
        <f>E9/$D9</f>
        <v>0.92574061208242298</v>
      </c>
      <c r="G9" s="57">
        <f>E9/$C9*100</f>
        <v>18.893157451357361</v>
      </c>
      <c r="H9" s="58" t="s">
        <v>19</v>
      </c>
      <c r="I9" s="59">
        <f>I$6*$E9</f>
        <v>1034.2442163132885</v>
      </c>
      <c r="J9" s="60">
        <f>I9/$D9</f>
        <v>0.97197573867133036</v>
      </c>
      <c r="K9" s="56">
        <f>L9*D9</f>
        <v>1034.2442163132885</v>
      </c>
      <c r="L9" s="61">
        <f>IF(J9&gt;1.05,1.05,IF(J9&lt;0.95,0.95,J9))</f>
        <v>0.97197573867133036</v>
      </c>
      <c r="M9" s="56">
        <f t="shared" ref="M9:M13" si="0">IF(AND(L9&gt;=0.95,L9&lt;1.05),M$6*K9,K9)</f>
        <v>1043.2094168118922</v>
      </c>
      <c r="N9" s="62">
        <f>M9/$D9</f>
        <v>0.98040117363100465</v>
      </c>
      <c r="O9" s="56">
        <f>P9*D9</f>
        <v>1043.2094168118922</v>
      </c>
      <c r="P9" s="60">
        <f>IF(N9&gt;1.05,1.05,IF(N9&lt;0.95,0.95,N9))</f>
        <v>0.98040117363100465</v>
      </c>
      <c r="Q9" s="56">
        <f>O9</f>
        <v>1043.2094168118922</v>
      </c>
      <c r="R9" s="18">
        <f>Q9/$D9</f>
        <v>0.98040117363100465</v>
      </c>
      <c r="S9" s="63">
        <f>Q9</f>
        <v>1043.2094168118922</v>
      </c>
      <c r="T9" s="64">
        <f>S9/$D9</f>
        <v>0.98040117363100465</v>
      </c>
      <c r="U9" s="57">
        <f>S9/$C9*100</f>
        <v>20.008708159880253</v>
      </c>
      <c r="V9" s="56">
        <f>S9-E9</f>
        <v>58.1623258614826</v>
      </c>
      <c r="W9" s="19">
        <f>V9/E9</f>
        <v>5.9045223721604471E-2</v>
      </c>
      <c r="X9" s="65"/>
    </row>
    <row r="10" spans="2:24" ht="8.85" customHeight="1" x14ac:dyDescent="0.25">
      <c r="B10" s="66"/>
      <c r="C10" s="67"/>
      <c r="D10" s="68"/>
      <c r="E10" s="69"/>
      <c r="F10" s="70"/>
      <c r="G10" s="71"/>
      <c r="H10" s="29"/>
      <c r="I10" s="72"/>
      <c r="J10" s="73"/>
      <c r="K10" s="69"/>
      <c r="L10" s="61"/>
      <c r="M10" s="69"/>
      <c r="N10" s="60"/>
      <c r="O10" s="69"/>
      <c r="P10" s="21"/>
      <c r="Q10" s="69"/>
      <c r="R10" s="18"/>
      <c r="S10" s="27"/>
      <c r="T10" s="64"/>
      <c r="U10" s="71"/>
      <c r="V10" s="69"/>
      <c r="W10" s="20"/>
      <c r="X10" s="74"/>
    </row>
    <row r="11" spans="2:24" x14ac:dyDescent="0.25">
      <c r="B11" s="66" t="s">
        <v>23</v>
      </c>
      <c r="C11" s="67">
        <v>353.43371502976902</v>
      </c>
      <c r="D11" s="68">
        <v>64.708563366170793</v>
      </c>
      <c r="E11" s="69">
        <v>64.003604359043251</v>
      </c>
      <c r="F11" s="29">
        <f>E11/$D11</f>
        <v>0.98910563037633303</v>
      </c>
      <c r="G11" s="71">
        <f>E11/$C11*100</f>
        <v>18.109082873899666</v>
      </c>
      <c r="H11" s="29" t="s">
        <v>19</v>
      </c>
      <c r="I11" s="72">
        <f>I$6*$E11</f>
        <v>67.200196051212899</v>
      </c>
      <c r="J11" s="21">
        <f>I11/$D11</f>
        <v>1.0385054551581145</v>
      </c>
      <c r="K11" s="69">
        <f>L11*D11</f>
        <v>67.200196051212899</v>
      </c>
      <c r="L11" s="61">
        <f>IF(J11&gt;1.05,1.05,IF(J11&lt;0.95,0.95,J11))</f>
        <v>1.0385054551581145</v>
      </c>
      <c r="M11" s="69">
        <f t="shared" si="0"/>
        <v>67.782711497412024</v>
      </c>
      <c r="N11" s="62">
        <f>M11/$D11</f>
        <v>1.0475075936062024</v>
      </c>
      <c r="O11" s="69">
        <f>P11*D11</f>
        <v>67.782711497412024</v>
      </c>
      <c r="P11" s="60">
        <f>IF(N11&gt;1.05,1.05,IF(N11&lt;0.95,0.95,N11))</f>
        <v>1.0475075936062024</v>
      </c>
      <c r="Q11" s="69">
        <f>R11*D11</f>
        <v>67.112067423940587</v>
      </c>
      <c r="R11" s="18">
        <f>Q$6</f>
        <v>1.0371435237121387</v>
      </c>
      <c r="S11" s="27">
        <f t="shared" ref="S11:S13" si="1">Q11</f>
        <v>67.112067423940587</v>
      </c>
      <c r="T11" s="64">
        <f>S11/$D11</f>
        <v>1.0371435237121387</v>
      </c>
      <c r="U11" s="71">
        <f>S11/$C11*100</f>
        <v>18.98858670522926</v>
      </c>
      <c r="V11" s="69">
        <f>S11-E11</f>
        <v>3.1084630648973359</v>
      </c>
      <c r="W11" s="22">
        <f>V11/E11</f>
        <v>4.8567000187359488E-2</v>
      </c>
      <c r="X11" s="74"/>
    </row>
    <row r="12" spans="2:24" x14ac:dyDescent="0.25">
      <c r="B12" s="66" t="s">
        <v>24</v>
      </c>
      <c r="C12" s="67">
        <v>2219.4063974317437</v>
      </c>
      <c r="D12" s="68">
        <v>361.55796312617241</v>
      </c>
      <c r="E12" s="69">
        <v>347.98024357942177</v>
      </c>
      <c r="F12" s="29">
        <f>E12/$D12</f>
        <v>0.96244663115879858</v>
      </c>
      <c r="G12" s="71">
        <f>E12/$C12*100</f>
        <v>15.678978125957377</v>
      </c>
      <c r="H12" s="29" t="s">
        <v>19</v>
      </c>
      <c r="I12" s="72">
        <f>I$6*$E12</f>
        <v>365.35974535599604</v>
      </c>
      <c r="J12" s="21">
        <f>I12/$D12</f>
        <v>1.0105150006846813</v>
      </c>
      <c r="K12" s="69">
        <f>L12*D12</f>
        <v>365.3597453559961</v>
      </c>
      <c r="L12" s="61">
        <f t="shared" ref="L12:L13" si="2">IF(J12&gt;1.05,1.05,IF(J12&lt;0.95,0.95,J12))</f>
        <v>1.0105150006846813</v>
      </c>
      <c r="M12" s="69">
        <f t="shared" si="0"/>
        <v>368.52681491226724</v>
      </c>
      <c r="N12" s="60">
        <f>M12/$D12</f>
        <v>1.0192745078156746</v>
      </c>
      <c r="O12" s="69">
        <f>P12*D12</f>
        <v>368.52681491226724</v>
      </c>
      <c r="P12" s="60">
        <f t="shared" ref="P12:P13" si="3">IF(N12&gt;1.05,1.05,IF(N12&lt;0.95,0.95,N12))</f>
        <v>1.0192745078156746</v>
      </c>
      <c r="Q12" s="69">
        <f>O12</f>
        <v>368.52681491226724</v>
      </c>
      <c r="R12" s="18">
        <f>Q12/$D12</f>
        <v>1.0192745078156746</v>
      </c>
      <c r="S12" s="27">
        <f t="shared" si="1"/>
        <v>368.52681491226724</v>
      </c>
      <c r="T12" s="64">
        <f>S12/$D12</f>
        <v>1.0192745078156746</v>
      </c>
      <c r="U12" s="71">
        <f>S12/$C12*100</f>
        <v>16.604746897130678</v>
      </c>
      <c r="V12" s="69">
        <f>S12-E12</f>
        <v>20.546571332845474</v>
      </c>
      <c r="W12" s="22">
        <f>V12/E12</f>
        <v>5.9045223721604749E-2</v>
      </c>
      <c r="X12" s="74"/>
    </row>
    <row r="13" spans="2:24" x14ac:dyDescent="0.25">
      <c r="B13" s="75" t="s">
        <v>25</v>
      </c>
      <c r="C13" s="76">
        <v>358.5682759954193</v>
      </c>
      <c r="D13" s="77">
        <v>47.543156588823827</v>
      </c>
      <c r="E13" s="24">
        <v>49.704514052339064</v>
      </c>
      <c r="F13" s="29">
        <f>E13/$D13</f>
        <v>1.0454609583921342</v>
      </c>
      <c r="G13" s="71">
        <f>E13/$C13*100</f>
        <v>13.861938542765573</v>
      </c>
      <c r="H13" s="29" t="s">
        <v>19</v>
      </c>
      <c r="I13" s="78">
        <f>I$6*$E13</f>
        <v>52.186952944244801</v>
      </c>
      <c r="J13" s="21">
        <f>I13/$D13</f>
        <v>1.0976753898690987</v>
      </c>
      <c r="K13" s="24">
        <f>L13*D13</f>
        <v>49.920314418265022</v>
      </c>
      <c r="L13" s="61">
        <f t="shared" si="2"/>
        <v>1.05</v>
      </c>
      <c r="M13" s="24">
        <f t="shared" si="0"/>
        <v>49.920314418265022</v>
      </c>
      <c r="N13" s="60">
        <f>M13/$D13</f>
        <v>1.05</v>
      </c>
      <c r="O13" s="24">
        <f>P13*D13</f>
        <v>49.920314418265022</v>
      </c>
      <c r="P13" s="60">
        <f t="shared" si="3"/>
        <v>1.05</v>
      </c>
      <c r="Q13" s="24">
        <f>R13*D13</f>
        <v>49.309076952930731</v>
      </c>
      <c r="R13" s="18">
        <f>Q$6</f>
        <v>1.0371435237121387</v>
      </c>
      <c r="S13" s="30">
        <f t="shared" si="1"/>
        <v>49.309076952930731</v>
      </c>
      <c r="T13" s="64">
        <f>S13/$D13</f>
        <v>1.0371435237121387</v>
      </c>
      <c r="U13" s="71">
        <f>S13/$C13*100</f>
        <v>13.751656310376061</v>
      </c>
      <c r="V13" s="24">
        <f>S13-E13</f>
        <v>-0.39543709940833338</v>
      </c>
      <c r="W13" s="23">
        <f>V13/E13</f>
        <v>-7.955758283682975E-3</v>
      </c>
      <c r="X13" s="79"/>
    </row>
    <row r="14" spans="2:24" x14ac:dyDescent="0.25">
      <c r="B14" s="53" t="s">
        <v>26</v>
      </c>
      <c r="C14" s="54">
        <f t="shared" ref="C14" si="4">SUM(C11:C13)</f>
        <v>2931.4083884569322</v>
      </c>
      <c r="D14" s="55">
        <f t="shared" ref="D14:I14" si="5">SUM(D11:D13)</f>
        <v>473.80968308116701</v>
      </c>
      <c r="E14" s="56">
        <f t="shared" si="5"/>
        <v>461.68836199080408</v>
      </c>
      <c r="F14" s="17"/>
      <c r="G14" s="57">
        <f>E14/$C14*100</f>
        <v>15.749711429113866</v>
      </c>
      <c r="H14" s="58"/>
      <c r="I14" s="59">
        <f t="shared" si="5"/>
        <v>484.74689435145376</v>
      </c>
      <c r="J14" s="46"/>
      <c r="K14" s="56">
        <f t="shared" ref="K14" si="6">SUM(K11:K13)</f>
        <v>482.48025582547405</v>
      </c>
      <c r="L14" s="80"/>
      <c r="M14" s="56">
        <f t="shared" ref="M14" si="7">SUM(M11:M13)</f>
        <v>486.22984082794432</v>
      </c>
      <c r="N14" s="81"/>
      <c r="O14" s="56">
        <f t="shared" ref="O14" si="8">SUM(O11:O13)</f>
        <v>486.22984082794432</v>
      </c>
      <c r="P14" s="81"/>
      <c r="Q14" s="56">
        <f t="shared" ref="Q14" si="9">SUM(Q11:Q13)</f>
        <v>484.94795928913857</v>
      </c>
      <c r="R14" s="82"/>
      <c r="S14" s="63">
        <f t="shared" ref="S14" si="10">SUM(S11:S13)</f>
        <v>484.94795928913857</v>
      </c>
      <c r="T14" s="83">
        <f>S14/$D14</f>
        <v>1.0235079117327019</v>
      </c>
      <c r="U14" s="57">
        <f>S14/$C14*100</f>
        <v>16.54317294030843</v>
      </c>
      <c r="V14" s="56">
        <f>SUM(V11:V13)</f>
        <v>23.259597298334477</v>
      </c>
      <c r="W14" s="19">
        <f>V14/E14</f>
        <v>5.0379431697257643E-2</v>
      </c>
      <c r="X14" s="65"/>
    </row>
    <row r="15" spans="2:24" ht="7.5" customHeight="1" x14ac:dyDescent="0.25">
      <c r="B15" s="66"/>
      <c r="C15" s="67"/>
      <c r="D15" s="68"/>
      <c r="E15" s="69"/>
      <c r="F15" s="17"/>
      <c r="G15" s="71"/>
      <c r="H15" s="29"/>
      <c r="I15" s="72"/>
      <c r="J15" s="46"/>
      <c r="K15" s="69"/>
      <c r="L15" s="80"/>
      <c r="M15" s="69"/>
      <c r="N15" s="81"/>
      <c r="O15" s="69"/>
      <c r="P15" s="81"/>
      <c r="Q15" s="69"/>
      <c r="R15" s="82"/>
      <c r="S15" s="27"/>
      <c r="T15" s="83"/>
      <c r="U15" s="71"/>
      <c r="V15" s="69"/>
      <c r="W15" s="22"/>
      <c r="X15" s="74"/>
    </row>
    <row r="16" spans="2:24" x14ac:dyDescent="0.25">
      <c r="B16" s="66" t="s">
        <v>27</v>
      </c>
      <c r="C16" s="67">
        <v>255.14180778093584</v>
      </c>
      <c r="D16" s="68">
        <v>40.591997309379366</v>
      </c>
      <c r="E16" s="69">
        <v>39.236465761908704</v>
      </c>
      <c r="F16" s="29">
        <f>E16/$D16</f>
        <v>0.96660594113812071</v>
      </c>
      <c r="G16" s="71">
        <f>E16/$C16*100</f>
        <v>15.378297309705136</v>
      </c>
      <c r="H16" s="29" t="s">
        <v>19</v>
      </c>
      <c r="I16" s="72">
        <f>I$6*$E16</f>
        <v>41.196089157194798</v>
      </c>
      <c r="J16" s="21">
        <f>I16/$D16</f>
        <v>1.0148820429606169</v>
      </c>
      <c r="K16" s="69">
        <f>L16*D16</f>
        <v>41.196089157194798</v>
      </c>
      <c r="L16" s="61">
        <f t="shared" ref="L16:L17" si="11">IF(J16&gt;1.05,1.05,IF(J16&lt;0.95,0.95,J16))</f>
        <v>1.0148820429606169</v>
      </c>
      <c r="M16" s="69">
        <f t="shared" ref="M16:M17" si="12">IF(AND(L16&gt;=0.95,L16&lt;1.05),M$6*K16,K16)</f>
        <v>41.553191660865679</v>
      </c>
      <c r="N16" s="60">
        <f t="shared" ref="N16:N17" si="13">M16/$D16</f>
        <v>1.0236794051832532</v>
      </c>
      <c r="O16" s="69">
        <f>P16*D16</f>
        <v>41.553191660865686</v>
      </c>
      <c r="P16" s="60">
        <f t="shared" ref="P16:P17" si="14">IF(N16&gt;1.05,1.05,IF(N16&lt;0.95,0.95,N16))</f>
        <v>1.0236794051832532</v>
      </c>
      <c r="Q16" s="69">
        <f>O16</f>
        <v>41.553191660865686</v>
      </c>
      <c r="R16" s="18">
        <f>Q16/$D16</f>
        <v>1.0236794051832532</v>
      </c>
      <c r="S16" s="27">
        <f t="shared" ref="S16:S17" si="15">Q16</f>
        <v>41.553191660865686</v>
      </c>
      <c r="T16" s="64">
        <f>S16/$D16</f>
        <v>1.0236794051832532</v>
      </c>
      <c r="U16" s="71">
        <f>S16/$C16*100</f>
        <v>16.286312314814026</v>
      </c>
      <c r="V16" s="69">
        <f>S16-E16</f>
        <v>2.3167258989569817</v>
      </c>
      <c r="W16" s="22">
        <f>V16/E16</f>
        <v>5.904522372160468E-2</v>
      </c>
      <c r="X16" s="74"/>
    </row>
    <row r="17" spans="2:24" x14ac:dyDescent="0.25">
      <c r="B17" s="66" t="s">
        <v>28</v>
      </c>
      <c r="C17" s="67">
        <v>438.58461556108819</v>
      </c>
      <c r="D17" s="68">
        <v>60.178974414586747</v>
      </c>
      <c r="E17" s="69">
        <v>63.302887954411489</v>
      </c>
      <c r="F17" s="29">
        <f>E17/$D17</f>
        <v>1.0519103818271043</v>
      </c>
      <c r="G17" s="71">
        <f>E17/$C17*100</f>
        <v>14.433449261193786</v>
      </c>
      <c r="H17" s="29" t="s">
        <v>19</v>
      </c>
      <c r="I17" s="72">
        <f>I$6*$E17</f>
        <v>66.46448311380702</v>
      </c>
      <c r="J17" s="21">
        <f>I17/$D17</f>
        <v>1.1044469228723965</v>
      </c>
      <c r="K17" s="69">
        <f>L17*D17</f>
        <v>63.18792313531609</v>
      </c>
      <c r="L17" s="61">
        <f t="shared" si="11"/>
        <v>1.05</v>
      </c>
      <c r="M17" s="69">
        <f t="shared" si="12"/>
        <v>63.18792313531609</v>
      </c>
      <c r="N17" s="60">
        <f t="shared" si="13"/>
        <v>1.05</v>
      </c>
      <c r="O17" s="69">
        <f>P17*D17</f>
        <v>63.18792313531609</v>
      </c>
      <c r="P17" s="60">
        <f t="shared" si="14"/>
        <v>1.05</v>
      </c>
      <c r="Q17" s="69">
        <f t="shared" ref="Q17" si="16">R17*D17</f>
        <v>62.414233577727138</v>
      </c>
      <c r="R17" s="18">
        <f>Q$6</f>
        <v>1.0371435237121387</v>
      </c>
      <c r="S17" s="27">
        <f t="shared" si="15"/>
        <v>62.414233577727138</v>
      </c>
      <c r="T17" s="64">
        <f>S17/$D17</f>
        <v>1.0371435237121387</v>
      </c>
      <c r="U17" s="71">
        <f>S17/$C17*100</f>
        <v>14.230830577100756</v>
      </c>
      <c r="V17" s="69">
        <f>S17-E17</f>
        <v>-0.88865437668435021</v>
      </c>
      <c r="W17" s="22">
        <f>V17/E17</f>
        <v>-1.4038133257432549E-2</v>
      </c>
      <c r="X17" s="74"/>
    </row>
    <row r="18" spans="2:24" x14ac:dyDescent="0.25">
      <c r="B18" s="66" t="s">
        <v>29</v>
      </c>
      <c r="C18" s="67"/>
      <c r="D18" s="68"/>
      <c r="E18" s="69"/>
      <c r="F18" s="17"/>
      <c r="G18" s="71"/>
      <c r="H18" s="29"/>
      <c r="I18" s="72"/>
      <c r="J18" s="46"/>
      <c r="K18" s="69"/>
      <c r="L18" s="80"/>
      <c r="M18" s="69"/>
      <c r="N18" s="81"/>
      <c r="O18" s="69"/>
      <c r="P18" s="81"/>
      <c r="Q18" s="69"/>
      <c r="R18" s="82"/>
      <c r="S18" s="27"/>
      <c r="T18" s="83"/>
      <c r="U18" s="71"/>
      <c r="V18" s="69"/>
      <c r="W18" s="22"/>
      <c r="X18" s="74"/>
    </row>
    <row r="19" spans="2:24" x14ac:dyDescent="0.25">
      <c r="B19" s="66" t="s">
        <v>30</v>
      </c>
      <c r="C19" s="67">
        <v>98.307408373638367</v>
      </c>
      <c r="D19" s="68" t="s">
        <v>19</v>
      </c>
      <c r="E19" s="69">
        <v>12.705997038631683</v>
      </c>
      <c r="F19" s="17" t="s">
        <v>19</v>
      </c>
      <c r="G19" s="71">
        <f t="shared" ref="G19:G27" si="17">E19/$C19*100</f>
        <v>12.924760451765566</v>
      </c>
      <c r="H19" s="29" t="s">
        <v>19</v>
      </c>
      <c r="I19" s="72"/>
      <c r="J19" s="46" t="s">
        <v>19</v>
      </c>
      <c r="K19" s="69"/>
      <c r="L19" s="80" t="s">
        <v>19</v>
      </c>
      <c r="M19" s="69"/>
      <c r="N19" s="81" t="s">
        <v>19</v>
      </c>
      <c r="O19" s="69"/>
      <c r="P19" s="81" t="s">
        <v>19</v>
      </c>
      <c r="Q19" s="69"/>
      <c r="R19" s="82" t="s">
        <v>19</v>
      </c>
      <c r="S19" s="27">
        <f>M19</f>
        <v>0</v>
      </c>
      <c r="T19" s="83" t="s">
        <v>19</v>
      </c>
      <c r="U19" s="71">
        <f t="shared" ref="U19:U27" si="18">S19/$C19*100</f>
        <v>0</v>
      </c>
      <c r="V19" s="69" t="s">
        <v>19</v>
      </c>
      <c r="W19" s="22" t="s">
        <v>19</v>
      </c>
      <c r="X19" s="74"/>
    </row>
    <row r="20" spans="2:24" x14ac:dyDescent="0.25">
      <c r="B20" s="66" t="s">
        <v>31</v>
      </c>
      <c r="C20" s="76">
        <v>599.29544293816684</v>
      </c>
      <c r="D20" s="77" t="s">
        <v>19</v>
      </c>
      <c r="E20" s="24">
        <v>69.046205046416588</v>
      </c>
      <c r="F20" s="17" t="s">
        <v>19</v>
      </c>
      <c r="G20" s="84">
        <f t="shared" si="17"/>
        <v>11.521229780741137</v>
      </c>
      <c r="H20" s="29" t="s">
        <v>19</v>
      </c>
      <c r="I20" s="78"/>
      <c r="J20" s="46" t="s">
        <v>19</v>
      </c>
      <c r="K20" s="24"/>
      <c r="L20" s="80" t="s">
        <v>19</v>
      </c>
      <c r="M20" s="85"/>
      <c r="N20" s="81" t="s">
        <v>19</v>
      </c>
      <c r="O20" s="85"/>
      <c r="P20" s="81" t="s">
        <v>19</v>
      </c>
      <c r="Q20" s="24"/>
      <c r="R20" s="82" t="s">
        <v>19</v>
      </c>
      <c r="S20" s="30">
        <f>M20</f>
        <v>0</v>
      </c>
      <c r="T20" s="83" t="s">
        <v>19</v>
      </c>
      <c r="U20" s="84">
        <f t="shared" si="18"/>
        <v>0</v>
      </c>
      <c r="V20" s="24" t="s">
        <v>19</v>
      </c>
      <c r="W20" s="23" t="s">
        <v>19</v>
      </c>
      <c r="X20" s="79"/>
    </row>
    <row r="21" spans="2:24" x14ac:dyDescent="0.25">
      <c r="B21" s="66" t="s">
        <v>32</v>
      </c>
      <c r="C21" s="67">
        <f>SUM(C19:C20)</f>
        <v>697.60285131180524</v>
      </c>
      <c r="D21" s="68">
        <v>74.413800080542302</v>
      </c>
      <c r="E21" s="69">
        <f>SUM(E19:E20)</f>
        <v>81.752202085048268</v>
      </c>
      <c r="F21" s="29">
        <f>E21/$D21</f>
        <v>1.0986161437335977</v>
      </c>
      <c r="G21" s="71">
        <f t="shared" si="17"/>
        <v>11.719017766529706</v>
      </c>
      <c r="H21" s="29" t="s">
        <v>19</v>
      </c>
      <c r="I21" s="72">
        <f>I$6*$E21</f>
        <v>85.835228542990478</v>
      </c>
      <c r="J21" s="21">
        <f>I21/$D21</f>
        <v>1.1534853541962125</v>
      </c>
      <c r="K21" s="69">
        <f>L21*D21</f>
        <v>78.134490084569421</v>
      </c>
      <c r="L21" s="61">
        <f>IF(J21&gt;1.05,1.05,IF(J21&lt;0.95,0.95,J21))</f>
        <v>1.05</v>
      </c>
      <c r="M21" s="69">
        <f>IF(AND(L21&gt;=0.95,L21&lt;1.05),M$6*K21,K21)</f>
        <v>78.134490084569421</v>
      </c>
      <c r="N21" s="60">
        <f>M21/$D21</f>
        <v>1.05</v>
      </c>
      <c r="O21" s="69">
        <f>P21*D21</f>
        <v>78.134490084569421</v>
      </c>
      <c r="P21" s="60">
        <f>IF(N21&gt;1.05,1.05,IF(N21&lt;0.95,0.95,N21))</f>
        <v>1.05</v>
      </c>
      <c r="Q21" s="69">
        <f>R21*D21</f>
        <v>77.177790828344271</v>
      </c>
      <c r="R21" s="18">
        <f>Q$6</f>
        <v>1.0371435237121387</v>
      </c>
      <c r="S21" s="27">
        <f>Q21</f>
        <v>77.177790828344271</v>
      </c>
      <c r="T21" s="64">
        <f>S21/$D21</f>
        <v>1.0371435237121387</v>
      </c>
      <c r="U21" s="71">
        <f t="shared" si="18"/>
        <v>11.063284888130189</v>
      </c>
      <c r="V21" s="69">
        <f>S21-E21</f>
        <v>-4.5744112567039963</v>
      </c>
      <c r="W21" s="22">
        <f t="shared" ref="W21:W27" si="19">V21/E21</f>
        <v>-5.5954593760607879E-2</v>
      </c>
      <c r="X21" s="74"/>
    </row>
    <row r="22" spans="2:24" ht="16.5" x14ac:dyDescent="0.35">
      <c r="B22" s="66" t="s">
        <v>33</v>
      </c>
      <c r="C22" s="76">
        <v>810.54719999999998</v>
      </c>
      <c r="D22" s="77">
        <v>81.836083946601789</v>
      </c>
      <c r="E22" s="24" t="s">
        <v>34</v>
      </c>
      <c r="F22" s="29" t="s">
        <v>34</v>
      </c>
      <c r="G22" s="86" t="s">
        <v>34</v>
      </c>
      <c r="H22" s="29"/>
      <c r="I22" s="78">
        <f>J22*$D22</f>
        <v>81.836083946601789</v>
      </c>
      <c r="J22" s="21">
        <v>1</v>
      </c>
      <c r="K22" s="24">
        <f>L22*D22</f>
        <v>81.836083946601789</v>
      </c>
      <c r="L22" s="61">
        <f>IF(J22&gt;1.05,1.05,IF(J22&lt;0.95,0.95,J22))</f>
        <v>1</v>
      </c>
      <c r="M22" s="24">
        <f>N22*$D22</f>
        <v>81.836083946601789</v>
      </c>
      <c r="N22" s="60">
        <f>$J22</f>
        <v>1</v>
      </c>
      <c r="O22" s="24">
        <f>P22*$D22</f>
        <v>85.927888143931881</v>
      </c>
      <c r="P22" s="60">
        <f>P21</f>
        <v>1.05</v>
      </c>
      <c r="Q22" s="25">
        <f>R22*D22</f>
        <v>84.875764471180972</v>
      </c>
      <c r="R22" s="18">
        <f>Q$6</f>
        <v>1.0371435237121387</v>
      </c>
      <c r="S22" s="30">
        <f>Q22</f>
        <v>84.875764471180972</v>
      </c>
      <c r="T22" s="64">
        <f>S22/$D22</f>
        <v>1.0371435237121387</v>
      </c>
      <c r="U22" s="86">
        <f t="shared" si="18"/>
        <v>10.471415418026362</v>
      </c>
      <c r="V22" s="24" t="s">
        <v>34</v>
      </c>
      <c r="W22" s="22" t="s">
        <v>34</v>
      </c>
      <c r="X22" s="74"/>
    </row>
    <row r="23" spans="2:24" ht="16.5" x14ac:dyDescent="0.35">
      <c r="B23" s="66" t="s">
        <v>35</v>
      </c>
      <c r="C23" s="76">
        <f>C16+C17+C21+C22</f>
        <v>2201.8764746538291</v>
      </c>
      <c r="D23" s="77">
        <f>D16+D17+D21+D22</f>
        <v>257.02085575111022</v>
      </c>
      <c r="E23" s="56">
        <f>E16+E17+E21</f>
        <v>184.29155580136847</v>
      </c>
      <c r="F23" s="29"/>
      <c r="G23" s="86"/>
      <c r="H23" s="29"/>
      <c r="I23" s="78">
        <f>I16+I17+I21+I22</f>
        <v>275.33188476059411</v>
      </c>
      <c r="J23" s="21"/>
      <c r="K23" s="24">
        <f>K16+K17+K21+K22</f>
        <v>264.3545863236821</v>
      </c>
      <c r="L23" s="61"/>
      <c r="M23" s="24">
        <f>M16+M17+M21+M22</f>
        <v>264.71168882735299</v>
      </c>
      <c r="N23" s="60"/>
      <c r="O23" s="24">
        <f>O16+O17+O21+O22</f>
        <v>268.80349302468312</v>
      </c>
      <c r="P23" s="60"/>
      <c r="Q23" s="24">
        <f>Q16+Q17+Q21+Q22</f>
        <v>266.02098053811807</v>
      </c>
      <c r="R23" s="18"/>
      <c r="S23" s="30">
        <f>S16+S17+S21+S22</f>
        <v>266.02098053811807</v>
      </c>
      <c r="T23" s="64"/>
      <c r="U23" s="86"/>
      <c r="V23" s="24">
        <f>V16+V17+V21</f>
        <v>-3.1463397344313648</v>
      </c>
      <c r="W23" s="22"/>
      <c r="X23" s="74"/>
    </row>
    <row r="24" spans="2:24" ht="16.5" x14ac:dyDescent="0.35">
      <c r="B24" s="66"/>
      <c r="C24" s="76"/>
      <c r="D24" s="77"/>
      <c r="E24" s="24"/>
      <c r="F24" s="29"/>
      <c r="G24" s="86"/>
      <c r="H24" s="29"/>
      <c r="I24" s="78"/>
      <c r="J24" s="21"/>
      <c r="K24" s="24"/>
      <c r="L24" s="61"/>
      <c r="M24" s="24"/>
      <c r="N24" s="60"/>
      <c r="O24" s="24"/>
      <c r="P24" s="60"/>
      <c r="Q24" s="24"/>
      <c r="R24" s="18"/>
      <c r="S24" s="30"/>
      <c r="T24" s="64"/>
      <c r="U24" s="86"/>
      <c r="V24" s="24"/>
      <c r="W24" s="22"/>
      <c r="X24" s="74"/>
    </row>
    <row r="25" spans="2:24" x14ac:dyDescent="0.25">
      <c r="B25" s="66" t="s">
        <v>36</v>
      </c>
      <c r="C25" s="67">
        <v>124.52839223508776</v>
      </c>
      <c r="D25" s="26">
        <v>19.276568552926573</v>
      </c>
      <c r="E25" s="69">
        <v>18.903800623921441</v>
      </c>
      <c r="F25" s="29">
        <f>E25/$D25</f>
        <v>0.98066212210012149</v>
      </c>
      <c r="G25" s="71">
        <f t="shared" si="17"/>
        <v>15.180313729767251</v>
      </c>
      <c r="H25" s="29" t="s">
        <v>19</v>
      </c>
      <c r="I25" s="72">
        <f>I$6*$E25</f>
        <v>19.84793076518466</v>
      </c>
      <c r="J25" s="21">
        <f>I25/$D25</f>
        <v>1.0296402448749802</v>
      </c>
      <c r="K25" s="69">
        <f>L25*D25</f>
        <v>19.84793076518466</v>
      </c>
      <c r="L25" s="61">
        <f t="shared" ref="L25" si="20">IF(J25&gt;1.05,1.05,IF(J25&lt;0.95,0.95,J25))</f>
        <v>1.0296402448749802</v>
      </c>
      <c r="M25" s="69">
        <f t="shared" ref="M25" si="21">IF(AND(L25&gt;=0.95,L25&lt;1.05),M$6*K25,K25)</f>
        <v>20.019979760949489</v>
      </c>
      <c r="N25" s="62">
        <f>M25/$D25</f>
        <v>1.0385655364948265</v>
      </c>
      <c r="O25" s="69">
        <f>P25*D25</f>
        <v>20.019979760949489</v>
      </c>
      <c r="P25" s="60">
        <f t="shared" ref="P25" si="22">IF(N25&gt;1.05,1.05,IF(N25&lt;0.95,0.95,N25))</f>
        <v>1.0385655364948265</v>
      </c>
      <c r="Q25" s="69">
        <f t="shared" ref="Q25" si="23">R25*D25</f>
        <v>19.992568234060869</v>
      </c>
      <c r="R25" s="18">
        <f>Q$6</f>
        <v>1.0371435237121387</v>
      </c>
      <c r="S25" s="27">
        <f t="shared" ref="S25:S26" si="24">Q25</f>
        <v>19.992568234060869</v>
      </c>
      <c r="T25" s="64">
        <f>S25/$D25</f>
        <v>1.0371435237121387</v>
      </c>
      <c r="U25" s="71">
        <f t="shared" si="18"/>
        <v>16.054626479332043</v>
      </c>
      <c r="V25" s="69">
        <f>S25-E25</f>
        <v>1.0887676101394277</v>
      </c>
      <c r="W25" s="22">
        <f t="shared" si="19"/>
        <v>5.759516997664841E-2</v>
      </c>
      <c r="X25" s="74"/>
    </row>
    <row r="26" spans="2:24" x14ac:dyDescent="0.25">
      <c r="B26" s="75" t="s">
        <v>37</v>
      </c>
      <c r="C26" s="76">
        <v>77.000000000000014</v>
      </c>
      <c r="D26" s="28">
        <v>20.665531474347439</v>
      </c>
      <c r="E26" s="24">
        <v>19.432874939320488</v>
      </c>
      <c r="F26" s="29">
        <f>E26/$D26</f>
        <v>0.94035205256844845</v>
      </c>
      <c r="G26" s="71">
        <f t="shared" si="17"/>
        <v>25.237499921195433</v>
      </c>
      <c r="H26" s="29">
        <v>1</v>
      </c>
      <c r="I26" s="78">
        <f>D26</f>
        <v>20.665531474347439</v>
      </c>
      <c r="J26" s="21">
        <f>I26/$D26</f>
        <v>1</v>
      </c>
      <c r="K26" s="24">
        <f>L26*$D26</f>
        <v>20.665531474347439</v>
      </c>
      <c r="L26" s="61">
        <f>$J26</f>
        <v>1</v>
      </c>
      <c r="M26" s="24">
        <f>N26*$D26</f>
        <v>20.665531474347439</v>
      </c>
      <c r="N26" s="60">
        <f>$J26</f>
        <v>1</v>
      </c>
      <c r="O26" s="24">
        <f>P26*D26</f>
        <v>20.665531474347439</v>
      </c>
      <c r="P26" s="60">
        <f>$J26</f>
        <v>1</v>
      </c>
      <c r="Q26" s="24">
        <f>R26*$D26</f>
        <v>20.665531474347439</v>
      </c>
      <c r="R26" s="18">
        <f>$J26</f>
        <v>1</v>
      </c>
      <c r="S26" s="30">
        <f t="shared" si="24"/>
        <v>20.665531474347439</v>
      </c>
      <c r="T26" s="64">
        <f>S26/$D26</f>
        <v>1</v>
      </c>
      <c r="U26" s="71">
        <f t="shared" si="18"/>
        <v>26.838352564087582</v>
      </c>
      <c r="V26" s="24">
        <f>S26-E26</f>
        <v>1.2326565350269512</v>
      </c>
      <c r="W26" s="22">
        <f t="shared" si="19"/>
        <v>6.3431506602905849E-2</v>
      </c>
      <c r="X26" s="74"/>
    </row>
    <row r="27" spans="2:24" x14ac:dyDescent="0.25">
      <c r="B27" s="53" t="s">
        <v>38</v>
      </c>
      <c r="C27" s="54">
        <f t="shared" ref="C27" si="25">SUM(C25:C26)</f>
        <v>201.52839223508778</v>
      </c>
      <c r="D27" s="55">
        <f t="shared" ref="D27:E27" si="26">SUM(D25:D26)</f>
        <v>39.942100027274009</v>
      </c>
      <c r="E27" s="56">
        <f t="shared" si="26"/>
        <v>38.336675563241926</v>
      </c>
      <c r="F27" s="58"/>
      <c r="G27" s="57">
        <f t="shared" si="17"/>
        <v>19.022965021485042</v>
      </c>
      <c r="H27" s="87"/>
      <c r="I27" s="59">
        <f t="shared" ref="I27:M27" si="27">SUM(I25:I26)</f>
        <v>40.513462239532103</v>
      </c>
      <c r="J27" s="88"/>
      <c r="K27" s="56">
        <f t="shared" ref="K27" si="28">SUM(K25:K26)</f>
        <v>40.513462239532103</v>
      </c>
      <c r="L27" s="88"/>
      <c r="M27" s="56">
        <f t="shared" si="27"/>
        <v>40.685511235296929</v>
      </c>
      <c r="N27" s="88"/>
      <c r="O27" s="56">
        <f t="shared" ref="O27" si="29">SUM(O25:O26)</f>
        <v>40.685511235296929</v>
      </c>
      <c r="P27" s="88"/>
      <c r="Q27" s="56">
        <f t="shared" ref="Q27" si="30">SUM(Q25:Q26)</f>
        <v>40.658099708408308</v>
      </c>
      <c r="R27" s="89"/>
      <c r="S27" s="63">
        <f t="shared" ref="S27" si="31">SUM(S25:S26)</f>
        <v>40.658099708408308</v>
      </c>
      <c r="T27" s="58"/>
      <c r="U27" s="57">
        <f t="shared" si="18"/>
        <v>20.174874248477924</v>
      </c>
      <c r="V27" s="56">
        <f>SUM(V25:V26)</f>
        <v>2.3214241451663788</v>
      </c>
      <c r="W27" s="19">
        <f t="shared" si="19"/>
        <v>6.0553611158506736E-2</v>
      </c>
      <c r="X27" s="65"/>
    </row>
    <row r="28" spans="2:24" ht="7.5" customHeight="1" x14ac:dyDescent="0.25">
      <c r="B28" s="66"/>
      <c r="C28" s="67"/>
      <c r="D28" s="68"/>
      <c r="E28" s="69"/>
      <c r="F28" s="29"/>
      <c r="G28" s="71"/>
      <c r="H28" s="90"/>
      <c r="I28" s="72"/>
      <c r="J28" s="21"/>
      <c r="K28" s="69"/>
      <c r="L28" s="21"/>
      <c r="M28" s="69"/>
      <c r="N28" s="21"/>
      <c r="O28" s="69"/>
      <c r="P28" s="21"/>
      <c r="Q28" s="69"/>
      <c r="R28" s="91"/>
      <c r="S28" s="27"/>
      <c r="T28" s="29"/>
      <c r="U28" s="71"/>
      <c r="V28" s="69"/>
      <c r="W28" s="22"/>
      <c r="X28" s="74"/>
    </row>
    <row r="29" spans="2:24" ht="15.75" thickBot="1" x14ac:dyDescent="0.3">
      <c r="B29" s="92" t="s">
        <v>39</v>
      </c>
      <c r="C29" s="93">
        <f>C9+C14+C23+C27</f>
        <v>10548.590219236234</v>
      </c>
      <c r="D29" s="94">
        <f>D9+D14+D23+D27</f>
        <v>1834.8364577024759</v>
      </c>
      <c r="E29" s="95">
        <f>E9+E14+E23+E27</f>
        <v>1669.3636843058241</v>
      </c>
      <c r="F29" s="96"/>
      <c r="G29" s="97">
        <f>E29/$C29*100</f>
        <v>15.825467191450857</v>
      </c>
      <c r="H29" s="98"/>
      <c r="I29" s="99">
        <f>I9+I14+I23+I27</f>
        <v>1834.8364576648687</v>
      </c>
      <c r="J29" s="100"/>
      <c r="K29" s="101">
        <f>K9+K14+K23+K27</f>
        <v>1821.5925207019766</v>
      </c>
      <c r="L29" s="100"/>
      <c r="M29" s="101">
        <f>M9+M14+M23+M27</f>
        <v>1834.8364577024863</v>
      </c>
      <c r="N29" s="100"/>
      <c r="O29" s="101">
        <f>O9+O14+O23+O27</f>
        <v>1838.9282618998166</v>
      </c>
      <c r="P29" s="100"/>
      <c r="Q29" s="101">
        <f>Q9+Q14+Q23+Q27</f>
        <v>1834.8364563475573</v>
      </c>
      <c r="R29" s="31"/>
      <c r="S29" s="32">
        <f>S9+S14+S23+S27</f>
        <v>1834.8364563475573</v>
      </c>
      <c r="T29" s="96"/>
      <c r="U29" s="97">
        <f>S29/$C29*100</f>
        <v>17.394139104973288</v>
      </c>
      <c r="V29" s="95">
        <f>V9+V14+V23+V27</f>
        <v>80.597007570552094</v>
      </c>
      <c r="W29" s="102">
        <f>V29/E29</f>
        <v>4.8280077210417431E-2</v>
      </c>
      <c r="X29" s="65"/>
    </row>
    <row r="30" spans="2:24" ht="8.85" customHeight="1" x14ac:dyDescent="0.25">
      <c r="B30" s="92"/>
      <c r="C30" s="103"/>
      <c r="D30" s="63"/>
      <c r="E30" s="63"/>
      <c r="F30" s="58"/>
      <c r="G30" s="104"/>
      <c r="H30" s="87"/>
      <c r="I30" s="63"/>
      <c r="J30" s="63"/>
      <c r="K30" s="63"/>
      <c r="L30" s="63"/>
      <c r="M30" s="87"/>
      <c r="N30" s="87"/>
      <c r="O30" s="63"/>
      <c r="P30" s="63"/>
      <c r="Q30" s="87"/>
      <c r="R30" s="87"/>
      <c r="S30" s="63"/>
      <c r="T30" s="58"/>
      <c r="U30" s="104"/>
      <c r="V30" s="105"/>
      <c r="W30" s="87"/>
      <c r="X30" s="65"/>
    </row>
    <row r="31" spans="2:24" ht="24" customHeight="1" x14ac:dyDescent="0.25">
      <c r="B31" s="92" t="s">
        <v>40</v>
      </c>
      <c r="C31" s="103"/>
      <c r="D31" s="63"/>
      <c r="E31" s="63">
        <f>E29-$D29</f>
        <v>-165.47277339665175</v>
      </c>
      <c r="F31" s="63"/>
      <c r="G31" s="63"/>
      <c r="H31" s="106"/>
      <c r="I31" s="63">
        <f t="shared" ref="I31:M31" si="32">I29-$D29</f>
        <v>-3.7607151170959696E-8</v>
      </c>
      <c r="J31" s="63"/>
      <c r="K31" s="63">
        <f t="shared" si="32"/>
        <v>-13.243937000499272</v>
      </c>
      <c r="L31" s="63"/>
      <c r="M31" s="63">
        <f t="shared" si="32"/>
        <v>1.0459189070388675E-11</v>
      </c>
      <c r="N31" s="63"/>
      <c r="O31" s="63">
        <f t="shared" ref="O31" si="33">O29-$D29</f>
        <v>4.0918041973407071</v>
      </c>
      <c r="P31" s="63"/>
      <c r="Q31" s="63">
        <f>Q29-$D29</f>
        <v>-1.3549185950978426E-6</v>
      </c>
      <c r="R31" s="63"/>
      <c r="S31" s="63">
        <f>S29-$D29</f>
        <v>-1.3549185950978426E-6</v>
      </c>
      <c r="T31" s="58"/>
      <c r="U31" s="104"/>
      <c r="V31" s="105"/>
      <c r="W31" s="87"/>
      <c r="X31" s="65"/>
    </row>
    <row r="32" spans="2:24" ht="6" customHeight="1" thickBot="1" x14ac:dyDescent="0.3"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2"/>
    </row>
    <row r="34" spans="5:20" x14ac:dyDescent="0.25">
      <c r="E34" s="9"/>
      <c r="H34" t="s">
        <v>41</v>
      </c>
      <c r="M34" s="9"/>
      <c r="O34" s="7"/>
      <c r="T34" s="13"/>
    </row>
    <row r="35" spans="5:20" x14ac:dyDescent="0.25">
      <c r="O35" s="7"/>
    </row>
    <row r="36" spans="5:20" x14ac:dyDescent="0.25">
      <c r="E36" s="9"/>
    </row>
    <row r="37" spans="5:20" x14ac:dyDescent="0.25">
      <c r="O37" s="7"/>
    </row>
    <row r="39" spans="5:20" x14ac:dyDescent="0.25">
      <c r="E39" s="14"/>
    </row>
  </sheetData>
  <mergeCells count="12">
    <mergeCell ref="B2:W2"/>
    <mergeCell ref="C3:C4"/>
    <mergeCell ref="D3:D4"/>
    <mergeCell ref="E3:G3"/>
    <mergeCell ref="H3:U3"/>
    <mergeCell ref="V3:W3"/>
    <mergeCell ref="I4:R4"/>
    <mergeCell ref="I5:J5"/>
    <mergeCell ref="K5:L5"/>
    <mergeCell ref="M5:N5"/>
    <mergeCell ref="O5:P5"/>
    <mergeCell ref="Q5:R5"/>
  </mergeCells>
  <conditionalFormatting sqref="F9">
    <cfRule type="cellIs" dxfId="249" priority="125" operator="between">
      <formula>0.95</formula>
      <formula>1.05</formula>
    </cfRule>
    <cfRule type="cellIs" dxfId="248" priority="121" operator="between">
      <formula>0.95</formula>
      <formula>1.05</formula>
    </cfRule>
    <cfRule type="cellIs" dxfId="247" priority="124" operator="greaterThan">
      <formula>1.05</formula>
    </cfRule>
    <cfRule type="cellIs" dxfId="246" priority="123" operator="lessThan">
      <formula>0.95</formula>
    </cfRule>
    <cfRule type="cellIs" dxfId="245" priority="122" operator="between">
      <formula>1</formula>
      <formula>1</formula>
    </cfRule>
  </conditionalFormatting>
  <conditionalFormatting sqref="F11:F13">
    <cfRule type="cellIs" dxfId="244" priority="117" operator="between">
      <formula>1</formula>
      <formula>1</formula>
    </cfRule>
    <cfRule type="cellIs" dxfId="243" priority="116" operator="between">
      <formula>0.95</formula>
      <formula>1.05</formula>
    </cfRule>
    <cfRule type="cellIs" dxfId="242" priority="120" operator="between">
      <formula>0.95</formula>
      <formula>1.05</formula>
    </cfRule>
    <cfRule type="cellIs" dxfId="241" priority="119" operator="greaterThan">
      <formula>1.05</formula>
    </cfRule>
    <cfRule type="cellIs" dxfId="240" priority="118" operator="lessThan">
      <formula>0.95</formula>
    </cfRule>
  </conditionalFormatting>
  <conditionalFormatting sqref="F16:F17">
    <cfRule type="cellIs" dxfId="239" priority="111" operator="between">
      <formula>0.95</formula>
      <formula>1.05</formula>
    </cfRule>
    <cfRule type="cellIs" dxfId="238" priority="112" operator="between">
      <formula>1</formula>
      <formula>1</formula>
    </cfRule>
    <cfRule type="cellIs" dxfId="237" priority="113" operator="lessThan">
      <formula>0.95</formula>
    </cfRule>
    <cfRule type="cellIs" dxfId="236" priority="114" operator="greaterThan">
      <formula>1.05</formula>
    </cfRule>
    <cfRule type="cellIs" dxfId="235" priority="115" operator="between">
      <formula>0.95</formula>
      <formula>1.05</formula>
    </cfRule>
  </conditionalFormatting>
  <conditionalFormatting sqref="F21:F22 F25:F26">
    <cfRule type="cellIs" dxfId="234" priority="27" operator="between">
      <formula>1</formula>
      <formula>1</formula>
    </cfRule>
    <cfRule type="cellIs" dxfId="233" priority="26" operator="between">
      <formula>0.95</formula>
      <formula>1.05</formula>
    </cfRule>
    <cfRule type="cellIs" dxfId="232" priority="28" operator="lessThan">
      <formula>0.95</formula>
    </cfRule>
    <cfRule type="cellIs" dxfId="231" priority="29" operator="greaterThan">
      <formula>1.05</formula>
    </cfRule>
    <cfRule type="cellIs" dxfId="230" priority="30" operator="between">
      <formula>0.95</formula>
      <formula>1.05</formula>
    </cfRule>
  </conditionalFormatting>
  <conditionalFormatting sqref="J9">
    <cfRule type="cellIs" dxfId="229" priority="107" operator="between">
      <formula>1</formula>
      <formula>1</formula>
    </cfRule>
    <cfRule type="cellIs" dxfId="228" priority="108" operator="lessThan">
      <formula>0.95</formula>
    </cfRule>
    <cfRule type="cellIs" dxfId="227" priority="109" operator="greaterThan">
      <formula>1.05</formula>
    </cfRule>
    <cfRule type="cellIs" dxfId="226" priority="106" operator="between">
      <formula>0.95</formula>
      <formula>1.05</formula>
    </cfRule>
    <cfRule type="cellIs" dxfId="225" priority="110" operator="between">
      <formula>0.95</formula>
      <formula>1.05</formula>
    </cfRule>
  </conditionalFormatting>
  <conditionalFormatting sqref="J11:J13">
    <cfRule type="cellIs" dxfId="224" priority="50" operator="between">
      <formula>0.95</formula>
      <formula>1.05</formula>
    </cfRule>
    <cfRule type="cellIs" dxfId="223" priority="46" operator="between">
      <formula>0.95</formula>
      <formula>1.05</formula>
    </cfRule>
    <cfRule type="cellIs" dxfId="222" priority="47" operator="between">
      <formula>1</formula>
      <formula>1</formula>
    </cfRule>
    <cfRule type="cellIs" dxfId="221" priority="48" operator="lessThan">
      <formula>0.95</formula>
    </cfRule>
    <cfRule type="cellIs" dxfId="220" priority="49" operator="greaterThan">
      <formula>1.05</formula>
    </cfRule>
  </conditionalFormatting>
  <conditionalFormatting sqref="J16:J17">
    <cfRule type="cellIs" dxfId="219" priority="105" operator="between">
      <formula>0.95</formula>
      <formula>1.05</formula>
    </cfRule>
    <cfRule type="cellIs" dxfId="218" priority="104" operator="greaterThan">
      <formula>1.05</formula>
    </cfRule>
    <cfRule type="cellIs" dxfId="217" priority="103" operator="lessThan">
      <formula>0.95</formula>
    </cfRule>
    <cfRule type="cellIs" dxfId="216" priority="102" operator="between">
      <formula>1</formula>
      <formula>1</formula>
    </cfRule>
    <cfRule type="cellIs" dxfId="215" priority="101" operator="between">
      <formula>0.95</formula>
      <formula>1.05</formula>
    </cfRule>
  </conditionalFormatting>
  <conditionalFormatting sqref="J21:J22 J25:J26">
    <cfRule type="cellIs" dxfId="214" priority="21" operator="between">
      <formula>0.95</formula>
      <formula>1.05</formula>
    </cfRule>
    <cfRule type="cellIs" dxfId="213" priority="25" operator="between">
      <formula>0.95</formula>
      <formula>1.05</formula>
    </cfRule>
    <cfRule type="cellIs" dxfId="212" priority="24" operator="greaterThan">
      <formula>1.05</formula>
    </cfRule>
    <cfRule type="cellIs" dxfId="211" priority="23" operator="lessThan">
      <formula>0.95</formula>
    </cfRule>
    <cfRule type="cellIs" dxfId="210" priority="22" operator="between">
      <formula>1</formula>
      <formula>1</formula>
    </cfRule>
  </conditionalFormatting>
  <conditionalFormatting sqref="L9">
    <cfRule type="cellIs" dxfId="209" priority="81" operator="between">
      <formula>0.95</formula>
      <formula>1.05</formula>
    </cfRule>
    <cfRule type="cellIs" dxfId="208" priority="82" operator="between">
      <formula>1</formula>
      <formula>1</formula>
    </cfRule>
    <cfRule type="cellIs" dxfId="207" priority="83" operator="lessThan">
      <formula>0.95</formula>
    </cfRule>
    <cfRule type="cellIs" dxfId="206" priority="84" operator="greaterThan">
      <formula>1.05</formula>
    </cfRule>
    <cfRule type="cellIs" dxfId="205" priority="85" operator="between">
      <formula>0.95</formula>
      <formula>1.05</formula>
    </cfRule>
  </conditionalFormatting>
  <conditionalFormatting sqref="L11:L13">
    <cfRule type="cellIs" dxfId="204" priority="41" operator="between">
      <formula>0.95</formula>
      <formula>1.05</formula>
    </cfRule>
    <cfRule type="cellIs" dxfId="203" priority="42" operator="between">
      <formula>1</formula>
      <formula>1</formula>
    </cfRule>
    <cfRule type="cellIs" dxfId="202" priority="43" operator="lessThan">
      <formula>0.95</formula>
    </cfRule>
    <cfRule type="cellIs" dxfId="201" priority="45" operator="between">
      <formula>0.95</formula>
      <formula>1.05</formula>
    </cfRule>
    <cfRule type="cellIs" dxfId="200" priority="44" operator="greaterThan">
      <formula>1.05</formula>
    </cfRule>
  </conditionalFormatting>
  <conditionalFormatting sqref="L16:L17">
    <cfRule type="cellIs" dxfId="199" priority="79" operator="greaterThan">
      <formula>1.05</formula>
    </cfRule>
    <cfRule type="cellIs" dxfId="198" priority="80" operator="between">
      <formula>0.95</formula>
      <formula>1.05</formula>
    </cfRule>
    <cfRule type="cellIs" dxfId="197" priority="78" operator="lessThan">
      <formula>0.95</formula>
    </cfRule>
    <cfRule type="cellIs" dxfId="196" priority="76" operator="between">
      <formula>0.95</formula>
      <formula>1.05</formula>
    </cfRule>
    <cfRule type="cellIs" dxfId="195" priority="77" operator="between">
      <formula>1</formula>
      <formula>1</formula>
    </cfRule>
  </conditionalFormatting>
  <conditionalFormatting sqref="L21:L22 L25:L26">
    <cfRule type="cellIs" dxfId="194" priority="14" operator="greaterThan">
      <formula>1.05</formula>
    </cfRule>
    <cfRule type="cellIs" dxfId="193" priority="15" operator="between">
      <formula>0.95</formula>
      <formula>1.05</formula>
    </cfRule>
    <cfRule type="cellIs" dxfId="192" priority="11" operator="between">
      <formula>0.95</formula>
      <formula>1.05</formula>
    </cfRule>
    <cfRule type="cellIs" dxfId="191" priority="12" operator="between">
      <formula>1</formula>
      <formula>1</formula>
    </cfRule>
    <cfRule type="cellIs" dxfId="190" priority="13" operator="lessThan">
      <formula>0.95</formula>
    </cfRule>
  </conditionalFormatting>
  <conditionalFormatting sqref="N9">
    <cfRule type="cellIs" dxfId="189" priority="62" operator="between">
      <formula>1</formula>
      <formula>1</formula>
    </cfRule>
    <cfRule type="cellIs" dxfId="188" priority="64" operator="greaterThan">
      <formula>1.05</formula>
    </cfRule>
    <cfRule type="cellIs" dxfId="187" priority="65" operator="between">
      <formula>0.95</formula>
      <formula>1.05</formula>
    </cfRule>
    <cfRule type="cellIs" dxfId="186" priority="63" operator="lessThan">
      <formula>0.95</formula>
    </cfRule>
    <cfRule type="cellIs" dxfId="185" priority="61" operator="between">
      <formula>0.95</formula>
      <formula>1.05</formula>
    </cfRule>
  </conditionalFormatting>
  <conditionalFormatting sqref="N11:N13 P11:P13">
    <cfRule type="cellIs" dxfId="184" priority="40" operator="between">
      <formula>0.95</formula>
      <formula>1.05</formula>
    </cfRule>
    <cfRule type="cellIs" dxfId="183" priority="36" operator="between">
      <formula>0.95</formula>
      <formula>1.05</formula>
    </cfRule>
    <cfRule type="cellIs" dxfId="182" priority="37" operator="between">
      <formula>1</formula>
      <formula>1</formula>
    </cfRule>
    <cfRule type="cellIs" dxfId="181" priority="38" operator="lessThan">
      <formula>0.95</formula>
    </cfRule>
    <cfRule type="cellIs" dxfId="180" priority="39" operator="greaterThan">
      <formula>1.05</formula>
    </cfRule>
  </conditionalFormatting>
  <conditionalFormatting sqref="N16:N17 P16:P17">
    <cfRule type="cellIs" dxfId="179" priority="57" operator="between">
      <formula>1</formula>
      <formula>1</formula>
    </cfRule>
    <cfRule type="cellIs" dxfId="178" priority="56" operator="between">
      <formula>0.95</formula>
      <formula>1.05</formula>
    </cfRule>
    <cfRule type="cellIs" dxfId="177" priority="58" operator="lessThan">
      <formula>0.95</formula>
    </cfRule>
    <cfRule type="cellIs" dxfId="176" priority="59" operator="greaterThan">
      <formula>1.05</formula>
    </cfRule>
    <cfRule type="cellIs" dxfId="175" priority="60" operator="between">
      <formula>0.95</formula>
      <formula>1.05</formula>
    </cfRule>
  </conditionalFormatting>
  <conditionalFormatting sqref="N21:N22 P21:P22 N25:N26 P25:P26">
    <cfRule type="cellIs" dxfId="174" priority="1" operator="between">
      <formula>0.95</formula>
      <formula>1.05</formula>
    </cfRule>
    <cfRule type="cellIs" dxfId="173" priority="2" operator="between">
      <formula>1</formula>
      <formula>1</formula>
    </cfRule>
    <cfRule type="cellIs" dxfId="172" priority="3" operator="lessThan">
      <formula>0.95</formula>
    </cfRule>
    <cfRule type="cellIs" dxfId="171" priority="4" operator="greaterThan">
      <formula>1.05</formula>
    </cfRule>
    <cfRule type="cellIs" dxfId="170" priority="5" operator="between">
      <formula>0.95</formula>
      <formula>1.05</formula>
    </cfRule>
  </conditionalFormatting>
  <conditionalFormatting sqref="P9">
    <cfRule type="cellIs" dxfId="169" priority="54" operator="greaterThan">
      <formula>1.05</formula>
    </cfRule>
    <cfRule type="cellIs" dxfId="168" priority="53" operator="lessThan">
      <formula>0.95</formula>
    </cfRule>
    <cfRule type="cellIs" dxfId="167" priority="55" operator="between">
      <formula>0.95</formula>
      <formula>1.05</formula>
    </cfRule>
    <cfRule type="cellIs" dxfId="166" priority="52" operator="between">
      <formula>1</formula>
      <formula>1</formula>
    </cfRule>
    <cfRule type="cellIs" dxfId="165" priority="51" operator="between">
      <formula>0.95</formula>
      <formula>1.05</formula>
    </cfRule>
  </conditionalFormatting>
  <conditionalFormatting sqref="R9">
    <cfRule type="cellIs" dxfId="164" priority="75" operator="between">
      <formula>0.95</formula>
      <formula>1.05</formula>
    </cfRule>
    <cfRule type="cellIs" dxfId="163" priority="71" operator="between">
      <formula>0.95</formula>
      <formula>1.05</formula>
    </cfRule>
    <cfRule type="cellIs" dxfId="162" priority="74" operator="greaterThan">
      <formula>1.05</formula>
    </cfRule>
    <cfRule type="cellIs" dxfId="161" priority="73" operator="lessThan">
      <formula>0.95</formula>
    </cfRule>
    <cfRule type="cellIs" dxfId="160" priority="72" operator="between">
      <formula>1</formula>
      <formula>1</formula>
    </cfRule>
  </conditionalFormatting>
  <conditionalFormatting sqref="R11:R13">
    <cfRule type="cellIs" dxfId="159" priority="31" operator="between">
      <formula>0.95</formula>
      <formula>1.05</formula>
    </cfRule>
    <cfRule type="cellIs" dxfId="158" priority="34" operator="greaterThan">
      <formula>1.05</formula>
    </cfRule>
    <cfRule type="cellIs" dxfId="157" priority="33" operator="lessThan">
      <formula>0.95</formula>
    </cfRule>
    <cfRule type="cellIs" dxfId="156" priority="32" operator="between">
      <formula>1</formula>
      <formula>1</formula>
    </cfRule>
    <cfRule type="cellIs" dxfId="155" priority="35" operator="between">
      <formula>0.95</formula>
      <formula>1.05</formula>
    </cfRule>
  </conditionalFormatting>
  <conditionalFormatting sqref="R16:R17">
    <cfRule type="cellIs" dxfId="154" priority="67" operator="between">
      <formula>1</formula>
      <formula>1</formula>
    </cfRule>
    <cfRule type="cellIs" dxfId="153" priority="66" operator="between">
      <formula>0.95</formula>
      <formula>1.05</formula>
    </cfRule>
    <cfRule type="cellIs" dxfId="152" priority="70" operator="between">
      <formula>0.95</formula>
      <formula>1.05</formula>
    </cfRule>
    <cfRule type="cellIs" dxfId="151" priority="69" operator="greaterThan">
      <formula>1.05</formula>
    </cfRule>
    <cfRule type="cellIs" dxfId="150" priority="68" operator="lessThan">
      <formula>0.95</formula>
    </cfRule>
  </conditionalFormatting>
  <conditionalFormatting sqref="R21:R22 R25:R26">
    <cfRule type="cellIs" dxfId="149" priority="9" operator="greaterThan">
      <formula>1.05</formula>
    </cfRule>
    <cfRule type="cellIs" dxfId="148" priority="7" operator="between">
      <formula>1</formula>
      <formula>1</formula>
    </cfRule>
    <cfRule type="cellIs" dxfId="147" priority="10" operator="between">
      <formula>0.95</formula>
      <formula>1.05</formula>
    </cfRule>
    <cfRule type="cellIs" dxfId="146" priority="8" operator="lessThan">
      <formula>0.95</formula>
    </cfRule>
    <cfRule type="cellIs" dxfId="145" priority="6" operator="between">
      <formula>0.95</formula>
      <formula>1.05</formula>
    </cfRule>
  </conditionalFormatting>
  <conditionalFormatting sqref="T9">
    <cfRule type="cellIs" dxfId="144" priority="99" operator="greaterThan">
      <formula>1.05</formula>
    </cfRule>
    <cfRule type="cellIs" dxfId="143" priority="96" operator="between">
      <formula>0.95</formula>
      <formula>1.05</formula>
    </cfRule>
    <cfRule type="cellIs" dxfId="142" priority="97" operator="between">
      <formula>1</formula>
      <formula>1</formula>
    </cfRule>
    <cfRule type="cellIs" dxfId="141" priority="98" operator="lessThan">
      <formula>0.95</formula>
    </cfRule>
    <cfRule type="cellIs" dxfId="140" priority="100" operator="between">
      <formula>0.95</formula>
      <formula>1.05</formula>
    </cfRule>
  </conditionalFormatting>
  <conditionalFormatting sqref="T11:T13">
    <cfRule type="cellIs" dxfId="139" priority="92" operator="between">
      <formula>1</formula>
      <formula>1</formula>
    </cfRule>
    <cfRule type="cellIs" dxfId="138" priority="93" operator="lessThan">
      <formula>0.95</formula>
    </cfRule>
    <cfRule type="cellIs" dxfId="137" priority="94" operator="greaterThan">
      <formula>1.05</formula>
    </cfRule>
    <cfRule type="cellIs" dxfId="136" priority="95" operator="between">
      <formula>0.95</formula>
      <formula>1.05</formula>
    </cfRule>
    <cfRule type="cellIs" dxfId="135" priority="91" operator="between">
      <formula>0.95</formula>
      <formula>1.05</formula>
    </cfRule>
  </conditionalFormatting>
  <conditionalFormatting sqref="T16:T17">
    <cfRule type="cellIs" dxfId="134" priority="88" operator="lessThan">
      <formula>0.95</formula>
    </cfRule>
    <cfRule type="cellIs" dxfId="133" priority="87" operator="between">
      <formula>1</formula>
      <formula>1</formula>
    </cfRule>
    <cfRule type="cellIs" dxfId="132" priority="86" operator="between">
      <formula>0.95</formula>
      <formula>1.05</formula>
    </cfRule>
    <cfRule type="cellIs" dxfId="131" priority="90" operator="between">
      <formula>0.95</formula>
      <formula>1.05</formula>
    </cfRule>
    <cfRule type="cellIs" dxfId="130" priority="89" operator="greaterThan">
      <formula>1.05</formula>
    </cfRule>
  </conditionalFormatting>
  <conditionalFormatting sqref="T21:T22 T25:T26">
    <cfRule type="cellIs" dxfId="129" priority="20" operator="between">
      <formula>0.95</formula>
      <formula>1.05</formula>
    </cfRule>
    <cfRule type="cellIs" dxfId="128" priority="19" operator="greaterThan">
      <formula>1.05</formula>
    </cfRule>
    <cfRule type="cellIs" dxfId="127" priority="18" operator="lessThan">
      <formula>0.95</formula>
    </cfRule>
    <cfRule type="cellIs" dxfId="126" priority="17" operator="between">
      <formula>1</formula>
      <formula>1</formula>
    </cfRule>
    <cfRule type="cellIs" dxfId="125" priority="16" operator="between">
      <formula>0.95</formula>
      <formula>1.05</formula>
    </cfRule>
  </conditionalFormatting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25AD0-BAA0-453A-962D-FF1168CDF65A}">
  <dimension ref="B1:HQ164"/>
  <sheetViews>
    <sheetView tabSelected="1" topLeftCell="I6" zoomScale="80" zoomScaleNormal="80" workbookViewId="0">
      <selection activeCell="D29" sqref="D29"/>
    </sheetView>
  </sheetViews>
  <sheetFormatPr defaultRowHeight="15" x14ac:dyDescent="0.25"/>
  <cols>
    <col min="1" max="1" width="2.5703125" customWidth="1"/>
    <col min="2" max="2" width="26.140625" customWidth="1"/>
    <col min="3" max="3" width="16" customWidth="1"/>
    <col min="4" max="4" width="11.42578125" bestFit="1" customWidth="1"/>
    <col min="5" max="5" width="10.140625" bestFit="1" customWidth="1"/>
    <col min="6" max="6" width="12.5703125" bestFit="1" customWidth="1"/>
    <col min="7" max="7" width="8.5703125" bestFit="1" customWidth="1"/>
    <col min="8" max="8" width="9.5703125" bestFit="1" customWidth="1"/>
    <col min="9" max="9" width="14.140625" customWidth="1"/>
    <col min="10" max="10" width="10.85546875" customWidth="1"/>
    <col min="11" max="11" width="10" customWidth="1"/>
    <col min="12" max="12" width="8.5703125" bestFit="1" customWidth="1"/>
    <col min="13" max="13" width="11" customWidth="1"/>
    <col min="14" max="14" width="9.140625" customWidth="1"/>
    <col min="15" max="15" width="11.140625" customWidth="1"/>
    <col min="16" max="16" width="9.85546875" customWidth="1"/>
    <col min="17" max="17" width="11.140625" customWidth="1"/>
    <col min="18" max="18" width="9.140625" bestFit="1" customWidth="1"/>
    <col min="19" max="19" width="13" bestFit="1" customWidth="1"/>
    <col min="20" max="20" width="10.5703125" customWidth="1"/>
    <col min="21" max="21" width="8.42578125" bestFit="1" customWidth="1"/>
    <col min="22" max="22" width="10" customWidth="1"/>
    <col min="23" max="23" width="9.28515625" customWidth="1"/>
    <col min="24" max="24" width="1.85546875" customWidth="1"/>
    <col min="25" max="25" width="1.5703125" customWidth="1"/>
    <col min="26" max="26" width="3.140625" customWidth="1"/>
  </cols>
  <sheetData>
    <row r="1" spans="2:24" ht="15.75" thickBot="1" x14ac:dyDescent="0.3"/>
    <row r="2" spans="2:24" ht="46.5" x14ac:dyDescent="0.7">
      <c r="B2" s="112" t="s">
        <v>42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"/>
    </row>
    <row r="3" spans="2:24" ht="72" customHeight="1" thickBot="1" x14ac:dyDescent="0.4">
      <c r="B3" s="33"/>
      <c r="C3" s="114" t="s">
        <v>43</v>
      </c>
      <c r="D3" s="114" t="s">
        <v>2</v>
      </c>
      <c r="E3" s="117" t="s">
        <v>44</v>
      </c>
      <c r="F3" s="118"/>
      <c r="G3" s="119"/>
      <c r="H3" s="120" t="s">
        <v>45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1"/>
      <c r="U3" s="122"/>
      <c r="V3" s="123" t="s">
        <v>5</v>
      </c>
      <c r="W3" s="124"/>
      <c r="X3" s="34"/>
    </row>
    <row r="4" spans="2:24" ht="43.5" customHeight="1" x14ac:dyDescent="0.25">
      <c r="B4" s="33" t="s">
        <v>6</v>
      </c>
      <c r="C4" s="115"/>
      <c r="D4" s="116"/>
      <c r="E4" s="35" t="s">
        <v>7</v>
      </c>
      <c r="F4" s="36" t="s">
        <v>8</v>
      </c>
      <c r="G4" s="37" t="s">
        <v>9</v>
      </c>
      <c r="H4" s="36" t="s">
        <v>10</v>
      </c>
      <c r="I4" s="125" t="s">
        <v>11</v>
      </c>
      <c r="J4" s="126"/>
      <c r="K4" s="126"/>
      <c r="L4" s="126"/>
      <c r="M4" s="127"/>
      <c r="N4" s="127"/>
      <c r="O4" s="128"/>
      <c r="P4" s="128"/>
      <c r="Q4" s="128"/>
      <c r="R4" s="129"/>
      <c r="S4" s="38" t="s">
        <v>12</v>
      </c>
      <c r="T4" s="38" t="s">
        <v>8</v>
      </c>
      <c r="U4" s="39" t="s">
        <v>9</v>
      </c>
      <c r="V4" s="40" t="s">
        <v>13</v>
      </c>
      <c r="W4" s="41" t="s">
        <v>14</v>
      </c>
      <c r="X4" s="42"/>
    </row>
    <row r="5" spans="2:24" x14ac:dyDescent="0.25">
      <c r="B5" s="43" t="s">
        <v>15</v>
      </c>
      <c r="C5" s="44"/>
      <c r="D5" s="44"/>
      <c r="E5" s="45"/>
      <c r="F5" s="17"/>
      <c r="G5" s="2"/>
      <c r="H5" s="17"/>
      <c r="I5" s="107">
        <v>1</v>
      </c>
      <c r="J5" s="108"/>
      <c r="K5" s="109">
        <v>2</v>
      </c>
      <c r="L5" s="108"/>
      <c r="M5" s="109">
        <v>3</v>
      </c>
      <c r="N5" s="108"/>
      <c r="O5" s="109">
        <v>4</v>
      </c>
      <c r="P5" s="108"/>
      <c r="Q5" s="110">
        <v>5</v>
      </c>
      <c r="R5" s="111"/>
      <c r="S5" s="17"/>
      <c r="T5" s="17"/>
      <c r="U5" s="46"/>
      <c r="V5" s="45"/>
      <c r="W5" s="46"/>
      <c r="X5" s="42"/>
    </row>
    <row r="6" spans="2:24" ht="77.25" x14ac:dyDescent="0.25">
      <c r="B6" s="43" t="s">
        <v>16</v>
      </c>
      <c r="C6" s="44"/>
      <c r="D6" s="44"/>
      <c r="E6" s="45"/>
      <c r="F6" s="17" t="s">
        <v>17</v>
      </c>
      <c r="G6" s="2"/>
      <c r="H6" s="17"/>
      <c r="I6" s="15">
        <v>1.0451646836149393</v>
      </c>
      <c r="J6" s="47" t="s">
        <v>18</v>
      </c>
      <c r="K6" s="48" t="s">
        <v>19</v>
      </c>
      <c r="L6" s="47" t="s">
        <v>18</v>
      </c>
      <c r="M6" s="16">
        <v>1.0034911083246141</v>
      </c>
      <c r="N6" s="47" t="s">
        <v>18</v>
      </c>
      <c r="O6" s="48" t="s">
        <v>19</v>
      </c>
      <c r="P6" s="47" t="s">
        <v>18</v>
      </c>
      <c r="Q6" s="16">
        <v>1.0421240486307179</v>
      </c>
      <c r="R6" s="49" t="s">
        <v>18</v>
      </c>
      <c r="S6" s="17"/>
      <c r="T6" s="50"/>
      <c r="U6" s="46"/>
      <c r="V6" s="45"/>
      <c r="W6" s="46"/>
      <c r="X6" s="42"/>
    </row>
    <row r="7" spans="2:24" ht="7.35" customHeight="1" x14ac:dyDescent="0.25">
      <c r="B7" s="43"/>
      <c r="C7" s="44"/>
      <c r="D7" s="44"/>
      <c r="E7" s="45"/>
      <c r="F7" s="17"/>
      <c r="G7" s="2"/>
      <c r="H7" s="17"/>
      <c r="I7" s="51"/>
      <c r="J7" s="46"/>
      <c r="K7" s="45"/>
      <c r="L7" s="46"/>
      <c r="M7" s="45"/>
      <c r="N7" s="46"/>
      <c r="O7" s="45"/>
      <c r="P7" s="46"/>
      <c r="Q7" s="17"/>
      <c r="R7" s="42"/>
      <c r="S7" s="17"/>
      <c r="T7" s="17"/>
      <c r="U7" s="46"/>
      <c r="V7" s="45"/>
      <c r="W7" s="46"/>
      <c r="X7" s="42"/>
    </row>
    <row r="8" spans="2:24" x14ac:dyDescent="0.25">
      <c r="B8" s="43" t="s">
        <v>20</v>
      </c>
      <c r="C8" s="44"/>
      <c r="D8" s="44"/>
      <c r="E8" s="45" t="s">
        <v>21</v>
      </c>
      <c r="F8" s="17"/>
      <c r="G8" s="52"/>
      <c r="I8" s="5"/>
      <c r="J8" s="4"/>
      <c r="K8" s="3"/>
      <c r="L8" s="4"/>
      <c r="M8" s="3"/>
      <c r="N8" s="4"/>
      <c r="O8" s="6"/>
      <c r="P8" s="4"/>
      <c r="Q8" s="7"/>
      <c r="R8" s="8"/>
      <c r="U8" s="46"/>
      <c r="V8" s="3"/>
      <c r="W8" s="4"/>
      <c r="X8" s="8"/>
    </row>
    <row r="9" spans="2:24" x14ac:dyDescent="0.25">
      <c r="B9" s="53" t="s">
        <v>22</v>
      </c>
      <c r="C9" s="54">
        <v>5174.2858079257185</v>
      </c>
      <c r="D9" s="55">
        <v>1113.3389559621744</v>
      </c>
      <c r="E9" s="56">
        <v>1035.4107090559019</v>
      </c>
      <c r="F9" s="29">
        <f>E9/$D9</f>
        <v>0.93000492214078234</v>
      </c>
      <c r="G9" s="57">
        <f>E9/$C9*100</f>
        <v>20.010698045900561</v>
      </c>
      <c r="H9" s="58" t="s">
        <v>19</v>
      </c>
      <c r="I9" s="59">
        <f>I$6*$E9</f>
        <v>1082.1747061419317</v>
      </c>
      <c r="J9" s="60">
        <f>I9/$D9</f>
        <v>0.97200830020960705</v>
      </c>
      <c r="K9" s="56">
        <f>L9*D9</f>
        <v>1082.1747061419317</v>
      </c>
      <c r="L9" s="61">
        <f>IF(J9&gt;1.05,1.05,IF(J9&lt;0.95,0.95,J9))</f>
        <v>0.97200830020960705</v>
      </c>
      <c r="M9" s="56">
        <f>IF(AND(L9&gt;=0.95,L9&lt;1.05),M$6*K9,K9)</f>
        <v>1085.9526952672306</v>
      </c>
      <c r="N9" s="62">
        <f>M9/$D9</f>
        <v>0.9754016864780628</v>
      </c>
      <c r="O9" s="56">
        <f>P9*D9</f>
        <v>1085.9526952672306</v>
      </c>
      <c r="P9" s="60">
        <f>IF(N9&gt;1.05,1.05,IF(N9&lt;0.95,0.95,N9))</f>
        <v>0.9754016864780628</v>
      </c>
      <c r="Q9" s="56">
        <f>O9</f>
        <v>1085.9526952672306</v>
      </c>
      <c r="R9" s="18">
        <f>Q9/$D9</f>
        <v>0.9754016864780628</v>
      </c>
      <c r="S9" s="63">
        <f>Q9</f>
        <v>1085.9526952672306</v>
      </c>
      <c r="T9" s="64">
        <f>S9/$D9</f>
        <v>0.9754016864780628</v>
      </c>
      <c r="U9" s="57">
        <f>S9/$C9*100</f>
        <v>20.987489589458342</v>
      </c>
      <c r="V9" s="56">
        <f>S9-E9</f>
        <v>50.541986211328776</v>
      </c>
      <c r="W9" s="19">
        <f>V9/E9</f>
        <v>4.8813466742500158E-2</v>
      </c>
      <c r="X9" s="65"/>
    </row>
    <row r="10" spans="2:24" ht="8.85" customHeight="1" x14ac:dyDescent="0.25">
      <c r="B10" s="66"/>
      <c r="C10" s="67"/>
      <c r="D10" s="68"/>
      <c r="E10" s="69"/>
      <c r="F10" s="70"/>
      <c r="G10" s="71"/>
      <c r="H10" s="29"/>
      <c r="I10" s="72"/>
      <c r="J10" s="73"/>
      <c r="K10" s="69"/>
      <c r="L10" s="61"/>
      <c r="M10" s="69"/>
      <c r="N10" s="60"/>
      <c r="O10" s="69"/>
      <c r="P10" s="21"/>
      <c r="Q10" s="69"/>
      <c r="R10" s="18"/>
      <c r="S10" s="27"/>
      <c r="T10" s="64"/>
      <c r="U10" s="71"/>
      <c r="V10" s="69"/>
      <c r="W10" s="20"/>
      <c r="X10" s="74"/>
    </row>
    <row r="11" spans="2:24" x14ac:dyDescent="0.25">
      <c r="B11" s="66" t="s">
        <v>23</v>
      </c>
      <c r="C11" s="67">
        <v>356.34115182167255</v>
      </c>
      <c r="D11" s="68">
        <v>68.064200389133504</v>
      </c>
      <c r="E11" s="69">
        <v>67.629708514440679</v>
      </c>
      <c r="F11" s="29">
        <f>E11/$D11</f>
        <v>0.99361644047518716</v>
      </c>
      <c r="G11" s="71">
        <f>E11/$C11*100</f>
        <v>18.978921791296592</v>
      </c>
      <c r="H11" s="29" t="s">
        <v>19</v>
      </c>
      <c r="I11" s="72">
        <f>I$6*$E11</f>
        <v>70.684182902465963</v>
      </c>
      <c r="J11" s="21">
        <f>I11/$D11</f>
        <v>1.0384928126438513</v>
      </c>
      <c r="K11" s="69">
        <f>L11*D11</f>
        <v>70.684182902465963</v>
      </c>
      <c r="L11" s="61">
        <f t="shared" ref="L11:L13" si="0">IF(J11&gt;1.05,1.05,IF(J11&lt;0.95,0.95,J11))</f>
        <v>1.0384928126438513</v>
      </c>
      <c r="M11" s="69">
        <f>IF(AND(L11&gt;=0.95,L11&lt;1.05),M$6*K11,K11)</f>
        <v>70.93094904181531</v>
      </c>
      <c r="N11" s="62">
        <f>M11/$D11</f>
        <v>1.0421183035471242</v>
      </c>
      <c r="O11" s="69">
        <f>P11*D11</f>
        <v>70.930949041815325</v>
      </c>
      <c r="P11" s="60">
        <f t="shared" ref="P11:P13" si="1">IF(N11&gt;1.05,1.05,IF(N11&lt;0.95,0.95,N11))</f>
        <v>1.0421183035471242</v>
      </c>
      <c r="Q11" s="69">
        <f>R11*D11</f>
        <v>70.931340076336298</v>
      </c>
      <c r="R11" s="18">
        <f>Q$6</f>
        <v>1.0421240486307179</v>
      </c>
      <c r="S11" s="27">
        <f t="shared" ref="S11:S13" si="2">Q11</f>
        <v>70.931340076336298</v>
      </c>
      <c r="T11" s="64">
        <f>S11/$D11</f>
        <v>1.0421240486307179</v>
      </c>
      <c r="U11" s="71">
        <f>S11/$C11*100</f>
        <v>19.90545849496305</v>
      </c>
      <c r="V11" s="69">
        <f>S11-E11</f>
        <v>3.3016315618956185</v>
      </c>
      <c r="W11" s="22">
        <f>V11/E11</f>
        <v>4.881924873579243E-2</v>
      </c>
      <c r="X11" s="74"/>
    </row>
    <row r="12" spans="2:24" x14ac:dyDescent="0.25">
      <c r="B12" s="66" t="s">
        <v>24</v>
      </c>
      <c r="C12" s="67">
        <v>2165.4158991015483</v>
      </c>
      <c r="D12" s="68">
        <v>364.3227156936656</v>
      </c>
      <c r="E12" s="69">
        <v>359.55810185856012</v>
      </c>
      <c r="F12" s="29">
        <f>E12/$D12</f>
        <v>0.98692199626906674</v>
      </c>
      <c r="G12" s="71">
        <f>E12/$C12*100</f>
        <v>16.604574761261528</v>
      </c>
      <c r="H12" s="29" t="s">
        <v>19</v>
      </c>
      <c r="I12" s="72">
        <f>I$6*$E12</f>
        <v>375.79742977019009</v>
      </c>
      <c r="J12" s="21">
        <f>I12/$D12</f>
        <v>1.0314960159831834</v>
      </c>
      <c r="K12" s="69">
        <f>L12*D12</f>
        <v>375.79742977019009</v>
      </c>
      <c r="L12" s="61">
        <f t="shared" si="0"/>
        <v>1.0314960159831834</v>
      </c>
      <c r="M12" s="69">
        <f t="shared" ref="M12:M13" si="3">IF(AND(L12&gt;=0.95,L12&lt;1.05),M$6*K12,K12)</f>
        <v>377.10937930562937</v>
      </c>
      <c r="N12" s="60">
        <f>M12/$D12</f>
        <v>1.0350970803113886</v>
      </c>
      <c r="O12" s="69">
        <f>P12*D12</f>
        <v>377.10937930562937</v>
      </c>
      <c r="P12" s="60">
        <f t="shared" si="1"/>
        <v>1.0350970803113886</v>
      </c>
      <c r="Q12" s="69">
        <f>O12</f>
        <v>377.10937930562937</v>
      </c>
      <c r="R12" s="18">
        <f>Q12/$D12</f>
        <v>1.0350970803113886</v>
      </c>
      <c r="S12" s="27">
        <f>Q12</f>
        <v>377.10937930562937</v>
      </c>
      <c r="T12" s="64">
        <f>S12/$D12</f>
        <v>1.0350970803113886</v>
      </c>
      <c r="U12" s="71">
        <f>S12/$C12*100</f>
        <v>17.415101619143726</v>
      </c>
      <c r="V12" s="69">
        <f>S12-E12</f>
        <v>17.551277447069253</v>
      </c>
      <c r="W12" s="22">
        <f>V12/E12</f>
        <v>4.8813466742500006E-2</v>
      </c>
      <c r="X12" s="74"/>
    </row>
    <row r="13" spans="2:24" x14ac:dyDescent="0.25">
      <c r="B13" s="75" t="s">
        <v>25</v>
      </c>
      <c r="C13" s="76">
        <v>357.05288806025499</v>
      </c>
      <c r="D13" s="77">
        <v>47.753297028401292</v>
      </c>
      <c r="E13" s="24">
        <v>49.139696379724889</v>
      </c>
      <c r="F13" s="29">
        <f>E13/$D13</f>
        <v>1.0290325367586459</v>
      </c>
      <c r="G13" s="71">
        <f>E13/$C13*100</f>
        <v>13.76258196556927</v>
      </c>
      <c r="H13" s="29" t="s">
        <v>19</v>
      </c>
      <c r="I13" s="78">
        <f>I$6*$E13</f>
        <v>51.359075219649341</v>
      </c>
      <c r="J13" s="21">
        <f>I13/$D13</f>
        <v>1.0755084657108285</v>
      </c>
      <c r="K13" s="24">
        <f>L13*D13</f>
        <v>50.140961879821361</v>
      </c>
      <c r="L13" s="61">
        <f t="shared" si="0"/>
        <v>1.05</v>
      </c>
      <c r="M13" s="24">
        <f t="shared" si="3"/>
        <v>50.140961879821361</v>
      </c>
      <c r="N13" s="60">
        <f>M13/$D13</f>
        <v>1.05</v>
      </c>
      <c r="O13" s="24">
        <f>P13*D13</f>
        <v>50.140961879821361</v>
      </c>
      <c r="P13" s="60">
        <f t="shared" si="1"/>
        <v>1.05</v>
      </c>
      <c r="Q13" s="24">
        <f>R13*D13</f>
        <v>49.76485923470279</v>
      </c>
      <c r="R13" s="18">
        <f>Q$6</f>
        <v>1.0421240486307179</v>
      </c>
      <c r="S13" s="30">
        <f t="shared" si="2"/>
        <v>49.76485923470279</v>
      </c>
      <c r="T13" s="64">
        <f>S13/$D13</f>
        <v>1.0421240486307179</v>
      </c>
      <c r="U13" s="71">
        <f>S13/$C13*100</f>
        <v>13.937671672411916</v>
      </c>
      <c r="V13" s="24">
        <f>S13-E13</f>
        <v>0.62516285497790136</v>
      </c>
      <c r="W13" s="23">
        <f>V13/E13</f>
        <v>1.2722155426988851E-2</v>
      </c>
      <c r="X13" s="79"/>
    </row>
    <row r="14" spans="2:24" x14ac:dyDescent="0.25">
      <c r="B14" s="53" t="s">
        <v>26</v>
      </c>
      <c r="C14" s="54">
        <f t="shared" ref="C14:E14" si="4">SUM(C11:C13)</f>
        <v>2878.8099389834761</v>
      </c>
      <c r="D14" s="55">
        <f t="shared" ref="D14" si="5">SUM(D11:D13)</f>
        <v>480.14021311120035</v>
      </c>
      <c r="E14" s="56">
        <f t="shared" si="4"/>
        <v>476.3275067527257</v>
      </c>
      <c r="F14" s="17"/>
      <c r="G14" s="57">
        <f>E14/$C14*100</f>
        <v>16.545986600314421</v>
      </c>
      <c r="H14" s="58"/>
      <c r="I14" s="59">
        <f t="shared" ref="I14" si="6">SUM(I11:I13)</f>
        <v>497.84068789230543</v>
      </c>
      <c r="J14" s="46"/>
      <c r="K14" s="56">
        <f t="shared" ref="K14" si="7">SUM(K11:K13)</f>
        <v>496.62257455247743</v>
      </c>
      <c r="L14" s="80"/>
      <c r="M14" s="56">
        <f t="shared" ref="M14" si="8">SUM(M11:M13)</f>
        <v>498.18129022726606</v>
      </c>
      <c r="N14" s="81"/>
      <c r="O14" s="56">
        <f t="shared" ref="O14" si="9">SUM(O11:O13)</f>
        <v>498.18129022726606</v>
      </c>
      <c r="P14" s="81"/>
      <c r="Q14" s="56">
        <f t="shared" ref="Q14" si="10">SUM(Q11:Q13)</f>
        <v>497.80557861666847</v>
      </c>
      <c r="R14" s="82"/>
      <c r="S14" s="63">
        <f t="shared" ref="S14" si="11">SUM(S11:S13)</f>
        <v>497.80557861666847</v>
      </c>
      <c r="T14" s="83">
        <f>S14/$D14</f>
        <v>1.0367920974396219</v>
      </c>
      <c r="U14" s="57">
        <f>S14/$C14*100</f>
        <v>17.292061274196048</v>
      </c>
      <c r="V14" s="56">
        <f>SUM(V11:V13)</f>
        <v>21.478071863942773</v>
      </c>
      <c r="W14" s="19">
        <f>V14/E14</f>
        <v>4.5090975346701138E-2</v>
      </c>
      <c r="X14" s="65"/>
    </row>
    <row r="15" spans="2:24" ht="7.5" customHeight="1" x14ac:dyDescent="0.25">
      <c r="B15" s="66"/>
      <c r="C15" s="67"/>
      <c r="D15" s="68"/>
      <c r="E15" s="69"/>
      <c r="F15" s="17"/>
      <c r="G15" s="71"/>
      <c r="H15" s="29"/>
      <c r="I15" s="72"/>
      <c r="J15" s="46"/>
      <c r="K15" s="69"/>
      <c r="L15" s="80"/>
      <c r="M15" s="69"/>
      <c r="N15" s="81"/>
      <c r="O15" s="69"/>
      <c r="P15" s="81"/>
      <c r="Q15" s="69"/>
      <c r="R15" s="82"/>
      <c r="S15" s="27"/>
      <c r="T15" s="83"/>
      <c r="U15" s="71"/>
      <c r="V15" s="69"/>
      <c r="W15" s="22"/>
      <c r="X15" s="74"/>
    </row>
    <row r="16" spans="2:24" x14ac:dyDescent="0.25">
      <c r="B16" s="66" t="s">
        <v>27</v>
      </c>
      <c r="C16" s="67">
        <v>254.46766389096109</v>
      </c>
      <c r="D16" s="68">
        <v>41.602822775284011</v>
      </c>
      <c r="E16" s="69">
        <v>41.443389035428709</v>
      </c>
      <c r="F16" s="29">
        <f>E16/$D16</f>
        <v>0.99616771821670669</v>
      </c>
      <c r="G16" s="71">
        <f>E16/$C16*100</f>
        <v>16.286308602725697</v>
      </c>
      <c r="H16" s="29" t="s">
        <v>19</v>
      </c>
      <c r="I16" s="72">
        <f>I$6*$E16</f>
        <v>43.315166589144688</v>
      </c>
      <c r="J16" s="21">
        <f>I16/$D16</f>
        <v>1.0411593180373802</v>
      </c>
      <c r="K16" s="69">
        <f>L16*D16</f>
        <v>43.315166589144688</v>
      </c>
      <c r="L16" s="61">
        <f t="shared" ref="L16:L17" si="12">IF(J16&gt;1.05,1.05,IF(J16&lt;0.95,0.95,J16))</f>
        <v>1.0411593180373802</v>
      </c>
      <c r="M16" s="69">
        <f t="shared" ref="M16:M17" si="13">IF(AND(L16&gt;=0.95,L16&lt;1.05),M$6*K16,K16)</f>
        <v>43.466384527806099</v>
      </c>
      <c r="N16" s="60">
        <f>M16/$D16</f>
        <v>1.0447941179998301</v>
      </c>
      <c r="O16" s="69">
        <f>P16*D16</f>
        <v>43.466384527806106</v>
      </c>
      <c r="P16" s="60">
        <f t="shared" ref="P16:P17" si="14">IF(N16&gt;1.05,1.05,IF(N16&lt;0.95,0.95,N16))</f>
        <v>1.0447941179998301</v>
      </c>
      <c r="Q16" s="69">
        <f t="shared" ref="Q16:Q17" si="15">R16*D16</f>
        <v>43.355302105045212</v>
      </c>
      <c r="R16" s="18">
        <f>Q$6</f>
        <v>1.0421240486307179</v>
      </c>
      <c r="S16" s="27">
        <f t="shared" ref="S16:S17" si="16">Q16</f>
        <v>43.355302105045212</v>
      </c>
      <c r="T16" s="64">
        <f>S16/$D16</f>
        <v>1.0421240486307179</v>
      </c>
      <c r="U16" s="71">
        <f>S16/$C16*100</f>
        <v>17.037646922252122</v>
      </c>
      <c r="V16" s="69">
        <f>S16-E16</f>
        <v>1.911913069616503</v>
      </c>
      <c r="W16" s="22">
        <f>V16/E16</f>
        <v>4.6133125550665413E-2</v>
      </c>
      <c r="X16" s="74"/>
    </row>
    <row r="17" spans="2:24" x14ac:dyDescent="0.25">
      <c r="B17" s="66" t="s">
        <v>28</v>
      </c>
      <c r="C17" s="67">
        <v>414.53568887293699</v>
      </c>
      <c r="D17" s="68">
        <v>56.558099881184027</v>
      </c>
      <c r="E17" s="69">
        <v>58.991863134027483</v>
      </c>
      <c r="F17" s="29">
        <f>E17/$D17</f>
        <v>1.0430312061040992</v>
      </c>
      <c r="G17" s="71">
        <f>E17/$C17*100</f>
        <v>14.230828543235418</v>
      </c>
      <c r="H17" s="29" t="s">
        <v>19</v>
      </c>
      <c r="I17" s="72">
        <f>I$6*$E17</f>
        <v>61.656211968331633</v>
      </c>
      <c r="J17" s="21">
        <f>I17/$D17</f>
        <v>1.0901393805282993</v>
      </c>
      <c r="K17" s="69">
        <f>L17*D17</f>
        <v>59.386004875243231</v>
      </c>
      <c r="L17" s="61">
        <f t="shared" si="12"/>
        <v>1.05</v>
      </c>
      <c r="M17" s="69">
        <f t="shared" si="13"/>
        <v>59.386004875243231</v>
      </c>
      <c r="N17" s="60">
        <f>M17/$D17</f>
        <v>1.05</v>
      </c>
      <c r="O17" s="69">
        <f>P17*D17</f>
        <v>59.386004875243231</v>
      </c>
      <c r="P17" s="60">
        <f t="shared" si="14"/>
        <v>1.05</v>
      </c>
      <c r="Q17" s="69">
        <f t="shared" si="15"/>
        <v>58.940556031040025</v>
      </c>
      <c r="R17" s="18">
        <f>Q$6</f>
        <v>1.0421240486307179</v>
      </c>
      <c r="S17" s="27">
        <f t="shared" si="16"/>
        <v>58.940556031040025</v>
      </c>
      <c r="T17" s="64">
        <f>S17/$D17</f>
        <v>1.0421240486307179</v>
      </c>
      <c r="U17" s="71">
        <f>S17/$C17*100</f>
        <v>14.218451538223627</v>
      </c>
      <c r="V17" s="69">
        <f>S17-E17</f>
        <v>-5.1307102987458109E-2</v>
      </c>
      <c r="W17" s="22">
        <f>V17/E17</f>
        <v>-8.6973186235684977E-4</v>
      </c>
      <c r="X17" s="74"/>
    </row>
    <row r="18" spans="2:24" x14ac:dyDescent="0.25">
      <c r="B18" s="66" t="s">
        <v>29</v>
      </c>
      <c r="C18" s="67"/>
      <c r="D18" s="68"/>
      <c r="E18" s="69"/>
      <c r="F18" s="17"/>
      <c r="G18" s="71"/>
      <c r="H18" s="29"/>
      <c r="I18" s="72"/>
      <c r="J18" s="46"/>
      <c r="K18" s="69"/>
      <c r="L18" s="80"/>
      <c r="M18" s="69"/>
      <c r="N18" s="81"/>
      <c r="O18" s="69"/>
      <c r="P18" s="81"/>
      <c r="Q18" s="69"/>
      <c r="R18" s="82"/>
      <c r="S18" s="27"/>
      <c r="T18" s="83"/>
      <c r="U18" s="71"/>
      <c r="V18" s="69"/>
      <c r="W18" s="22"/>
      <c r="X18" s="74"/>
    </row>
    <row r="19" spans="2:24" x14ac:dyDescent="0.25">
      <c r="B19" s="66" t="s">
        <v>30</v>
      </c>
      <c r="C19" s="67">
        <v>97.451486947321584</v>
      </c>
      <c r="D19" s="68" t="s">
        <v>19</v>
      </c>
      <c r="E19" s="69">
        <v>12.106334137067265</v>
      </c>
      <c r="F19" s="17" t="s">
        <v>19</v>
      </c>
      <c r="G19" s="71">
        <f t="shared" ref="G19:G27" si="17">E19/$C19*100</f>
        <v>12.422934237639154</v>
      </c>
      <c r="H19" s="29" t="s">
        <v>19</v>
      </c>
      <c r="I19" s="72"/>
      <c r="J19" s="46" t="s">
        <v>19</v>
      </c>
      <c r="K19" s="69"/>
      <c r="L19" s="80" t="s">
        <v>19</v>
      </c>
      <c r="M19" s="69"/>
      <c r="N19" s="81" t="s">
        <v>19</v>
      </c>
      <c r="O19" s="69"/>
      <c r="P19" s="81" t="s">
        <v>19</v>
      </c>
      <c r="Q19" s="69"/>
      <c r="R19" s="82" t="s">
        <v>19</v>
      </c>
      <c r="S19" s="27">
        <f>M19</f>
        <v>0</v>
      </c>
      <c r="T19" s="83" t="s">
        <v>19</v>
      </c>
      <c r="U19" s="71">
        <f t="shared" ref="U19:U27" si="18">S19/$C19*100</f>
        <v>0</v>
      </c>
      <c r="V19" s="69" t="s">
        <v>19</v>
      </c>
      <c r="W19" s="22" t="s">
        <v>19</v>
      </c>
      <c r="X19" s="74"/>
    </row>
    <row r="20" spans="2:24" x14ac:dyDescent="0.25">
      <c r="B20" s="66" t="s">
        <v>31</v>
      </c>
      <c r="C20" s="76">
        <v>597.13044058788091</v>
      </c>
      <c r="D20" s="77" t="s">
        <v>19</v>
      </c>
      <c r="E20" s="24">
        <v>64.564692221889771</v>
      </c>
      <c r="F20" s="17" t="s">
        <v>19</v>
      </c>
      <c r="G20" s="84">
        <f t="shared" si="17"/>
        <v>10.812493859520071</v>
      </c>
      <c r="H20" s="29" t="s">
        <v>19</v>
      </c>
      <c r="I20" s="78"/>
      <c r="J20" s="46" t="s">
        <v>19</v>
      </c>
      <c r="K20" s="24"/>
      <c r="L20" s="80" t="s">
        <v>19</v>
      </c>
      <c r="M20" s="85"/>
      <c r="N20" s="81" t="s">
        <v>19</v>
      </c>
      <c r="O20" s="85"/>
      <c r="P20" s="81" t="s">
        <v>19</v>
      </c>
      <c r="Q20" s="24"/>
      <c r="R20" s="82" t="s">
        <v>19</v>
      </c>
      <c r="S20" s="30">
        <f>M20</f>
        <v>0</v>
      </c>
      <c r="T20" s="83" t="s">
        <v>19</v>
      </c>
      <c r="U20" s="84">
        <f t="shared" si="18"/>
        <v>0</v>
      </c>
      <c r="V20" s="24" t="s">
        <v>19</v>
      </c>
      <c r="W20" s="23" t="s">
        <v>19</v>
      </c>
      <c r="X20" s="79"/>
    </row>
    <row r="21" spans="2:24" x14ac:dyDescent="0.25">
      <c r="B21" s="66" t="s">
        <v>32</v>
      </c>
      <c r="C21" s="67">
        <f>SUM(C19:C20)</f>
        <v>694.58192753520245</v>
      </c>
      <c r="D21" s="68">
        <v>74.343697542804918</v>
      </c>
      <c r="E21" s="69">
        <f>SUM(E19:E20)</f>
        <v>76.671026358957036</v>
      </c>
      <c r="F21" s="29">
        <f>E21/$D21</f>
        <v>1.031304991452868</v>
      </c>
      <c r="G21" s="71">
        <f t="shared" si="17"/>
        <v>11.038442452862586</v>
      </c>
      <c r="H21" s="29" t="s">
        <v>19</v>
      </c>
      <c r="I21" s="72">
        <f>I$6*$E21</f>
        <v>80.133849006892007</v>
      </c>
      <c r="J21" s="21">
        <f>I21/$D21</f>
        <v>1.0778835551023447</v>
      </c>
      <c r="K21" s="69">
        <f>L21*D21</f>
        <v>78.060882419945173</v>
      </c>
      <c r="L21" s="61">
        <f>IF(J21&gt;1.05,1.05,IF(J21&lt;0.95,0.95,J21))</f>
        <v>1.05</v>
      </c>
      <c r="M21" s="69">
        <f>IF(AND(L21&gt;=0.95,L21&lt;1.05),M$6*K21,K21)</f>
        <v>78.060882419945173</v>
      </c>
      <c r="N21" s="60">
        <f>M21/$D21</f>
        <v>1.05</v>
      </c>
      <c r="O21" s="69">
        <f>P21*D21</f>
        <v>78.060882419945173</v>
      </c>
      <c r="P21" s="60">
        <f>IF(N21&gt;1.05,1.05,IF(N21&lt;0.95,0.95,N21))</f>
        <v>1.05</v>
      </c>
      <c r="Q21" s="69">
        <f>R21*D21</f>
        <v>77.475355073485417</v>
      </c>
      <c r="R21" s="18">
        <f>Q$6</f>
        <v>1.0421240486307179</v>
      </c>
      <c r="S21" s="27">
        <f>Q21</f>
        <v>77.475355073485417</v>
      </c>
      <c r="T21" s="64">
        <f>S21/$D21</f>
        <v>1.0421240486307179</v>
      </c>
      <c r="U21" s="71">
        <f t="shared" si="18"/>
        <v>11.154242862093305</v>
      </c>
      <c r="V21" s="69">
        <f>S21-E21</f>
        <v>0.80432871452838128</v>
      </c>
      <c r="W21" s="22">
        <f t="shared" ref="W21:W27" si="19">V21/E21</f>
        <v>1.0490647546084612E-2</v>
      </c>
      <c r="X21" s="74"/>
    </row>
    <row r="22" spans="2:24" ht="21" customHeight="1" x14ac:dyDescent="0.35">
      <c r="B22" s="66" t="s">
        <v>33</v>
      </c>
      <c r="C22" s="76">
        <v>304.28281680812552</v>
      </c>
      <c r="D22" s="77">
        <v>38.112594948863403</v>
      </c>
      <c r="E22" s="24" t="s">
        <v>34</v>
      </c>
      <c r="F22" s="29" t="s">
        <v>34</v>
      </c>
      <c r="G22" s="86" t="s">
        <v>34</v>
      </c>
      <c r="H22" s="29"/>
      <c r="I22" s="78">
        <f>D22</f>
        <v>38.112594948863403</v>
      </c>
      <c r="J22" s="21">
        <f>I22/$D22</f>
        <v>1</v>
      </c>
      <c r="K22" s="24">
        <f>L22*D22</f>
        <v>38.112594948863403</v>
      </c>
      <c r="L22" s="61">
        <f>IF(J22&gt;1.05,1.05,IF(J22&lt;0.95,0.95,J22))</f>
        <v>1</v>
      </c>
      <c r="M22" s="24">
        <f>N22*$D22</f>
        <v>38.112594948863403</v>
      </c>
      <c r="N22" s="60">
        <f>$J22</f>
        <v>1</v>
      </c>
      <c r="O22" s="24">
        <f>P22*D22</f>
        <v>40.018224696306575</v>
      </c>
      <c r="P22" s="60">
        <f>P21</f>
        <v>1.05</v>
      </c>
      <c r="Q22" s="25">
        <f>R22*D22</f>
        <v>39.71805175193218</v>
      </c>
      <c r="R22" s="18">
        <f>Q$6</f>
        <v>1.0421240486307179</v>
      </c>
      <c r="S22" s="30">
        <f>Q22</f>
        <v>39.71805175193218</v>
      </c>
      <c r="T22" s="64">
        <f>S22/$D22</f>
        <v>1.0421240486307179</v>
      </c>
      <c r="U22" s="86">
        <f>S22/$C22*100</f>
        <v>13.053005151118199</v>
      </c>
      <c r="V22" s="24" t="s">
        <v>19</v>
      </c>
      <c r="W22" s="22" t="s">
        <v>19</v>
      </c>
      <c r="X22" s="74"/>
    </row>
    <row r="23" spans="2:24" ht="16.5" x14ac:dyDescent="0.35">
      <c r="B23" s="66" t="s">
        <v>35</v>
      </c>
      <c r="C23" s="76">
        <f t="shared" ref="C23:E23" si="20">C16+C17+C21</f>
        <v>1363.5852802991005</v>
      </c>
      <c r="D23" s="77">
        <f>D16+D17+D21+D22</f>
        <v>210.61721514813635</v>
      </c>
      <c r="E23" s="56">
        <f t="shared" si="20"/>
        <v>177.10627852841321</v>
      </c>
      <c r="F23" s="29"/>
      <c r="G23" s="86">
        <f t="shared" si="17"/>
        <v>12.988280314199724</v>
      </c>
      <c r="H23" s="29"/>
      <c r="I23" s="78">
        <f>I16+I17+I21+I22</f>
        <v>223.21782251323174</v>
      </c>
      <c r="J23" s="21"/>
      <c r="K23" s="24">
        <f>K16+K17+K21+K22</f>
        <v>218.87464883319652</v>
      </c>
      <c r="L23" s="61"/>
      <c r="M23" s="24">
        <f>M16+M17+M21+M22</f>
        <v>219.02586677185789</v>
      </c>
      <c r="N23" s="60"/>
      <c r="O23" s="24">
        <f>O16+O17+O21+O22</f>
        <v>220.93149651930105</v>
      </c>
      <c r="P23" s="60"/>
      <c r="Q23" s="24">
        <f>Q16+Q17+Q21+Q22</f>
        <v>219.48926496150284</v>
      </c>
      <c r="R23" s="18"/>
      <c r="S23" s="30">
        <f>S16+S17+S21+S22</f>
        <v>219.48926496150284</v>
      </c>
      <c r="T23" s="64"/>
      <c r="U23" s="86">
        <f t="shared" si="18"/>
        <v>16.09648242267313</v>
      </c>
      <c r="V23" s="24">
        <f>V16+V17+V21</f>
        <v>2.6649346811574262</v>
      </c>
      <c r="W23" s="22">
        <f t="shared" si="19"/>
        <v>1.5047093210362329E-2</v>
      </c>
      <c r="X23" s="74"/>
    </row>
    <row r="24" spans="2:24" ht="16.5" x14ac:dyDescent="0.35">
      <c r="B24" s="66"/>
      <c r="C24" s="76"/>
      <c r="D24" s="77"/>
      <c r="E24" s="24"/>
      <c r="F24" s="29"/>
      <c r="G24" s="86"/>
      <c r="H24" s="29"/>
      <c r="I24" s="78"/>
      <c r="J24" s="21"/>
      <c r="K24" s="24"/>
      <c r="L24" s="61"/>
      <c r="M24" s="24"/>
      <c r="N24" s="60"/>
      <c r="O24" s="24"/>
      <c r="P24" s="60"/>
      <c r="Q24" s="24"/>
      <c r="R24" s="18"/>
      <c r="S24" s="30"/>
      <c r="T24" s="64"/>
      <c r="U24" s="86"/>
      <c r="V24" s="24"/>
      <c r="W24" s="22"/>
      <c r="X24" s="74"/>
    </row>
    <row r="25" spans="2:24" x14ac:dyDescent="0.25">
      <c r="B25" s="66" t="s">
        <v>36</v>
      </c>
      <c r="C25" s="67">
        <v>125.50235148185973</v>
      </c>
      <c r="D25" s="26">
        <v>20.150731425113353</v>
      </c>
      <c r="E25" s="69">
        <v>20.105815702039166</v>
      </c>
      <c r="F25" s="29">
        <f>E25/$D25</f>
        <v>0.9977710127673971</v>
      </c>
      <c r="G25" s="71">
        <f t="shared" si="17"/>
        <v>16.02027011019414</v>
      </c>
      <c r="H25" s="29" t="s">
        <v>19</v>
      </c>
      <c r="I25" s="72">
        <f>I$6*$E25</f>
        <v>21.013888507042044</v>
      </c>
      <c r="J25" s="21">
        <f>I25/$D25</f>
        <v>1.0428350248791942</v>
      </c>
      <c r="K25" s="69">
        <f>L25*D25</f>
        <v>21.013888507042044</v>
      </c>
      <c r="L25" s="61">
        <f t="shared" ref="L25" si="21">IF(J25&gt;1.05,1.05,IF(J25&lt;0.95,0.95,J25))</f>
        <v>1.0428350248791942</v>
      </c>
      <c r="M25" s="69">
        <f t="shared" ref="M25" si="22">IF(AND(L25&gt;=0.95,L25&lt;1.05),M$6*K25,K25)</f>
        <v>21.087250268141489</v>
      </c>
      <c r="N25" s="62">
        <f>M25/$D25</f>
        <v>1.0464756749157489</v>
      </c>
      <c r="O25" s="69">
        <f>P25*D25</f>
        <v>21.087250268141485</v>
      </c>
      <c r="P25" s="60">
        <f t="shared" ref="P25" si="23">IF(N25&gt;1.05,1.05,IF(N25&lt;0.95,0.95,N25))</f>
        <v>1.0464756749157489</v>
      </c>
      <c r="Q25" s="69">
        <f>R25*D25</f>
        <v>20.999561815609365</v>
      </c>
      <c r="R25" s="18">
        <f>Q$6</f>
        <v>1.0421240486307179</v>
      </c>
      <c r="S25" s="27">
        <f t="shared" ref="S25:S26" si="24">Q25</f>
        <v>20.999561815609365</v>
      </c>
      <c r="T25" s="64">
        <f>S25/$D25</f>
        <v>1.0421240486307179</v>
      </c>
      <c r="U25" s="71">
        <f t="shared" si="18"/>
        <v>16.732405064653047</v>
      </c>
      <c r="V25" s="69">
        <f>S25-E25</f>
        <v>0.89374611357019873</v>
      </c>
      <c r="W25" s="22">
        <f t="shared" si="19"/>
        <v>4.4452119069188202E-2</v>
      </c>
      <c r="X25" s="74"/>
    </row>
    <row r="26" spans="2:24" x14ac:dyDescent="0.25">
      <c r="B26" s="75" t="s">
        <v>37</v>
      </c>
      <c r="C26" s="76">
        <v>77.000000000000014</v>
      </c>
      <c r="D26" s="28">
        <v>21.438554789148267</v>
      </c>
      <c r="E26" s="24">
        <v>20.461985798937871</v>
      </c>
      <c r="F26" s="29">
        <f>E26/$D26</f>
        <v>0.95444800268417751</v>
      </c>
      <c r="G26" s="71">
        <f t="shared" si="17"/>
        <v>26.574007531088139</v>
      </c>
      <c r="H26" s="29">
        <v>1</v>
      </c>
      <c r="I26" s="78">
        <f>D26</f>
        <v>21.438554789148267</v>
      </c>
      <c r="J26" s="21">
        <f>I26/$D26</f>
        <v>1</v>
      </c>
      <c r="K26" s="24">
        <f>L26*D26</f>
        <v>21.438554789148267</v>
      </c>
      <c r="L26" s="61">
        <f>$J26</f>
        <v>1</v>
      </c>
      <c r="M26" s="24">
        <f>N26*$D26</f>
        <v>21.438554789148267</v>
      </c>
      <c r="N26" s="60">
        <f>$J26</f>
        <v>1</v>
      </c>
      <c r="O26" s="24">
        <f>P26*D26</f>
        <v>21.438554789148267</v>
      </c>
      <c r="P26" s="60">
        <f>$J26</f>
        <v>1</v>
      </c>
      <c r="Q26" s="24">
        <f>R26*$D26</f>
        <v>21.438554789148267</v>
      </c>
      <c r="R26" s="18">
        <f>P26</f>
        <v>1</v>
      </c>
      <c r="S26" s="30">
        <f t="shared" si="24"/>
        <v>21.438554789148267</v>
      </c>
      <c r="T26" s="64">
        <f>S26/$D26</f>
        <v>1</v>
      </c>
      <c r="U26" s="71">
        <f t="shared" si="18"/>
        <v>27.842278946945797</v>
      </c>
      <c r="V26" s="24">
        <f>S26-E26</f>
        <v>0.97656899021039578</v>
      </c>
      <c r="W26" s="22">
        <f t="shared" si="19"/>
        <v>4.7726012509552565E-2</v>
      </c>
      <c r="X26" s="74"/>
    </row>
    <row r="27" spans="2:24" x14ac:dyDescent="0.25">
      <c r="B27" s="53" t="s">
        <v>38</v>
      </c>
      <c r="C27" s="54">
        <f t="shared" ref="C27:E27" si="25">SUM(C25:C26)</f>
        <v>202.50235148185976</v>
      </c>
      <c r="D27" s="55">
        <f t="shared" ref="D27" si="26">SUM(D25:D26)</f>
        <v>41.58928621426162</v>
      </c>
      <c r="E27" s="56">
        <f t="shared" si="25"/>
        <v>40.567801500977041</v>
      </c>
      <c r="F27" s="58"/>
      <c r="G27" s="57">
        <f t="shared" si="17"/>
        <v>20.033249591479986</v>
      </c>
      <c r="H27" s="87"/>
      <c r="I27" s="59">
        <f t="shared" ref="I27" si="27">SUM(I25:I26)</f>
        <v>42.45244329619031</v>
      </c>
      <c r="J27" s="88"/>
      <c r="K27" s="56">
        <f t="shared" ref="K27" si="28">SUM(K25:K26)</f>
        <v>42.45244329619031</v>
      </c>
      <c r="L27" s="88"/>
      <c r="M27" s="56">
        <f t="shared" ref="M27" si="29">SUM(M25:M26)</f>
        <v>42.525805057289759</v>
      </c>
      <c r="N27" s="88"/>
      <c r="O27" s="56">
        <f t="shared" ref="O27" si="30">SUM(O25:O26)</f>
        <v>42.525805057289752</v>
      </c>
      <c r="P27" s="88"/>
      <c r="Q27" s="56">
        <f t="shared" ref="Q27" si="31">SUM(Q25:Q26)</f>
        <v>42.438116604757631</v>
      </c>
      <c r="R27" s="89"/>
      <c r="S27" s="63">
        <f t="shared" ref="S27" si="32">SUM(S25:S26)</f>
        <v>42.438116604757631</v>
      </c>
      <c r="T27" s="58"/>
      <c r="U27" s="57">
        <f t="shared" si="18"/>
        <v>20.956851263309527</v>
      </c>
      <c r="V27" s="56">
        <f>SUM(V25:V26)</f>
        <v>1.8703151037805945</v>
      </c>
      <c r="W27" s="19">
        <f t="shared" si="19"/>
        <v>4.6103437568228822E-2</v>
      </c>
      <c r="X27" s="65"/>
    </row>
    <row r="28" spans="2:24" ht="7.5" customHeight="1" x14ac:dyDescent="0.25">
      <c r="B28" s="66"/>
      <c r="C28" s="67"/>
      <c r="D28" s="68"/>
      <c r="E28" s="69"/>
      <c r="F28" s="29"/>
      <c r="G28" s="71"/>
      <c r="H28" s="90"/>
      <c r="I28" s="72"/>
      <c r="J28" s="21"/>
      <c r="K28" s="69"/>
      <c r="L28" s="21"/>
      <c r="M28" s="69"/>
      <c r="N28" s="21"/>
      <c r="O28" s="69"/>
      <c r="P28" s="21"/>
      <c r="Q28" s="69"/>
      <c r="R28" s="91"/>
      <c r="S28" s="27"/>
      <c r="T28" s="29"/>
      <c r="U28" s="71"/>
      <c r="V28" s="69"/>
      <c r="W28" s="22"/>
      <c r="X28" s="74"/>
    </row>
    <row r="29" spans="2:24" ht="15.75" thickBot="1" x14ac:dyDescent="0.3">
      <c r="B29" s="92" t="s">
        <v>39</v>
      </c>
      <c r="C29" s="93">
        <f>C9+C14+C23+C27+C22</f>
        <v>9923.4661954982803</v>
      </c>
      <c r="D29" s="94">
        <f>D9+D14+D23+D27</f>
        <v>1845.6856704357729</v>
      </c>
      <c r="E29" s="95">
        <f>E9+E14+E23+E27</f>
        <v>1729.4122958380178</v>
      </c>
      <c r="F29" s="96"/>
      <c r="G29" s="97">
        <f>E29/$C29*100</f>
        <v>17.427502263498969</v>
      </c>
      <c r="H29" s="98"/>
      <c r="I29" s="99">
        <f>I9+I14+I23+I27</f>
        <v>1845.6856598436591</v>
      </c>
      <c r="J29" s="100"/>
      <c r="K29" s="101">
        <f>K9+K14+K23+K27</f>
        <v>1840.1243728237957</v>
      </c>
      <c r="L29" s="100"/>
      <c r="M29" s="101">
        <f>M9+M14+M23+M27</f>
        <v>1845.6856573236444</v>
      </c>
      <c r="N29" s="100"/>
      <c r="O29" s="101">
        <f>O9+O14+O23+O27</f>
        <v>1847.5912870710877</v>
      </c>
      <c r="P29" s="100"/>
      <c r="Q29" s="101">
        <f>Q9+Q14+Q23+Q27</f>
        <v>1845.6856554501596</v>
      </c>
      <c r="R29" s="31"/>
      <c r="S29" s="32">
        <f>S9+S14+S23+S27</f>
        <v>1845.6856554501596</v>
      </c>
      <c r="T29" s="96"/>
      <c r="U29" s="97">
        <f>S29/$C29*100</f>
        <v>18.59920333368439</v>
      </c>
      <c r="V29" s="95">
        <f>V9+V14+V23+V27</f>
        <v>76.555307860209581</v>
      </c>
      <c r="W29" s="102">
        <f>V29/E29</f>
        <v>4.4266661017992433E-2</v>
      </c>
      <c r="X29" s="65"/>
    </row>
    <row r="30" spans="2:24" ht="14.1" customHeight="1" x14ac:dyDescent="0.25">
      <c r="B30" s="92"/>
      <c r="C30" s="103"/>
      <c r="D30" s="63"/>
      <c r="E30" s="63"/>
      <c r="F30" s="58"/>
      <c r="G30" s="104"/>
      <c r="H30" s="87"/>
      <c r="I30" s="63"/>
      <c r="J30" s="63"/>
      <c r="K30" s="63"/>
      <c r="L30" s="63"/>
      <c r="M30" s="87"/>
      <c r="N30" s="87"/>
      <c r="O30" s="63"/>
      <c r="P30" s="63"/>
      <c r="Q30" s="87"/>
      <c r="R30" s="87"/>
      <c r="S30" s="63"/>
      <c r="T30" s="58"/>
      <c r="U30" s="104"/>
      <c r="V30" s="105"/>
      <c r="W30" s="87"/>
      <c r="X30" s="65"/>
    </row>
    <row r="31" spans="2:24" ht="77.45" customHeight="1" x14ac:dyDescent="0.25">
      <c r="B31" s="92" t="s">
        <v>40</v>
      </c>
      <c r="C31" s="103"/>
      <c r="D31" s="63"/>
      <c r="E31" s="63">
        <f>E29-$D29</f>
        <v>-116.27337459775504</v>
      </c>
      <c r="F31" s="63"/>
      <c r="G31" s="63"/>
      <c r="H31" s="106"/>
      <c r="I31" s="63">
        <f>I29-$D29</f>
        <v>-1.0592113767415867E-5</v>
      </c>
      <c r="J31" s="63"/>
      <c r="K31" s="63">
        <f>K29-$D29</f>
        <v>-5.5612976119771247</v>
      </c>
      <c r="L31" s="63"/>
      <c r="M31" s="63">
        <f>M29-$D29</f>
        <v>-1.3112128499415121E-5</v>
      </c>
      <c r="N31" s="63"/>
      <c r="O31" s="63">
        <f>O29-$D29</f>
        <v>1.9056166353148001</v>
      </c>
      <c r="P31" s="63"/>
      <c r="Q31" s="63">
        <f>Q29-$D29</f>
        <v>-1.4985613233875483E-5</v>
      </c>
      <c r="R31" s="63"/>
      <c r="S31" s="63">
        <f>S29-$D29</f>
        <v>-1.4985613233875483E-5</v>
      </c>
      <c r="T31" s="58"/>
      <c r="U31" s="104"/>
      <c r="V31" s="105"/>
      <c r="W31" s="87"/>
      <c r="X31" s="65"/>
    </row>
    <row r="32" spans="2:24" ht="6" customHeight="1" thickBot="1" x14ac:dyDescent="0.3"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2"/>
    </row>
    <row r="34" spans="5:20" x14ac:dyDescent="0.25">
      <c r="E34" s="9"/>
      <c r="M34" s="9"/>
      <c r="O34" s="7"/>
      <c r="T34" s="13"/>
    </row>
    <row r="35" spans="5:20" x14ac:dyDescent="0.25">
      <c r="O35" s="7"/>
    </row>
    <row r="36" spans="5:20" x14ac:dyDescent="0.25">
      <c r="E36" s="9"/>
    </row>
    <row r="37" spans="5:20" x14ac:dyDescent="0.25">
      <c r="O37" s="7"/>
    </row>
    <row r="39" spans="5:20" x14ac:dyDescent="0.25">
      <c r="E39" s="14"/>
    </row>
    <row r="164" spans="225:225" x14ac:dyDescent="0.25">
      <c r="HQ164" t="s">
        <v>46</v>
      </c>
    </row>
  </sheetData>
  <mergeCells count="12">
    <mergeCell ref="B2:W2"/>
    <mergeCell ref="C3:C4"/>
    <mergeCell ref="D3:D4"/>
    <mergeCell ref="E3:G3"/>
    <mergeCell ref="H3:U3"/>
    <mergeCell ref="V3:W3"/>
    <mergeCell ref="I4:R4"/>
    <mergeCell ref="I5:J5"/>
    <mergeCell ref="K5:L5"/>
    <mergeCell ref="M5:N5"/>
    <mergeCell ref="O5:P5"/>
    <mergeCell ref="Q5:R5"/>
  </mergeCells>
  <conditionalFormatting sqref="F9">
    <cfRule type="cellIs" dxfId="124" priority="125" operator="between">
      <formula>0.95</formula>
      <formula>1.05</formula>
    </cfRule>
    <cfRule type="cellIs" dxfId="123" priority="121" operator="between">
      <formula>0.95</formula>
      <formula>1.05</formula>
    </cfRule>
    <cfRule type="cellIs" dxfId="122" priority="124" operator="greaterThan">
      <formula>1.05</formula>
    </cfRule>
    <cfRule type="cellIs" dxfId="121" priority="123" operator="lessThan">
      <formula>0.95</formula>
    </cfRule>
    <cfRule type="cellIs" dxfId="120" priority="122" operator="between">
      <formula>1</formula>
      <formula>1</formula>
    </cfRule>
  </conditionalFormatting>
  <conditionalFormatting sqref="F11:F13">
    <cfRule type="cellIs" dxfId="119" priority="117" operator="between">
      <formula>1</formula>
      <formula>1</formula>
    </cfRule>
    <cfRule type="cellIs" dxfId="118" priority="116" operator="between">
      <formula>0.95</formula>
      <formula>1.05</formula>
    </cfRule>
    <cfRule type="cellIs" dxfId="117" priority="120" operator="between">
      <formula>0.95</formula>
      <formula>1.05</formula>
    </cfRule>
    <cfRule type="cellIs" dxfId="116" priority="119" operator="greaterThan">
      <formula>1.05</formula>
    </cfRule>
    <cfRule type="cellIs" dxfId="115" priority="118" operator="lessThan">
      <formula>0.95</formula>
    </cfRule>
  </conditionalFormatting>
  <conditionalFormatting sqref="F16:F17">
    <cfRule type="cellIs" dxfId="114" priority="111" operator="between">
      <formula>0.95</formula>
      <formula>1.05</formula>
    </cfRule>
    <cfRule type="cellIs" dxfId="113" priority="112" operator="between">
      <formula>1</formula>
      <formula>1</formula>
    </cfRule>
    <cfRule type="cellIs" dxfId="112" priority="113" operator="lessThan">
      <formula>0.95</formula>
    </cfRule>
    <cfRule type="cellIs" dxfId="111" priority="114" operator="greaterThan">
      <formula>1.05</formula>
    </cfRule>
    <cfRule type="cellIs" dxfId="110" priority="115" operator="between">
      <formula>0.95</formula>
      <formula>1.05</formula>
    </cfRule>
  </conditionalFormatting>
  <conditionalFormatting sqref="F21:F22 F25:F26">
    <cfRule type="cellIs" dxfId="109" priority="27" operator="between">
      <formula>1</formula>
      <formula>1</formula>
    </cfRule>
    <cfRule type="cellIs" dxfId="108" priority="26" operator="between">
      <formula>0.95</formula>
      <formula>1.05</formula>
    </cfRule>
    <cfRule type="cellIs" dxfId="107" priority="28" operator="lessThan">
      <formula>0.95</formula>
    </cfRule>
    <cfRule type="cellIs" dxfId="106" priority="29" operator="greaterThan">
      <formula>1.05</formula>
    </cfRule>
    <cfRule type="cellIs" dxfId="105" priority="30" operator="between">
      <formula>0.95</formula>
      <formula>1.05</formula>
    </cfRule>
  </conditionalFormatting>
  <conditionalFormatting sqref="J9">
    <cfRule type="cellIs" dxfId="104" priority="107" operator="between">
      <formula>1</formula>
      <formula>1</formula>
    </cfRule>
    <cfRule type="cellIs" dxfId="103" priority="108" operator="lessThan">
      <formula>0.95</formula>
    </cfRule>
    <cfRule type="cellIs" dxfId="102" priority="109" operator="greaterThan">
      <formula>1.05</formula>
    </cfRule>
    <cfRule type="cellIs" dxfId="101" priority="106" operator="between">
      <formula>0.95</formula>
      <formula>1.05</formula>
    </cfRule>
    <cfRule type="cellIs" dxfId="100" priority="110" operator="between">
      <formula>0.95</formula>
      <formula>1.05</formula>
    </cfRule>
  </conditionalFormatting>
  <conditionalFormatting sqref="J11:J13">
    <cfRule type="cellIs" dxfId="99" priority="50" operator="between">
      <formula>0.95</formula>
      <formula>1.05</formula>
    </cfRule>
    <cfRule type="cellIs" dxfId="98" priority="46" operator="between">
      <formula>0.95</formula>
      <formula>1.05</formula>
    </cfRule>
    <cfRule type="cellIs" dxfId="97" priority="47" operator="between">
      <formula>1</formula>
      <formula>1</formula>
    </cfRule>
    <cfRule type="cellIs" dxfId="96" priority="48" operator="lessThan">
      <formula>0.95</formula>
    </cfRule>
    <cfRule type="cellIs" dxfId="95" priority="49" operator="greaterThan">
      <formula>1.05</formula>
    </cfRule>
  </conditionalFormatting>
  <conditionalFormatting sqref="J16:J17">
    <cfRule type="cellIs" dxfId="94" priority="105" operator="between">
      <formula>0.95</formula>
      <formula>1.05</formula>
    </cfRule>
    <cfRule type="cellIs" dxfId="93" priority="104" operator="greaterThan">
      <formula>1.05</formula>
    </cfRule>
    <cfRule type="cellIs" dxfId="92" priority="103" operator="lessThan">
      <formula>0.95</formula>
    </cfRule>
    <cfRule type="cellIs" dxfId="91" priority="102" operator="between">
      <formula>1</formula>
      <formula>1</formula>
    </cfRule>
    <cfRule type="cellIs" dxfId="90" priority="101" operator="between">
      <formula>0.95</formula>
      <formula>1.05</formula>
    </cfRule>
  </conditionalFormatting>
  <conditionalFormatting sqref="J21:J22 J25:J26">
    <cfRule type="cellIs" dxfId="89" priority="21" operator="between">
      <formula>0.95</formula>
      <formula>1.05</formula>
    </cfRule>
    <cfRule type="cellIs" dxfId="88" priority="25" operator="between">
      <formula>0.95</formula>
      <formula>1.05</formula>
    </cfRule>
    <cfRule type="cellIs" dxfId="87" priority="24" operator="greaterThan">
      <formula>1.05</formula>
    </cfRule>
    <cfRule type="cellIs" dxfId="86" priority="23" operator="lessThan">
      <formula>0.95</formula>
    </cfRule>
    <cfRule type="cellIs" dxfId="85" priority="22" operator="between">
      <formula>1</formula>
      <formula>1</formula>
    </cfRule>
  </conditionalFormatting>
  <conditionalFormatting sqref="L9">
    <cfRule type="cellIs" dxfId="84" priority="81" operator="between">
      <formula>0.95</formula>
      <formula>1.05</formula>
    </cfRule>
    <cfRule type="cellIs" dxfId="83" priority="82" operator="between">
      <formula>1</formula>
      <formula>1</formula>
    </cfRule>
    <cfRule type="cellIs" dxfId="82" priority="83" operator="lessThan">
      <formula>0.95</formula>
    </cfRule>
    <cfRule type="cellIs" dxfId="81" priority="84" operator="greaterThan">
      <formula>1.05</formula>
    </cfRule>
    <cfRule type="cellIs" dxfId="80" priority="85" operator="between">
      <formula>0.95</formula>
      <formula>1.05</formula>
    </cfRule>
  </conditionalFormatting>
  <conditionalFormatting sqref="L11:L13">
    <cfRule type="cellIs" dxfId="79" priority="41" operator="between">
      <formula>0.95</formula>
      <formula>1.05</formula>
    </cfRule>
    <cfRule type="cellIs" dxfId="78" priority="42" operator="between">
      <formula>1</formula>
      <formula>1</formula>
    </cfRule>
    <cfRule type="cellIs" dxfId="77" priority="43" operator="lessThan">
      <formula>0.95</formula>
    </cfRule>
    <cfRule type="cellIs" dxfId="76" priority="45" operator="between">
      <formula>0.95</formula>
      <formula>1.05</formula>
    </cfRule>
    <cfRule type="cellIs" dxfId="75" priority="44" operator="greaterThan">
      <formula>1.05</formula>
    </cfRule>
  </conditionalFormatting>
  <conditionalFormatting sqref="L16:L17">
    <cfRule type="cellIs" dxfId="74" priority="79" operator="greaterThan">
      <formula>1.05</formula>
    </cfRule>
    <cfRule type="cellIs" dxfId="73" priority="80" operator="between">
      <formula>0.95</formula>
      <formula>1.05</formula>
    </cfRule>
    <cfRule type="cellIs" dxfId="72" priority="78" operator="lessThan">
      <formula>0.95</formula>
    </cfRule>
    <cfRule type="cellIs" dxfId="71" priority="76" operator="between">
      <formula>0.95</formula>
      <formula>1.05</formula>
    </cfRule>
    <cfRule type="cellIs" dxfId="70" priority="77" operator="between">
      <formula>1</formula>
      <formula>1</formula>
    </cfRule>
  </conditionalFormatting>
  <conditionalFormatting sqref="L21:L22 L25:L26">
    <cfRule type="cellIs" dxfId="69" priority="14" operator="greaterThan">
      <formula>1.05</formula>
    </cfRule>
    <cfRule type="cellIs" dxfId="68" priority="15" operator="between">
      <formula>0.95</formula>
      <formula>1.05</formula>
    </cfRule>
    <cfRule type="cellIs" dxfId="67" priority="11" operator="between">
      <formula>0.95</formula>
      <formula>1.05</formula>
    </cfRule>
    <cfRule type="cellIs" dxfId="66" priority="12" operator="between">
      <formula>1</formula>
      <formula>1</formula>
    </cfRule>
    <cfRule type="cellIs" dxfId="65" priority="13" operator="lessThan">
      <formula>0.95</formula>
    </cfRule>
  </conditionalFormatting>
  <conditionalFormatting sqref="N9">
    <cfRule type="cellIs" dxfId="64" priority="62" operator="between">
      <formula>1</formula>
      <formula>1</formula>
    </cfRule>
    <cfRule type="cellIs" dxfId="63" priority="64" operator="greaterThan">
      <formula>1.05</formula>
    </cfRule>
    <cfRule type="cellIs" dxfId="62" priority="65" operator="between">
      <formula>0.95</formula>
      <formula>1.05</formula>
    </cfRule>
    <cfRule type="cellIs" dxfId="61" priority="63" operator="lessThan">
      <formula>0.95</formula>
    </cfRule>
    <cfRule type="cellIs" dxfId="60" priority="61" operator="between">
      <formula>0.95</formula>
      <formula>1.05</formula>
    </cfRule>
  </conditionalFormatting>
  <conditionalFormatting sqref="N11:N13 P11:P13">
    <cfRule type="cellIs" dxfId="59" priority="40" operator="between">
      <formula>0.95</formula>
      <formula>1.05</formula>
    </cfRule>
    <cfRule type="cellIs" dxfId="58" priority="36" operator="between">
      <formula>0.95</formula>
      <formula>1.05</formula>
    </cfRule>
    <cfRule type="cellIs" dxfId="57" priority="37" operator="between">
      <formula>1</formula>
      <formula>1</formula>
    </cfRule>
    <cfRule type="cellIs" dxfId="56" priority="38" operator="lessThan">
      <formula>0.95</formula>
    </cfRule>
    <cfRule type="cellIs" dxfId="55" priority="39" operator="greaterThan">
      <formula>1.05</formula>
    </cfRule>
  </conditionalFormatting>
  <conditionalFormatting sqref="N16:N17 P16:P17">
    <cfRule type="cellIs" dxfId="54" priority="57" operator="between">
      <formula>1</formula>
      <formula>1</formula>
    </cfRule>
    <cfRule type="cellIs" dxfId="53" priority="56" operator="between">
      <formula>0.95</formula>
      <formula>1.05</formula>
    </cfRule>
    <cfRule type="cellIs" dxfId="52" priority="58" operator="lessThan">
      <formula>0.95</formula>
    </cfRule>
    <cfRule type="cellIs" dxfId="51" priority="59" operator="greaterThan">
      <formula>1.05</formula>
    </cfRule>
    <cfRule type="cellIs" dxfId="50" priority="60" operator="between">
      <formula>0.95</formula>
      <formula>1.05</formula>
    </cfRule>
  </conditionalFormatting>
  <conditionalFormatting sqref="N21:N22 P21:P22 N25:N26 P25:P26">
    <cfRule type="cellIs" dxfId="49" priority="1" operator="between">
      <formula>0.95</formula>
      <formula>1.05</formula>
    </cfRule>
    <cfRule type="cellIs" dxfId="48" priority="2" operator="between">
      <formula>1</formula>
      <formula>1</formula>
    </cfRule>
    <cfRule type="cellIs" dxfId="47" priority="3" operator="lessThan">
      <formula>0.95</formula>
    </cfRule>
    <cfRule type="cellIs" dxfId="46" priority="4" operator="greaterThan">
      <formula>1.05</formula>
    </cfRule>
    <cfRule type="cellIs" dxfId="45" priority="5" operator="between">
      <formula>0.95</formula>
      <formula>1.05</formula>
    </cfRule>
  </conditionalFormatting>
  <conditionalFormatting sqref="P9">
    <cfRule type="cellIs" dxfId="44" priority="54" operator="greaterThan">
      <formula>1.05</formula>
    </cfRule>
    <cfRule type="cellIs" dxfId="43" priority="53" operator="lessThan">
      <formula>0.95</formula>
    </cfRule>
    <cfRule type="cellIs" dxfId="42" priority="55" operator="between">
      <formula>0.95</formula>
      <formula>1.05</formula>
    </cfRule>
    <cfRule type="cellIs" dxfId="41" priority="52" operator="between">
      <formula>1</formula>
      <formula>1</formula>
    </cfRule>
    <cfRule type="cellIs" dxfId="40" priority="51" operator="between">
      <formula>0.95</formula>
      <formula>1.05</formula>
    </cfRule>
  </conditionalFormatting>
  <conditionalFormatting sqref="R9">
    <cfRule type="cellIs" dxfId="39" priority="75" operator="between">
      <formula>0.95</formula>
      <formula>1.05</formula>
    </cfRule>
    <cfRule type="cellIs" dxfId="38" priority="71" operator="between">
      <formula>0.95</formula>
      <formula>1.05</formula>
    </cfRule>
    <cfRule type="cellIs" dxfId="37" priority="74" operator="greaterThan">
      <formula>1.05</formula>
    </cfRule>
    <cfRule type="cellIs" dxfId="36" priority="73" operator="lessThan">
      <formula>0.95</formula>
    </cfRule>
    <cfRule type="cellIs" dxfId="35" priority="72" operator="between">
      <formula>1</formula>
      <formula>1</formula>
    </cfRule>
  </conditionalFormatting>
  <conditionalFormatting sqref="R11:R13">
    <cfRule type="cellIs" dxfId="34" priority="31" operator="between">
      <formula>0.95</formula>
      <formula>1.05</formula>
    </cfRule>
    <cfRule type="cellIs" dxfId="33" priority="34" operator="greaterThan">
      <formula>1.05</formula>
    </cfRule>
    <cfRule type="cellIs" dxfId="32" priority="33" operator="lessThan">
      <formula>0.95</formula>
    </cfRule>
    <cfRule type="cellIs" dxfId="31" priority="32" operator="between">
      <formula>1</formula>
      <formula>1</formula>
    </cfRule>
    <cfRule type="cellIs" dxfId="30" priority="35" operator="between">
      <formula>0.95</formula>
      <formula>1.05</formula>
    </cfRule>
  </conditionalFormatting>
  <conditionalFormatting sqref="R16:R17">
    <cfRule type="cellIs" dxfId="29" priority="67" operator="between">
      <formula>1</formula>
      <formula>1</formula>
    </cfRule>
    <cfRule type="cellIs" dxfId="28" priority="66" operator="between">
      <formula>0.95</formula>
      <formula>1.05</formula>
    </cfRule>
    <cfRule type="cellIs" dxfId="27" priority="70" operator="between">
      <formula>0.95</formula>
      <formula>1.05</formula>
    </cfRule>
    <cfRule type="cellIs" dxfId="26" priority="69" operator="greaterThan">
      <formula>1.05</formula>
    </cfRule>
    <cfRule type="cellIs" dxfId="25" priority="68" operator="lessThan">
      <formula>0.95</formula>
    </cfRule>
  </conditionalFormatting>
  <conditionalFormatting sqref="R21:R22 R25:R26">
    <cfRule type="cellIs" dxfId="24" priority="9" operator="greaterThan">
      <formula>1.05</formula>
    </cfRule>
    <cfRule type="cellIs" dxfId="23" priority="7" operator="between">
      <formula>1</formula>
      <formula>1</formula>
    </cfRule>
    <cfRule type="cellIs" dxfId="22" priority="10" operator="between">
      <formula>0.95</formula>
      <formula>1.05</formula>
    </cfRule>
    <cfRule type="cellIs" dxfId="21" priority="8" operator="lessThan">
      <formula>0.95</formula>
    </cfRule>
    <cfRule type="cellIs" dxfId="20" priority="6" operator="between">
      <formula>0.95</formula>
      <formula>1.05</formula>
    </cfRule>
  </conditionalFormatting>
  <conditionalFormatting sqref="T9">
    <cfRule type="cellIs" dxfId="19" priority="99" operator="greaterThan">
      <formula>1.05</formula>
    </cfRule>
    <cfRule type="cellIs" dxfId="18" priority="96" operator="between">
      <formula>0.95</formula>
      <formula>1.05</formula>
    </cfRule>
    <cfRule type="cellIs" dxfId="17" priority="97" operator="between">
      <formula>1</formula>
      <formula>1</formula>
    </cfRule>
    <cfRule type="cellIs" dxfId="16" priority="98" operator="lessThan">
      <formula>0.95</formula>
    </cfRule>
    <cfRule type="cellIs" dxfId="15" priority="100" operator="between">
      <formula>0.95</formula>
      <formula>1.05</formula>
    </cfRule>
  </conditionalFormatting>
  <conditionalFormatting sqref="T11:T13">
    <cfRule type="cellIs" dxfId="14" priority="92" operator="between">
      <formula>1</formula>
      <formula>1</formula>
    </cfRule>
    <cfRule type="cellIs" dxfId="13" priority="93" operator="lessThan">
      <formula>0.95</formula>
    </cfRule>
    <cfRule type="cellIs" dxfId="12" priority="94" operator="greaterThan">
      <formula>1.05</formula>
    </cfRule>
    <cfRule type="cellIs" dxfId="11" priority="95" operator="between">
      <formula>0.95</formula>
      <formula>1.05</formula>
    </cfRule>
    <cfRule type="cellIs" dxfId="10" priority="91" operator="between">
      <formula>0.95</formula>
      <formula>1.05</formula>
    </cfRule>
  </conditionalFormatting>
  <conditionalFormatting sqref="T16:T17">
    <cfRule type="cellIs" dxfId="9" priority="88" operator="lessThan">
      <formula>0.95</formula>
    </cfRule>
    <cfRule type="cellIs" dxfId="8" priority="87" operator="between">
      <formula>1</formula>
      <formula>1</formula>
    </cfRule>
    <cfRule type="cellIs" dxfId="7" priority="86" operator="between">
      <formula>0.95</formula>
      <formula>1.05</formula>
    </cfRule>
    <cfRule type="cellIs" dxfId="6" priority="90" operator="between">
      <formula>0.95</formula>
      <formula>1.05</formula>
    </cfRule>
    <cfRule type="cellIs" dxfId="5" priority="89" operator="greaterThan">
      <formula>1.05</formula>
    </cfRule>
  </conditionalFormatting>
  <conditionalFormatting sqref="T21:T22 T25:T26">
    <cfRule type="cellIs" dxfId="4" priority="20" operator="between">
      <formula>0.95</formula>
      <formula>1.05</formula>
    </cfRule>
    <cfRule type="cellIs" dxfId="3" priority="19" operator="greaterThan">
      <formula>1.05</formula>
    </cfRule>
    <cfRule type="cellIs" dxfId="2" priority="18" operator="lessThan">
      <formula>0.95</formula>
    </cfRule>
    <cfRule type="cellIs" dxfId="1" priority="17" operator="between">
      <formula>1</formula>
      <formula>1</formula>
    </cfRule>
    <cfRule type="cellIs" dxfId="0" priority="16" operator="between">
      <formula>0.95</formula>
      <formula>1.05</formula>
    </cfRule>
  </conditionalFormatting>
  <pageMargins left="0.7" right="0.7" top="0.75" bottom="0.75" header="0.3" footer="0.3"/>
  <pageSetup orientation="portrait" horizontalDpi="90" verticalDpi="90" r:id="rId1"/>
  <colBreaks count="1" manualBreakCount="1"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2026</vt:lpstr>
      <vt:lpstr>2027</vt:lpstr>
      <vt:lpstr>'2026'!Print_Area</vt:lpstr>
      <vt:lpstr>'2027'!Print_Area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2026-01-20T17:46:13Z</dcterms:created>
  <dcterms:modified xsi:type="dcterms:W3CDTF">2026-01-20T17:46:16Z</dcterms:modified>
</cp:coreProperties>
</file>