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66925"/>
  <xr:revisionPtr revIDLastSave="0" documentId="13_ncr:1_{C02680F4-B550-4383-BFE1-7F78BA728293}" xr6:coauthVersionLast="47" xr6:coauthVersionMax="47" xr10:uidLastSave="{00000000-0000-0000-0000-000000000000}"/>
  <bookViews>
    <workbookView xWindow="-120" yWindow="-120" windowWidth="29040" windowHeight="15720" activeTab="1" xr2:uid="{1FC7746A-6C43-4C61-899D-0A533D917B32}"/>
  </bookViews>
  <sheets>
    <sheet name="2026" sheetId="8" r:id="rId1"/>
    <sheet name="2027" sheetId="11" r:id="rId2"/>
  </sheets>
  <definedNames>
    <definedName name="_xlnm.Print_Area" localSheetId="0">'2026'!$A$1:$X$32</definedName>
    <definedName name="_xlnm.Print_Area" localSheetId="1">'2027'!$A$1:$X$32</definedName>
    <definedName name="solver_adj" localSheetId="0" hidden="1">'2026'!$Q$6</definedName>
    <definedName name="solver_adj" localSheetId="1" hidden="1">'2027'!$Q$6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nwt" localSheetId="1" hidden="1">1</definedName>
    <definedName name="solver_opt" localSheetId="0" hidden="1">'2026'!$Q$31</definedName>
    <definedName name="solver_opt" localSheetId="1" hidden="1">'2027'!$Q$31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3</definedName>
    <definedName name="solver_typ" localSheetId="1" hidden="1">3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11" l="1"/>
  <c r="R12" i="8"/>
  <c r="R25" i="11" l="1"/>
  <c r="R22" i="11"/>
  <c r="R21" i="11"/>
  <c r="R17" i="11"/>
  <c r="R16" i="11"/>
  <c r="R13" i="11"/>
  <c r="R12" i="11"/>
  <c r="R25" i="8" l="1"/>
  <c r="R22" i="8"/>
  <c r="R21" i="8"/>
  <c r="R17" i="8"/>
  <c r="R16" i="8"/>
  <c r="R13" i="8"/>
  <c r="S20" i="8" l="1"/>
  <c r="S19" i="8"/>
  <c r="S20" i="11" l="1"/>
  <c r="S19" i="11"/>
  <c r="L22" i="8" l="1"/>
  <c r="N22" i="8"/>
  <c r="U20" i="11" l="1"/>
  <c r="C21" i="11" l="1"/>
  <c r="U19" i="11"/>
  <c r="C14" i="11"/>
  <c r="C23" i="11" l="1"/>
  <c r="U20" i="8" l="1"/>
  <c r="U19" i="8" l="1"/>
  <c r="C21" i="8"/>
  <c r="C14" i="8"/>
  <c r="I17" i="8" l="1"/>
  <c r="G17" i="8"/>
  <c r="G19" i="8" l="1"/>
  <c r="G13" i="8" l="1"/>
  <c r="I13" i="8"/>
  <c r="G20" i="8" l="1"/>
  <c r="E21" i="8"/>
  <c r="G21" i="8" l="1"/>
  <c r="I21" i="8"/>
  <c r="G9" i="8" l="1"/>
  <c r="I9" i="8"/>
  <c r="I12" i="8"/>
  <c r="G12" i="8"/>
  <c r="I16" i="8"/>
  <c r="G16" i="8"/>
  <c r="E23" i="8"/>
  <c r="I11" i="8" l="1"/>
  <c r="E14" i="8"/>
  <c r="G14" i="8" s="1"/>
  <c r="G11" i="8"/>
  <c r="I14" i="8" l="1"/>
  <c r="C27" i="11" l="1"/>
  <c r="C29" i="11" l="1"/>
  <c r="G25" i="8" l="1"/>
  <c r="I25" i="8"/>
  <c r="C23" i="8" l="1"/>
  <c r="C27" i="8" l="1"/>
  <c r="C29" i="8" s="1"/>
  <c r="E27" i="8" l="1"/>
  <c r="G26" i="8"/>
  <c r="G27" i="8" l="1"/>
  <c r="E29" i="8"/>
  <c r="G29" i="8" l="1"/>
  <c r="F9" i="8" l="1"/>
  <c r="F11" i="8"/>
  <c r="F12" i="8"/>
  <c r="F13" i="8"/>
  <c r="J13" i="8"/>
  <c r="L13" i="8" s="1"/>
  <c r="K13" i="8" s="1"/>
  <c r="M13" i="8" s="1"/>
  <c r="Q13" i="8"/>
  <c r="S13" i="8" s="1"/>
  <c r="Q16" i="8"/>
  <c r="F17" i="8"/>
  <c r="F21" i="8"/>
  <c r="I22" i="8"/>
  <c r="I23" i="8" s="1"/>
  <c r="F25" i="8"/>
  <c r="F26" i="8"/>
  <c r="I26" i="8"/>
  <c r="J26" i="8" s="1"/>
  <c r="D14" i="8" l="1"/>
  <c r="Q21" i="8"/>
  <c r="S21" i="8" s="1"/>
  <c r="Q12" i="8"/>
  <c r="S12" i="8" s="1"/>
  <c r="J21" i="8"/>
  <c r="L21" i="8" s="1"/>
  <c r="K21" i="8" s="1"/>
  <c r="M21" i="8" s="1"/>
  <c r="N26" i="8"/>
  <c r="M26" i="8" s="1"/>
  <c r="L26" i="8"/>
  <c r="K26" i="8" s="1"/>
  <c r="I27" i="8"/>
  <c r="Q17" i="8"/>
  <c r="S17" i="8" s="1"/>
  <c r="U17" i="8" s="1"/>
  <c r="D23" i="8"/>
  <c r="D27" i="8"/>
  <c r="D29" i="8" s="1"/>
  <c r="E31" i="8" s="1"/>
  <c r="Q25" i="8"/>
  <c r="S25" i="8" s="1"/>
  <c r="T25" i="8" s="1"/>
  <c r="I29" i="8"/>
  <c r="J25" i="8"/>
  <c r="L25" i="8" s="1"/>
  <c r="K25" i="8" s="1"/>
  <c r="J16" i="8"/>
  <c r="L16" i="8" s="1"/>
  <c r="F16" i="8"/>
  <c r="U13" i="8"/>
  <c r="V13" i="8"/>
  <c r="W13" i="8" s="1"/>
  <c r="T13" i="8"/>
  <c r="U21" i="8"/>
  <c r="V21" i="8"/>
  <c r="W21" i="8" s="1"/>
  <c r="T21" i="8"/>
  <c r="S16" i="8"/>
  <c r="N13" i="8"/>
  <c r="P13" i="8" s="1"/>
  <c r="O13" i="8" s="1"/>
  <c r="N21" i="8"/>
  <c r="P21" i="8" s="1"/>
  <c r="R26" i="8"/>
  <c r="Q26" i="8" s="1"/>
  <c r="Q22" i="8"/>
  <c r="P26" i="8"/>
  <c r="O26" i="8" s="1"/>
  <c r="J17" i="8"/>
  <c r="L17" i="8" s="1"/>
  <c r="J12" i="8"/>
  <c r="L12" i="8" s="1"/>
  <c r="J11" i="8"/>
  <c r="L11" i="8" s="1"/>
  <c r="J9" i="8"/>
  <c r="L9" i="8" s="1"/>
  <c r="M22" i="8"/>
  <c r="V17" i="8"/>
  <c r="W17" i="8" s="1"/>
  <c r="V12" i="8"/>
  <c r="W12" i="8" s="1"/>
  <c r="K22" i="8"/>
  <c r="U12" i="8"/>
  <c r="T12" i="8"/>
  <c r="Q23" i="8" l="1"/>
  <c r="V25" i="8"/>
  <c r="K27" i="8"/>
  <c r="M25" i="8"/>
  <c r="M27" i="8" s="1"/>
  <c r="T17" i="8"/>
  <c r="K16" i="8"/>
  <c r="M16" i="8" s="1"/>
  <c r="N16" i="8" s="1"/>
  <c r="P16" i="8" s="1"/>
  <c r="O16" i="8" s="1"/>
  <c r="U25" i="8"/>
  <c r="I31" i="8"/>
  <c r="Q27" i="8"/>
  <c r="K9" i="8"/>
  <c r="M9" i="8"/>
  <c r="N25" i="8"/>
  <c r="P25" i="8" s="1"/>
  <c r="O25" i="8" s="1"/>
  <c r="K11" i="8"/>
  <c r="M11" i="8"/>
  <c r="K12" i="8"/>
  <c r="M12" i="8" s="1"/>
  <c r="K17" i="8"/>
  <c r="M17" i="8"/>
  <c r="P22" i="8"/>
  <c r="O22" i="8" s="1"/>
  <c r="O21" i="8"/>
  <c r="S26" i="8"/>
  <c r="T16" i="8"/>
  <c r="U16" i="8"/>
  <c r="V16" i="8"/>
  <c r="S22" i="8"/>
  <c r="S23" i="8" s="1"/>
  <c r="W25" i="8"/>
  <c r="K23" i="8" l="1"/>
  <c r="M23" i="8"/>
  <c r="N12" i="8"/>
  <c r="P12" i="8" s="1"/>
  <c r="O12" i="8" s="1"/>
  <c r="N17" i="8"/>
  <c r="P17" i="8" s="1"/>
  <c r="O17" i="8" s="1"/>
  <c r="O23" i="8" s="1"/>
  <c r="N9" i="8"/>
  <c r="P9" i="8" s="1"/>
  <c r="O9" i="8" s="1"/>
  <c r="W16" i="8"/>
  <c r="V23" i="8"/>
  <c r="O27" i="8"/>
  <c r="M14" i="8"/>
  <c r="N11" i="8"/>
  <c r="P11" i="8" s="1"/>
  <c r="O11" i="8" s="1"/>
  <c r="T22" i="8"/>
  <c r="U22" i="8"/>
  <c r="K14" i="8"/>
  <c r="K29" i="8" s="1"/>
  <c r="K31" i="8" s="1"/>
  <c r="T26" i="8"/>
  <c r="U26" i="8"/>
  <c r="V26" i="8"/>
  <c r="S27" i="8"/>
  <c r="U27" i="8" s="1"/>
  <c r="Q9" i="8" l="1"/>
  <c r="M29" i="8"/>
  <c r="W26" i="8"/>
  <c r="V27" i="8"/>
  <c r="W27" i="8" s="1"/>
  <c r="O14" i="8"/>
  <c r="Q11" i="8"/>
  <c r="S11" i="8" l="1"/>
  <c r="Q14" i="8"/>
  <c r="R11" i="8"/>
  <c r="S9" i="8"/>
  <c r="Q29" i="8"/>
  <c r="R9" i="8"/>
  <c r="O29" i="8"/>
  <c r="M31" i="8"/>
  <c r="O31" i="8" l="1"/>
  <c r="Q31" i="8"/>
  <c r="T9" i="8"/>
  <c r="U9" i="8"/>
  <c r="V9" i="8"/>
  <c r="T11" i="8"/>
  <c r="U11" i="8"/>
  <c r="V11" i="8"/>
  <c r="S14" i="8"/>
  <c r="S29" i="8" s="1"/>
  <c r="U29" i="8" l="1"/>
  <c r="S31" i="8"/>
  <c r="W11" i="8"/>
  <c r="V14" i="8"/>
  <c r="W14" i="8" s="1"/>
  <c r="W9" i="8"/>
  <c r="V29" i="8"/>
  <c r="W29" i="8" s="1"/>
  <c r="T14" i="8"/>
  <c r="U14" i="8"/>
  <c r="G26" i="11" l="1"/>
  <c r="G16" i="11" l="1"/>
  <c r="I16" i="11"/>
  <c r="I17" i="11"/>
  <c r="G17" i="11"/>
  <c r="G13" i="11" l="1"/>
  <c r="I13" i="11"/>
  <c r="I25" i="11" l="1"/>
  <c r="E27" i="11"/>
  <c r="G27" i="11" s="1"/>
  <c r="G25" i="11"/>
  <c r="G19" i="11" l="1"/>
  <c r="G20" i="11" l="1"/>
  <c r="E21" i="11"/>
  <c r="G21" i="11" l="1"/>
  <c r="I21" i="11"/>
  <c r="E23" i="11"/>
  <c r="G23" i="11" s="1"/>
  <c r="G12" i="11"/>
  <c r="I12" i="11"/>
  <c r="E14" i="11"/>
  <c r="G14" i="11" s="1"/>
  <c r="G11" i="11"/>
  <c r="I11" i="11"/>
  <c r="I14" i="11" l="1"/>
  <c r="G9" i="11" l="1"/>
  <c r="I9" i="11"/>
  <c r="E29" i="11"/>
  <c r="G29" i="11" l="1"/>
  <c r="F9" i="11" l="1"/>
  <c r="J9" i="11"/>
  <c r="L9" i="11" s="1"/>
  <c r="Q11" i="11"/>
  <c r="Q12" i="11"/>
  <c r="Q13" i="11"/>
  <c r="Q16" i="11"/>
  <c r="S16" i="11" s="1"/>
  <c r="V16" i="11" s="1"/>
  <c r="Q21" i="11"/>
  <c r="Q22" i="11"/>
  <c r="Q25" i="11"/>
  <c r="F13" i="11" l="1"/>
  <c r="J11" i="11"/>
  <c r="L11" i="11" s="1"/>
  <c r="J13" i="11"/>
  <c r="L13" i="11" s="1"/>
  <c r="K13" i="11" s="1"/>
  <c r="J21" i="11"/>
  <c r="L21" i="11" s="1"/>
  <c r="K21" i="11" s="1"/>
  <c r="J16" i="11"/>
  <c r="L16" i="11" s="1"/>
  <c r="I22" i="11"/>
  <c r="J22" i="11" s="1"/>
  <c r="L22" i="11" s="1"/>
  <c r="K22" i="11" s="1"/>
  <c r="F16" i="11"/>
  <c r="J25" i="11"/>
  <c r="L25" i="11" s="1"/>
  <c r="F21" i="11"/>
  <c r="D23" i="11"/>
  <c r="I23" i="11"/>
  <c r="N22" i="11"/>
  <c r="M22" i="11" s="1"/>
  <c r="K9" i="11"/>
  <c r="M9" i="11" s="1"/>
  <c r="S25" i="11"/>
  <c r="S21" i="11"/>
  <c r="K11" i="11"/>
  <c r="M11" i="11" s="1"/>
  <c r="S11" i="11"/>
  <c r="Q14" i="11"/>
  <c r="S13" i="11"/>
  <c r="S12" i="11"/>
  <c r="K16" i="11"/>
  <c r="M16" i="11"/>
  <c r="W16" i="11"/>
  <c r="I26" i="11"/>
  <c r="F25" i="11"/>
  <c r="J17" i="11"/>
  <c r="L17" i="11" s="1"/>
  <c r="U16" i="11"/>
  <c r="J12" i="11"/>
  <c r="L12" i="11" s="1"/>
  <c r="F11" i="11"/>
  <c r="D27" i="11"/>
  <c r="F26" i="11"/>
  <c r="F17" i="11"/>
  <c r="T16" i="11"/>
  <c r="F12" i="11"/>
  <c r="D14" i="11"/>
  <c r="Q17" i="11"/>
  <c r="S22" i="11"/>
  <c r="M21" i="11" l="1"/>
  <c r="M13" i="11"/>
  <c r="K25" i="11"/>
  <c r="M25" i="11" s="1"/>
  <c r="N25" i="11" s="1"/>
  <c r="P25" i="11" s="1"/>
  <c r="O25" i="11" s="1"/>
  <c r="N11" i="11"/>
  <c r="P11" i="11" s="1"/>
  <c r="O11" i="11" s="1"/>
  <c r="N13" i="11"/>
  <c r="P13" i="11" s="1"/>
  <c r="O13" i="11" s="1"/>
  <c r="T21" i="11"/>
  <c r="U21" i="11"/>
  <c r="V21" i="11"/>
  <c r="W21" i="11" s="1"/>
  <c r="T12" i="11"/>
  <c r="U12" i="11"/>
  <c r="V12" i="11"/>
  <c r="W12" i="11" s="1"/>
  <c r="K12" i="11"/>
  <c r="K14" i="11" s="1"/>
  <c r="T13" i="11"/>
  <c r="U13" i="11"/>
  <c r="V13" i="11"/>
  <c r="W13" i="11" s="1"/>
  <c r="T22" i="11"/>
  <c r="U22" i="11"/>
  <c r="N21" i="11"/>
  <c r="P21" i="11" s="1"/>
  <c r="T25" i="11"/>
  <c r="U25" i="11"/>
  <c r="V25" i="11"/>
  <c r="K17" i="11"/>
  <c r="M17" i="11" s="1"/>
  <c r="M23" i="11" s="1"/>
  <c r="S17" i="11"/>
  <c r="J26" i="11"/>
  <c r="I27" i="11"/>
  <c r="I29" i="11" s="1"/>
  <c r="Q23" i="11"/>
  <c r="N16" i="11"/>
  <c r="P16" i="11" s="1"/>
  <c r="O16" i="11" s="1"/>
  <c r="N9" i="11"/>
  <c r="P9" i="11" s="1"/>
  <c r="O9" i="11" s="1"/>
  <c r="S14" i="11"/>
  <c r="T11" i="11"/>
  <c r="U11" i="11"/>
  <c r="V11" i="11"/>
  <c r="D29" i="11"/>
  <c r="E31" i="11" s="1"/>
  <c r="K23" i="11" l="1"/>
  <c r="I31" i="11"/>
  <c r="O21" i="11"/>
  <c r="P22" i="11"/>
  <c r="O22" i="11" s="1"/>
  <c r="L26" i="11"/>
  <c r="K26" i="11" s="1"/>
  <c r="K27" i="11" s="1"/>
  <c r="N26" i="11"/>
  <c r="M26" i="11" s="1"/>
  <c r="P26" i="11"/>
  <c r="W25" i="11"/>
  <c r="V14" i="11"/>
  <c r="W14" i="11" s="1"/>
  <c r="W11" i="11"/>
  <c r="M12" i="11"/>
  <c r="N17" i="11"/>
  <c r="P17" i="11" s="1"/>
  <c r="O17" i="11" s="1"/>
  <c r="O23" i="11" s="1"/>
  <c r="T17" i="11"/>
  <c r="U17" i="11"/>
  <c r="V17" i="11"/>
  <c r="S23" i="11"/>
  <c r="U23" i="11" s="1"/>
  <c r="U14" i="11"/>
  <c r="T14" i="11"/>
  <c r="Q9" i="11"/>
  <c r="K29" i="11" l="1"/>
  <c r="K31" i="11" s="1"/>
  <c r="R9" i="11"/>
  <c r="S9" i="11"/>
  <c r="N12" i="11"/>
  <c r="P12" i="11" s="1"/>
  <c r="O12" i="11" s="1"/>
  <c r="M14" i="11"/>
  <c r="M27" i="11"/>
  <c r="W17" i="11"/>
  <c r="V23" i="11"/>
  <c r="W23" i="11" s="1"/>
  <c r="O26" i="11"/>
  <c r="R26" i="11"/>
  <c r="Q26" i="11" s="1"/>
  <c r="S26" i="11" l="1"/>
  <c r="Q27" i="11"/>
  <c r="O27" i="11"/>
  <c r="M29" i="11"/>
  <c r="V9" i="11"/>
  <c r="T9" i="11"/>
  <c r="U9" i="11"/>
  <c r="O14" i="11"/>
  <c r="Q29" i="11" l="1"/>
  <c r="O29" i="11"/>
  <c r="W9" i="11"/>
  <c r="M31" i="11"/>
  <c r="V26" i="11"/>
  <c r="T26" i="11"/>
  <c r="U26" i="11"/>
  <c r="S27" i="11"/>
  <c r="Q31" i="11" l="1"/>
  <c r="U27" i="11"/>
  <c r="S29" i="11"/>
  <c r="W26" i="11"/>
  <c r="V27" i="11"/>
  <c r="O31" i="11"/>
  <c r="W27" i="11" l="1"/>
  <c r="V29" i="11"/>
  <c r="W29" i="11" s="1"/>
  <c r="S31" i="11"/>
  <c r="U29" i="11"/>
</calcChain>
</file>

<file path=xl/sharedStrings.xml><?xml version="1.0" encoding="utf-8"?>
<sst xmlns="http://schemas.openxmlformats.org/spreadsheetml/2006/main" count="166" uniqueCount="47">
  <si>
    <t>FAM Classes</t>
  </si>
  <si>
    <t>Residential</t>
  </si>
  <si>
    <t>Small General</t>
  </si>
  <si>
    <t>General Demand</t>
  </si>
  <si>
    <t xml:space="preserve">Large General </t>
  </si>
  <si>
    <t>Total Commercial</t>
  </si>
  <si>
    <t>Small Industrial</t>
  </si>
  <si>
    <t xml:space="preserve">Medium Industrial </t>
  </si>
  <si>
    <t>Large Industrial</t>
  </si>
  <si>
    <t xml:space="preserve">    Firm</t>
  </si>
  <si>
    <t>NA</t>
  </si>
  <si>
    <t xml:space="preserve">    Interruptible</t>
  </si>
  <si>
    <t>Large Industrial Total</t>
  </si>
  <si>
    <t>Total Industrial</t>
  </si>
  <si>
    <t xml:space="preserve">Municipal </t>
  </si>
  <si>
    <t xml:space="preserve">Unmetered </t>
  </si>
  <si>
    <t>Total Other</t>
  </si>
  <si>
    <t>Total FAM Classes</t>
  </si>
  <si>
    <t xml:space="preserve">2026  REVENUE TO COST RATIO DETERMINATION </t>
  </si>
  <si>
    <t>2026 Sales (GWh's)</t>
  </si>
  <si>
    <t xml:space="preserve"> COSS</t>
  </si>
  <si>
    <t>2026 Sales at 2025 base cost rates (Millions of $'s)</t>
  </si>
  <si>
    <t>Revenue Variance</t>
  </si>
  <si>
    <t>Rate Classes</t>
  </si>
  <si>
    <t>Revenues</t>
  </si>
  <si>
    <t>Revenue to Cost Ratio</t>
  </si>
  <si>
    <t>cents per kWh</t>
  </si>
  <si>
    <t>Pre-set R/C Ratio Target</t>
  </si>
  <si>
    <t>Steps in Assignment of Revenue Responsibilities</t>
  </si>
  <si>
    <t>Revenue Responsibility</t>
  </si>
  <si>
    <t>Amount</t>
  </si>
  <si>
    <t>%</t>
  </si>
  <si>
    <t>Steps</t>
  </si>
  <si>
    <t>Multiplier</t>
  </si>
  <si>
    <t>(coloured cells designate ratios  outside of 95/105)</t>
  </si>
  <si>
    <t>R/C Ratio</t>
  </si>
  <si>
    <t xml:space="preserve"> </t>
  </si>
  <si>
    <t>Revenue Shortfall/Surplus</t>
  </si>
  <si>
    <t xml:space="preserve">2027  REVENUE TO COST RATIO DETERMINATION </t>
  </si>
  <si>
    <t>2027 Sales (GWh's)</t>
  </si>
  <si>
    <t>2027 Sales at 2026 base cost rates (Millions of $'s)</t>
  </si>
  <si>
    <t>2027 Sales at 2027 base cost rates (Millions of $'s)</t>
  </si>
  <si>
    <t>``</t>
  </si>
  <si>
    <t>PHP</t>
  </si>
  <si>
    <t>N/A</t>
  </si>
  <si>
    <t>`</t>
  </si>
  <si>
    <t>2026 Sales at 2026 base cost rates (Millions of $'s)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</si>
</sst>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$&quot;#,##0_);\(&quot;$&quot;#,##0\)"/>
    <numFmt numFmtId="165" formatCode="&quot;$&quot;#,##0_);[Red]\(&quot;$&quot;#,##0\)"/>
    <numFmt numFmtId="166" formatCode="&quot;$&quot;#,##0.00_);[Red]\(&quot;$&quot;#,##0.00\)"/>
    <numFmt numFmtId="167" formatCode="_(* #,##0.00_);_(* \(#,##0.00\);_(* &quot;-&quot;??_);_(@_)"/>
    <numFmt numFmtId="168" formatCode="#,##0.0_);[Red]\(#,##0.0\)"/>
    <numFmt numFmtId="169" formatCode="0.0%"/>
    <numFmt numFmtId="170" formatCode="&quot;$&quot;#,##0.0_);[Red]\(&quot;$&quot;#,##0.0\)"/>
    <numFmt numFmtId="171" formatCode="_(* #,##0.0_);_(* \(#,##0.0\);_(* &quot;-&quot;??_);_(@_)"/>
    <numFmt numFmtId="172" formatCode="_(* #,##0.000_);_(* \(#,##0.000\);_(* &quot;-&quot;??_);_(@_)"/>
    <numFmt numFmtId="173" formatCode="_(* #,##0.0000_);_(* \(#,##0.0000\);_(* &quot;-&quot;??_);_(@_)"/>
    <numFmt numFmtId="174" formatCode="&quot;$&quot;#,##0.000_);[Red]\(&quot;$&quot;#,##0.000\)"/>
    <numFmt numFmtId="175" formatCode="_(* #,##0.00000_);_(* \(#,##0.000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8"/>
      <color theme="1"/>
      <name val="Calibri"/>
      <family val="2"/>
      <scheme val="minor"/>
    </font>
    <font>
      <u val="singleAccounting"/>
      <sz val="10"/>
      <name val="Arial"/>
      <family val="2"/>
    </font>
    <font>
      <b/>
      <sz val="11"/>
      <name val="Arial"/>
      <family val="2"/>
    </font>
    <font>
      <b/>
      <sz val="36"/>
      <name val="Arial"/>
      <family val="2"/>
    </font>
    <font>
      <sz val="36"/>
      <color theme="1"/>
      <name val="Calibri"/>
      <family val="2"/>
      <scheme val="minor"/>
    </font>
    <font>
      <b/>
      <sz val="26"/>
      <name val="Arial"/>
      <family val="2"/>
    </font>
    <font>
      <sz val="26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name val="Arial"/>
    </font>
    <font>
      <b/>
      <sz val="14"/>
      <name val="Arial"/>
    </font>
    <font>
      <b/>
      <sz val="18"/>
      <name val="Arial"/>
    </font>
    <font>
      <sz val="18"/>
      <name val="Arial"/>
    </font>
    <font>
      <b/>
      <sz val="26"/>
      <name val="Arial"/>
    </font>
    <font>
      <sz val="26"/>
      <name val="Arial"/>
    </font>
    <font>
      <b/>
      <sz val="20"/>
      <name val="Arial"/>
    </font>
    <font>
      <sz val="20"/>
      <name val="Arial"/>
    </font>
    <font>
      <b/>
      <sz val="11"/>
      <name val="Arial"/>
    </font>
    <font>
      <b/>
      <sz val="10"/>
      <name val="Arial"/>
    </font>
    <font>
      <sz val="10"/>
      <name val="Arial"/>
    </font>
    <font>
      <u/>
      <sz val="10"/>
      <name val="Arial"/>
    </font>
    <font>
      <u val="singleAccounting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7" fillId="0" borderId="0" xfId="0" applyFont="1" applyAlignment="1">
      <alignment horizontal="center" wrapText="1"/>
    </xf>
    <xf numFmtId="0" fontId="3" fillId="0" borderId="15" xfId="0" applyFont="1" applyBorder="1"/>
    <xf numFmtId="0" fontId="7" fillId="0" borderId="16" xfId="0" applyFont="1" applyBorder="1" applyAlignment="1">
      <alignment horizontal="center" wrapText="1"/>
    </xf>
    <xf numFmtId="0" fontId="4" fillId="0" borderId="15" xfId="0" applyFont="1" applyBorder="1"/>
    <xf numFmtId="0" fontId="0" fillId="0" borderId="16" xfId="0" applyBorder="1"/>
    <xf numFmtId="0" fontId="4" fillId="0" borderId="15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8" fillId="0" borderId="15" xfId="0" applyFont="1" applyBorder="1" applyProtection="1"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39" fontId="0" fillId="0" borderId="11" xfId="0" applyNumberFormat="1" applyBorder="1"/>
    <xf numFmtId="39" fontId="7" fillId="0" borderId="11" xfId="0" applyNumberFormat="1" applyFont="1" applyBorder="1" applyAlignment="1">
      <alignment horizontal="center" wrapText="1"/>
    </xf>
    <xf numFmtId="0" fontId="0" fillId="0" borderId="14" xfId="0" applyBorder="1"/>
    <xf numFmtId="0" fontId="6" fillId="0" borderId="16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0" fillId="0" borderId="15" xfId="0" applyBorder="1"/>
    <xf numFmtId="164" fontId="7" fillId="0" borderId="0" xfId="0" applyNumberFormat="1" applyFont="1" applyAlignment="1">
      <alignment horizontal="center" wrapText="1"/>
    </xf>
    <xf numFmtId="169" fontId="0" fillId="0" borderId="0" xfId="2" applyNumberFormat="1" applyFont="1"/>
    <xf numFmtId="170" fontId="0" fillId="0" borderId="0" xfId="0" applyNumberFormat="1"/>
    <xf numFmtId="174" fontId="0" fillId="0" borderId="0" xfId="0" applyNumberFormat="1"/>
    <xf numFmtId="167" fontId="0" fillId="0" borderId="0" xfId="0" applyNumberFormat="1"/>
    <xf numFmtId="170" fontId="0" fillId="0" borderId="10" xfId="0" applyNumberFormat="1" applyBorder="1"/>
    <xf numFmtId="0" fontId="11" fillId="0" borderId="10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7" fontId="7" fillId="0" borderId="11" xfId="1" applyFont="1" applyFill="1" applyBorder="1" applyAlignment="1">
      <alignment horizontal="center" vertical="center" wrapText="1"/>
    </xf>
    <xf numFmtId="167" fontId="4" fillId="0" borderId="10" xfId="1" applyFont="1" applyFill="1" applyBorder="1" applyAlignment="1">
      <alignment horizontal="center" vertical="center" wrapText="1"/>
    </xf>
    <xf numFmtId="168" fontId="4" fillId="0" borderId="2" xfId="1" applyNumberFormat="1" applyFont="1" applyFill="1" applyBorder="1" applyAlignment="1">
      <alignment horizontal="right"/>
    </xf>
    <xf numFmtId="170" fontId="4" fillId="0" borderId="2" xfId="1" applyNumberFormat="1" applyFont="1" applyFill="1" applyBorder="1" applyAlignment="1">
      <alignment horizontal="right"/>
    </xf>
    <xf numFmtId="170" fontId="4" fillId="0" borderId="10" xfId="1" applyNumberFormat="1" applyFont="1" applyFill="1" applyBorder="1" applyAlignment="1">
      <alignment horizontal="right"/>
    </xf>
    <xf numFmtId="167" fontId="7" fillId="0" borderId="0" xfId="1" applyFont="1" applyFill="1" applyBorder="1" applyAlignment="1">
      <alignment horizontal="right"/>
    </xf>
    <xf numFmtId="171" fontId="4" fillId="0" borderId="11" xfId="1" applyNumberFormat="1" applyFont="1" applyFill="1" applyBorder="1" applyAlignment="1">
      <alignment horizontal="right"/>
    </xf>
    <xf numFmtId="167" fontId="4" fillId="0" borderId="0" xfId="1" applyFont="1" applyFill="1" applyBorder="1" applyAlignment="1">
      <alignment horizontal="right"/>
    </xf>
    <xf numFmtId="170" fontId="4" fillId="0" borderId="15" xfId="1" applyNumberFormat="1" applyFont="1" applyFill="1" applyBorder="1" applyAlignment="1">
      <alignment horizontal="right"/>
    </xf>
    <xf numFmtId="173" fontId="7" fillId="0" borderId="11" xfId="1" applyNumberFormat="1" applyFont="1" applyFill="1" applyBorder="1" applyAlignment="1">
      <alignment horizontal="right"/>
    </xf>
    <xf numFmtId="167" fontId="7" fillId="0" borderId="11" xfId="1" applyFont="1" applyFill="1" applyBorder="1" applyAlignment="1">
      <alignment horizontal="right"/>
    </xf>
    <xf numFmtId="167" fontId="7" fillId="0" borderId="16" xfId="1" applyFont="1" applyFill="1" applyBorder="1" applyAlignment="1">
      <alignment horizontal="right"/>
    </xf>
    <xf numFmtId="170" fontId="4" fillId="0" borderId="0" xfId="1" applyNumberFormat="1" applyFont="1" applyFill="1" applyBorder="1" applyAlignment="1">
      <alignment horizontal="right"/>
    </xf>
    <xf numFmtId="165" fontId="4" fillId="0" borderId="16" xfId="1" applyNumberFormat="1" applyFont="1" applyFill="1" applyBorder="1" applyAlignment="1">
      <alignment horizontal="right"/>
    </xf>
    <xf numFmtId="168" fontId="7" fillId="0" borderId="2" xfId="1" applyNumberFormat="1" applyFont="1" applyFill="1" applyBorder="1" applyAlignment="1">
      <alignment horizontal="right"/>
    </xf>
    <xf numFmtId="170" fontId="7" fillId="0" borderId="2" xfId="1" applyNumberFormat="1" applyFont="1" applyFill="1" applyBorder="1" applyAlignment="1">
      <alignment horizontal="right"/>
    </xf>
    <xf numFmtId="170" fontId="7" fillId="0" borderId="1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71" fontId="7" fillId="0" borderId="11" xfId="1" applyNumberFormat="1" applyFont="1" applyFill="1" applyBorder="1" applyAlignment="1">
      <alignment horizontal="right"/>
    </xf>
    <xf numFmtId="170" fontId="7" fillId="0" borderId="15" xfId="1" applyNumberFormat="1" applyFont="1" applyFill="1" applyBorder="1" applyAlignment="1">
      <alignment horizontal="right"/>
    </xf>
    <xf numFmtId="165" fontId="7" fillId="0" borderId="11" xfId="1" applyNumberFormat="1" applyFont="1" applyFill="1" applyBorder="1" applyAlignment="1">
      <alignment horizontal="right"/>
    </xf>
    <xf numFmtId="170" fontId="7" fillId="0" borderId="0" xfId="1" applyNumberFormat="1" applyFont="1" applyFill="1" applyBorder="1" applyAlignment="1">
      <alignment horizontal="right"/>
    </xf>
    <xf numFmtId="165" fontId="7" fillId="0" borderId="16" xfId="1" applyNumberFormat="1" applyFont="1" applyFill="1" applyBorder="1" applyAlignment="1">
      <alignment horizontal="right"/>
    </xf>
    <xf numFmtId="168" fontId="8" fillId="0" borderId="2" xfId="1" applyNumberFormat="1" applyFont="1" applyFill="1" applyBorder="1" applyAlignment="1">
      <alignment horizontal="right"/>
    </xf>
    <xf numFmtId="170" fontId="8" fillId="0" borderId="2" xfId="1" applyNumberFormat="1" applyFont="1" applyFill="1" applyBorder="1" applyAlignment="1">
      <alignment horizontal="right"/>
    </xf>
    <xf numFmtId="170" fontId="8" fillId="0" borderId="10" xfId="1" applyNumberFormat="1" applyFont="1" applyFill="1" applyBorder="1" applyAlignment="1">
      <alignment horizontal="right"/>
    </xf>
    <xf numFmtId="170" fontId="8" fillId="0" borderId="15" xfId="1" applyNumberFormat="1" applyFont="1" applyFill="1" applyBorder="1" applyAlignment="1">
      <alignment horizontal="right"/>
    </xf>
    <xf numFmtId="170" fontId="8" fillId="0" borderId="0" xfId="1" applyNumberFormat="1" applyFont="1" applyFill="1" applyBorder="1" applyAlignment="1">
      <alignment horizontal="right"/>
    </xf>
    <xf numFmtId="165" fontId="8" fillId="0" borderId="16" xfId="1" applyNumberFormat="1" applyFont="1" applyFill="1" applyBorder="1" applyAlignment="1">
      <alignment horizontal="right"/>
    </xf>
    <xf numFmtId="171" fontId="8" fillId="0" borderId="11" xfId="1" applyNumberFormat="1" applyFont="1" applyFill="1" applyBorder="1" applyAlignment="1">
      <alignment horizontal="right"/>
    </xf>
    <xf numFmtId="170" fontId="7" fillId="0" borderId="10" xfId="0" applyNumberFormat="1" applyFont="1" applyBorder="1" applyAlignment="1">
      <alignment horizontal="center" wrapText="1"/>
    </xf>
    <xf numFmtId="171" fontId="10" fillId="0" borderId="11" xfId="1" applyNumberFormat="1" applyFont="1" applyFill="1" applyBorder="1" applyAlignment="1">
      <alignment horizontal="right"/>
    </xf>
    <xf numFmtId="9" fontId="4" fillId="0" borderId="0" xfId="2" applyFont="1" applyFill="1" applyBorder="1" applyAlignment="1">
      <alignment horizontal="right"/>
    </xf>
    <xf numFmtId="167" fontId="4" fillId="0" borderId="11" xfId="1" applyFont="1" applyFill="1" applyBorder="1" applyAlignment="1">
      <alignment horizontal="right"/>
    </xf>
    <xf numFmtId="167" fontId="4" fillId="0" borderId="16" xfId="1" applyFont="1" applyFill="1" applyBorder="1" applyAlignment="1">
      <alignment horizontal="right"/>
    </xf>
    <xf numFmtId="9" fontId="7" fillId="0" borderId="0" xfId="2" applyFont="1" applyFill="1" applyBorder="1" applyAlignment="1">
      <alignment horizontal="right"/>
    </xf>
    <xf numFmtId="168" fontId="4" fillId="0" borderId="6" xfId="1" applyNumberFormat="1" applyFont="1" applyFill="1" applyBorder="1" applyAlignment="1">
      <alignment horizontal="right"/>
    </xf>
    <xf numFmtId="170" fontId="4" fillId="0" borderId="9" xfId="1" applyNumberFormat="1" applyFont="1" applyFill="1" applyBorder="1" applyAlignment="1">
      <alignment horizontal="right"/>
    </xf>
    <xf numFmtId="167" fontId="4" fillId="0" borderId="7" xfId="1" applyFont="1" applyFill="1" applyBorder="1" applyAlignment="1">
      <alignment horizontal="right"/>
    </xf>
    <xf numFmtId="171" fontId="4" fillId="0" borderId="8" xfId="1" applyNumberFormat="1" applyFont="1" applyFill="1" applyBorder="1" applyAlignment="1">
      <alignment horizontal="right"/>
    </xf>
    <xf numFmtId="9" fontId="4" fillId="0" borderId="7" xfId="2" applyFont="1" applyFill="1" applyBorder="1" applyAlignment="1">
      <alignment horizontal="right"/>
    </xf>
    <xf numFmtId="174" fontId="4" fillId="0" borderId="22" xfId="1" applyNumberFormat="1" applyFont="1" applyFill="1" applyBorder="1" applyAlignment="1">
      <alignment horizontal="right"/>
    </xf>
    <xf numFmtId="170" fontId="4" fillId="0" borderId="23" xfId="1" applyNumberFormat="1" applyFont="1" applyFill="1" applyBorder="1" applyAlignment="1">
      <alignment horizontal="right"/>
    </xf>
    <xf numFmtId="167" fontId="4" fillId="0" borderId="19" xfId="1" applyFont="1" applyFill="1" applyBorder="1" applyAlignment="1">
      <alignment horizontal="right"/>
    </xf>
    <xf numFmtId="168" fontId="4" fillId="0" borderId="0" xfId="1" applyNumberFormat="1" applyFont="1" applyFill="1" applyBorder="1" applyAlignment="1">
      <alignment horizontal="right"/>
    </xf>
    <xf numFmtId="171" fontId="4" fillId="0" borderId="0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70" fontId="4" fillId="0" borderId="0" xfId="2" applyNumberFormat="1" applyFont="1" applyFill="1" applyBorder="1" applyAlignment="1">
      <alignment horizontal="right"/>
    </xf>
    <xf numFmtId="173" fontId="7" fillId="0" borderId="16" xfId="1" applyNumberFormat="1" applyFont="1" applyFill="1" applyBorder="1" applyAlignment="1">
      <alignment horizontal="right"/>
    </xf>
    <xf numFmtId="173" fontId="7" fillId="0" borderId="16" xfId="0" applyNumberFormat="1" applyFont="1" applyBorder="1" applyAlignment="1">
      <alignment horizontal="center" wrapText="1"/>
    </xf>
    <xf numFmtId="173" fontId="7" fillId="0" borderId="11" xfId="0" applyNumberFormat="1" applyFont="1" applyBorder="1" applyAlignment="1">
      <alignment horizontal="center" wrapText="1"/>
    </xf>
    <xf numFmtId="173" fontId="7" fillId="0" borderId="0" xfId="1" applyNumberFormat="1" applyFont="1" applyFill="1" applyBorder="1" applyAlignment="1">
      <alignment horizontal="right"/>
    </xf>
    <xf numFmtId="173" fontId="7" fillId="0" borderId="0" xfId="1" applyNumberFormat="1" applyFont="1" applyFill="1" applyAlignment="1">
      <alignment horizontal="center" wrapText="1"/>
    </xf>
    <xf numFmtId="172" fontId="7" fillId="0" borderId="11" xfId="1" applyNumberFormat="1" applyFont="1" applyFill="1" applyBorder="1" applyAlignment="1">
      <alignment horizontal="right"/>
    </xf>
    <xf numFmtId="172" fontId="7" fillId="0" borderId="11" xfId="0" applyNumberFormat="1" applyFont="1" applyBorder="1" applyAlignment="1">
      <alignment horizontal="center" wrapText="1"/>
    </xf>
    <xf numFmtId="173" fontId="7" fillId="2" borderId="11" xfId="1" applyNumberFormat="1" applyFont="1" applyFill="1" applyBorder="1" applyAlignment="1">
      <alignment horizontal="right"/>
    </xf>
    <xf numFmtId="166" fontId="7" fillId="0" borderId="2" xfId="1" applyNumberFormat="1" applyFont="1" applyFill="1" applyBorder="1" applyAlignment="1">
      <alignment horizontal="right"/>
    </xf>
    <xf numFmtId="170" fontId="4" fillId="0" borderId="9" xfId="1" applyNumberFormat="1" applyFont="1" applyBorder="1" applyAlignment="1">
      <alignment horizontal="right"/>
    </xf>
    <xf numFmtId="170" fontId="4" fillId="0" borderId="10" xfId="1" applyNumberFormat="1" applyFont="1" applyBorder="1" applyAlignment="1">
      <alignment horizontal="right"/>
    </xf>
    <xf numFmtId="174" fontId="8" fillId="0" borderId="10" xfId="1" applyNumberFormat="1" applyFont="1" applyFill="1" applyBorder="1" applyAlignment="1">
      <alignment horizontal="right"/>
    </xf>
    <xf numFmtId="169" fontId="4" fillId="0" borderId="8" xfId="2" applyNumberFormat="1" applyFont="1" applyFill="1" applyBorder="1" applyAlignment="1">
      <alignment horizontal="right"/>
    </xf>
    <xf numFmtId="170" fontId="4" fillId="0" borderId="6" xfId="1" applyNumberFormat="1" applyFont="1" applyFill="1" applyBorder="1" applyAlignment="1">
      <alignment horizontal="right"/>
    </xf>
    <xf numFmtId="170" fontId="4" fillId="0" borderId="17" xfId="1" applyNumberFormat="1" applyFont="1" applyFill="1" applyBorder="1" applyAlignment="1">
      <alignment horizontal="right"/>
    </xf>
    <xf numFmtId="174" fontId="8" fillId="0" borderId="2" xfId="1" applyNumberFormat="1" applyFont="1" applyFill="1" applyBorder="1" applyAlignment="1">
      <alignment horizontal="right"/>
    </xf>
    <xf numFmtId="175" fontId="11" fillId="0" borderId="15" xfId="1" applyNumberFormat="1" applyFont="1" applyFill="1" applyBorder="1" applyAlignment="1">
      <alignment horizontal="left" vertical="center" wrapText="1" indent="1"/>
    </xf>
    <xf numFmtId="175" fontId="4" fillId="0" borderId="10" xfId="1" applyNumberFormat="1" applyFont="1" applyFill="1" applyBorder="1" applyAlignment="1">
      <alignment horizontal="center" vertical="center" wrapText="1"/>
    </xf>
    <xf numFmtId="167" fontId="7" fillId="0" borderId="16" xfId="1" applyFont="1" applyFill="1" applyBorder="1" applyAlignment="1">
      <alignment horizontal="center" vertical="center" wrapText="1"/>
    </xf>
    <xf numFmtId="170" fontId="4" fillId="0" borderId="7" xfId="1" applyNumberFormat="1" applyFont="1" applyFill="1" applyBorder="1" applyAlignment="1">
      <alignment horizontal="right"/>
    </xf>
    <xf numFmtId="169" fontId="4" fillId="0" borderId="11" xfId="2" applyNumberFormat="1" applyFont="1" applyFill="1" applyBorder="1" applyAlignment="1">
      <alignment horizontal="right"/>
    </xf>
    <xf numFmtId="169" fontId="7" fillId="0" borderId="11" xfId="1" applyNumberFormat="1" applyFont="1" applyFill="1" applyBorder="1" applyAlignment="1">
      <alignment horizontal="right"/>
    </xf>
    <xf numFmtId="169" fontId="7" fillId="0" borderId="11" xfId="2" applyNumberFormat="1" applyFont="1" applyFill="1" applyBorder="1" applyAlignment="1">
      <alignment horizontal="right"/>
    </xf>
    <xf numFmtId="169" fontId="8" fillId="0" borderId="11" xfId="2" applyNumberFormat="1" applyFont="1" applyFill="1" applyBorder="1" applyAlignment="1">
      <alignment horizontal="right"/>
    </xf>
    <xf numFmtId="0" fontId="21" fillId="0" borderId="15" xfId="0" applyFont="1" applyBorder="1"/>
    <xf numFmtId="0" fontId="23" fillId="0" borderId="16" xfId="0" applyFont="1" applyBorder="1" applyAlignment="1">
      <alignment horizontal="center" wrapText="1"/>
    </xf>
    <xf numFmtId="0" fontId="28" fillId="0" borderId="10" xfId="0" applyFont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11" xfId="0" applyFont="1" applyBorder="1" applyAlignment="1">
      <alignment horizont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wrapText="1"/>
    </xf>
    <xf numFmtId="0" fontId="29" fillId="0" borderId="15" xfId="0" applyFont="1" applyBorder="1"/>
    <xf numFmtId="0" fontId="30" fillId="0" borderId="2" xfId="0" applyFont="1" applyBorder="1" applyAlignment="1">
      <alignment horizontal="center" wrapText="1"/>
    </xf>
    <xf numFmtId="0" fontId="30" fillId="0" borderId="10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11" xfId="0" applyFont="1" applyBorder="1" applyAlignment="1">
      <alignment horizontal="center" wrapText="1"/>
    </xf>
    <xf numFmtId="175" fontId="28" fillId="0" borderId="15" xfId="1" applyNumberFormat="1" applyFont="1" applyBorder="1" applyAlignment="1">
      <alignment horizontal="left" vertical="center" wrapText="1" indent="1"/>
    </xf>
    <xf numFmtId="167" fontId="30" fillId="0" borderId="11" xfId="1" applyFont="1" applyBorder="1" applyAlignment="1">
      <alignment horizontal="center" vertical="center" wrapText="1"/>
    </xf>
    <xf numFmtId="167" fontId="29" fillId="0" borderId="10" xfId="1" applyFont="1" applyBorder="1" applyAlignment="1">
      <alignment horizontal="center" vertical="center" wrapText="1"/>
    </xf>
    <xf numFmtId="175" fontId="29" fillId="0" borderId="10" xfId="1" applyNumberFormat="1" applyFont="1" applyBorder="1" applyAlignment="1">
      <alignment horizontal="center" vertical="center" wrapText="1"/>
    </xf>
    <xf numFmtId="167" fontId="30" fillId="0" borderId="16" xfId="1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center" wrapText="1"/>
    </xf>
    <xf numFmtId="0" fontId="30" fillId="0" borderId="15" xfId="0" applyFont="1" applyBorder="1" applyAlignment="1">
      <alignment horizontal="center" wrapText="1"/>
    </xf>
    <xf numFmtId="39" fontId="30" fillId="0" borderId="11" xfId="0" applyNumberFormat="1" applyFont="1" applyBorder="1" applyAlignment="1">
      <alignment horizontal="center" wrapText="1"/>
    </xf>
    <xf numFmtId="0" fontId="29" fillId="0" borderId="15" xfId="0" applyFont="1" applyBorder="1" applyProtection="1">
      <protection locked="0"/>
    </xf>
    <xf numFmtId="168" fontId="29" fillId="0" borderId="2" xfId="1" applyNumberFormat="1" applyFont="1" applyBorder="1" applyAlignment="1">
      <alignment horizontal="right"/>
    </xf>
    <xf numFmtId="170" fontId="29" fillId="0" borderId="2" xfId="1" applyNumberFormat="1" applyFont="1" applyBorder="1" applyAlignment="1">
      <alignment horizontal="right"/>
    </xf>
    <xf numFmtId="170" fontId="29" fillId="0" borderId="10" xfId="1" applyNumberFormat="1" applyFont="1" applyBorder="1" applyAlignment="1">
      <alignment horizontal="right"/>
    </xf>
    <xf numFmtId="167" fontId="30" fillId="0" borderId="0" xfId="1" applyFont="1" applyAlignment="1">
      <alignment horizontal="right"/>
    </xf>
    <xf numFmtId="171" fontId="29" fillId="0" borderId="11" xfId="1" applyNumberFormat="1" applyFont="1" applyBorder="1" applyAlignment="1">
      <alignment horizontal="right"/>
    </xf>
    <xf numFmtId="167" fontId="29" fillId="0" borderId="0" xfId="1" applyFont="1" applyAlignment="1">
      <alignment horizontal="right"/>
    </xf>
    <xf numFmtId="170" fontId="29" fillId="0" borderId="15" xfId="1" applyNumberFormat="1" applyFont="1" applyBorder="1" applyAlignment="1">
      <alignment horizontal="right"/>
    </xf>
    <xf numFmtId="173" fontId="30" fillId="0" borderId="11" xfId="1" applyNumberFormat="1" applyFont="1" applyBorder="1" applyAlignment="1">
      <alignment horizontal="right"/>
    </xf>
    <xf numFmtId="172" fontId="30" fillId="0" borderId="11" xfId="1" applyNumberFormat="1" applyFont="1" applyBorder="1" applyAlignment="1">
      <alignment horizontal="right"/>
    </xf>
    <xf numFmtId="173" fontId="30" fillId="2" borderId="11" xfId="1" applyNumberFormat="1" applyFont="1" applyFill="1" applyBorder="1" applyAlignment="1">
      <alignment horizontal="right"/>
    </xf>
    <xf numFmtId="173" fontId="30" fillId="0" borderId="16" xfId="1" applyNumberFormat="1" applyFont="1" applyBorder="1" applyAlignment="1">
      <alignment horizontal="right"/>
    </xf>
    <xf numFmtId="170" fontId="29" fillId="0" borderId="0" xfId="1" applyNumberFormat="1" applyFont="1" applyAlignment="1">
      <alignment horizontal="right"/>
    </xf>
    <xf numFmtId="173" fontId="30" fillId="0" borderId="0" xfId="1" applyNumberFormat="1" applyFont="1" applyAlignment="1">
      <alignment horizontal="right"/>
    </xf>
    <xf numFmtId="169" fontId="29" fillId="0" borderId="11" xfId="2" applyNumberFormat="1" applyFont="1" applyBorder="1" applyAlignment="1">
      <alignment horizontal="right"/>
    </xf>
    <xf numFmtId="165" fontId="29" fillId="0" borderId="16" xfId="1" applyNumberFormat="1" applyFont="1" applyBorder="1" applyAlignment="1">
      <alignment horizontal="right"/>
    </xf>
    <xf numFmtId="0" fontId="30" fillId="0" borderId="15" xfId="0" applyFont="1" applyBorder="1" applyProtection="1">
      <protection locked="0"/>
    </xf>
    <xf numFmtId="168" fontId="30" fillId="0" borderId="2" xfId="1" applyNumberFormat="1" applyFont="1" applyBorder="1" applyAlignment="1">
      <alignment horizontal="right"/>
    </xf>
    <xf numFmtId="170" fontId="30" fillId="0" borderId="2" xfId="1" applyNumberFormat="1" applyFont="1" applyBorder="1" applyAlignment="1">
      <alignment horizontal="right"/>
    </xf>
    <xf numFmtId="170" fontId="30" fillId="0" borderId="10" xfId="1" applyNumberFormat="1" applyFont="1" applyBorder="1" applyAlignment="1">
      <alignment horizontal="right"/>
    </xf>
    <xf numFmtId="165" fontId="30" fillId="0" borderId="0" xfId="1" applyNumberFormat="1" applyFont="1" applyAlignment="1">
      <alignment horizontal="right"/>
    </xf>
    <xf numFmtId="171" fontId="30" fillId="0" borderId="11" xfId="1" applyNumberFormat="1" applyFont="1" applyBorder="1" applyAlignment="1">
      <alignment horizontal="right"/>
    </xf>
    <xf numFmtId="170" fontId="30" fillId="0" borderId="15" xfId="1" applyNumberFormat="1" applyFont="1" applyBorder="1" applyAlignment="1">
      <alignment horizontal="right"/>
    </xf>
    <xf numFmtId="165" fontId="30" fillId="0" borderId="11" xfId="1" applyNumberFormat="1" applyFont="1" applyBorder="1" applyAlignment="1">
      <alignment horizontal="right"/>
    </xf>
    <xf numFmtId="167" fontId="30" fillId="0" borderId="11" xfId="1" applyFont="1" applyBorder="1" applyAlignment="1">
      <alignment horizontal="right"/>
    </xf>
    <xf numFmtId="170" fontId="30" fillId="0" borderId="0" xfId="1" applyNumberFormat="1" applyFont="1" applyAlignment="1">
      <alignment horizontal="right"/>
    </xf>
    <xf numFmtId="169" fontId="30" fillId="0" borderId="11" xfId="1" applyNumberFormat="1" applyFont="1" applyBorder="1" applyAlignment="1">
      <alignment horizontal="right"/>
    </xf>
    <xf numFmtId="165" fontId="30" fillId="0" borderId="16" xfId="1" applyNumberFormat="1" applyFont="1" applyBorder="1" applyAlignment="1">
      <alignment horizontal="right"/>
    </xf>
    <xf numFmtId="169" fontId="30" fillId="0" borderId="11" xfId="2" applyNumberFormat="1" applyFont="1" applyBorder="1" applyAlignment="1">
      <alignment horizontal="right"/>
    </xf>
    <xf numFmtId="0" fontId="31" fillId="0" borderId="15" xfId="0" applyFont="1" applyBorder="1" applyProtection="1">
      <protection locked="0"/>
    </xf>
    <xf numFmtId="168" fontId="31" fillId="0" borderId="2" xfId="1" applyNumberFormat="1" applyFont="1" applyBorder="1" applyAlignment="1">
      <alignment horizontal="right"/>
    </xf>
    <xf numFmtId="170" fontId="31" fillId="0" borderId="2" xfId="1" applyNumberFormat="1" applyFont="1" applyBorder="1" applyAlignment="1">
      <alignment horizontal="right"/>
    </xf>
    <xf numFmtId="170" fontId="31" fillId="0" borderId="10" xfId="1" applyNumberFormat="1" applyFont="1" applyBorder="1" applyAlignment="1">
      <alignment horizontal="right"/>
    </xf>
    <xf numFmtId="170" fontId="31" fillId="0" borderId="15" xfId="1" applyNumberFormat="1" applyFont="1" applyBorder="1" applyAlignment="1">
      <alignment horizontal="right"/>
    </xf>
    <xf numFmtId="170" fontId="31" fillId="0" borderId="0" xfId="1" applyNumberFormat="1" applyFont="1" applyAlignment="1">
      <alignment horizontal="right"/>
    </xf>
    <xf numFmtId="169" fontId="31" fillId="0" borderId="11" xfId="2" applyNumberFormat="1" applyFont="1" applyBorder="1" applyAlignment="1">
      <alignment horizontal="right"/>
    </xf>
    <xf numFmtId="165" fontId="31" fillId="0" borderId="16" xfId="1" applyNumberFormat="1" applyFont="1" applyBorder="1" applyAlignment="1">
      <alignment horizontal="right"/>
    </xf>
    <xf numFmtId="172" fontId="30" fillId="0" borderId="11" xfId="0" applyNumberFormat="1" applyFont="1" applyBorder="1" applyAlignment="1">
      <alignment horizontal="center" wrapText="1"/>
    </xf>
    <xf numFmtId="173" fontId="30" fillId="0" borderId="11" xfId="0" applyNumberFormat="1" applyFont="1" applyBorder="1" applyAlignment="1">
      <alignment horizontal="center" wrapText="1"/>
    </xf>
    <xf numFmtId="173" fontId="30" fillId="0" borderId="16" xfId="0" applyNumberFormat="1" applyFont="1" applyBorder="1" applyAlignment="1">
      <alignment horizontal="center" wrapText="1"/>
    </xf>
    <xf numFmtId="173" fontId="30" fillId="0" borderId="0" xfId="1" applyNumberFormat="1" applyFont="1" applyAlignment="1">
      <alignment horizontal="center" wrapText="1"/>
    </xf>
    <xf numFmtId="171" fontId="31" fillId="0" borderId="11" xfId="1" applyNumberFormat="1" applyFont="1" applyBorder="1" applyAlignment="1">
      <alignment horizontal="right"/>
    </xf>
    <xf numFmtId="170" fontId="30" fillId="0" borderId="10" xfId="0" applyNumberFormat="1" applyFont="1" applyBorder="1" applyAlignment="1">
      <alignment horizontal="center" wrapText="1"/>
    </xf>
    <xf numFmtId="171" fontId="32" fillId="0" borderId="11" xfId="1" applyNumberFormat="1" applyFont="1" applyBorder="1" applyAlignment="1">
      <alignment horizontal="right"/>
    </xf>
    <xf numFmtId="174" fontId="31" fillId="0" borderId="10" xfId="1" applyNumberFormat="1" applyFont="1" applyBorder="1" applyAlignment="1">
      <alignment horizontal="right"/>
    </xf>
    <xf numFmtId="166" fontId="30" fillId="0" borderId="2" xfId="1" applyNumberFormat="1" applyFont="1" applyBorder="1" applyAlignment="1">
      <alignment horizontal="right"/>
    </xf>
    <xf numFmtId="174" fontId="31" fillId="0" borderId="2" xfId="1" applyNumberFormat="1" applyFont="1" applyBorder="1" applyAlignment="1">
      <alignment horizontal="right"/>
    </xf>
    <xf numFmtId="9" fontId="29" fillId="0" borderId="0" xfId="2" applyFont="1" applyAlignment="1">
      <alignment horizontal="right"/>
    </xf>
    <xf numFmtId="167" fontId="29" fillId="0" borderId="11" xfId="1" applyFont="1" applyBorder="1" applyAlignment="1">
      <alignment horizontal="right"/>
    </xf>
    <xf numFmtId="167" fontId="29" fillId="0" borderId="16" xfId="1" applyFont="1" applyBorder="1" applyAlignment="1">
      <alignment horizontal="right"/>
    </xf>
    <xf numFmtId="9" fontId="30" fillId="0" borderId="0" xfId="2" applyFont="1" applyAlignment="1">
      <alignment horizontal="right"/>
    </xf>
    <xf numFmtId="167" fontId="30" fillId="0" borderId="16" xfId="1" applyFont="1" applyBorder="1" applyAlignment="1">
      <alignment horizontal="right"/>
    </xf>
    <xf numFmtId="0" fontId="29" fillId="0" borderId="15" xfId="0" applyFont="1" applyBorder="1" applyAlignment="1" applyProtection="1">
      <alignment wrapText="1"/>
      <protection locked="0"/>
    </xf>
    <xf numFmtId="168" fontId="29" fillId="0" borderId="6" xfId="1" applyNumberFormat="1" applyFont="1" applyBorder="1" applyAlignment="1">
      <alignment horizontal="right"/>
    </xf>
    <xf numFmtId="170" fontId="29" fillId="0" borderId="6" xfId="1" applyNumberFormat="1" applyFont="1" applyBorder="1" applyAlignment="1">
      <alignment horizontal="right"/>
    </xf>
    <xf numFmtId="170" fontId="29" fillId="0" borderId="9" xfId="1" applyNumberFormat="1" applyFont="1" applyBorder="1" applyAlignment="1">
      <alignment horizontal="right"/>
    </xf>
    <xf numFmtId="167" fontId="29" fillId="0" borderId="7" xfId="1" applyFont="1" applyBorder="1" applyAlignment="1">
      <alignment horizontal="right"/>
    </xf>
    <xf numFmtId="171" fontId="29" fillId="0" borderId="8" xfId="1" applyNumberFormat="1" applyFont="1" applyBorder="1" applyAlignment="1">
      <alignment horizontal="right"/>
    </xf>
    <xf numFmtId="9" fontId="29" fillId="0" borderId="7" xfId="2" applyFont="1" applyBorder="1" applyAlignment="1">
      <alignment horizontal="right"/>
    </xf>
    <xf numFmtId="170" fontId="29" fillId="0" borderId="17" xfId="1" applyNumberFormat="1" applyFont="1" applyBorder="1" applyAlignment="1">
      <alignment horizontal="right"/>
    </xf>
    <xf numFmtId="174" fontId="29" fillId="0" borderId="22" xfId="1" applyNumberFormat="1" applyFont="1" applyBorder="1" applyAlignment="1">
      <alignment horizontal="right"/>
    </xf>
    <xf numFmtId="170" fontId="29" fillId="0" borderId="23" xfId="1" applyNumberFormat="1" applyFont="1" applyBorder="1" applyAlignment="1">
      <alignment horizontal="right"/>
    </xf>
    <xf numFmtId="167" fontId="29" fillId="0" borderId="19" xfId="1" applyFont="1" applyBorder="1" applyAlignment="1">
      <alignment horizontal="right"/>
    </xf>
    <xf numFmtId="170" fontId="29" fillId="0" borderId="7" xfId="1" applyNumberFormat="1" applyFont="1" applyBorder="1" applyAlignment="1">
      <alignment horizontal="right"/>
    </xf>
    <xf numFmtId="169" fontId="29" fillId="0" borderId="8" xfId="2" applyNumberFormat="1" applyFont="1" applyBorder="1" applyAlignment="1">
      <alignment horizontal="right"/>
    </xf>
    <xf numFmtId="168" fontId="29" fillId="0" borderId="0" xfId="1" applyNumberFormat="1" applyFont="1" applyAlignment="1">
      <alignment horizontal="right"/>
    </xf>
    <xf numFmtId="171" fontId="29" fillId="0" borderId="0" xfId="1" applyNumberFormat="1" applyFont="1" applyAlignment="1">
      <alignment horizontal="right"/>
    </xf>
    <xf numFmtId="165" fontId="29" fillId="0" borderId="0" xfId="1" applyNumberFormat="1" applyFont="1" applyAlignment="1">
      <alignment horizontal="right"/>
    </xf>
    <xf numFmtId="170" fontId="29" fillId="0" borderId="0" xfId="2" applyNumberFormat="1" applyFont="1" applyAlignment="1">
      <alignment horizontal="right"/>
    </xf>
    <xf numFmtId="0" fontId="12" fillId="0" borderId="12" xfId="0" applyFont="1" applyBorder="1" applyAlignment="1">
      <alignment horizontal="center"/>
    </xf>
    <xf numFmtId="0" fontId="13" fillId="0" borderId="1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5" xfId="0" applyFont="1" applyBorder="1" applyAlignment="1">
      <alignment horizontal="center" wrapText="1"/>
    </xf>
    <xf numFmtId="0" fontId="20" fillId="0" borderId="12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250"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ont>
        <b val="0"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color auto="1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7714-FB99-4310-A314-09C29809C36F}">
  <dimension ref="B1:X39"/>
  <sheetViews>
    <sheetView zoomScale="85" zoomScaleNormal="85" workbookViewId="0">
      <pane xSplit="7" ySplit="6" topLeftCell="H17" activePane="bottomRight" state="frozen"/>
      <selection activeCell="O23" sqref="O23:R23"/>
      <selection pane="topRight" activeCell="O23" sqref="O23:R23"/>
      <selection pane="bottomLeft" activeCell="O23" sqref="O23:R23"/>
      <selection pane="bottomRight" activeCell="N25" sqref="N25"/>
    </sheetView>
  </sheetViews>
  <sheetFormatPr defaultRowHeight="15" x14ac:dyDescent="0.25"/>
  <cols>
    <col min="1" max="1" width="2.5703125" customWidth="1"/>
    <col min="2" max="2" width="26.140625" customWidth="1"/>
    <col min="3" max="3" width="16" customWidth="1"/>
    <col min="4" max="4" width="11.42578125" bestFit="1" customWidth="1"/>
    <col min="5" max="5" width="10.140625" bestFit="1" customWidth="1"/>
    <col min="6" max="6" width="12.5703125" bestFit="1" customWidth="1"/>
    <col min="7" max="7" width="8.5703125" bestFit="1" customWidth="1"/>
    <col min="8" max="8" width="9.5703125" bestFit="1" customWidth="1"/>
    <col min="9" max="9" width="14.140625" customWidth="1"/>
    <col min="10" max="10" width="10.85546875" customWidth="1"/>
    <col min="11" max="11" width="10" customWidth="1"/>
    <col min="12" max="12" width="8.5703125" bestFit="1" customWidth="1"/>
    <col min="13" max="13" width="11" customWidth="1"/>
    <col min="14" max="14" width="9.140625" customWidth="1"/>
    <col min="15" max="15" width="11.140625" customWidth="1"/>
    <col min="16" max="16" width="9.85546875" customWidth="1"/>
    <col min="17" max="17" width="11.140625" customWidth="1"/>
    <col min="18" max="18" width="9.140625" bestFit="1" customWidth="1"/>
    <col min="19" max="19" width="13" bestFit="1" customWidth="1"/>
    <col min="20" max="20" width="10.5703125" customWidth="1"/>
    <col min="21" max="21" width="8.42578125" bestFit="1" customWidth="1"/>
    <col min="22" max="22" width="10" customWidth="1"/>
    <col min="23" max="23" width="9.28515625" customWidth="1"/>
    <col min="24" max="24" width="1.85546875" customWidth="1"/>
    <col min="25" max="25" width="1.5703125" customWidth="1"/>
    <col min="26" max="26" width="3.140625" customWidth="1"/>
  </cols>
  <sheetData>
    <row r="1" spans="2:24" ht="15.75" thickBot="1" x14ac:dyDescent="0.3"/>
    <row r="2" spans="2:24" ht="46.5" x14ac:dyDescent="0.7">
      <c r="B2" s="201" t="s">
        <v>18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19"/>
    </row>
    <row r="3" spans="2:24" ht="72.75" customHeight="1" thickBot="1" x14ac:dyDescent="0.4">
      <c r="B3" s="6"/>
      <c r="C3" s="203" t="s">
        <v>19</v>
      </c>
      <c r="D3" s="203" t="s">
        <v>20</v>
      </c>
      <c r="E3" s="206" t="s">
        <v>21</v>
      </c>
      <c r="F3" s="207"/>
      <c r="G3" s="208"/>
      <c r="H3" s="209" t="s">
        <v>46</v>
      </c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10"/>
      <c r="U3" s="211"/>
      <c r="V3" s="212" t="s">
        <v>22</v>
      </c>
      <c r="W3" s="213"/>
      <c r="X3" s="20"/>
    </row>
    <row r="4" spans="2:24" ht="43.5" customHeight="1" x14ac:dyDescent="0.25">
      <c r="B4" s="6" t="s">
        <v>23</v>
      </c>
      <c r="C4" s="204"/>
      <c r="D4" s="205"/>
      <c r="E4" s="30" t="s">
        <v>24</v>
      </c>
      <c r="F4" s="31" t="s">
        <v>25</v>
      </c>
      <c r="G4" s="32" t="s">
        <v>26</v>
      </c>
      <c r="H4" s="31" t="s">
        <v>27</v>
      </c>
      <c r="I4" s="214" t="s">
        <v>28</v>
      </c>
      <c r="J4" s="215"/>
      <c r="K4" s="215"/>
      <c r="L4" s="215"/>
      <c r="M4" s="216"/>
      <c r="N4" s="216"/>
      <c r="O4" s="217"/>
      <c r="P4" s="217"/>
      <c r="Q4" s="217"/>
      <c r="R4" s="218"/>
      <c r="S4" s="33" t="s">
        <v>29</v>
      </c>
      <c r="T4" s="33" t="s">
        <v>25</v>
      </c>
      <c r="U4" s="34" t="s">
        <v>26</v>
      </c>
      <c r="V4" s="35" t="s">
        <v>30</v>
      </c>
      <c r="W4" s="36" t="s">
        <v>31</v>
      </c>
      <c r="X4" s="7"/>
    </row>
    <row r="5" spans="2:24" x14ac:dyDescent="0.25">
      <c r="B5" s="8" t="s">
        <v>32</v>
      </c>
      <c r="C5" s="21"/>
      <c r="D5" s="21"/>
      <c r="E5" s="1"/>
      <c r="F5" s="5"/>
      <c r="G5" s="17"/>
      <c r="H5" s="5"/>
      <c r="I5" s="219">
        <v>1</v>
      </c>
      <c r="J5" s="220"/>
      <c r="K5" s="221">
        <v>2</v>
      </c>
      <c r="L5" s="220"/>
      <c r="M5" s="221">
        <v>3</v>
      </c>
      <c r="N5" s="220"/>
      <c r="O5" s="221">
        <v>4</v>
      </c>
      <c r="P5" s="220"/>
      <c r="Q5" s="222">
        <v>5</v>
      </c>
      <c r="R5" s="223"/>
      <c r="S5" s="5"/>
      <c r="T5" s="5"/>
      <c r="U5" s="2"/>
      <c r="V5" s="1"/>
      <c r="W5" s="2"/>
      <c r="X5" s="7"/>
    </row>
    <row r="6" spans="2:24" ht="77.25" x14ac:dyDescent="0.25">
      <c r="B6" s="8" t="s">
        <v>33</v>
      </c>
      <c r="C6" s="21"/>
      <c r="D6" s="21"/>
      <c r="E6" s="1"/>
      <c r="F6" s="5" t="s">
        <v>34</v>
      </c>
      <c r="G6" s="17"/>
      <c r="H6" s="5"/>
      <c r="I6" s="101">
        <v>1.0497464619429067</v>
      </c>
      <c r="J6" s="37" t="s">
        <v>35</v>
      </c>
      <c r="K6" s="38" t="s">
        <v>10</v>
      </c>
      <c r="L6" s="37" t="s">
        <v>35</v>
      </c>
      <c r="M6" s="102">
        <v>1.0208798635897414</v>
      </c>
      <c r="N6" s="37" t="s">
        <v>35</v>
      </c>
      <c r="O6" s="38" t="s">
        <v>10</v>
      </c>
      <c r="P6" s="37" t="s">
        <v>35</v>
      </c>
      <c r="Q6" s="102">
        <v>1.0443225115487622</v>
      </c>
      <c r="R6" s="103" t="s">
        <v>35</v>
      </c>
      <c r="S6" s="5"/>
      <c r="T6" s="24"/>
      <c r="U6" s="2"/>
      <c r="V6" s="1"/>
      <c r="W6" s="2"/>
      <c r="X6" s="7"/>
    </row>
    <row r="7" spans="2:24" ht="7.35" customHeight="1" x14ac:dyDescent="0.25">
      <c r="B7" s="8"/>
      <c r="C7" s="21"/>
      <c r="D7" s="21"/>
      <c r="E7" s="1"/>
      <c r="F7" s="5"/>
      <c r="G7" s="17"/>
      <c r="H7" s="5"/>
      <c r="I7" s="22"/>
      <c r="J7" s="2"/>
      <c r="K7" s="1"/>
      <c r="L7" s="2"/>
      <c r="M7" s="1"/>
      <c r="N7" s="2"/>
      <c r="O7" s="1"/>
      <c r="P7" s="2"/>
      <c r="Q7" s="5"/>
      <c r="R7" s="7"/>
      <c r="S7" s="5"/>
      <c r="T7" s="5"/>
      <c r="U7" s="2"/>
      <c r="V7" s="1"/>
      <c r="W7" s="2"/>
      <c r="X7" s="7"/>
    </row>
    <row r="8" spans="2:24" x14ac:dyDescent="0.25">
      <c r="B8" s="8" t="s">
        <v>0</v>
      </c>
      <c r="C8" s="21"/>
      <c r="D8" s="21"/>
      <c r="E8" s="1" t="s">
        <v>36</v>
      </c>
      <c r="F8" s="5"/>
      <c r="G8" s="18"/>
      <c r="I8" s="23"/>
      <c r="J8" s="4"/>
      <c r="K8" s="3"/>
      <c r="L8" s="4"/>
      <c r="M8" s="3"/>
      <c r="N8" s="4"/>
      <c r="O8" s="29"/>
      <c r="P8" s="4"/>
      <c r="Q8" s="26"/>
      <c r="R8" s="9"/>
      <c r="U8" s="2"/>
      <c r="V8" s="3"/>
      <c r="W8" s="4"/>
      <c r="X8" s="9"/>
    </row>
    <row r="9" spans="2:24" x14ac:dyDescent="0.25">
      <c r="B9" s="10" t="s">
        <v>1</v>
      </c>
      <c r="C9" s="39">
        <v>5213.7769638903837</v>
      </c>
      <c r="D9" s="40">
        <v>1087.4701465754606</v>
      </c>
      <c r="E9" s="41">
        <v>985.0470909504096</v>
      </c>
      <c r="F9" s="42">
        <f>E9/$D9</f>
        <v>0.9058152943806409</v>
      </c>
      <c r="G9" s="43">
        <f>E9/$C9*100</f>
        <v>18.893157451357361</v>
      </c>
      <c r="H9" s="44" t="s">
        <v>10</v>
      </c>
      <c r="I9" s="45">
        <f>I$6*$E9</f>
        <v>1034.0496985723451</v>
      </c>
      <c r="J9" s="46">
        <f>I9/$D9</f>
        <v>0.95087640044985022</v>
      </c>
      <c r="K9" s="41">
        <f>L9*D9</f>
        <v>1034.0496985723451</v>
      </c>
      <c r="L9" s="90">
        <f>IF(J9&gt;1.05,1.05,IF(J9&lt;0.95,0.95,J9))</f>
        <v>0.95087640044985022</v>
      </c>
      <c r="M9" s="41">
        <f t="shared" ref="M9:M11" si="0">IF(AND(L9&gt;=0.95,L9&lt;1.05),M$6*K9,K9)</f>
        <v>1055.6405152235488</v>
      </c>
      <c r="N9" s="92">
        <f>M9/$D9</f>
        <v>0.97073056998194751</v>
      </c>
      <c r="O9" s="41">
        <f>P9*D9</f>
        <v>1055.6405152235488</v>
      </c>
      <c r="P9" s="46">
        <f>IF(N9&gt;1.05,1.05,IF(N9&lt;0.95,0.95,N9))</f>
        <v>0.97073056998194751</v>
      </c>
      <c r="Q9" s="41">
        <f>O9</f>
        <v>1055.6405152235488</v>
      </c>
      <c r="R9" s="85">
        <f>Q9/$D9</f>
        <v>0.97073056998194751</v>
      </c>
      <c r="S9" s="49">
        <f>Q9</f>
        <v>1055.6405152235488</v>
      </c>
      <c r="T9" s="88">
        <f>S9/$D9</f>
        <v>0.97073056998194751</v>
      </c>
      <c r="U9" s="43">
        <f>S9/$C9*100</f>
        <v>20.247136050021165</v>
      </c>
      <c r="V9" s="41">
        <f>S9-E9</f>
        <v>70.593424273139249</v>
      </c>
      <c r="W9" s="105">
        <f>V9/E9</f>
        <v>7.1665024872088215E-2</v>
      </c>
      <c r="X9" s="50"/>
    </row>
    <row r="10" spans="2:24" ht="8.85" customHeight="1" x14ac:dyDescent="0.25">
      <c r="B10" s="11"/>
      <c r="C10" s="51"/>
      <c r="D10" s="52"/>
      <c r="E10" s="53"/>
      <c r="F10" s="54"/>
      <c r="G10" s="55"/>
      <c r="H10" s="42"/>
      <c r="I10" s="56"/>
      <c r="J10" s="57"/>
      <c r="K10" s="53"/>
      <c r="L10" s="90"/>
      <c r="M10" s="53"/>
      <c r="N10" s="46"/>
      <c r="O10" s="53"/>
      <c r="P10" s="47"/>
      <c r="Q10" s="53"/>
      <c r="R10" s="85"/>
      <c r="S10" s="58"/>
      <c r="T10" s="88"/>
      <c r="U10" s="55"/>
      <c r="V10" s="53"/>
      <c r="W10" s="106"/>
      <c r="X10" s="59"/>
    </row>
    <row r="11" spans="2:24" x14ac:dyDescent="0.25">
      <c r="B11" s="11" t="s">
        <v>2</v>
      </c>
      <c r="C11" s="51">
        <v>353.43371502976902</v>
      </c>
      <c r="D11" s="52">
        <v>66.030023182048794</v>
      </c>
      <c r="E11" s="53">
        <v>64.003604359043251</v>
      </c>
      <c r="F11" s="42">
        <f>E11/$D11</f>
        <v>0.96931064498616659</v>
      </c>
      <c r="G11" s="55">
        <f>E11/$C11*100</f>
        <v>18.109082873899666</v>
      </c>
      <c r="H11" s="42" t="s">
        <v>10</v>
      </c>
      <c r="I11" s="56">
        <f>I$6*$E11</f>
        <v>67.187557227499255</v>
      </c>
      <c r="J11" s="47">
        <f>I11/$D11</f>
        <v>1.0175304200978252</v>
      </c>
      <c r="K11" s="53">
        <f>L11*D11</f>
        <v>67.187557227499255</v>
      </c>
      <c r="L11" s="90">
        <f>IF(J11&gt;1.05,1.05,IF(J11&lt;0.95,0.95,J11))</f>
        <v>1.0175304200978252</v>
      </c>
      <c r="M11" s="53">
        <f t="shared" si="0"/>
        <v>68.590424257337375</v>
      </c>
      <c r="N11" s="92">
        <f>M11/$D11</f>
        <v>1.03877631646788</v>
      </c>
      <c r="O11" s="53">
        <f>P11*D11</f>
        <v>68.590424257337375</v>
      </c>
      <c r="P11" s="46">
        <f>IF(N11&gt;1.05,1.05,IF(N11&lt;0.95,0.95,N11))</f>
        <v>1.03877631646788</v>
      </c>
      <c r="Q11" s="53">
        <f>O11</f>
        <v>68.590424257337375</v>
      </c>
      <c r="R11" s="85">
        <f>Q11/$D11</f>
        <v>1.03877631646788</v>
      </c>
      <c r="S11" s="58">
        <f t="shared" ref="S11" si="1">Q11</f>
        <v>68.590424257337375</v>
      </c>
      <c r="T11" s="88">
        <f>S11/$D11</f>
        <v>1.03877631646788</v>
      </c>
      <c r="U11" s="55">
        <f>S11/$C11*100</f>
        <v>19.406870748468393</v>
      </c>
      <c r="V11" s="53">
        <f>S11-E11</f>
        <v>4.5868198982941237</v>
      </c>
      <c r="W11" s="107">
        <f>V11/E11</f>
        <v>7.1665024872088146E-2</v>
      </c>
      <c r="X11" s="59"/>
    </row>
    <row r="12" spans="2:24" x14ac:dyDescent="0.25">
      <c r="B12" s="11" t="s">
        <v>3</v>
      </c>
      <c r="C12" s="51">
        <v>2219.4063974317437</v>
      </c>
      <c r="D12" s="52">
        <v>343.55507524844205</v>
      </c>
      <c r="E12" s="53">
        <v>347.98024357942177</v>
      </c>
      <c r="F12" s="42">
        <f>E12/$D12</f>
        <v>1.0128805209114715</v>
      </c>
      <c r="G12" s="55">
        <f>E12/$C12*100</f>
        <v>15.678978125957377</v>
      </c>
      <c r="H12" s="42" t="s">
        <v>10</v>
      </c>
      <c r="I12" s="56">
        <f>I$6*$E12</f>
        <v>365.29102952352883</v>
      </c>
      <c r="J12" s="47">
        <f>I12/$D12</f>
        <v>1.0632677431977053</v>
      </c>
      <c r="K12" s="53">
        <f>L12*D12</f>
        <v>360.73282901086418</v>
      </c>
      <c r="L12" s="90">
        <f t="shared" ref="L12:L13" si="2">IF(J12&gt;1.05,1.05,IF(J12&lt;0.95,0.95,J12))</f>
        <v>1.05</v>
      </c>
      <c r="M12" s="53">
        <f t="shared" ref="M12:M13" si="3">IF(AND(L12&gt;=0.95,L12&lt;1.05),M$6*K12,K12)</f>
        <v>360.73282901086418</v>
      </c>
      <c r="N12" s="46">
        <f>M12/$D12</f>
        <v>1.05</v>
      </c>
      <c r="O12" s="53">
        <f>P12*D12</f>
        <v>360.73282901086418</v>
      </c>
      <c r="P12" s="46">
        <f t="shared" ref="P12:P13" si="4">IF(N12&gt;1.05,1.05,IF(N12&lt;0.95,0.95,N12))</f>
        <v>1.05</v>
      </c>
      <c r="Q12" s="53">
        <f>R12*D12</f>
        <v>358.78229903877701</v>
      </c>
      <c r="R12" s="85">
        <f>Q$6</f>
        <v>1.0443225115487622</v>
      </c>
      <c r="S12" s="58">
        <f t="shared" ref="S12:S13" si="5">Q12</f>
        <v>358.78229903877701</v>
      </c>
      <c r="T12" s="88">
        <f>S12/$D12</f>
        <v>1.0443225115487622</v>
      </c>
      <c r="U12" s="55">
        <f>S12/$C12*100</f>
        <v>16.165687341171644</v>
      </c>
      <c r="V12" s="53">
        <f>S12-E12</f>
        <v>10.802055459355245</v>
      </c>
      <c r="W12" s="107">
        <f>V12/E12</f>
        <v>3.1042151555048907E-2</v>
      </c>
      <c r="X12" s="59"/>
    </row>
    <row r="13" spans="2:24" x14ac:dyDescent="0.25">
      <c r="B13" s="12" t="s">
        <v>4</v>
      </c>
      <c r="C13" s="60">
        <v>358.5682759954193</v>
      </c>
      <c r="D13" s="61">
        <v>46.225613482003098</v>
      </c>
      <c r="E13" s="62">
        <v>49.704514052339064</v>
      </c>
      <c r="F13" s="42">
        <f>E13/$D13</f>
        <v>1.0752591541416838</v>
      </c>
      <c r="G13" s="55">
        <f>E13/$C13*100</f>
        <v>13.861938542765573</v>
      </c>
      <c r="H13" s="42" t="s">
        <v>10</v>
      </c>
      <c r="I13" s="63">
        <f>I$6*$E13</f>
        <v>52.177137769034417</v>
      </c>
      <c r="J13" s="47">
        <f>I13/$D13</f>
        <v>1.128749492731955</v>
      </c>
      <c r="K13" s="62">
        <f>L13*D13</f>
        <v>48.536894156103251</v>
      </c>
      <c r="L13" s="90">
        <f t="shared" si="2"/>
        <v>1.05</v>
      </c>
      <c r="M13" s="62">
        <f t="shared" si="3"/>
        <v>48.536894156103251</v>
      </c>
      <c r="N13" s="46">
        <f>M13/$D13</f>
        <v>1.05</v>
      </c>
      <c r="O13" s="62">
        <f>P13*D13</f>
        <v>48.536894156103251</v>
      </c>
      <c r="P13" s="46">
        <f t="shared" si="4"/>
        <v>1.05</v>
      </c>
      <c r="Q13" s="62">
        <f>R13*D13</f>
        <v>48.274448769407797</v>
      </c>
      <c r="R13" s="85">
        <f>Q$6</f>
        <v>1.0443225115487622</v>
      </c>
      <c r="S13" s="64">
        <f t="shared" si="5"/>
        <v>48.274448769407797</v>
      </c>
      <c r="T13" s="88">
        <f>S13/$D13</f>
        <v>1.0443225115487622</v>
      </c>
      <c r="U13" s="55">
        <f>S13/$C13*100</f>
        <v>13.463112048993564</v>
      </c>
      <c r="V13" s="62">
        <f>S13-E13</f>
        <v>-1.4300652829312668</v>
      </c>
      <c r="W13" s="108">
        <f>V13/E13</f>
        <v>-2.8771336169294441E-2</v>
      </c>
      <c r="X13" s="65"/>
    </row>
    <row r="14" spans="2:24" x14ac:dyDescent="0.25">
      <c r="B14" s="10" t="s">
        <v>5</v>
      </c>
      <c r="C14" s="39">
        <f t="shared" ref="C14" si="6">SUM(C11:C13)</f>
        <v>2931.4083884569322</v>
      </c>
      <c r="D14" s="40">
        <f t="shared" ref="D14" si="7">SUM(D11:D13)</f>
        <v>455.81071191249396</v>
      </c>
      <c r="E14" s="41">
        <f t="shared" ref="E14:I14" si="8">SUM(E11:E13)</f>
        <v>461.68836199080408</v>
      </c>
      <c r="F14" s="5"/>
      <c r="G14" s="43">
        <f>E14/$C14*100</f>
        <v>15.749711429113866</v>
      </c>
      <c r="H14" s="44"/>
      <c r="I14" s="45">
        <f t="shared" si="8"/>
        <v>484.65572452006251</v>
      </c>
      <c r="J14" s="2"/>
      <c r="K14" s="41">
        <f t="shared" ref="K14" si="9">SUM(K11:K13)</f>
        <v>476.45728039446669</v>
      </c>
      <c r="L14" s="91"/>
      <c r="M14" s="41">
        <f t="shared" ref="M14" si="10">SUM(M11:M13)</f>
        <v>477.86014742430478</v>
      </c>
      <c r="N14" s="87"/>
      <c r="O14" s="41">
        <f t="shared" ref="O14" si="11">SUM(O11:O13)</f>
        <v>477.86014742430478</v>
      </c>
      <c r="P14" s="87"/>
      <c r="Q14" s="41">
        <f t="shared" ref="Q14" si="12">SUM(Q11:Q13)</f>
        <v>475.64717206552217</v>
      </c>
      <c r="R14" s="86"/>
      <c r="S14" s="49">
        <f t="shared" ref="S14" si="13">SUM(S11:S13)</f>
        <v>475.64717206552217</v>
      </c>
      <c r="T14" s="89">
        <f>S14/$D14</f>
        <v>1.0435190741125813</v>
      </c>
      <c r="U14" s="43">
        <f>S14/$C14*100</f>
        <v>16.225892439227778</v>
      </c>
      <c r="V14" s="41">
        <f>SUM(V11:V13)</f>
        <v>13.958810074718102</v>
      </c>
      <c r="W14" s="105">
        <f>V14/E14</f>
        <v>3.0234268878963282E-2</v>
      </c>
      <c r="X14" s="50"/>
    </row>
    <row r="15" spans="2:24" ht="7.5" customHeight="1" x14ac:dyDescent="0.25">
      <c r="B15" s="11"/>
      <c r="C15" s="51"/>
      <c r="D15" s="52"/>
      <c r="E15" s="53"/>
      <c r="F15" s="5"/>
      <c r="G15" s="55"/>
      <c r="H15" s="42"/>
      <c r="I15" s="56"/>
      <c r="J15" s="2"/>
      <c r="K15" s="53"/>
      <c r="L15" s="91"/>
      <c r="M15" s="53"/>
      <c r="N15" s="87"/>
      <c r="O15" s="53"/>
      <c r="P15" s="87"/>
      <c r="Q15" s="53"/>
      <c r="R15" s="86"/>
      <c r="S15" s="58"/>
      <c r="T15" s="89"/>
      <c r="U15" s="55"/>
      <c r="V15" s="53"/>
      <c r="W15" s="107"/>
      <c r="X15" s="59"/>
    </row>
    <row r="16" spans="2:24" x14ac:dyDescent="0.25">
      <c r="B16" s="11" t="s">
        <v>6</v>
      </c>
      <c r="C16" s="51">
        <v>255.14180778093584</v>
      </c>
      <c r="D16" s="52">
        <v>38.672697964422269</v>
      </c>
      <c r="E16" s="53">
        <v>39.236465761908704</v>
      </c>
      <c r="F16" s="42">
        <f>E16/$D16</f>
        <v>1.0145779277671572</v>
      </c>
      <c r="G16" s="55">
        <f>E16/$C16*100</f>
        <v>15.378297309705136</v>
      </c>
      <c r="H16" s="42" t="s">
        <v>10</v>
      </c>
      <c r="I16" s="56">
        <f>I$6*$E16</f>
        <v>41.188341112707654</v>
      </c>
      <c r="J16" s="47">
        <f>I16/$D16</f>
        <v>1.0650495900389392</v>
      </c>
      <c r="K16" s="53">
        <f>L16*D16</f>
        <v>40.606332862643384</v>
      </c>
      <c r="L16" s="90">
        <f t="shared" ref="L16:L17" si="14">IF(J16&gt;1.05,1.05,IF(J16&lt;0.95,0.95,J16))</f>
        <v>1.05</v>
      </c>
      <c r="M16" s="53">
        <f t="shared" ref="M16:M17" si="15">IF(AND(L16&gt;=0.95,L16&lt;1.05),M$6*K16,K16)</f>
        <v>40.606332862643384</v>
      </c>
      <c r="N16" s="46">
        <f t="shared" ref="N16:N17" si="16">M16/$D16</f>
        <v>1.05</v>
      </c>
      <c r="O16" s="53">
        <f>P16*D16</f>
        <v>40.606332862643384</v>
      </c>
      <c r="P16" s="46">
        <f t="shared" ref="P16:P17" si="17">IF(N16&gt;1.05,1.05,IF(N16&lt;0.95,0.95,N16))</f>
        <v>1.05</v>
      </c>
      <c r="Q16" s="53">
        <f t="shared" ref="Q16:Q17" si="18">R16*D16</f>
        <v>40.386769066572171</v>
      </c>
      <c r="R16" s="85">
        <f>Q$6</f>
        <v>1.0443225115487622</v>
      </c>
      <c r="S16" s="58">
        <f t="shared" ref="S16:S17" si="19">Q16</f>
        <v>40.386769066572171</v>
      </c>
      <c r="T16" s="88">
        <f>S16/$D16</f>
        <v>1.0443225115487622</v>
      </c>
      <c r="U16" s="55">
        <f>S16/$C16*100</f>
        <v>15.829145923920143</v>
      </c>
      <c r="V16" s="53">
        <f>S16-E16</f>
        <v>1.150303304663467</v>
      </c>
      <c r="W16" s="107">
        <f>V16/E16</f>
        <v>2.9317199761151706E-2</v>
      </c>
      <c r="X16" s="59"/>
    </row>
    <row r="17" spans="2:24" x14ac:dyDescent="0.25">
      <c r="B17" s="11" t="s">
        <v>7</v>
      </c>
      <c r="C17" s="51">
        <v>438.58461556108819</v>
      </c>
      <c r="D17" s="52">
        <v>57.72878332313573</v>
      </c>
      <c r="E17" s="53">
        <v>63.302887954411489</v>
      </c>
      <c r="F17" s="42">
        <f>E17/$D17</f>
        <v>1.0965567661468771</v>
      </c>
      <c r="G17" s="55">
        <f>E17/$C17*100</f>
        <v>14.433449261193786</v>
      </c>
      <c r="H17" s="42" t="s">
        <v>10</v>
      </c>
      <c r="I17" s="56">
        <f>I$6*$E17</f>
        <v>66.45198266091171</v>
      </c>
      <c r="J17" s="47">
        <f>I17/$D17</f>
        <v>1.1511065855822398</v>
      </c>
      <c r="K17" s="53">
        <f>L17*D17</f>
        <v>60.61522248929252</v>
      </c>
      <c r="L17" s="90">
        <f t="shared" si="14"/>
        <v>1.05</v>
      </c>
      <c r="M17" s="53">
        <f t="shared" si="15"/>
        <v>60.61522248929252</v>
      </c>
      <c r="N17" s="46">
        <f t="shared" si="16"/>
        <v>1.05</v>
      </c>
      <c r="O17" s="53">
        <f>P17*D17</f>
        <v>60.61522248929252</v>
      </c>
      <c r="P17" s="46">
        <f t="shared" si="17"/>
        <v>1.05</v>
      </c>
      <c r="Q17" s="53">
        <f t="shared" si="18"/>
        <v>60.287467988671402</v>
      </c>
      <c r="R17" s="85">
        <f>Q$6</f>
        <v>1.0443225115487622</v>
      </c>
      <c r="S17" s="58">
        <f t="shared" si="19"/>
        <v>60.287467988671402</v>
      </c>
      <c r="T17" s="88">
        <f>S17/$D17</f>
        <v>1.0443225115487622</v>
      </c>
      <c r="U17" s="55">
        <f>S17/$C17*100</f>
        <v>13.745914892966479</v>
      </c>
      <c r="V17" s="53">
        <f>S17-E17</f>
        <v>-3.0154199657400866</v>
      </c>
      <c r="W17" s="107">
        <f>V17/E17</f>
        <v>-4.7634793027321057E-2</v>
      </c>
      <c r="X17" s="59"/>
    </row>
    <row r="18" spans="2:24" x14ac:dyDescent="0.25">
      <c r="B18" s="11" t="s">
        <v>8</v>
      </c>
      <c r="C18" s="51"/>
      <c r="D18" s="52"/>
      <c r="E18" s="53"/>
      <c r="F18" s="5"/>
      <c r="G18" s="55"/>
      <c r="H18" s="42"/>
      <c r="I18" s="56"/>
      <c r="J18" s="2"/>
      <c r="K18" s="53"/>
      <c r="L18" s="91"/>
      <c r="M18" s="53"/>
      <c r="N18" s="87"/>
      <c r="O18" s="53"/>
      <c r="P18" s="87"/>
      <c r="Q18" s="53"/>
      <c r="R18" s="86"/>
      <c r="S18" s="58"/>
      <c r="T18" s="89"/>
      <c r="U18" s="55"/>
      <c r="V18" s="53"/>
      <c r="W18" s="107"/>
      <c r="X18" s="59"/>
    </row>
    <row r="19" spans="2:24" x14ac:dyDescent="0.25">
      <c r="B19" s="11" t="s">
        <v>9</v>
      </c>
      <c r="C19" s="51">
        <v>98.307408373638367</v>
      </c>
      <c r="D19" s="52" t="s">
        <v>10</v>
      </c>
      <c r="E19" s="53">
        <v>12.705997038631683</v>
      </c>
      <c r="F19" s="5" t="s">
        <v>10</v>
      </c>
      <c r="G19" s="55">
        <f t="shared" ref="G19:G27" si="20">E19/$C19*100</f>
        <v>12.924760451765566</v>
      </c>
      <c r="H19" s="42" t="s">
        <v>10</v>
      </c>
      <c r="I19" s="56"/>
      <c r="J19" s="2" t="s">
        <v>10</v>
      </c>
      <c r="K19" s="53"/>
      <c r="L19" s="91" t="s">
        <v>10</v>
      </c>
      <c r="M19" s="53"/>
      <c r="N19" s="87" t="s">
        <v>10</v>
      </c>
      <c r="O19" s="53"/>
      <c r="P19" s="87" t="s">
        <v>10</v>
      </c>
      <c r="Q19" s="53"/>
      <c r="R19" s="86" t="s">
        <v>10</v>
      </c>
      <c r="S19" s="58">
        <f>M19</f>
        <v>0</v>
      </c>
      <c r="T19" s="89" t="s">
        <v>10</v>
      </c>
      <c r="U19" s="55">
        <f t="shared" ref="U19:U27" si="21">S19/$C19*100</f>
        <v>0</v>
      </c>
      <c r="V19" s="53" t="s">
        <v>10</v>
      </c>
      <c r="W19" s="107" t="s">
        <v>10</v>
      </c>
      <c r="X19" s="59"/>
    </row>
    <row r="20" spans="2:24" x14ac:dyDescent="0.25">
      <c r="B20" s="11" t="s">
        <v>11</v>
      </c>
      <c r="C20" s="60">
        <v>599.29544293816684</v>
      </c>
      <c r="D20" s="61" t="s">
        <v>10</v>
      </c>
      <c r="E20" s="62">
        <v>69.046205046416588</v>
      </c>
      <c r="F20" s="5" t="s">
        <v>10</v>
      </c>
      <c r="G20" s="66">
        <f t="shared" si="20"/>
        <v>11.521229780741137</v>
      </c>
      <c r="H20" s="42" t="s">
        <v>10</v>
      </c>
      <c r="I20" s="63"/>
      <c r="J20" s="2" t="s">
        <v>10</v>
      </c>
      <c r="K20" s="62"/>
      <c r="L20" s="91" t="s">
        <v>10</v>
      </c>
      <c r="M20" s="67"/>
      <c r="N20" s="87" t="s">
        <v>10</v>
      </c>
      <c r="O20" s="67"/>
      <c r="P20" s="87" t="s">
        <v>10</v>
      </c>
      <c r="Q20" s="62"/>
      <c r="R20" s="86" t="s">
        <v>10</v>
      </c>
      <c r="S20" s="64">
        <f>M20</f>
        <v>0</v>
      </c>
      <c r="T20" s="89" t="s">
        <v>10</v>
      </c>
      <c r="U20" s="66">
        <f t="shared" si="21"/>
        <v>0</v>
      </c>
      <c r="V20" s="62" t="s">
        <v>10</v>
      </c>
      <c r="W20" s="108" t="s">
        <v>10</v>
      </c>
      <c r="X20" s="65"/>
    </row>
    <row r="21" spans="2:24" x14ac:dyDescent="0.25">
      <c r="B21" s="11" t="s">
        <v>12</v>
      </c>
      <c r="C21" s="51">
        <f>SUM(C19:C20)</f>
        <v>697.60285131180524</v>
      </c>
      <c r="D21" s="52">
        <v>73.360248001336942</v>
      </c>
      <c r="E21" s="53">
        <f>SUM(E19:E20)</f>
        <v>81.752202085048268</v>
      </c>
      <c r="F21" s="42">
        <f>E21/$D21</f>
        <v>1.1143937529158623</v>
      </c>
      <c r="G21" s="55">
        <f t="shared" si="20"/>
        <v>11.719017766529706</v>
      </c>
      <c r="H21" s="42" t="s">
        <v>10</v>
      </c>
      <c r="I21" s="56">
        <f>I$6*$E21</f>
        <v>85.819084894820932</v>
      </c>
      <c r="J21" s="47">
        <f>I21/$D21</f>
        <v>1.1698308993347042</v>
      </c>
      <c r="K21" s="53">
        <f>L21*D21</f>
        <v>77.028260401403799</v>
      </c>
      <c r="L21" s="90">
        <f>IF(J21&gt;1.05,1.05,IF(J21&lt;0.95,0.95,J21))</f>
        <v>1.05</v>
      </c>
      <c r="M21" s="53">
        <f>IF(AND(L21&gt;=0.95,L21&lt;1.05),M$6*K21,K21)</f>
        <v>77.028260401403799</v>
      </c>
      <c r="N21" s="46">
        <f>M21/$D21</f>
        <v>1.05</v>
      </c>
      <c r="O21" s="53">
        <f>P21*D21</f>
        <v>77.028260401403799</v>
      </c>
      <c r="P21" s="46">
        <f>IF(N21&gt;1.05,1.05,IF(N21&lt;0.95,0.95,N21))</f>
        <v>1.05</v>
      </c>
      <c r="Q21" s="53">
        <f>R21*D21</f>
        <v>76.611758440596262</v>
      </c>
      <c r="R21" s="85">
        <f>Q$6</f>
        <v>1.0443225115487622</v>
      </c>
      <c r="S21" s="58">
        <f>Q21</f>
        <v>76.611758440596262</v>
      </c>
      <c r="T21" s="88">
        <f>S21/$D21</f>
        <v>1.0443225115487622</v>
      </c>
      <c r="U21" s="55">
        <f t="shared" si="21"/>
        <v>10.982145255933503</v>
      </c>
      <c r="V21" s="53">
        <f>S21-E21</f>
        <v>-5.1404436444520059</v>
      </c>
      <c r="W21" s="107">
        <f t="shared" ref="W21:W27" si="22">V21/E21</f>
        <v>-6.2878350837624053E-2</v>
      </c>
      <c r="X21" s="59"/>
    </row>
    <row r="22" spans="2:24" ht="16.5" x14ac:dyDescent="0.35">
      <c r="B22" s="11" t="s">
        <v>43</v>
      </c>
      <c r="C22" s="60">
        <v>810.54719999999998</v>
      </c>
      <c r="D22" s="61">
        <v>81.860536262163308</v>
      </c>
      <c r="E22" s="62" t="s">
        <v>44</v>
      </c>
      <c r="F22" s="42" t="s">
        <v>44</v>
      </c>
      <c r="G22" s="68" t="s">
        <v>44</v>
      </c>
      <c r="H22" s="42"/>
      <c r="I22" s="63">
        <f>J22*$D22</f>
        <v>81.860536262163308</v>
      </c>
      <c r="J22" s="47">
        <v>1</v>
      </c>
      <c r="K22" s="62">
        <f>L22*D22</f>
        <v>81.860536262163308</v>
      </c>
      <c r="L22" s="90">
        <f>IF(J22&gt;1.05,1.05,IF(J22&lt;0.95,0.95,J22))</f>
        <v>1</v>
      </c>
      <c r="M22" s="62">
        <f>N22*$D22</f>
        <v>81.860536262163308</v>
      </c>
      <c r="N22" s="46">
        <f>$J22</f>
        <v>1</v>
      </c>
      <c r="O22" s="62">
        <f>P22*$D22</f>
        <v>85.953563075271475</v>
      </c>
      <c r="P22" s="46">
        <f>P21</f>
        <v>1.05</v>
      </c>
      <c r="Q22" s="96">
        <f>R22*D22</f>
        <v>85.488800826030911</v>
      </c>
      <c r="R22" s="85">
        <f>Q$6</f>
        <v>1.0443225115487622</v>
      </c>
      <c r="S22" s="64">
        <f>Q22</f>
        <v>85.488800826030911</v>
      </c>
      <c r="T22" s="88">
        <f>S22/$D22</f>
        <v>1.0443225115487622</v>
      </c>
      <c r="U22" s="68">
        <f t="shared" si="21"/>
        <v>10.547047824732591</v>
      </c>
      <c r="V22" s="62" t="s">
        <v>44</v>
      </c>
      <c r="W22" s="107" t="s">
        <v>44</v>
      </c>
      <c r="X22" s="59"/>
    </row>
    <row r="23" spans="2:24" ht="16.5" x14ac:dyDescent="0.35">
      <c r="B23" s="11" t="s">
        <v>13</v>
      </c>
      <c r="C23" s="60">
        <f>C16+C17+C21+C22</f>
        <v>2201.8764746538291</v>
      </c>
      <c r="D23" s="61">
        <f>D16+D17+D21+D22</f>
        <v>251.62226555105826</v>
      </c>
      <c r="E23" s="95">
        <f>E16+E17+E21</f>
        <v>184.29155580136847</v>
      </c>
      <c r="F23" s="42"/>
      <c r="G23" s="68"/>
      <c r="H23" s="42"/>
      <c r="I23" s="63">
        <f>I16+I17+I21+I22</f>
        <v>275.31994493060358</v>
      </c>
      <c r="J23" s="47"/>
      <c r="K23" s="62">
        <f>K16+K17+K21+K22</f>
        <v>260.110352015503</v>
      </c>
      <c r="L23" s="90"/>
      <c r="M23" s="62">
        <f>M16+M17+M21+M22</f>
        <v>260.110352015503</v>
      </c>
      <c r="N23" s="46"/>
      <c r="O23" s="62">
        <f>O16+O17+O21+O22</f>
        <v>264.20337882861116</v>
      </c>
      <c r="P23" s="46"/>
      <c r="Q23" s="62">
        <f>Q16+Q17+Q21+Q22</f>
        <v>262.77479632187072</v>
      </c>
      <c r="R23" s="85"/>
      <c r="S23" s="64">
        <f>S16+S17+S21+S22</f>
        <v>262.77479632187072</v>
      </c>
      <c r="T23" s="88"/>
      <c r="U23" s="68"/>
      <c r="V23" s="62">
        <f>V16+V17+V21</f>
        <v>-7.0055603055286255</v>
      </c>
      <c r="W23" s="107"/>
      <c r="X23" s="59"/>
    </row>
    <row r="24" spans="2:24" ht="16.5" x14ac:dyDescent="0.35">
      <c r="B24" s="11"/>
      <c r="C24" s="60"/>
      <c r="D24" s="61"/>
      <c r="E24" s="62"/>
      <c r="F24" s="42"/>
      <c r="G24" s="68"/>
      <c r="H24" s="42"/>
      <c r="I24" s="63"/>
      <c r="J24" s="47"/>
      <c r="K24" s="62"/>
      <c r="L24" s="90"/>
      <c r="M24" s="62"/>
      <c r="N24" s="46"/>
      <c r="O24" s="62"/>
      <c r="P24" s="46"/>
      <c r="Q24" s="62"/>
      <c r="R24" s="85"/>
      <c r="S24" s="64"/>
      <c r="T24" s="88"/>
      <c r="U24" s="68"/>
      <c r="V24" s="62"/>
      <c r="W24" s="107"/>
      <c r="X24" s="59"/>
    </row>
    <row r="25" spans="2:24" x14ac:dyDescent="0.25">
      <c r="B25" s="11" t="s">
        <v>14</v>
      </c>
      <c r="C25" s="51">
        <v>124.52839223508776</v>
      </c>
      <c r="D25" s="93">
        <v>18.966444673799309</v>
      </c>
      <c r="E25" s="53">
        <v>18.903800623921441</v>
      </c>
      <c r="F25" s="42">
        <f>E25/$D25</f>
        <v>0.99669711161183494</v>
      </c>
      <c r="G25" s="55">
        <f t="shared" si="20"/>
        <v>15.180313729767251</v>
      </c>
      <c r="H25" s="42" t="s">
        <v>10</v>
      </c>
      <c r="I25" s="56">
        <f>I$6*$E25</f>
        <v>19.844197822235643</v>
      </c>
      <c r="J25" s="47">
        <f>I25/$D25</f>
        <v>1.0462792665432379</v>
      </c>
      <c r="K25" s="53">
        <f>L25*D25</f>
        <v>19.844197822235643</v>
      </c>
      <c r="L25" s="90">
        <f t="shared" ref="L25" si="23">IF(J25&gt;1.05,1.05,IF(J25&lt;0.95,0.95,J25))</f>
        <v>1.0462792665432379</v>
      </c>
      <c r="M25" s="53">
        <f t="shared" ref="M25" si="24">IF(AND(L25&gt;=0.95,L25&lt;1.05),M$6*K25,K25)</f>
        <v>20.258541965811766</v>
      </c>
      <c r="N25" s="92">
        <f>M25/$D25</f>
        <v>1.0681254349054354</v>
      </c>
      <c r="O25" s="53">
        <f>P25*D25</f>
        <v>19.914766907489277</v>
      </c>
      <c r="P25" s="46">
        <f t="shared" ref="P25" si="25">IF(N25&gt;1.05,1.05,IF(N25&lt;0.95,0.95,N25))</f>
        <v>1.05</v>
      </c>
      <c r="Q25" s="53">
        <f t="shared" ref="Q25" si="26">R25*D25</f>
        <v>19.807085136892738</v>
      </c>
      <c r="R25" s="85">
        <f>Q$6</f>
        <v>1.0443225115487622</v>
      </c>
      <c r="S25" s="58">
        <f t="shared" ref="S25:S26" si="27">Q25</f>
        <v>19.807085136892738</v>
      </c>
      <c r="T25" s="88">
        <f>S25/$D25</f>
        <v>1.0443225115487622</v>
      </c>
      <c r="U25" s="55">
        <f t="shared" si="21"/>
        <v>15.905678039671816</v>
      </c>
      <c r="V25" s="53">
        <f>S25-E25</f>
        <v>0.90328451297129675</v>
      </c>
      <c r="W25" s="107">
        <f t="shared" si="22"/>
        <v>4.7783222587962193E-2</v>
      </c>
      <c r="X25" s="59"/>
    </row>
    <row r="26" spans="2:24" x14ac:dyDescent="0.25">
      <c r="B26" s="12" t="s">
        <v>15</v>
      </c>
      <c r="C26" s="60">
        <v>77.000000000000014</v>
      </c>
      <c r="D26" s="100">
        <v>21.803073269675476</v>
      </c>
      <c r="E26" s="62">
        <v>19.432874939320488</v>
      </c>
      <c r="F26" s="42">
        <f>E26/$D26</f>
        <v>0.89129063132344977</v>
      </c>
      <c r="G26" s="55">
        <f t="shared" si="20"/>
        <v>25.237499921195433</v>
      </c>
      <c r="H26" s="42">
        <v>1</v>
      </c>
      <c r="I26" s="63">
        <f>D26</f>
        <v>21.803073269675476</v>
      </c>
      <c r="J26" s="47">
        <f>I26/$D26</f>
        <v>1</v>
      </c>
      <c r="K26" s="62">
        <f>L26*$D26</f>
        <v>21.803073269675476</v>
      </c>
      <c r="L26" s="90">
        <f>$J26</f>
        <v>1</v>
      </c>
      <c r="M26" s="62">
        <f>N26*$D26</f>
        <v>21.803073269675476</v>
      </c>
      <c r="N26" s="46">
        <f>$J26</f>
        <v>1</v>
      </c>
      <c r="O26" s="62">
        <f>P26*D26</f>
        <v>21.803073269675476</v>
      </c>
      <c r="P26" s="46">
        <f>$J26</f>
        <v>1</v>
      </c>
      <c r="Q26" s="62">
        <f>R26*$D26</f>
        <v>21.803073269675476</v>
      </c>
      <c r="R26" s="85">
        <f>$J26</f>
        <v>1</v>
      </c>
      <c r="S26" s="64">
        <f t="shared" si="27"/>
        <v>21.803073269675476</v>
      </c>
      <c r="T26" s="88">
        <f>S26/$D26</f>
        <v>1</v>
      </c>
      <c r="U26" s="55">
        <f t="shared" si="21"/>
        <v>28.315679571007106</v>
      </c>
      <c r="V26" s="62">
        <f>S26-E26</f>
        <v>2.3701983303549881</v>
      </c>
      <c r="W26" s="107">
        <f t="shared" si="22"/>
        <v>0.12196848576219299</v>
      </c>
      <c r="X26" s="59"/>
    </row>
    <row r="27" spans="2:24" x14ac:dyDescent="0.25">
      <c r="B27" s="10" t="s">
        <v>16</v>
      </c>
      <c r="C27" s="39">
        <f t="shared" ref="C27" si="28">SUM(C25:C26)</f>
        <v>201.52839223508778</v>
      </c>
      <c r="D27" s="40">
        <f t="shared" ref="D27" si="29">SUM(D25:D26)</f>
        <v>40.769517943474781</v>
      </c>
      <c r="E27" s="41">
        <f t="shared" ref="E27" si="30">SUM(E25:E26)</f>
        <v>38.336675563241926</v>
      </c>
      <c r="F27" s="44"/>
      <c r="G27" s="43">
        <f t="shared" si="20"/>
        <v>19.022965021485042</v>
      </c>
      <c r="H27" s="69"/>
      <c r="I27" s="45">
        <f t="shared" ref="I27:M27" si="31">SUM(I25:I26)</f>
        <v>41.647271091911122</v>
      </c>
      <c r="J27" s="70"/>
      <c r="K27" s="41">
        <f t="shared" ref="K27" si="32">SUM(K25:K26)</f>
        <v>41.647271091911122</v>
      </c>
      <c r="L27" s="70"/>
      <c r="M27" s="41">
        <f t="shared" si="31"/>
        <v>42.061615235487238</v>
      </c>
      <c r="N27" s="70"/>
      <c r="O27" s="41">
        <f t="shared" ref="O27" si="33">SUM(O25:O26)</f>
        <v>41.717840177164753</v>
      </c>
      <c r="P27" s="70"/>
      <c r="Q27" s="41">
        <f t="shared" ref="Q27" si="34">SUM(Q25:Q26)</f>
        <v>41.610158406568218</v>
      </c>
      <c r="R27" s="71"/>
      <c r="S27" s="49">
        <f t="shared" ref="S27" si="35">SUM(S25:S26)</f>
        <v>41.610158406568218</v>
      </c>
      <c r="T27" s="44"/>
      <c r="U27" s="43">
        <f t="shared" si="21"/>
        <v>20.647293388828782</v>
      </c>
      <c r="V27" s="41">
        <f>SUM(V25:V26)</f>
        <v>3.2734828433262848</v>
      </c>
      <c r="W27" s="105">
        <f t="shared" si="22"/>
        <v>8.5387759768741509E-2</v>
      </c>
      <c r="X27" s="50"/>
    </row>
    <row r="28" spans="2:24" ht="7.5" customHeight="1" x14ac:dyDescent="0.25">
      <c r="B28" s="11"/>
      <c r="C28" s="51"/>
      <c r="D28" s="52"/>
      <c r="E28" s="53"/>
      <c r="F28" s="42"/>
      <c r="G28" s="55"/>
      <c r="H28" s="72"/>
      <c r="I28" s="56"/>
      <c r="J28" s="47"/>
      <c r="K28" s="53"/>
      <c r="L28" s="47"/>
      <c r="M28" s="53"/>
      <c r="N28" s="47"/>
      <c r="O28" s="53"/>
      <c r="P28" s="47"/>
      <c r="Q28" s="53"/>
      <c r="R28" s="48"/>
      <c r="S28" s="58"/>
      <c r="T28" s="42"/>
      <c r="U28" s="55"/>
      <c r="V28" s="53"/>
      <c r="W28" s="107"/>
      <c r="X28" s="59"/>
    </row>
    <row r="29" spans="2:24" ht="15.75" thickBot="1" x14ac:dyDescent="0.3">
      <c r="B29" s="13" t="s">
        <v>17</v>
      </c>
      <c r="C29" s="73">
        <f>C9+C14+C23+C27</f>
        <v>10548.590219236234</v>
      </c>
      <c r="D29" s="98">
        <f>D9+D14+D23+D27</f>
        <v>1835.6726419824874</v>
      </c>
      <c r="E29" s="94">
        <f>E9+E14+E23+E27</f>
        <v>1669.3636843058241</v>
      </c>
      <c r="F29" s="75"/>
      <c r="G29" s="76">
        <f>E29/$C29*100</f>
        <v>15.825467191450857</v>
      </c>
      <c r="H29" s="77"/>
      <c r="I29" s="99">
        <f>I9+I14+I23+I27</f>
        <v>1835.6726391149223</v>
      </c>
      <c r="J29" s="78"/>
      <c r="K29" s="79">
        <f>K9+K14+K23+K27</f>
        <v>1812.2646020742259</v>
      </c>
      <c r="L29" s="78"/>
      <c r="M29" s="79">
        <f>M9+M14+M23+M27</f>
        <v>1835.6726298988438</v>
      </c>
      <c r="N29" s="78"/>
      <c r="O29" s="79">
        <f>O9+O14+O23+O27</f>
        <v>1839.4218816536297</v>
      </c>
      <c r="P29" s="78"/>
      <c r="Q29" s="79">
        <f>Q9+Q14+Q23+Q27</f>
        <v>1835.67264201751</v>
      </c>
      <c r="R29" s="80"/>
      <c r="S29" s="104">
        <f>S9+S14+S23+S27</f>
        <v>1835.67264201751</v>
      </c>
      <c r="T29" s="75"/>
      <c r="U29" s="76">
        <f>S29/$C29*100</f>
        <v>17.402066094765988</v>
      </c>
      <c r="V29" s="74">
        <f>V9+V14+V23+V27</f>
        <v>80.820156885655024</v>
      </c>
      <c r="W29" s="97">
        <f>V29/E29</f>
        <v>4.8413750487966728E-2</v>
      </c>
      <c r="X29" s="50"/>
    </row>
    <row r="30" spans="2:24" ht="8.4499999999999993" customHeight="1" x14ac:dyDescent="0.25">
      <c r="B30" s="13"/>
      <c r="C30" s="81"/>
      <c r="D30" s="49"/>
      <c r="E30" s="49"/>
      <c r="F30" s="44"/>
      <c r="G30" s="82"/>
      <c r="H30" s="69"/>
      <c r="I30" s="49"/>
      <c r="J30" s="49"/>
      <c r="K30" s="49"/>
      <c r="L30" s="49"/>
      <c r="M30" s="69"/>
      <c r="N30" s="69"/>
      <c r="O30" s="49"/>
      <c r="P30" s="49"/>
      <c r="Q30" s="69"/>
      <c r="R30" s="69"/>
      <c r="S30" s="49"/>
      <c r="T30" s="44"/>
      <c r="U30" s="82"/>
      <c r="V30" s="83"/>
      <c r="W30" s="69"/>
      <c r="X30" s="50"/>
    </row>
    <row r="31" spans="2:24" x14ac:dyDescent="0.25">
      <c r="B31" s="13" t="s">
        <v>37</v>
      </c>
      <c r="C31" s="81"/>
      <c r="D31" s="49"/>
      <c r="E31" s="49">
        <f>E29-$D29</f>
        <v>-166.30895767666334</v>
      </c>
      <c r="F31" s="49"/>
      <c r="G31" s="49"/>
      <c r="H31" s="84"/>
      <c r="I31" s="49">
        <f>I29-$D29</f>
        <v>-2.8675651719822781E-6</v>
      </c>
      <c r="J31" s="49"/>
      <c r="K31" s="49">
        <f t="shared" ref="K31:M31" si="36">K29-$D29</f>
        <v>-23.408039908261571</v>
      </c>
      <c r="L31" s="49"/>
      <c r="M31" s="49">
        <f t="shared" si="36"/>
        <v>-1.2083643696314539E-5</v>
      </c>
      <c r="N31" s="49"/>
      <c r="O31" s="49">
        <f t="shared" ref="O31" si="37">O29-$D29</f>
        <v>3.7492396711422771</v>
      </c>
      <c r="P31" s="49"/>
      <c r="Q31" s="49">
        <f>Q29-$D29</f>
        <v>3.5022594602196477E-8</v>
      </c>
      <c r="R31" s="49"/>
      <c r="S31" s="49">
        <f>S29-$D29</f>
        <v>3.5022594602196477E-8</v>
      </c>
      <c r="T31" s="44"/>
      <c r="U31" s="82"/>
      <c r="V31" s="83"/>
      <c r="W31" s="69"/>
      <c r="X31" s="50"/>
    </row>
    <row r="32" spans="2:24" ht="6" customHeight="1" thickBot="1" x14ac:dyDescent="0.3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  <row r="34" spans="5:20" x14ac:dyDescent="0.25">
      <c r="E34" s="25"/>
      <c r="H34" t="s">
        <v>45</v>
      </c>
      <c r="M34" s="25"/>
      <c r="O34" s="26"/>
      <c r="T34" s="28"/>
    </row>
    <row r="35" spans="5:20" x14ac:dyDescent="0.25">
      <c r="O35" s="26"/>
    </row>
    <row r="36" spans="5:20" x14ac:dyDescent="0.25">
      <c r="E36" s="25"/>
    </row>
    <row r="37" spans="5:20" x14ac:dyDescent="0.25">
      <c r="O37" s="26"/>
    </row>
    <row r="39" spans="5:20" x14ac:dyDescent="0.25">
      <c r="E39" s="27"/>
    </row>
  </sheetData>
  <mergeCells count="12">
    <mergeCell ref="I5:J5"/>
    <mergeCell ref="K5:L5"/>
    <mergeCell ref="M5:N5"/>
    <mergeCell ref="O5:P5"/>
    <mergeCell ref="Q5:R5"/>
    <mergeCell ref="B2:W2"/>
    <mergeCell ref="C3:C4"/>
    <mergeCell ref="D3:D4"/>
    <mergeCell ref="E3:G3"/>
    <mergeCell ref="H3:U3"/>
    <mergeCell ref="V3:W3"/>
    <mergeCell ref="I4:R4"/>
  </mergeCells>
  <conditionalFormatting sqref="F9">
    <cfRule type="cellIs" dxfId="249" priority="220" operator="between">
      <formula>0.95</formula>
      <formula>1.05</formula>
    </cfRule>
    <cfRule type="cellIs" dxfId="248" priority="216" operator="between">
      <formula>0.95</formula>
      <formula>1.05</formula>
    </cfRule>
    <cfRule type="cellIs" dxfId="247" priority="219" operator="greaterThan">
      <formula>1.05</formula>
    </cfRule>
    <cfRule type="cellIs" dxfId="246" priority="218" operator="lessThan">
      <formula>0.95</formula>
    </cfRule>
    <cfRule type="cellIs" dxfId="245" priority="217" operator="between">
      <formula>1</formula>
      <formula>1</formula>
    </cfRule>
  </conditionalFormatting>
  <conditionalFormatting sqref="F11:F13">
    <cfRule type="cellIs" dxfId="244" priority="212" operator="between">
      <formula>1</formula>
      <formula>1</formula>
    </cfRule>
    <cfRule type="cellIs" dxfId="243" priority="211" operator="between">
      <formula>0.95</formula>
      <formula>1.05</formula>
    </cfRule>
    <cfRule type="cellIs" dxfId="242" priority="215" operator="between">
      <formula>0.95</formula>
      <formula>1.05</formula>
    </cfRule>
    <cfRule type="cellIs" dxfId="241" priority="214" operator="greaterThan">
      <formula>1.05</formula>
    </cfRule>
    <cfRule type="cellIs" dxfId="240" priority="213" operator="lessThan">
      <formula>0.95</formula>
    </cfRule>
  </conditionalFormatting>
  <conditionalFormatting sqref="F16:F17">
    <cfRule type="cellIs" dxfId="239" priority="206" operator="between">
      <formula>0.95</formula>
      <formula>1.05</formula>
    </cfRule>
    <cfRule type="cellIs" dxfId="238" priority="207" operator="between">
      <formula>1</formula>
      <formula>1</formula>
    </cfRule>
    <cfRule type="cellIs" dxfId="237" priority="208" operator="lessThan">
      <formula>0.95</formula>
    </cfRule>
    <cfRule type="cellIs" dxfId="236" priority="209" operator="greaterThan">
      <formula>1.05</formula>
    </cfRule>
    <cfRule type="cellIs" dxfId="235" priority="210" operator="between">
      <formula>0.95</formula>
      <formula>1.05</formula>
    </cfRule>
  </conditionalFormatting>
  <conditionalFormatting sqref="F21:F22 F25:F26">
    <cfRule type="cellIs" dxfId="234" priority="27" operator="between">
      <formula>1</formula>
      <formula>1</formula>
    </cfRule>
    <cfRule type="cellIs" dxfId="233" priority="26" operator="between">
      <formula>0.95</formula>
      <formula>1.05</formula>
    </cfRule>
    <cfRule type="cellIs" dxfId="232" priority="28" operator="lessThan">
      <formula>0.95</formula>
    </cfRule>
    <cfRule type="cellIs" dxfId="231" priority="29" operator="greaterThan">
      <formula>1.05</formula>
    </cfRule>
    <cfRule type="cellIs" dxfId="230" priority="30" operator="between">
      <formula>0.95</formula>
      <formula>1.05</formula>
    </cfRule>
  </conditionalFormatting>
  <conditionalFormatting sqref="J9">
    <cfRule type="cellIs" dxfId="229" priority="192" operator="between">
      <formula>1</formula>
      <formula>1</formula>
    </cfRule>
    <cfRule type="cellIs" dxfId="228" priority="193" operator="lessThan">
      <formula>0.95</formula>
    </cfRule>
    <cfRule type="cellIs" dxfId="227" priority="194" operator="greaterThan">
      <formula>1.05</formula>
    </cfRule>
    <cfRule type="cellIs" dxfId="226" priority="191" operator="between">
      <formula>0.95</formula>
      <formula>1.05</formula>
    </cfRule>
    <cfRule type="cellIs" dxfId="225" priority="195" operator="between">
      <formula>0.95</formula>
      <formula>1.05</formula>
    </cfRule>
  </conditionalFormatting>
  <conditionalFormatting sqref="J11:J13">
    <cfRule type="cellIs" dxfId="224" priority="55" operator="between">
      <formula>0.95</formula>
      <formula>1.05</formula>
    </cfRule>
    <cfRule type="cellIs" dxfId="223" priority="51" operator="between">
      <formula>0.95</formula>
      <formula>1.05</formula>
    </cfRule>
    <cfRule type="cellIs" dxfId="222" priority="52" operator="between">
      <formula>1</formula>
      <formula>1</formula>
    </cfRule>
    <cfRule type="cellIs" dxfId="221" priority="53" operator="lessThan">
      <formula>0.95</formula>
    </cfRule>
    <cfRule type="cellIs" dxfId="220" priority="54" operator="greaterThan">
      <formula>1.05</formula>
    </cfRule>
  </conditionalFormatting>
  <conditionalFormatting sqref="J16:J17">
    <cfRule type="cellIs" dxfId="219" priority="185" operator="between">
      <formula>0.95</formula>
      <formula>1.05</formula>
    </cfRule>
    <cfRule type="cellIs" dxfId="218" priority="184" operator="greaterThan">
      <formula>1.05</formula>
    </cfRule>
    <cfRule type="cellIs" dxfId="217" priority="183" operator="lessThan">
      <formula>0.95</formula>
    </cfRule>
    <cfRule type="cellIs" dxfId="216" priority="182" operator="between">
      <formula>1</formula>
      <formula>1</formula>
    </cfRule>
    <cfRule type="cellIs" dxfId="215" priority="181" operator="between">
      <formula>0.95</formula>
      <formula>1.05</formula>
    </cfRule>
  </conditionalFormatting>
  <conditionalFormatting sqref="J21:J22 J25:J26">
    <cfRule type="cellIs" dxfId="214" priority="21" operator="between">
      <formula>0.95</formula>
      <formula>1.05</formula>
    </cfRule>
    <cfRule type="cellIs" dxfId="213" priority="25" operator="between">
      <formula>0.95</formula>
      <formula>1.05</formula>
    </cfRule>
    <cfRule type="cellIs" dxfId="212" priority="24" operator="greaterThan">
      <formula>1.05</formula>
    </cfRule>
    <cfRule type="cellIs" dxfId="211" priority="23" operator="lessThan">
      <formula>0.95</formula>
    </cfRule>
    <cfRule type="cellIs" dxfId="210" priority="22" operator="between">
      <formula>1</formula>
      <formula>1</formula>
    </cfRule>
  </conditionalFormatting>
  <conditionalFormatting sqref="L9">
    <cfRule type="cellIs" dxfId="209" priority="141" operator="between">
      <formula>0.95</formula>
      <formula>1.05</formula>
    </cfRule>
    <cfRule type="cellIs" dxfId="208" priority="142" operator="between">
      <formula>1</formula>
      <formula>1</formula>
    </cfRule>
    <cfRule type="cellIs" dxfId="207" priority="143" operator="lessThan">
      <formula>0.95</formula>
    </cfRule>
    <cfRule type="cellIs" dxfId="206" priority="144" operator="greaterThan">
      <formula>1.05</formula>
    </cfRule>
    <cfRule type="cellIs" dxfId="205" priority="145" operator="between">
      <formula>0.95</formula>
      <formula>1.05</formula>
    </cfRule>
  </conditionalFormatting>
  <conditionalFormatting sqref="L11:L13">
    <cfRule type="cellIs" dxfId="204" priority="46" operator="between">
      <formula>0.95</formula>
      <formula>1.05</formula>
    </cfRule>
    <cfRule type="cellIs" dxfId="203" priority="47" operator="between">
      <formula>1</formula>
      <formula>1</formula>
    </cfRule>
    <cfRule type="cellIs" dxfId="202" priority="48" operator="lessThan">
      <formula>0.95</formula>
    </cfRule>
    <cfRule type="cellIs" dxfId="201" priority="50" operator="between">
      <formula>0.95</formula>
      <formula>1.05</formula>
    </cfRule>
    <cfRule type="cellIs" dxfId="200" priority="49" operator="greaterThan">
      <formula>1.05</formula>
    </cfRule>
  </conditionalFormatting>
  <conditionalFormatting sqref="L16:L17">
    <cfRule type="cellIs" dxfId="199" priority="134" operator="greaterThan">
      <formula>1.05</formula>
    </cfRule>
    <cfRule type="cellIs" dxfId="198" priority="135" operator="between">
      <formula>0.95</formula>
      <formula>1.05</formula>
    </cfRule>
    <cfRule type="cellIs" dxfId="197" priority="133" operator="lessThan">
      <formula>0.95</formula>
    </cfRule>
    <cfRule type="cellIs" dxfId="196" priority="131" operator="between">
      <formula>0.95</formula>
      <formula>1.05</formula>
    </cfRule>
    <cfRule type="cellIs" dxfId="195" priority="132" operator="between">
      <formula>1</formula>
      <formula>1</formula>
    </cfRule>
  </conditionalFormatting>
  <conditionalFormatting sqref="L21:L22 L25:L26">
    <cfRule type="cellIs" dxfId="194" priority="14" operator="greaterThan">
      <formula>1.05</formula>
    </cfRule>
    <cfRule type="cellIs" dxfId="193" priority="15" operator="between">
      <formula>0.95</formula>
      <formula>1.05</formula>
    </cfRule>
    <cfRule type="cellIs" dxfId="192" priority="11" operator="between">
      <formula>0.95</formula>
      <formula>1.05</formula>
    </cfRule>
    <cfRule type="cellIs" dxfId="191" priority="12" operator="between">
      <formula>1</formula>
      <formula>1</formula>
    </cfRule>
    <cfRule type="cellIs" dxfId="190" priority="13" operator="lessThan">
      <formula>0.95</formula>
    </cfRule>
  </conditionalFormatting>
  <conditionalFormatting sqref="N9">
    <cfRule type="cellIs" dxfId="189" priority="102" operator="between">
      <formula>1</formula>
      <formula>1</formula>
    </cfRule>
    <cfRule type="cellIs" dxfId="188" priority="104" operator="greaterThan">
      <formula>1.05</formula>
    </cfRule>
    <cfRule type="cellIs" dxfId="187" priority="105" operator="between">
      <formula>0.95</formula>
      <formula>1.05</formula>
    </cfRule>
    <cfRule type="cellIs" dxfId="186" priority="103" operator="lessThan">
      <formula>0.95</formula>
    </cfRule>
    <cfRule type="cellIs" dxfId="185" priority="101" operator="between">
      <formula>0.95</formula>
      <formula>1.05</formula>
    </cfRule>
  </conditionalFormatting>
  <conditionalFormatting sqref="N11:N13 P11:P13">
    <cfRule type="cellIs" dxfId="184" priority="45" operator="between">
      <formula>0.95</formula>
      <formula>1.05</formula>
    </cfRule>
    <cfRule type="cellIs" dxfId="183" priority="41" operator="between">
      <formula>0.95</formula>
      <formula>1.05</formula>
    </cfRule>
    <cfRule type="cellIs" dxfId="182" priority="42" operator="between">
      <formula>1</formula>
      <formula>1</formula>
    </cfRule>
    <cfRule type="cellIs" dxfId="181" priority="43" operator="lessThan">
      <formula>0.95</formula>
    </cfRule>
    <cfRule type="cellIs" dxfId="180" priority="44" operator="greaterThan">
      <formula>1.05</formula>
    </cfRule>
  </conditionalFormatting>
  <conditionalFormatting sqref="N16:N17 P16:P17">
    <cfRule type="cellIs" dxfId="179" priority="92" operator="between">
      <formula>1</formula>
      <formula>1</formula>
    </cfRule>
    <cfRule type="cellIs" dxfId="178" priority="91" operator="between">
      <formula>0.95</formula>
      <formula>1.05</formula>
    </cfRule>
    <cfRule type="cellIs" dxfId="177" priority="93" operator="lessThan">
      <formula>0.95</formula>
    </cfRule>
    <cfRule type="cellIs" dxfId="176" priority="94" operator="greaterThan">
      <formula>1.05</formula>
    </cfRule>
    <cfRule type="cellIs" dxfId="175" priority="95" operator="between">
      <formula>0.95</formula>
      <formula>1.05</formula>
    </cfRule>
  </conditionalFormatting>
  <conditionalFormatting sqref="N21:N22 P21:P22 N25:N26 P25:P26">
    <cfRule type="cellIs" dxfId="174" priority="1" operator="between">
      <formula>0.95</formula>
      <formula>1.05</formula>
    </cfRule>
    <cfRule type="cellIs" dxfId="173" priority="2" operator="between">
      <formula>1</formula>
      <formula>1</formula>
    </cfRule>
    <cfRule type="cellIs" dxfId="172" priority="3" operator="lessThan">
      <formula>0.95</formula>
    </cfRule>
    <cfRule type="cellIs" dxfId="171" priority="4" operator="greaterThan">
      <formula>1.05</formula>
    </cfRule>
    <cfRule type="cellIs" dxfId="170" priority="5" operator="between">
      <formula>0.95</formula>
      <formula>1.05</formula>
    </cfRule>
  </conditionalFormatting>
  <conditionalFormatting sqref="P9">
    <cfRule type="cellIs" dxfId="169" priority="69" operator="greaterThan">
      <formula>1.05</formula>
    </cfRule>
    <cfRule type="cellIs" dxfId="168" priority="68" operator="lessThan">
      <formula>0.95</formula>
    </cfRule>
    <cfRule type="cellIs" dxfId="167" priority="70" operator="between">
      <formula>0.95</formula>
      <formula>1.05</formula>
    </cfRule>
    <cfRule type="cellIs" dxfId="166" priority="67" operator="between">
      <formula>1</formula>
      <formula>1</formula>
    </cfRule>
    <cfRule type="cellIs" dxfId="165" priority="66" operator="between">
      <formula>0.95</formula>
      <formula>1.05</formula>
    </cfRule>
  </conditionalFormatting>
  <conditionalFormatting sqref="R9">
    <cfRule type="cellIs" dxfId="164" priority="120" operator="between">
      <formula>0.95</formula>
      <formula>1.05</formula>
    </cfRule>
    <cfRule type="cellIs" dxfId="163" priority="116" operator="between">
      <formula>0.95</formula>
      <formula>1.05</formula>
    </cfRule>
    <cfRule type="cellIs" dxfId="162" priority="119" operator="greaterThan">
      <formula>1.05</formula>
    </cfRule>
    <cfRule type="cellIs" dxfId="161" priority="118" operator="lessThan">
      <formula>0.95</formula>
    </cfRule>
    <cfRule type="cellIs" dxfId="160" priority="117" operator="between">
      <formula>1</formula>
      <formula>1</formula>
    </cfRule>
  </conditionalFormatting>
  <conditionalFormatting sqref="R11:R13">
    <cfRule type="cellIs" dxfId="159" priority="36" operator="between">
      <formula>0.95</formula>
      <formula>1.05</formula>
    </cfRule>
    <cfRule type="cellIs" dxfId="158" priority="39" operator="greaterThan">
      <formula>1.05</formula>
    </cfRule>
    <cfRule type="cellIs" dxfId="157" priority="38" operator="lessThan">
      <formula>0.95</formula>
    </cfRule>
    <cfRule type="cellIs" dxfId="156" priority="37" operator="between">
      <formula>1</formula>
      <formula>1</formula>
    </cfRule>
    <cfRule type="cellIs" dxfId="155" priority="40" operator="between">
      <formula>0.95</formula>
      <formula>1.05</formula>
    </cfRule>
  </conditionalFormatting>
  <conditionalFormatting sqref="R16:R17">
    <cfRule type="cellIs" dxfId="154" priority="112" operator="between">
      <formula>1</formula>
      <formula>1</formula>
    </cfRule>
    <cfRule type="cellIs" dxfId="153" priority="111" operator="between">
      <formula>0.95</formula>
      <formula>1.05</formula>
    </cfRule>
    <cfRule type="cellIs" dxfId="152" priority="115" operator="between">
      <formula>0.95</formula>
      <formula>1.05</formula>
    </cfRule>
    <cfRule type="cellIs" dxfId="151" priority="114" operator="greaterThan">
      <formula>1.05</formula>
    </cfRule>
    <cfRule type="cellIs" dxfId="150" priority="113" operator="lessThan">
      <formula>0.95</formula>
    </cfRule>
  </conditionalFormatting>
  <conditionalFormatting sqref="R21:R22 R25:R26">
    <cfRule type="cellIs" dxfId="149" priority="9" operator="greaterThan">
      <formula>1.05</formula>
    </cfRule>
    <cfRule type="cellIs" dxfId="148" priority="7" operator="between">
      <formula>1</formula>
      <formula>1</formula>
    </cfRule>
    <cfRule type="cellIs" dxfId="147" priority="10" operator="between">
      <formula>0.95</formula>
      <formula>1.05</formula>
    </cfRule>
    <cfRule type="cellIs" dxfId="146" priority="8" operator="lessThan">
      <formula>0.95</formula>
    </cfRule>
    <cfRule type="cellIs" dxfId="145" priority="6" operator="between">
      <formula>0.95</formula>
      <formula>1.05</formula>
    </cfRule>
  </conditionalFormatting>
  <conditionalFormatting sqref="T9">
    <cfRule type="cellIs" dxfId="144" priority="169" operator="greaterThan">
      <formula>1.05</formula>
    </cfRule>
    <cfRule type="cellIs" dxfId="143" priority="166" operator="between">
      <formula>0.95</formula>
      <formula>1.05</formula>
    </cfRule>
    <cfRule type="cellIs" dxfId="142" priority="167" operator="between">
      <formula>1</formula>
      <formula>1</formula>
    </cfRule>
    <cfRule type="cellIs" dxfId="141" priority="168" operator="lessThan">
      <formula>0.95</formula>
    </cfRule>
    <cfRule type="cellIs" dxfId="140" priority="170" operator="between">
      <formula>0.95</formula>
      <formula>1.05</formula>
    </cfRule>
  </conditionalFormatting>
  <conditionalFormatting sqref="T11:T13">
    <cfRule type="cellIs" dxfId="139" priority="162" operator="between">
      <formula>1</formula>
      <formula>1</formula>
    </cfRule>
    <cfRule type="cellIs" dxfId="138" priority="163" operator="lessThan">
      <formula>0.95</formula>
    </cfRule>
    <cfRule type="cellIs" dxfId="137" priority="164" operator="greaterThan">
      <formula>1.05</formula>
    </cfRule>
    <cfRule type="cellIs" dxfId="136" priority="165" operator="between">
      <formula>0.95</formula>
      <formula>1.05</formula>
    </cfRule>
    <cfRule type="cellIs" dxfId="135" priority="161" operator="between">
      <formula>0.95</formula>
      <formula>1.05</formula>
    </cfRule>
  </conditionalFormatting>
  <conditionalFormatting sqref="T16:T17">
    <cfRule type="cellIs" dxfId="134" priority="158" operator="lessThan">
      <formula>0.95</formula>
    </cfRule>
    <cfRule type="cellIs" dxfId="133" priority="157" operator="between">
      <formula>1</formula>
      <formula>1</formula>
    </cfRule>
    <cfRule type="cellIs" dxfId="132" priority="156" operator="between">
      <formula>0.95</formula>
      <formula>1.05</formula>
    </cfRule>
    <cfRule type="cellIs" dxfId="131" priority="160" operator="between">
      <formula>0.95</formula>
      <formula>1.05</formula>
    </cfRule>
    <cfRule type="cellIs" dxfId="130" priority="159" operator="greaterThan">
      <formula>1.05</formula>
    </cfRule>
  </conditionalFormatting>
  <conditionalFormatting sqref="T21:T22 T25:T26">
    <cfRule type="cellIs" dxfId="129" priority="20" operator="between">
      <formula>0.95</formula>
      <formula>1.05</formula>
    </cfRule>
    <cfRule type="cellIs" dxfId="128" priority="19" operator="greaterThan">
      <formula>1.05</formula>
    </cfRule>
    <cfRule type="cellIs" dxfId="127" priority="18" operator="lessThan">
      <formula>0.95</formula>
    </cfRule>
    <cfRule type="cellIs" dxfId="126" priority="17" operator="between">
      <formula>1</formula>
      <formula>1</formula>
    </cfRule>
    <cfRule type="cellIs" dxfId="125" priority="16" operator="between">
      <formula>0.95</formula>
      <formula>1.05</formula>
    </cfRule>
  </conditionalFormatting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2051-16A6-40E8-BBC2-291F4616C18D}">
  <dimension ref="B1:IE164"/>
  <sheetViews>
    <sheetView tabSelected="1" zoomScale="80" zoomScaleNormal="80" workbookViewId="0">
      <pane xSplit="7" ySplit="7" topLeftCell="H8" activePane="bottomRight" state="frozen"/>
      <selection activeCell="G11" sqref="G11"/>
      <selection pane="topRight" activeCell="G11" sqref="G11"/>
      <selection pane="bottomLeft" activeCell="G11" sqref="G11"/>
      <selection pane="bottomRight" activeCell="O31" sqref="O31"/>
    </sheetView>
  </sheetViews>
  <sheetFormatPr defaultRowHeight="15" x14ac:dyDescent="0.25"/>
  <cols>
    <col min="1" max="1" width="2.5703125" customWidth="1"/>
    <col min="2" max="2" width="26.140625" customWidth="1"/>
    <col min="3" max="3" width="16" customWidth="1"/>
    <col min="4" max="4" width="11.42578125" bestFit="1" customWidth="1"/>
    <col min="5" max="5" width="10.140625" bestFit="1" customWidth="1"/>
    <col min="6" max="6" width="12.5703125" bestFit="1" customWidth="1"/>
    <col min="7" max="7" width="8.5703125" bestFit="1" customWidth="1"/>
    <col min="8" max="8" width="9.5703125" bestFit="1" customWidth="1"/>
    <col min="9" max="9" width="14.140625" customWidth="1"/>
    <col min="10" max="10" width="10.85546875" customWidth="1"/>
    <col min="11" max="11" width="10" customWidth="1"/>
    <col min="12" max="12" width="8.5703125" bestFit="1" customWidth="1"/>
    <col min="13" max="13" width="11" customWidth="1"/>
    <col min="14" max="14" width="9.140625" customWidth="1"/>
    <col min="15" max="15" width="11.140625" customWidth="1"/>
    <col min="16" max="16" width="9.85546875" customWidth="1"/>
    <col min="17" max="17" width="11.140625" customWidth="1"/>
    <col min="18" max="18" width="9.140625" bestFit="1" customWidth="1"/>
    <col min="19" max="19" width="13" bestFit="1" customWidth="1"/>
    <col min="20" max="20" width="10.5703125" customWidth="1"/>
    <col min="21" max="21" width="8.42578125" bestFit="1" customWidth="1"/>
    <col min="22" max="22" width="10" customWidth="1"/>
    <col min="23" max="23" width="9.28515625" customWidth="1"/>
    <col min="24" max="24" width="1.85546875" customWidth="1"/>
    <col min="25" max="25" width="1.5703125" customWidth="1"/>
    <col min="26" max="26" width="3.140625" customWidth="1"/>
  </cols>
  <sheetData>
    <row r="1" spans="2:24" ht="15.75" thickBot="1" x14ac:dyDescent="0.3"/>
    <row r="2" spans="2:24" ht="46.5" x14ac:dyDescent="0.7">
      <c r="B2" s="227" t="s">
        <v>38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19"/>
    </row>
    <row r="3" spans="2:24" ht="72" customHeight="1" thickBot="1" x14ac:dyDescent="0.4">
      <c r="B3" s="109"/>
      <c r="C3" s="228" t="s">
        <v>39</v>
      </c>
      <c r="D3" s="228" t="s">
        <v>20</v>
      </c>
      <c r="E3" s="230" t="s">
        <v>40</v>
      </c>
      <c r="F3" s="231"/>
      <c r="G3" s="232"/>
      <c r="H3" s="233" t="s">
        <v>41</v>
      </c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4"/>
      <c r="U3" s="235"/>
      <c r="V3" s="236" t="s">
        <v>22</v>
      </c>
      <c r="W3" s="237"/>
      <c r="X3" s="110"/>
    </row>
    <row r="4" spans="2:24" ht="43.5" customHeight="1" x14ac:dyDescent="0.25">
      <c r="B4" s="109" t="s">
        <v>23</v>
      </c>
      <c r="C4" s="229"/>
      <c r="D4" s="205"/>
      <c r="E4" s="111" t="s">
        <v>24</v>
      </c>
      <c r="F4" s="112" t="s">
        <v>25</v>
      </c>
      <c r="G4" s="113" t="s">
        <v>26</v>
      </c>
      <c r="H4" s="112" t="s">
        <v>27</v>
      </c>
      <c r="I4" s="238" t="s">
        <v>28</v>
      </c>
      <c r="J4" s="239"/>
      <c r="K4" s="239"/>
      <c r="L4" s="239"/>
      <c r="M4" s="216"/>
      <c r="N4" s="216"/>
      <c r="O4" s="217"/>
      <c r="P4" s="217"/>
      <c r="Q4" s="217"/>
      <c r="R4" s="218"/>
      <c r="S4" s="114" t="s">
        <v>29</v>
      </c>
      <c r="T4" s="114" t="s">
        <v>25</v>
      </c>
      <c r="U4" s="115" t="s">
        <v>26</v>
      </c>
      <c r="V4" s="116" t="s">
        <v>30</v>
      </c>
      <c r="W4" s="117" t="s">
        <v>31</v>
      </c>
      <c r="X4" s="118"/>
    </row>
    <row r="5" spans="2:24" x14ac:dyDescent="0.25">
      <c r="B5" s="119" t="s">
        <v>32</v>
      </c>
      <c r="C5" s="120"/>
      <c r="D5" s="120"/>
      <c r="E5" s="121"/>
      <c r="F5" s="122"/>
      <c r="G5" s="17"/>
      <c r="H5" s="122"/>
      <c r="I5" s="224">
        <v>1</v>
      </c>
      <c r="J5" s="220"/>
      <c r="K5" s="225">
        <v>2</v>
      </c>
      <c r="L5" s="220"/>
      <c r="M5" s="225">
        <v>3</v>
      </c>
      <c r="N5" s="220"/>
      <c r="O5" s="225">
        <v>4</v>
      </c>
      <c r="P5" s="220"/>
      <c r="Q5" s="226">
        <v>5</v>
      </c>
      <c r="R5" s="223"/>
      <c r="S5" s="122"/>
      <c r="T5" s="122"/>
      <c r="U5" s="123"/>
      <c r="V5" s="121"/>
      <c r="W5" s="123"/>
      <c r="X5" s="118"/>
    </row>
    <row r="6" spans="2:24" ht="77.25" x14ac:dyDescent="0.25">
      <c r="B6" s="119" t="s">
        <v>33</v>
      </c>
      <c r="C6" s="120"/>
      <c r="D6" s="120"/>
      <c r="E6" s="121"/>
      <c r="F6" s="122" t="s">
        <v>34</v>
      </c>
      <c r="G6" s="17"/>
      <c r="H6" s="122"/>
      <c r="I6" s="124">
        <v>1.045597047360622</v>
      </c>
      <c r="J6" s="125" t="s">
        <v>35</v>
      </c>
      <c r="K6" s="126" t="s">
        <v>10</v>
      </c>
      <c r="L6" s="125" t="s">
        <v>35</v>
      </c>
      <c r="M6" s="127">
        <v>1.0087682335169781</v>
      </c>
      <c r="N6" s="125" t="s">
        <v>35</v>
      </c>
      <c r="O6" s="126" t="s">
        <v>10</v>
      </c>
      <c r="P6" s="125" t="s">
        <v>35</v>
      </c>
      <c r="Q6" s="127">
        <v>1.0470779516371551</v>
      </c>
      <c r="R6" s="128" t="s">
        <v>35</v>
      </c>
      <c r="S6" s="122"/>
      <c r="T6" s="129"/>
      <c r="U6" s="123"/>
      <c r="V6" s="121"/>
      <c r="W6" s="123"/>
      <c r="X6" s="118"/>
    </row>
    <row r="7" spans="2:24" ht="7.35" customHeight="1" x14ac:dyDescent="0.25">
      <c r="B7" s="119"/>
      <c r="C7" s="120"/>
      <c r="D7" s="120"/>
      <c r="E7" s="121"/>
      <c r="F7" s="122"/>
      <c r="G7" s="17"/>
      <c r="H7" s="122"/>
      <c r="I7" s="130"/>
      <c r="J7" s="123"/>
      <c r="K7" s="121"/>
      <c r="L7" s="123"/>
      <c r="M7" s="121"/>
      <c r="N7" s="123"/>
      <c r="O7" s="121"/>
      <c r="P7" s="123"/>
      <c r="Q7" s="122"/>
      <c r="R7" s="118"/>
      <c r="S7" s="122"/>
      <c r="T7" s="122"/>
      <c r="U7" s="123"/>
      <c r="V7" s="121"/>
      <c r="W7" s="123"/>
      <c r="X7" s="118"/>
    </row>
    <row r="8" spans="2:24" x14ac:dyDescent="0.25">
      <c r="B8" s="119" t="s">
        <v>0</v>
      </c>
      <c r="C8" s="120"/>
      <c r="D8" s="120"/>
      <c r="E8" s="121" t="s">
        <v>36</v>
      </c>
      <c r="F8" s="122"/>
      <c r="G8" s="131"/>
      <c r="I8" s="23"/>
      <c r="J8" s="4"/>
      <c r="K8" s="3"/>
      <c r="L8" s="4"/>
      <c r="M8" s="3"/>
      <c r="N8" s="4"/>
      <c r="O8" s="29"/>
      <c r="P8" s="4"/>
      <c r="Q8" s="26"/>
      <c r="R8" s="9"/>
      <c r="U8" s="123"/>
      <c r="V8" s="3"/>
      <c r="W8" s="4"/>
      <c r="X8" s="9"/>
    </row>
    <row r="9" spans="2:24" x14ac:dyDescent="0.25">
      <c r="B9" s="132" t="s">
        <v>1</v>
      </c>
      <c r="C9" s="133">
        <v>5174.2858079257185</v>
      </c>
      <c r="D9" s="134">
        <v>1137.4633708322051</v>
      </c>
      <c r="E9" s="135">
        <v>1047.7449588428867</v>
      </c>
      <c r="F9" s="136">
        <f>E9/$D9</f>
        <v>0.92112413085998757</v>
      </c>
      <c r="G9" s="137">
        <f>E9/$C9*100</f>
        <v>20.249073934764141</v>
      </c>
      <c r="H9" s="138" t="s">
        <v>10</v>
      </c>
      <c r="I9" s="139">
        <f>I$6*$E9</f>
        <v>1095.5190353530988</v>
      </c>
      <c r="J9" s="140">
        <f>I9/$D9</f>
        <v>0.96312467147982228</v>
      </c>
      <c r="K9" s="135">
        <f>L9*D9</f>
        <v>1095.5190353530988</v>
      </c>
      <c r="L9" s="141">
        <f>IF(J9&gt;1.05,1.05,IF(J9&lt;0.95,0.95,J9))</f>
        <v>0.96312467147982228</v>
      </c>
      <c r="M9" s="135">
        <f>IF(AND(L9&gt;=0.95,L9&lt;1.05),M$6*K9,K9)</f>
        <v>1105.1248020773694</v>
      </c>
      <c r="N9" s="142">
        <f>M9/$D9</f>
        <v>0.97156957350532025</v>
      </c>
      <c r="O9" s="135">
        <f>P9*D9</f>
        <v>1105.1248020773694</v>
      </c>
      <c r="P9" s="140">
        <f>IF(N9&gt;1.05,1.05,IF(N9&lt;0.95,0.95,N9))</f>
        <v>0.97156957350532025</v>
      </c>
      <c r="Q9" s="135">
        <f>O9</f>
        <v>1105.1248020773694</v>
      </c>
      <c r="R9" s="143">
        <f>Q9/$D9</f>
        <v>0.97156957350532025</v>
      </c>
      <c r="S9" s="144">
        <f>Q9</f>
        <v>1105.1248020773694</v>
      </c>
      <c r="T9" s="145">
        <f>S9/$D9</f>
        <v>0.97156957350532025</v>
      </c>
      <c r="U9" s="137">
        <f>S9/$C9*100</f>
        <v>21.358016219061444</v>
      </c>
      <c r="V9" s="135">
        <f>S9-E9</f>
        <v>57.379843234482678</v>
      </c>
      <c r="W9" s="146">
        <f>V9/E9</f>
        <v>5.4765086436542806E-2</v>
      </c>
      <c r="X9" s="147"/>
    </row>
    <row r="10" spans="2:24" ht="8.85" customHeight="1" x14ac:dyDescent="0.25">
      <c r="B10" s="148"/>
      <c r="C10" s="149"/>
      <c r="D10" s="150"/>
      <c r="E10" s="151"/>
      <c r="F10" s="152"/>
      <c r="G10" s="153"/>
      <c r="H10" s="136"/>
      <c r="I10" s="154"/>
      <c r="J10" s="155"/>
      <c r="K10" s="151"/>
      <c r="L10" s="141"/>
      <c r="M10" s="151"/>
      <c r="N10" s="140"/>
      <c r="O10" s="151"/>
      <c r="P10" s="156"/>
      <c r="Q10" s="151"/>
      <c r="R10" s="143"/>
      <c r="S10" s="157"/>
      <c r="T10" s="145"/>
      <c r="U10" s="153"/>
      <c r="V10" s="151"/>
      <c r="W10" s="158"/>
      <c r="X10" s="159"/>
    </row>
    <row r="11" spans="2:24" x14ac:dyDescent="0.25">
      <c r="B11" s="148" t="s">
        <v>2</v>
      </c>
      <c r="C11" s="149">
        <v>356.34115182167255</v>
      </c>
      <c r="D11" s="150">
        <v>69.528564513019518</v>
      </c>
      <c r="E11" s="151">
        <v>69.119308065239494</v>
      </c>
      <c r="F11" s="136">
        <f>E11/$D11</f>
        <v>0.99411383723155411</v>
      </c>
      <c r="G11" s="153">
        <f>E11/$C11*100</f>
        <v>19.39694804035139</v>
      </c>
      <c r="H11" s="136" t="s">
        <v>10</v>
      </c>
      <c r="I11" s="154">
        <f>I$6*$E11</f>
        <v>72.270944428623636</v>
      </c>
      <c r="J11" s="156">
        <f>I11/$D11</f>
        <v>1.0394424929496509</v>
      </c>
      <c r="K11" s="151">
        <f>L11*D11</f>
        <v>72.270944428623636</v>
      </c>
      <c r="L11" s="141">
        <f t="shared" ref="L11:L13" si="0">IF(J11&gt;1.05,1.05,IF(J11&lt;0.95,0.95,J11))</f>
        <v>1.0394424929496509</v>
      </c>
      <c r="M11" s="151">
        <f>IF(AND(L11&gt;=0.95,L11&lt;1.05),M$6*K11,K11)</f>
        <v>72.904632945866354</v>
      </c>
      <c r="N11" s="142">
        <f>M11/$D11</f>
        <v>1.0485565674553032</v>
      </c>
      <c r="O11" s="151">
        <f>P11*D11</f>
        <v>72.904632945866354</v>
      </c>
      <c r="P11" s="140">
        <f t="shared" ref="P11:P13" si="1">IF(N11&gt;1.05,1.05,IF(N11&lt;0.95,0.95,N11))</f>
        <v>1.0485565674553032</v>
      </c>
      <c r="Q11" s="151">
        <f>R11*D11</f>
        <v>72.801826910564273</v>
      </c>
      <c r="R11" s="143">
        <f>Q$6</f>
        <v>1.0470779516371551</v>
      </c>
      <c r="S11" s="157">
        <f t="shared" ref="S11:S13" si="2">Q11</f>
        <v>72.801826910564273</v>
      </c>
      <c r="T11" s="145">
        <f>S11/$D11</f>
        <v>1.0470779516371551</v>
      </c>
      <c r="U11" s="153">
        <f>S11/$C11*100</f>
        <v>20.430373123729822</v>
      </c>
      <c r="V11" s="151">
        <f>S11-E11</f>
        <v>3.682518845324779</v>
      </c>
      <c r="W11" s="160">
        <f>V11/E11</f>
        <v>5.3277715712214131E-2</v>
      </c>
      <c r="X11" s="159"/>
    </row>
    <row r="12" spans="2:24" x14ac:dyDescent="0.25">
      <c r="B12" s="148" t="s">
        <v>3</v>
      </c>
      <c r="C12" s="149">
        <v>2165.4158991015483</v>
      </c>
      <c r="D12" s="150">
        <v>345.91692550306198</v>
      </c>
      <c r="E12" s="151">
        <v>350.05093063744562</v>
      </c>
      <c r="F12" s="136">
        <f>E12/$D12</f>
        <v>1.0119508611160659</v>
      </c>
      <c r="G12" s="153">
        <f>E12/$C12*100</f>
        <v>16.165528792075698</v>
      </c>
      <c r="H12" s="136" t="s">
        <v>10</v>
      </c>
      <c r="I12" s="154">
        <f>I$6*$E12</f>
        <v>366.01221950035102</v>
      </c>
      <c r="J12" s="156">
        <f>I12/$D12</f>
        <v>1.0580928324569974</v>
      </c>
      <c r="K12" s="151">
        <f>L12*D12</f>
        <v>363.21277177821509</v>
      </c>
      <c r="L12" s="141">
        <f t="shared" si="0"/>
        <v>1.05</v>
      </c>
      <c r="M12" s="151">
        <f t="shared" ref="M12:M13" si="3">IF(AND(L12&gt;=0.95,L12&lt;1.05),M$6*K12,K12)</f>
        <v>363.21277177821509</v>
      </c>
      <c r="N12" s="140">
        <f>M12/$D12</f>
        <v>1.05</v>
      </c>
      <c r="O12" s="151">
        <f>P12*D12</f>
        <v>363.21277177821509</v>
      </c>
      <c r="P12" s="140">
        <f t="shared" si="1"/>
        <v>1.05</v>
      </c>
      <c r="Q12" s="151">
        <f>R12*D12</f>
        <v>362.20198579236853</v>
      </c>
      <c r="R12" s="143">
        <f>Q$6</f>
        <v>1.0470779516371551</v>
      </c>
      <c r="S12" s="157">
        <f t="shared" si="2"/>
        <v>362.20198579236853</v>
      </c>
      <c r="T12" s="145">
        <f>S12/$D12</f>
        <v>1.0470779516371551</v>
      </c>
      <c r="U12" s="153">
        <f>S12/$C12*100</f>
        <v>16.726670656784666</v>
      </c>
      <c r="V12" s="151">
        <f>S12-E12</f>
        <v>12.151055154922915</v>
      </c>
      <c r="W12" s="160">
        <f>V12/E12</f>
        <v>3.4712249251261075E-2</v>
      </c>
      <c r="X12" s="159"/>
    </row>
    <row r="13" spans="2:24" x14ac:dyDescent="0.25">
      <c r="B13" s="161" t="s">
        <v>4</v>
      </c>
      <c r="C13" s="162">
        <v>357.05288806025499</v>
      </c>
      <c r="D13" s="163">
        <v>46.386155268038451</v>
      </c>
      <c r="E13" s="164">
        <v>48.107127637986508</v>
      </c>
      <c r="F13" s="136">
        <f>E13/$D13</f>
        <v>1.0371009918800893</v>
      </c>
      <c r="G13" s="153">
        <f>E13/$C13*100</f>
        <v>13.473389866508548</v>
      </c>
      <c r="H13" s="136" t="s">
        <v>10</v>
      </c>
      <c r="I13" s="165">
        <f>I$6*$E13</f>
        <v>50.300670615279266</v>
      </c>
      <c r="J13" s="156">
        <f>I13/$D13</f>
        <v>1.0843897349245939</v>
      </c>
      <c r="K13" s="164">
        <f>L13*D13</f>
        <v>48.705463031440374</v>
      </c>
      <c r="L13" s="141">
        <f t="shared" si="0"/>
        <v>1.05</v>
      </c>
      <c r="M13" s="164">
        <f t="shared" si="3"/>
        <v>48.705463031440374</v>
      </c>
      <c r="N13" s="140">
        <f>M13/$D13</f>
        <v>1.05</v>
      </c>
      <c r="O13" s="164">
        <f>P13*D13</f>
        <v>48.705463031440374</v>
      </c>
      <c r="P13" s="140">
        <f t="shared" si="1"/>
        <v>1.05</v>
      </c>
      <c r="Q13" s="164">
        <f>R13*D13</f>
        <v>48.569920442380734</v>
      </c>
      <c r="R13" s="143">
        <f>Q$6</f>
        <v>1.0470779516371551</v>
      </c>
      <c r="S13" s="166">
        <f t="shared" si="2"/>
        <v>48.569920442380734</v>
      </c>
      <c r="T13" s="145">
        <f>S13/$D13</f>
        <v>1.0470779516371551</v>
      </c>
      <c r="U13" s="153">
        <f>S13/$C13*100</f>
        <v>13.603004503406858</v>
      </c>
      <c r="V13" s="164">
        <f>S13-E13</f>
        <v>0.46279280439422621</v>
      </c>
      <c r="W13" s="167">
        <f>V13/E13</f>
        <v>9.6200464903415731E-3</v>
      </c>
      <c r="X13" s="168"/>
    </row>
    <row r="14" spans="2:24" x14ac:dyDescent="0.25">
      <c r="B14" s="132" t="s">
        <v>5</v>
      </c>
      <c r="C14" s="133">
        <f t="shared" ref="C14:E14" si="4">SUM(C11:C13)</f>
        <v>2878.8099389834761</v>
      </c>
      <c r="D14" s="134">
        <f t="shared" ref="D14" si="5">SUM(D11:D13)</f>
        <v>461.83164528411999</v>
      </c>
      <c r="E14" s="135">
        <f t="shared" si="4"/>
        <v>467.27736634067162</v>
      </c>
      <c r="F14" s="122"/>
      <c r="G14" s="137">
        <f>E14/$C14*100</f>
        <v>16.231615710819376</v>
      </c>
      <c r="H14" s="138"/>
      <c r="I14" s="139">
        <f t="shared" ref="I14" si="6">SUM(I11:I13)</f>
        <v>488.58383454425393</v>
      </c>
      <c r="J14" s="123"/>
      <c r="K14" s="135">
        <f t="shared" ref="K14" si="7">SUM(K11:K13)</f>
        <v>484.18917923827911</v>
      </c>
      <c r="L14" s="169"/>
      <c r="M14" s="135">
        <f t="shared" ref="M14" si="8">SUM(M11:M13)</f>
        <v>484.82286775552183</v>
      </c>
      <c r="N14" s="170"/>
      <c r="O14" s="135">
        <f t="shared" ref="O14" si="9">SUM(O11:O13)</f>
        <v>484.82286775552183</v>
      </c>
      <c r="P14" s="170"/>
      <c r="Q14" s="135">
        <f t="shared" ref="Q14" si="10">SUM(Q11:Q13)</f>
        <v>483.57373314531355</v>
      </c>
      <c r="R14" s="171"/>
      <c r="S14" s="144">
        <f t="shared" ref="S14" si="11">SUM(S11:S13)</f>
        <v>483.57373314531355</v>
      </c>
      <c r="T14" s="172">
        <f>S14/$D14</f>
        <v>1.0470779516371551</v>
      </c>
      <c r="U14" s="137">
        <f>S14/$C14*100</f>
        <v>16.797695693522101</v>
      </c>
      <c r="V14" s="135">
        <f>SUM(V11:V13)</f>
        <v>16.29636680464192</v>
      </c>
      <c r="W14" s="146">
        <f>V14/E14</f>
        <v>3.4875146922397578E-2</v>
      </c>
      <c r="X14" s="147"/>
    </row>
    <row r="15" spans="2:24" ht="7.5" customHeight="1" x14ac:dyDescent="0.25">
      <c r="B15" s="148"/>
      <c r="C15" s="149"/>
      <c r="D15" s="150"/>
      <c r="E15" s="151"/>
      <c r="F15" s="122"/>
      <c r="G15" s="153"/>
      <c r="H15" s="136"/>
      <c r="I15" s="154"/>
      <c r="J15" s="123"/>
      <c r="K15" s="151"/>
      <c r="L15" s="169"/>
      <c r="M15" s="151"/>
      <c r="N15" s="170"/>
      <c r="O15" s="151"/>
      <c r="P15" s="170"/>
      <c r="Q15" s="151"/>
      <c r="R15" s="171"/>
      <c r="S15" s="157"/>
      <c r="T15" s="172"/>
      <c r="U15" s="153"/>
      <c r="V15" s="151"/>
      <c r="W15" s="160"/>
      <c r="X15" s="159"/>
    </row>
    <row r="16" spans="2:24" x14ac:dyDescent="0.25">
      <c r="B16" s="148" t="s">
        <v>6</v>
      </c>
      <c r="C16" s="149">
        <v>254.46766389096109</v>
      </c>
      <c r="D16" s="150">
        <v>39.597804542405051</v>
      </c>
      <c r="E16" s="151">
        <v>40.280049139235885</v>
      </c>
      <c r="F16" s="136">
        <f>E16/$D16</f>
        <v>1.0172293541198787</v>
      </c>
      <c r="G16" s="153">
        <f>E16/$C16*100</f>
        <v>15.829142502167116</v>
      </c>
      <c r="H16" s="136" t="s">
        <v>10</v>
      </c>
      <c r="I16" s="154">
        <f>I$6*$E16</f>
        <v>42.116700447525801</v>
      </c>
      <c r="J16" s="156">
        <f>I16/$D16</f>
        <v>1.0636120091562975</v>
      </c>
      <c r="K16" s="151">
        <f>L16*D16</f>
        <v>41.577694769525301</v>
      </c>
      <c r="L16" s="141">
        <f t="shared" ref="L16:L17" si="12">IF(J16&gt;1.05,1.05,IF(J16&lt;0.95,0.95,J16))</f>
        <v>1.05</v>
      </c>
      <c r="M16" s="151">
        <f t="shared" ref="M16:M17" si="13">IF(AND(L16&gt;=0.95,L16&lt;1.05),M$6*K16,K16)</f>
        <v>41.577694769525301</v>
      </c>
      <c r="N16" s="140">
        <f>M16/$D16</f>
        <v>1.05</v>
      </c>
      <c r="O16" s="151">
        <f>P16*D16</f>
        <v>41.577694769525301</v>
      </c>
      <c r="P16" s="140">
        <f t="shared" ref="P16:P17" si="14">IF(N16&gt;1.05,1.05,IF(N16&lt;0.95,0.95,N16))</f>
        <v>1.05</v>
      </c>
      <c r="Q16" s="151">
        <f t="shared" ref="Q16:Q17" si="15">R16*D16</f>
        <v>41.461988069589914</v>
      </c>
      <c r="R16" s="143">
        <f>Q$6</f>
        <v>1.0470779516371551</v>
      </c>
      <c r="S16" s="157">
        <f t="shared" ref="S16:S17" si="16">Q16</f>
        <v>41.461988069589914</v>
      </c>
      <c r="T16" s="145">
        <f>S16/$D16</f>
        <v>1.0470779516371551</v>
      </c>
      <c r="U16" s="153">
        <f>S16/$C16*100</f>
        <v>16.293617599820578</v>
      </c>
      <c r="V16" s="151">
        <f>S16-E16</f>
        <v>1.1819389303540291</v>
      </c>
      <c r="W16" s="160">
        <f>V16/E16</f>
        <v>2.9343035959773174E-2</v>
      </c>
      <c r="X16" s="159"/>
    </row>
    <row r="17" spans="2:24" x14ac:dyDescent="0.25">
      <c r="B17" s="148" t="s">
        <v>7</v>
      </c>
      <c r="C17" s="149">
        <v>414.53568887293699</v>
      </c>
      <c r="D17" s="150">
        <v>54.250614521158816</v>
      </c>
      <c r="E17" s="151">
        <v>56.981715298560275</v>
      </c>
      <c r="F17" s="136">
        <f>E17/$D17</f>
        <v>1.0503423012164457</v>
      </c>
      <c r="G17" s="153">
        <f>E17/$C17*100</f>
        <v>13.74591303670026</v>
      </c>
      <c r="H17" s="136" t="s">
        <v>10</v>
      </c>
      <c r="I17" s="154">
        <f>I$6*$E17</f>
        <v>59.579913269718205</v>
      </c>
      <c r="J17" s="156">
        <f>I17/$D17</f>
        <v>1.0982348088698766</v>
      </c>
      <c r="K17" s="151">
        <f>L17*D17</f>
        <v>56.963145247216758</v>
      </c>
      <c r="L17" s="141">
        <f t="shared" si="12"/>
        <v>1.05</v>
      </c>
      <c r="M17" s="151">
        <f t="shared" si="13"/>
        <v>56.963145247216758</v>
      </c>
      <c r="N17" s="140">
        <f>M17/$D17</f>
        <v>1.05</v>
      </c>
      <c r="O17" s="151">
        <f>P17*D17</f>
        <v>56.963145247216758</v>
      </c>
      <c r="P17" s="140">
        <f t="shared" si="14"/>
        <v>1.05</v>
      </c>
      <c r="Q17" s="151">
        <f t="shared" si="15"/>
        <v>56.804622327871876</v>
      </c>
      <c r="R17" s="143">
        <f>Q$6</f>
        <v>1.0470779516371551</v>
      </c>
      <c r="S17" s="157">
        <f t="shared" si="16"/>
        <v>56.804622327871876</v>
      </c>
      <c r="T17" s="145">
        <f>S17/$D17</f>
        <v>1.0470779516371551</v>
      </c>
      <c r="U17" s="153">
        <f>S17/$C17*100</f>
        <v>13.703192234742318</v>
      </c>
      <c r="V17" s="151">
        <f>S17-E17</f>
        <v>-0.17709297068839902</v>
      </c>
      <c r="W17" s="160">
        <f>V17/E17</f>
        <v>-3.1078911851022063E-3</v>
      </c>
      <c r="X17" s="159"/>
    </row>
    <row r="18" spans="2:24" x14ac:dyDescent="0.25">
      <c r="B18" s="148" t="s">
        <v>8</v>
      </c>
      <c r="C18" s="149"/>
      <c r="D18" s="150"/>
      <c r="E18" s="151"/>
      <c r="F18" s="122"/>
      <c r="G18" s="153"/>
      <c r="H18" s="136"/>
      <c r="I18" s="154"/>
      <c r="J18" s="123"/>
      <c r="K18" s="151"/>
      <c r="L18" s="169"/>
      <c r="M18" s="151"/>
      <c r="N18" s="170"/>
      <c r="O18" s="151"/>
      <c r="P18" s="170"/>
      <c r="Q18" s="151"/>
      <c r="R18" s="171"/>
      <c r="S18" s="157"/>
      <c r="T18" s="172"/>
      <c r="U18" s="153"/>
      <c r="V18" s="151"/>
      <c r="W18" s="160"/>
      <c r="X18" s="159"/>
    </row>
    <row r="19" spans="2:24" x14ac:dyDescent="0.25">
      <c r="B19" s="148" t="s">
        <v>9</v>
      </c>
      <c r="C19" s="149">
        <v>97.451486947321584</v>
      </c>
      <c r="D19" s="150" t="s">
        <v>10</v>
      </c>
      <c r="E19" s="151">
        <v>12.01193693521078</v>
      </c>
      <c r="F19" s="122" t="s">
        <v>10</v>
      </c>
      <c r="G19" s="153">
        <f t="shared" ref="G19:G27" si="17">E19/$C19*100</f>
        <v>12.326068397195373</v>
      </c>
      <c r="H19" s="136" t="s">
        <v>10</v>
      </c>
      <c r="I19" s="154"/>
      <c r="J19" s="123" t="s">
        <v>10</v>
      </c>
      <c r="K19" s="151"/>
      <c r="L19" s="169" t="s">
        <v>10</v>
      </c>
      <c r="M19" s="151"/>
      <c r="N19" s="170" t="s">
        <v>10</v>
      </c>
      <c r="O19" s="151"/>
      <c r="P19" s="170" t="s">
        <v>10</v>
      </c>
      <c r="Q19" s="151"/>
      <c r="R19" s="171" t="s">
        <v>10</v>
      </c>
      <c r="S19" s="157">
        <f>M19</f>
        <v>0</v>
      </c>
      <c r="T19" s="172" t="s">
        <v>10</v>
      </c>
      <c r="U19" s="153">
        <f t="shared" ref="U19:U27" si="18">S19/$C19*100</f>
        <v>0</v>
      </c>
      <c r="V19" s="151" t="s">
        <v>10</v>
      </c>
      <c r="W19" s="160" t="s">
        <v>10</v>
      </c>
      <c r="X19" s="159"/>
    </row>
    <row r="20" spans="2:24" x14ac:dyDescent="0.25">
      <c r="B20" s="148" t="s">
        <v>11</v>
      </c>
      <c r="C20" s="162">
        <v>597.13044058788091</v>
      </c>
      <c r="D20" s="163" t="s">
        <v>10</v>
      </c>
      <c r="E20" s="164">
        <v>64.129486398509286</v>
      </c>
      <c r="F20" s="122" t="s">
        <v>10</v>
      </c>
      <c r="G20" s="173">
        <f t="shared" si="17"/>
        <v>10.739610986064143</v>
      </c>
      <c r="H20" s="136" t="s">
        <v>10</v>
      </c>
      <c r="I20" s="165"/>
      <c r="J20" s="123" t="s">
        <v>10</v>
      </c>
      <c r="K20" s="164"/>
      <c r="L20" s="169" t="s">
        <v>10</v>
      </c>
      <c r="M20" s="174"/>
      <c r="N20" s="170" t="s">
        <v>10</v>
      </c>
      <c r="O20" s="174"/>
      <c r="P20" s="170" t="s">
        <v>10</v>
      </c>
      <c r="Q20" s="164"/>
      <c r="R20" s="171" t="s">
        <v>10</v>
      </c>
      <c r="S20" s="166">
        <f>M20</f>
        <v>0</v>
      </c>
      <c r="T20" s="172" t="s">
        <v>10</v>
      </c>
      <c r="U20" s="173">
        <f t="shared" si="18"/>
        <v>0</v>
      </c>
      <c r="V20" s="164" t="s">
        <v>10</v>
      </c>
      <c r="W20" s="167" t="s">
        <v>10</v>
      </c>
      <c r="X20" s="168"/>
    </row>
    <row r="21" spans="2:24" x14ac:dyDescent="0.25">
      <c r="B21" s="148" t="s">
        <v>12</v>
      </c>
      <c r="C21" s="149">
        <f>SUM(C19:C20)</f>
        <v>694.58192753520245</v>
      </c>
      <c r="D21" s="150">
        <v>73.266633372704916</v>
      </c>
      <c r="E21" s="151">
        <f>SUM(E19:E20)</f>
        <v>76.14142333372007</v>
      </c>
      <c r="F21" s="136">
        <f>E21/$D21</f>
        <v>1.0392373694365236</v>
      </c>
      <c r="G21" s="153">
        <f t="shared" si="17"/>
        <v>10.962194712424491</v>
      </c>
      <c r="H21" s="136" t="s">
        <v>10</v>
      </c>
      <c r="I21" s="154">
        <f>I$6*$E21</f>
        <v>79.613247419572872</v>
      </c>
      <c r="J21" s="156">
        <f>I21/$D21</f>
        <v>1.086623524989649</v>
      </c>
      <c r="K21" s="151">
        <f>L21*D21</f>
        <v>76.929965041340168</v>
      </c>
      <c r="L21" s="141">
        <f>IF(J21&gt;1.05,1.05,IF(J21&lt;0.95,0.95,J21))</f>
        <v>1.05</v>
      </c>
      <c r="M21" s="151">
        <f>IF(AND(L21&gt;=0.95,L21&lt;1.05),M$6*K21,K21)</f>
        <v>76.929965041340168</v>
      </c>
      <c r="N21" s="140">
        <f>M21/$D21</f>
        <v>1.05</v>
      </c>
      <c r="O21" s="151">
        <f>P21*D21</f>
        <v>76.929965041340168</v>
      </c>
      <c r="P21" s="140">
        <f>IF(N21&gt;1.05,1.05,IF(N21&lt;0.95,0.95,N21))</f>
        <v>1.05</v>
      </c>
      <c r="Q21" s="151">
        <f>R21*D21</f>
        <v>76.71587639524229</v>
      </c>
      <c r="R21" s="143">
        <f>Q$6</f>
        <v>1.0470779516371551</v>
      </c>
      <c r="S21" s="157">
        <f>Q21</f>
        <v>76.71587639524229</v>
      </c>
      <c r="T21" s="145">
        <f>S21/$D21</f>
        <v>1.0470779516371551</v>
      </c>
      <c r="U21" s="153">
        <f t="shared" si="18"/>
        <v>11.044899579733769</v>
      </c>
      <c r="V21" s="151">
        <f>S21-E21</f>
        <v>0.57445306152222031</v>
      </c>
      <c r="W21" s="160">
        <f t="shared" ref="W21:W27" si="19">V21/E21</f>
        <v>7.5445537576103788E-3</v>
      </c>
      <c r="X21" s="159"/>
    </row>
    <row r="22" spans="2:24" ht="16.5" x14ac:dyDescent="0.35">
      <c r="B22" s="148" t="s">
        <v>43</v>
      </c>
      <c r="C22" s="162">
        <v>304.28281680812552</v>
      </c>
      <c r="D22" s="163">
        <v>38.137611206940157</v>
      </c>
      <c r="E22" s="164" t="s">
        <v>44</v>
      </c>
      <c r="F22" s="136" t="s">
        <v>44</v>
      </c>
      <c r="G22" s="175" t="s">
        <v>44</v>
      </c>
      <c r="H22" s="136"/>
      <c r="I22" s="165">
        <f>D22</f>
        <v>38.137611206940157</v>
      </c>
      <c r="J22" s="156">
        <f>I22/$D22</f>
        <v>1</v>
      </c>
      <c r="K22" s="164">
        <f>L22*D22</f>
        <v>38.137611206940157</v>
      </c>
      <c r="L22" s="141">
        <f>IF(J22&gt;1.05,1.05,IF(J22&lt;0.95,0.95,J22))</f>
        <v>1</v>
      </c>
      <c r="M22" s="164">
        <f>N22*$D22</f>
        <v>38.137611206940157</v>
      </c>
      <c r="N22" s="140">
        <f>$J22</f>
        <v>1</v>
      </c>
      <c r="O22" s="164">
        <f>P22*D22</f>
        <v>40.04449176728717</v>
      </c>
      <c r="P22" s="140">
        <f>P21</f>
        <v>1.05</v>
      </c>
      <c r="Q22" s="176">
        <f>R22*D22</f>
        <v>39.933051822897113</v>
      </c>
      <c r="R22" s="143">
        <f>Q$6</f>
        <v>1.0470779516371551</v>
      </c>
      <c r="S22" s="166">
        <f>Q22</f>
        <v>39.933051822897113</v>
      </c>
      <c r="T22" s="145">
        <f>S22/$D22</f>
        <v>1.0470779516371551</v>
      </c>
      <c r="U22" s="175">
        <f>S22/$C22*100</f>
        <v>13.123663124256559</v>
      </c>
      <c r="V22" s="164" t="s">
        <v>10</v>
      </c>
      <c r="W22" s="160" t="s">
        <v>10</v>
      </c>
      <c r="X22" s="159"/>
    </row>
    <row r="23" spans="2:24" ht="16.5" x14ac:dyDescent="0.35">
      <c r="B23" s="148" t="s">
        <v>13</v>
      </c>
      <c r="C23" s="162">
        <f t="shared" ref="C23:E23" si="20">C16+C17+C21</f>
        <v>1363.5852802991005</v>
      </c>
      <c r="D23" s="163">
        <f>D16+D17+D21+D22</f>
        <v>205.25266364320896</v>
      </c>
      <c r="E23" s="135">
        <f t="shared" si="20"/>
        <v>173.40318777151623</v>
      </c>
      <c r="F23" s="136"/>
      <c r="G23" s="175">
        <f t="shared" si="17"/>
        <v>12.716710152039813</v>
      </c>
      <c r="H23" s="136"/>
      <c r="I23" s="165">
        <f>I16+I17+I21+I22</f>
        <v>219.44747234375706</v>
      </c>
      <c r="J23" s="156"/>
      <c r="K23" s="164">
        <f>K16+K17+K21+K22</f>
        <v>213.60841626502241</v>
      </c>
      <c r="L23" s="141"/>
      <c r="M23" s="164">
        <f>M16+M17+M21+M22</f>
        <v>213.60841626502241</v>
      </c>
      <c r="N23" s="140"/>
      <c r="O23" s="164">
        <f>O16+O17+O21+O22</f>
        <v>215.51529682536943</v>
      </c>
      <c r="P23" s="140"/>
      <c r="Q23" s="164">
        <f>Q16+Q17+Q21+Q22</f>
        <v>214.91553861560121</v>
      </c>
      <c r="R23" s="143"/>
      <c r="S23" s="166">
        <f>S16+S17+S21+S22</f>
        <v>214.91553861560121</v>
      </c>
      <c r="T23" s="145"/>
      <c r="U23" s="175">
        <f t="shared" si="18"/>
        <v>15.761063258798144</v>
      </c>
      <c r="V23" s="164">
        <f>V16+V17+V21</f>
        <v>1.5792990211878504</v>
      </c>
      <c r="W23" s="160">
        <f t="shared" si="19"/>
        <v>9.107670057766212E-3</v>
      </c>
      <c r="X23" s="159"/>
    </row>
    <row r="24" spans="2:24" ht="16.5" x14ac:dyDescent="0.35">
      <c r="B24" s="148"/>
      <c r="C24" s="162"/>
      <c r="D24" s="163"/>
      <c r="E24" s="164"/>
      <c r="F24" s="136"/>
      <c r="G24" s="175"/>
      <c r="H24" s="136"/>
      <c r="I24" s="165"/>
      <c r="J24" s="156"/>
      <c r="K24" s="164"/>
      <c r="L24" s="141"/>
      <c r="M24" s="164"/>
      <c r="N24" s="140"/>
      <c r="O24" s="164"/>
      <c r="P24" s="140"/>
      <c r="Q24" s="164"/>
      <c r="R24" s="143"/>
      <c r="S24" s="166"/>
      <c r="T24" s="145"/>
      <c r="U24" s="175"/>
      <c r="V24" s="164"/>
      <c r="W24" s="160"/>
      <c r="X24" s="159"/>
    </row>
    <row r="25" spans="2:24" x14ac:dyDescent="0.25">
      <c r="B25" s="148" t="s">
        <v>14</v>
      </c>
      <c r="C25" s="149">
        <v>125.50235148185973</v>
      </c>
      <c r="D25" s="177">
        <v>19.831041923559827</v>
      </c>
      <c r="E25" s="151">
        <v>19.920043923735676</v>
      </c>
      <c r="F25" s="136">
        <f>E25/$D25</f>
        <v>1.0044880143221377</v>
      </c>
      <c r="G25" s="153">
        <f t="shared" si="17"/>
        <v>15.872247562321526</v>
      </c>
      <c r="H25" s="136" t="s">
        <v>10</v>
      </c>
      <c r="I25" s="154">
        <f>I$6*$E25</f>
        <v>20.828339109951923</v>
      </c>
      <c r="J25" s="156">
        <f>I25/$D25</f>
        <v>1.0502897018843613</v>
      </c>
      <c r="K25" s="151">
        <f>L25*D25</f>
        <v>20.822594019737817</v>
      </c>
      <c r="L25" s="141">
        <f t="shared" ref="L25" si="21">IF(J25&gt;1.05,1.05,IF(J25&lt;0.95,0.95,J25))</f>
        <v>1.05</v>
      </c>
      <c r="M25" s="151">
        <f t="shared" ref="M25" si="22">IF(AND(L25&gt;=0.95,L25&lt;1.05),M$6*K25,K25)</f>
        <v>20.822594019737817</v>
      </c>
      <c r="N25" s="142">
        <f>M25/$D25</f>
        <v>1.05</v>
      </c>
      <c r="O25" s="151">
        <f>P25*D25</f>
        <v>20.822594019737817</v>
      </c>
      <c r="P25" s="140">
        <f t="shared" ref="P25" si="23">IF(N25&gt;1.05,1.05,IF(N25&lt;0.95,0.95,N25))</f>
        <v>1.05</v>
      </c>
      <c r="Q25" s="151">
        <f>R25*D25</f>
        <v>20.764646756151571</v>
      </c>
      <c r="R25" s="143">
        <f>Q$6</f>
        <v>1.0470779516371551</v>
      </c>
      <c r="S25" s="157">
        <f t="shared" ref="S25:S26" si="24">Q25</f>
        <v>20.764646756151571</v>
      </c>
      <c r="T25" s="145">
        <f>S25/$D25</f>
        <v>1.0470779516371551</v>
      </c>
      <c r="U25" s="153">
        <f t="shared" si="18"/>
        <v>16.54522525751473</v>
      </c>
      <c r="V25" s="151">
        <f>S25-E25</f>
        <v>0.84460283241589451</v>
      </c>
      <c r="W25" s="160">
        <f t="shared" si="19"/>
        <v>4.2399647091616609E-2</v>
      </c>
      <c r="X25" s="159"/>
    </row>
    <row r="26" spans="2:24" x14ac:dyDescent="0.25">
      <c r="B26" s="161" t="s">
        <v>15</v>
      </c>
      <c r="C26" s="162">
        <v>77.000000000000014</v>
      </c>
      <c r="D26" s="178">
        <v>22.667973346776222</v>
      </c>
      <c r="E26" s="164">
        <v>21.285019325482779</v>
      </c>
      <c r="F26" s="136">
        <f>E26/$D26</f>
        <v>0.93899083962483465</v>
      </c>
      <c r="G26" s="153">
        <f t="shared" si="17"/>
        <v>27.642882240886717</v>
      </c>
      <c r="H26" s="136">
        <v>1</v>
      </c>
      <c r="I26" s="165">
        <f>D26</f>
        <v>22.667973346776222</v>
      </c>
      <c r="J26" s="156">
        <f>I26/$D26</f>
        <v>1</v>
      </c>
      <c r="K26" s="164">
        <f>L26*D26</f>
        <v>22.667973346776222</v>
      </c>
      <c r="L26" s="141">
        <f>$J26</f>
        <v>1</v>
      </c>
      <c r="M26" s="164">
        <f>N26*$D26</f>
        <v>22.667973346776222</v>
      </c>
      <c r="N26" s="140">
        <f>$J26</f>
        <v>1</v>
      </c>
      <c r="O26" s="164">
        <f>P26*D26</f>
        <v>22.667973346776222</v>
      </c>
      <c r="P26" s="140">
        <f>$J26</f>
        <v>1</v>
      </c>
      <c r="Q26" s="164">
        <f>R26*$D26</f>
        <v>22.667973346776222</v>
      </c>
      <c r="R26" s="143">
        <f>P26</f>
        <v>1</v>
      </c>
      <c r="S26" s="166">
        <f t="shared" si="24"/>
        <v>22.667973346776222</v>
      </c>
      <c r="T26" s="145">
        <f>S26/$D26</f>
        <v>1</v>
      </c>
      <c r="U26" s="153">
        <f t="shared" si="18"/>
        <v>29.438926424384697</v>
      </c>
      <c r="V26" s="164">
        <f>S26-E26</f>
        <v>1.3829540212934432</v>
      </c>
      <c r="W26" s="160">
        <f t="shared" si="19"/>
        <v>6.4973115605196918E-2</v>
      </c>
      <c r="X26" s="159"/>
    </row>
    <row r="27" spans="2:24" x14ac:dyDescent="0.25">
      <c r="B27" s="132" t="s">
        <v>16</v>
      </c>
      <c r="C27" s="133">
        <f t="shared" ref="C27:E27" si="25">SUM(C25:C26)</f>
        <v>202.50235148185976</v>
      </c>
      <c r="D27" s="134">
        <f t="shared" ref="D27" si="26">SUM(D25:D26)</f>
        <v>42.499015270336045</v>
      </c>
      <c r="E27" s="135">
        <f t="shared" si="25"/>
        <v>41.205063249218455</v>
      </c>
      <c r="F27" s="138"/>
      <c r="G27" s="137">
        <f t="shared" si="17"/>
        <v>20.347943096803803</v>
      </c>
      <c r="H27" s="179"/>
      <c r="I27" s="139">
        <f t="shared" ref="I27" si="27">SUM(I25:I26)</f>
        <v>43.496312456728148</v>
      </c>
      <c r="J27" s="180"/>
      <c r="K27" s="135">
        <f t="shared" ref="K27" si="28">SUM(K25:K26)</f>
        <v>43.490567366514043</v>
      </c>
      <c r="L27" s="180"/>
      <c r="M27" s="135">
        <f t="shared" ref="M27" si="29">SUM(M25:M26)</f>
        <v>43.490567366514043</v>
      </c>
      <c r="N27" s="180"/>
      <c r="O27" s="135">
        <f t="shared" ref="O27" si="30">SUM(O25:O26)</f>
        <v>43.490567366514043</v>
      </c>
      <c r="P27" s="180"/>
      <c r="Q27" s="135">
        <f t="shared" ref="Q27" si="31">SUM(Q25:Q26)</f>
        <v>43.432620102927793</v>
      </c>
      <c r="R27" s="181"/>
      <c r="S27" s="144">
        <f t="shared" ref="S27" si="32">SUM(S25:S26)</f>
        <v>43.432620102927793</v>
      </c>
      <c r="T27" s="138"/>
      <c r="U27" s="137">
        <f t="shared" si="18"/>
        <v>21.447958399050247</v>
      </c>
      <c r="V27" s="135">
        <f>SUM(V25:V26)</f>
        <v>2.2275568537093378</v>
      </c>
      <c r="W27" s="146">
        <f t="shared" si="19"/>
        <v>5.4060270220592087E-2</v>
      </c>
      <c r="X27" s="147"/>
    </row>
    <row r="28" spans="2:24" ht="7.5" customHeight="1" x14ac:dyDescent="0.25">
      <c r="B28" s="148"/>
      <c r="C28" s="149"/>
      <c r="D28" s="150"/>
      <c r="E28" s="151"/>
      <c r="F28" s="136"/>
      <c r="G28" s="153"/>
      <c r="H28" s="182"/>
      <c r="I28" s="154"/>
      <c r="J28" s="156"/>
      <c r="K28" s="151"/>
      <c r="L28" s="156"/>
      <c r="M28" s="151"/>
      <c r="N28" s="156"/>
      <c r="O28" s="151"/>
      <c r="P28" s="156"/>
      <c r="Q28" s="151"/>
      <c r="R28" s="183"/>
      <c r="S28" s="157"/>
      <c r="T28" s="136"/>
      <c r="U28" s="153"/>
      <c r="V28" s="151"/>
      <c r="W28" s="160"/>
      <c r="X28" s="159"/>
    </row>
    <row r="29" spans="2:24" ht="15.75" thickBot="1" x14ac:dyDescent="0.3">
      <c r="B29" s="184" t="s">
        <v>17</v>
      </c>
      <c r="C29" s="185">
        <f>C9+C14+C23+C27+C22</f>
        <v>9923.4661954982803</v>
      </c>
      <c r="D29" s="186">
        <f>D9+D14+D23+D27</f>
        <v>1847.0466950298701</v>
      </c>
      <c r="E29" s="187">
        <f>E9+E14+E23+E27</f>
        <v>1729.630576204293</v>
      </c>
      <c r="F29" s="188"/>
      <c r="G29" s="189">
        <f>E29/$C29*100</f>
        <v>17.429701901830725</v>
      </c>
      <c r="H29" s="190"/>
      <c r="I29" s="191">
        <f>I9+I14+I23+I27</f>
        <v>1847.046654697838</v>
      </c>
      <c r="J29" s="192"/>
      <c r="K29" s="193">
        <f>K9+K14+K23+K27</f>
        <v>1836.8071982229146</v>
      </c>
      <c r="L29" s="192"/>
      <c r="M29" s="193">
        <f>M9+M14+M23+M27</f>
        <v>1847.0466534644279</v>
      </c>
      <c r="N29" s="192"/>
      <c r="O29" s="193">
        <f>O9+O14+O23+O27</f>
        <v>1848.9535340247749</v>
      </c>
      <c r="P29" s="192"/>
      <c r="Q29" s="193">
        <f>Q9+Q14+Q23+Q27</f>
        <v>1847.046693941212</v>
      </c>
      <c r="R29" s="194"/>
      <c r="S29" s="195">
        <f>S9+S14+S23+S27</f>
        <v>1847.046693941212</v>
      </c>
      <c r="T29" s="188"/>
      <c r="U29" s="189">
        <f>S29/$C29*100</f>
        <v>18.612918687415021</v>
      </c>
      <c r="V29" s="187">
        <f>V9+V14+V23+V27</f>
        <v>77.483065914021779</v>
      </c>
      <c r="W29" s="196">
        <f>V29/E29</f>
        <v>4.479746541256216E-2</v>
      </c>
      <c r="X29" s="147"/>
    </row>
    <row r="30" spans="2:24" ht="14.1" customHeight="1" x14ac:dyDescent="0.25">
      <c r="B30" s="184"/>
      <c r="C30" s="197"/>
      <c r="D30" s="144"/>
      <c r="E30" s="144"/>
      <c r="F30" s="138"/>
      <c r="G30" s="198"/>
      <c r="H30" s="179"/>
      <c r="I30" s="144"/>
      <c r="J30" s="144"/>
      <c r="K30" s="144"/>
      <c r="L30" s="144"/>
      <c r="M30" s="179"/>
      <c r="N30" s="179"/>
      <c r="O30" s="144"/>
      <c r="P30" s="144"/>
      <c r="Q30" s="179"/>
      <c r="R30" s="179"/>
      <c r="S30" s="144"/>
      <c r="T30" s="138"/>
      <c r="U30" s="198"/>
      <c r="V30" s="199"/>
      <c r="W30" s="179"/>
      <c r="X30" s="147"/>
    </row>
    <row r="31" spans="2:24" x14ac:dyDescent="0.25">
      <c r="B31" s="184" t="s">
        <v>37</v>
      </c>
      <c r="C31" s="197"/>
      <c r="D31" s="144"/>
      <c r="E31" s="144">
        <f>E29-$D29</f>
        <v>-117.41611882557709</v>
      </c>
      <c r="F31" s="144"/>
      <c r="G31" s="144"/>
      <c r="H31" s="200"/>
      <c r="I31" s="144">
        <f>I29-$D29</f>
        <v>-4.0332032085643732E-5</v>
      </c>
      <c r="J31" s="144"/>
      <c r="K31" s="144">
        <f>K29-$D29</f>
        <v>-10.239496806955458</v>
      </c>
      <c r="L31" s="144"/>
      <c r="M31" s="144">
        <f>M29-$D29</f>
        <v>-4.1565442188584711E-5</v>
      </c>
      <c r="N31" s="144"/>
      <c r="O31" s="144">
        <f>O29-$D29</f>
        <v>1.9068389949047742</v>
      </c>
      <c r="P31" s="144"/>
      <c r="Q31" s="144">
        <f>Q29-$D29</f>
        <v>-1.0886581094382564E-6</v>
      </c>
      <c r="R31" s="144"/>
      <c r="S31" s="144">
        <f>S29-$D29</f>
        <v>-1.0886581094382564E-6</v>
      </c>
      <c r="T31" s="138"/>
      <c r="U31" s="198"/>
      <c r="V31" s="199"/>
      <c r="W31" s="179"/>
      <c r="X31" s="147"/>
    </row>
    <row r="32" spans="2:24" ht="6" customHeight="1" thickBot="1" x14ac:dyDescent="0.3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  <row r="34" spans="5:20" x14ac:dyDescent="0.25">
      <c r="E34" s="25"/>
      <c r="M34" s="25"/>
      <c r="O34" s="26"/>
      <c r="T34" s="28"/>
    </row>
    <row r="35" spans="5:20" x14ac:dyDescent="0.25">
      <c r="O35" s="26"/>
    </row>
    <row r="36" spans="5:20" x14ac:dyDescent="0.25">
      <c r="E36" s="25"/>
    </row>
    <row r="37" spans="5:20" x14ac:dyDescent="0.25">
      <c r="O37" s="26"/>
    </row>
    <row r="39" spans="5:20" x14ac:dyDescent="0.25">
      <c r="E39" s="27"/>
    </row>
    <row r="164" spans="239:239" x14ac:dyDescent="0.25">
      <c r="IE164" t="s">
        <v>42</v>
      </c>
    </row>
  </sheetData>
  <mergeCells count="12">
    <mergeCell ref="B2:W2"/>
    <mergeCell ref="C3:C4"/>
    <mergeCell ref="D3:D4"/>
    <mergeCell ref="E3:G3"/>
    <mergeCell ref="H3:U3"/>
    <mergeCell ref="V3:W3"/>
    <mergeCell ref="I4:R4"/>
    <mergeCell ref="I5:J5"/>
    <mergeCell ref="K5:L5"/>
    <mergeCell ref="M5:N5"/>
    <mergeCell ref="O5:P5"/>
    <mergeCell ref="Q5:R5"/>
  </mergeCells>
  <conditionalFormatting sqref="F9">
    <cfRule type="cellIs" dxfId="124" priority="125" operator="between">
      <formula>0.95</formula>
      <formula>1.05</formula>
    </cfRule>
    <cfRule type="cellIs" dxfId="123" priority="121" operator="between">
      <formula>0.95</formula>
      <formula>1.05</formula>
    </cfRule>
    <cfRule type="cellIs" dxfId="122" priority="124" operator="greaterThan">
      <formula>1.05</formula>
    </cfRule>
    <cfRule type="cellIs" dxfId="121" priority="123" operator="lessThan">
      <formula>0.95</formula>
    </cfRule>
    <cfRule type="cellIs" dxfId="120" priority="122" operator="between">
      <formula>1</formula>
      <formula>1</formula>
    </cfRule>
  </conditionalFormatting>
  <conditionalFormatting sqref="F11:F13">
    <cfRule type="cellIs" dxfId="119" priority="117" operator="between">
      <formula>1</formula>
      <formula>1</formula>
    </cfRule>
    <cfRule type="cellIs" dxfId="118" priority="116" operator="between">
      <formula>0.95</formula>
      <formula>1.05</formula>
    </cfRule>
    <cfRule type="cellIs" dxfId="117" priority="120" operator="between">
      <formula>0.95</formula>
      <formula>1.05</formula>
    </cfRule>
    <cfRule type="cellIs" dxfId="116" priority="119" operator="greaterThan">
      <formula>1.05</formula>
    </cfRule>
    <cfRule type="cellIs" dxfId="115" priority="118" operator="lessThan">
      <formula>0.95</formula>
    </cfRule>
  </conditionalFormatting>
  <conditionalFormatting sqref="F16:F17">
    <cfRule type="cellIs" dxfId="114" priority="111" operator="between">
      <formula>0.95</formula>
      <formula>1.05</formula>
    </cfRule>
    <cfRule type="cellIs" dxfId="113" priority="112" operator="between">
      <formula>1</formula>
      <formula>1</formula>
    </cfRule>
    <cfRule type="cellIs" dxfId="112" priority="113" operator="lessThan">
      <formula>0.95</formula>
    </cfRule>
    <cfRule type="cellIs" dxfId="111" priority="114" operator="greaterThan">
      <formula>1.05</formula>
    </cfRule>
    <cfRule type="cellIs" dxfId="110" priority="115" operator="between">
      <formula>0.95</formula>
      <formula>1.05</formula>
    </cfRule>
  </conditionalFormatting>
  <conditionalFormatting sqref="F21:F22 F25:F26">
    <cfRule type="cellIs" dxfId="109" priority="27" operator="between">
      <formula>1</formula>
      <formula>1</formula>
    </cfRule>
    <cfRule type="cellIs" dxfId="108" priority="26" operator="between">
      <formula>0.95</formula>
      <formula>1.05</formula>
    </cfRule>
    <cfRule type="cellIs" dxfId="107" priority="28" operator="lessThan">
      <formula>0.95</formula>
    </cfRule>
    <cfRule type="cellIs" dxfId="106" priority="29" operator="greaterThan">
      <formula>1.05</formula>
    </cfRule>
    <cfRule type="cellIs" dxfId="105" priority="30" operator="between">
      <formula>0.95</formula>
      <formula>1.05</formula>
    </cfRule>
  </conditionalFormatting>
  <conditionalFormatting sqref="J9">
    <cfRule type="cellIs" dxfId="104" priority="107" operator="between">
      <formula>1</formula>
      <formula>1</formula>
    </cfRule>
    <cfRule type="cellIs" dxfId="103" priority="108" operator="lessThan">
      <formula>0.95</formula>
    </cfRule>
    <cfRule type="cellIs" dxfId="102" priority="109" operator="greaterThan">
      <formula>1.05</formula>
    </cfRule>
    <cfRule type="cellIs" dxfId="101" priority="106" operator="between">
      <formula>0.95</formula>
      <formula>1.05</formula>
    </cfRule>
    <cfRule type="cellIs" dxfId="100" priority="110" operator="between">
      <formula>0.95</formula>
      <formula>1.05</formula>
    </cfRule>
  </conditionalFormatting>
  <conditionalFormatting sqref="J11:J13">
    <cfRule type="cellIs" dxfId="99" priority="50" operator="between">
      <formula>0.95</formula>
      <formula>1.05</formula>
    </cfRule>
    <cfRule type="cellIs" dxfId="98" priority="46" operator="between">
      <formula>0.95</formula>
      <formula>1.05</formula>
    </cfRule>
    <cfRule type="cellIs" dxfId="97" priority="47" operator="between">
      <formula>1</formula>
      <formula>1</formula>
    </cfRule>
    <cfRule type="cellIs" dxfId="96" priority="48" operator="lessThan">
      <formula>0.95</formula>
    </cfRule>
    <cfRule type="cellIs" dxfId="95" priority="49" operator="greaterThan">
      <formula>1.05</formula>
    </cfRule>
  </conditionalFormatting>
  <conditionalFormatting sqref="J16:J17">
    <cfRule type="cellIs" dxfId="94" priority="105" operator="between">
      <formula>0.95</formula>
      <formula>1.05</formula>
    </cfRule>
    <cfRule type="cellIs" dxfId="93" priority="104" operator="greaterThan">
      <formula>1.05</formula>
    </cfRule>
    <cfRule type="cellIs" dxfId="92" priority="103" operator="lessThan">
      <formula>0.95</formula>
    </cfRule>
    <cfRule type="cellIs" dxfId="91" priority="102" operator="between">
      <formula>1</formula>
      <formula>1</formula>
    </cfRule>
    <cfRule type="cellIs" dxfId="90" priority="101" operator="between">
      <formula>0.95</formula>
      <formula>1.05</formula>
    </cfRule>
  </conditionalFormatting>
  <conditionalFormatting sqref="J21:J22 J25:J26">
    <cfRule type="cellIs" dxfId="89" priority="21" operator="between">
      <formula>0.95</formula>
      <formula>1.05</formula>
    </cfRule>
    <cfRule type="cellIs" dxfId="88" priority="25" operator="between">
      <formula>0.95</formula>
      <formula>1.05</formula>
    </cfRule>
    <cfRule type="cellIs" dxfId="87" priority="24" operator="greaterThan">
      <formula>1.05</formula>
    </cfRule>
    <cfRule type="cellIs" dxfId="86" priority="23" operator="lessThan">
      <formula>0.95</formula>
    </cfRule>
    <cfRule type="cellIs" dxfId="85" priority="22" operator="between">
      <formula>1</formula>
      <formula>1</formula>
    </cfRule>
  </conditionalFormatting>
  <conditionalFormatting sqref="L9">
    <cfRule type="cellIs" dxfId="84" priority="81" operator="between">
      <formula>0.95</formula>
      <formula>1.05</formula>
    </cfRule>
    <cfRule type="cellIs" dxfId="83" priority="82" operator="between">
      <formula>1</formula>
      <formula>1</formula>
    </cfRule>
    <cfRule type="cellIs" dxfId="82" priority="83" operator="lessThan">
      <formula>0.95</formula>
    </cfRule>
    <cfRule type="cellIs" dxfId="81" priority="84" operator="greaterThan">
      <formula>1.05</formula>
    </cfRule>
    <cfRule type="cellIs" dxfId="80" priority="85" operator="between">
      <formula>0.95</formula>
      <formula>1.05</formula>
    </cfRule>
  </conditionalFormatting>
  <conditionalFormatting sqref="L11:L13">
    <cfRule type="cellIs" dxfId="79" priority="41" operator="between">
      <formula>0.95</formula>
      <formula>1.05</formula>
    </cfRule>
    <cfRule type="cellIs" dxfId="78" priority="42" operator="between">
      <formula>1</formula>
      <formula>1</formula>
    </cfRule>
    <cfRule type="cellIs" dxfId="77" priority="43" operator="lessThan">
      <formula>0.95</formula>
    </cfRule>
    <cfRule type="cellIs" dxfId="76" priority="45" operator="between">
      <formula>0.95</formula>
      <formula>1.05</formula>
    </cfRule>
    <cfRule type="cellIs" dxfId="75" priority="44" operator="greaterThan">
      <formula>1.05</formula>
    </cfRule>
  </conditionalFormatting>
  <conditionalFormatting sqref="L16:L17">
    <cfRule type="cellIs" dxfId="74" priority="79" operator="greaterThan">
      <formula>1.05</formula>
    </cfRule>
    <cfRule type="cellIs" dxfId="73" priority="80" operator="between">
      <formula>0.95</formula>
      <formula>1.05</formula>
    </cfRule>
    <cfRule type="cellIs" dxfId="72" priority="78" operator="lessThan">
      <formula>0.95</formula>
    </cfRule>
    <cfRule type="cellIs" dxfId="71" priority="76" operator="between">
      <formula>0.95</formula>
      <formula>1.05</formula>
    </cfRule>
    <cfRule type="cellIs" dxfId="70" priority="77" operator="between">
      <formula>1</formula>
      <formula>1</formula>
    </cfRule>
  </conditionalFormatting>
  <conditionalFormatting sqref="L21:L22 L25:L26">
    <cfRule type="cellIs" dxfId="69" priority="14" operator="greaterThan">
      <formula>1.05</formula>
    </cfRule>
    <cfRule type="cellIs" dxfId="68" priority="15" operator="between">
      <formula>0.95</formula>
      <formula>1.05</formula>
    </cfRule>
    <cfRule type="cellIs" dxfId="67" priority="11" operator="between">
      <formula>0.95</formula>
      <formula>1.05</formula>
    </cfRule>
    <cfRule type="cellIs" dxfId="66" priority="12" operator="between">
      <formula>1</formula>
      <formula>1</formula>
    </cfRule>
    <cfRule type="cellIs" dxfId="65" priority="13" operator="lessThan">
      <formula>0.95</formula>
    </cfRule>
  </conditionalFormatting>
  <conditionalFormatting sqref="N9">
    <cfRule type="cellIs" dxfId="64" priority="62" operator="between">
      <formula>1</formula>
      <formula>1</formula>
    </cfRule>
    <cfRule type="cellIs" dxfId="63" priority="64" operator="greaterThan">
      <formula>1.05</formula>
    </cfRule>
    <cfRule type="cellIs" dxfId="62" priority="65" operator="between">
      <formula>0.95</formula>
      <formula>1.05</formula>
    </cfRule>
    <cfRule type="cellIs" dxfId="61" priority="63" operator="lessThan">
      <formula>0.95</formula>
    </cfRule>
    <cfRule type="cellIs" dxfId="60" priority="61" operator="between">
      <formula>0.95</formula>
      <formula>1.05</formula>
    </cfRule>
  </conditionalFormatting>
  <conditionalFormatting sqref="N11:N13 P11:P13">
    <cfRule type="cellIs" dxfId="59" priority="40" operator="between">
      <formula>0.95</formula>
      <formula>1.05</formula>
    </cfRule>
    <cfRule type="cellIs" dxfId="58" priority="36" operator="between">
      <formula>0.95</formula>
      <formula>1.05</formula>
    </cfRule>
    <cfRule type="cellIs" dxfId="57" priority="37" operator="between">
      <formula>1</formula>
      <formula>1</formula>
    </cfRule>
    <cfRule type="cellIs" dxfId="56" priority="38" operator="lessThan">
      <formula>0.95</formula>
    </cfRule>
    <cfRule type="cellIs" dxfId="55" priority="39" operator="greaterThan">
      <formula>1.05</formula>
    </cfRule>
  </conditionalFormatting>
  <conditionalFormatting sqref="N16:N17 P16:P17">
    <cfRule type="cellIs" dxfId="54" priority="57" operator="between">
      <formula>1</formula>
      <formula>1</formula>
    </cfRule>
    <cfRule type="cellIs" dxfId="53" priority="56" operator="between">
      <formula>0.95</formula>
      <formula>1.05</formula>
    </cfRule>
    <cfRule type="cellIs" dxfId="52" priority="58" operator="lessThan">
      <formula>0.95</formula>
    </cfRule>
    <cfRule type="cellIs" dxfId="51" priority="59" operator="greaterThan">
      <formula>1.05</formula>
    </cfRule>
    <cfRule type="cellIs" dxfId="50" priority="60" operator="between">
      <formula>0.95</formula>
      <formula>1.05</formula>
    </cfRule>
  </conditionalFormatting>
  <conditionalFormatting sqref="N21:N22 P21:P22 N25:N26 P25:P26">
    <cfRule type="cellIs" dxfId="49" priority="1" operator="between">
      <formula>0.95</formula>
      <formula>1.05</formula>
    </cfRule>
    <cfRule type="cellIs" dxfId="48" priority="2" operator="between">
      <formula>1</formula>
      <formula>1</formula>
    </cfRule>
    <cfRule type="cellIs" dxfId="47" priority="3" operator="lessThan">
      <formula>0.95</formula>
    </cfRule>
    <cfRule type="cellIs" dxfId="46" priority="4" operator="greaterThan">
      <formula>1.05</formula>
    </cfRule>
    <cfRule type="cellIs" dxfId="45" priority="5" operator="between">
      <formula>0.95</formula>
      <formula>1.05</formula>
    </cfRule>
  </conditionalFormatting>
  <conditionalFormatting sqref="P9">
    <cfRule type="cellIs" dxfId="44" priority="54" operator="greaterThan">
      <formula>1.05</formula>
    </cfRule>
    <cfRule type="cellIs" dxfId="43" priority="53" operator="lessThan">
      <formula>0.95</formula>
    </cfRule>
    <cfRule type="cellIs" dxfId="42" priority="55" operator="between">
      <formula>0.95</formula>
      <formula>1.05</formula>
    </cfRule>
    <cfRule type="cellIs" dxfId="41" priority="52" operator="between">
      <formula>1</formula>
      <formula>1</formula>
    </cfRule>
    <cfRule type="cellIs" dxfId="40" priority="51" operator="between">
      <formula>0.95</formula>
      <formula>1.05</formula>
    </cfRule>
  </conditionalFormatting>
  <conditionalFormatting sqref="R9">
    <cfRule type="cellIs" dxfId="39" priority="75" operator="between">
      <formula>0.95</formula>
      <formula>1.05</formula>
    </cfRule>
    <cfRule type="cellIs" dxfId="38" priority="71" operator="between">
      <formula>0.95</formula>
      <formula>1.05</formula>
    </cfRule>
    <cfRule type="cellIs" dxfId="37" priority="74" operator="greaterThan">
      <formula>1.05</formula>
    </cfRule>
    <cfRule type="cellIs" dxfId="36" priority="73" operator="lessThan">
      <formula>0.95</formula>
    </cfRule>
    <cfRule type="cellIs" dxfId="35" priority="72" operator="between">
      <formula>1</formula>
      <formula>1</formula>
    </cfRule>
  </conditionalFormatting>
  <conditionalFormatting sqref="R11:R13">
    <cfRule type="cellIs" dxfId="34" priority="31" operator="between">
      <formula>0.95</formula>
      <formula>1.05</formula>
    </cfRule>
    <cfRule type="cellIs" dxfId="33" priority="34" operator="greaterThan">
      <formula>1.05</formula>
    </cfRule>
    <cfRule type="cellIs" dxfId="32" priority="33" operator="lessThan">
      <formula>0.95</formula>
    </cfRule>
    <cfRule type="cellIs" dxfId="31" priority="32" operator="between">
      <formula>1</formula>
      <formula>1</formula>
    </cfRule>
    <cfRule type="cellIs" dxfId="30" priority="35" operator="between">
      <formula>0.95</formula>
      <formula>1.05</formula>
    </cfRule>
  </conditionalFormatting>
  <conditionalFormatting sqref="R16:R17">
    <cfRule type="cellIs" dxfId="29" priority="67" operator="between">
      <formula>1</formula>
      <formula>1</formula>
    </cfRule>
    <cfRule type="cellIs" dxfId="28" priority="66" operator="between">
      <formula>0.95</formula>
      <formula>1.05</formula>
    </cfRule>
    <cfRule type="cellIs" dxfId="27" priority="70" operator="between">
      <formula>0.95</formula>
      <formula>1.05</formula>
    </cfRule>
    <cfRule type="cellIs" dxfId="26" priority="69" operator="greaterThan">
      <formula>1.05</formula>
    </cfRule>
    <cfRule type="cellIs" dxfId="25" priority="68" operator="lessThan">
      <formula>0.95</formula>
    </cfRule>
  </conditionalFormatting>
  <conditionalFormatting sqref="R21:R22 R25:R26">
    <cfRule type="cellIs" dxfId="24" priority="9" operator="greaterThan">
      <formula>1.05</formula>
    </cfRule>
    <cfRule type="cellIs" dxfId="23" priority="7" operator="between">
      <formula>1</formula>
      <formula>1</formula>
    </cfRule>
    <cfRule type="cellIs" dxfId="22" priority="10" operator="between">
      <formula>0.95</formula>
      <formula>1.05</formula>
    </cfRule>
    <cfRule type="cellIs" dxfId="21" priority="8" operator="lessThan">
      <formula>0.95</formula>
    </cfRule>
    <cfRule type="cellIs" dxfId="20" priority="6" operator="between">
      <formula>0.95</formula>
      <formula>1.05</formula>
    </cfRule>
  </conditionalFormatting>
  <conditionalFormatting sqref="T9">
    <cfRule type="cellIs" dxfId="19" priority="99" operator="greaterThan">
      <formula>1.05</formula>
    </cfRule>
    <cfRule type="cellIs" dxfId="18" priority="96" operator="between">
      <formula>0.95</formula>
      <formula>1.05</formula>
    </cfRule>
    <cfRule type="cellIs" dxfId="17" priority="97" operator="between">
      <formula>1</formula>
      <formula>1</formula>
    </cfRule>
    <cfRule type="cellIs" dxfId="16" priority="98" operator="lessThan">
      <formula>0.95</formula>
    </cfRule>
    <cfRule type="cellIs" dxfId="15" priority="100" operator="between">
      <formula>0.95</formula>
      <formula>1.05</formula>
    </cfRule>
  </conditionalFormatting>
  <conditionalFormatting sqref="T11:T13">
    <cfRule type="cellIs" dxfId="14" priority="92" operator="between">
      <formula>1</formula>
      <formula>1</formula>
    </cfRule>
    <cfRule type="cellIs" dxfId="13" priority="93" operator="lessThan">
      <formula>0.95</formula>
    </cfRule>
    <cfRule type="cellIs" dxfId="12" priority="94" operator="greaterThan">
      <formula>1.05</formula>
    </cfRule>
    <cfRule type="cellIs" dxfId="11" priority="95" operator="between">
      <formula>0.95</formula>
      <formula>1.05</formula>
    </cfRule>
    <cfRule type="cellIs" dxfId="10" priority="91" operator="between">
      <formula>0.95</formula>
      <formula>1.05</formula>
    </cfRule>
  </conditionalFormatting>
  <conditionalFormatting sqref="T16:T17">
    <cfRule type="cellIs" dxfId="9" priority="88" operator="lessThan">
      <formula>0.95</formula>
    </cfRule>
    <cfRule type="cellIs" dxfId="8" priority="87" operator="between">
      <formula>1</formula>
      <formula>1</formula>
    </cfRule>
    <cfRule type="cellIs" dxfId="7" priority="86" operator="between">
      <formula>0.95</formula>
      <formula>1.05</formula>
    </cfRule>
    <cfRule type="cellIs" dxfId="6" priority="90" operator="between">
      <formula>0.95</formula>
      <formula>1.05</formula>
    </cfRule>
    <cfRule type="cellIs" dxfId="5" priority="89" operator="greaterThan">
      <formula>1.05</formula>
    </cfRule>
  </conditionalFormatting>
  <conditionalFormatting sqref="T21:T22 T25:T26">
    <cfRule type="cellIs" dxfId="4" priority="20" operator="between">
      <formula>0.95</formula>
      <formula>1.05</formula>
    </cfRule>
    <cfRule type="cellIs" dxfId="3" priority="19" operator="greaterThan">
      <formula>1.05</formula>
    </cfRule>
    <cfRule type="cellIs" dxfId="2" priority="18" operator="lessThan">
      <formula>0.95</formula>
    </cfRule>
    <cfRule type="cellIs" dxfId="1" priority="17" operator="between">
      <formula>1</formula>
      <formula>1</formula>
    </cfRule>
    <cfRule type="cellIs" dxfId="0" priority="16" operator="between">
      <formula>0.95</formula>
      <formula>1.05</formula>
    </cfRule>
  </conditionalFormatting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</vt:lpstr>
      <vt:lpstr>2027</vt:lpstr>
      <vt:lpstr>'2026'!Print_Area</vt:lpstr>
      <vt:lpstr>'2027'!Print_Area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2026-01-20T17:48:13Z</dcterms:created>
  <dcterms:modified xsi:type="dcterms:W3CDTF">2026-01-20T17:48:16Z</dcterms:modified>
  <cp:category/>
  <cp:contentStatus/>
</cp:coreProperties>
</file>