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24226"/>
  <xr:revisionPtr revIDLastSave="0" documentId="8_{71628814-0F17-495E-81EA-682CDD5A079E}" xr6:coauthVersionLast="47" xr6:coauthVersionMax="47" xr10:uidLastSave="{00000000-0000-0000-0000-000000000000}"/>
  <bookViews>
    <workbookView xWindow="28680" yWindow="-120" windowWidth="29040" windowHeight="15720" tabRatio="754" firstSheet="1" activeTab="3" xr2:uid="{00000000-000D-0000-FFFF-FFFF00000000}"/>
  </bookViews>
  <sheets>
    <sheet name="Rate Increase by Rate Class" sheetId="57" r:id="rId1"/>
    <sheet name="Percent increase in summary" sheetId="54" r:id="rId2"/>
    <sheet name="Percent increase in details" sheetId="56" r:id="rId3"/>
    <sheet name="Summary of Revenues" sheetId="52" r:id="rId4"/>
    <sheet name="Revenue Details" sheetId="29" r:id="rId5"/>
    <sheet name="Revenues at 2025 DSM Riders" sheetId="27" r:id="rId6"/>
    <sheet name="Revenues at 2026 DSM Riders" sheetId="55" r:id="rId7"/>
  </sheets>
  <definedNames>
    <definedName name="_Ref90464859" localSheetId="2">'Percent increase in details'!$B$2</definedName>
    <definedName name="_Ref90464859" localSheetId="1">'Percent increase in summary'!$B$2</definedName>
    <definedName name="_Ref90464859" localSheetId="3">'Summary of Revenues'!$B$1</definedName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7" localSheetId="4">'Revenue Details'!#REF!</definedName>
    <definedName name="PR_17" localSheetId="5">'Revenues at 2025 DSM Riders'!#REF!</definedName>
    <definedName name="PR_17" localSheetId="6">'Revenues at 2026 DSM Riders'!#REF!</definedName>
    <definedName name="PR_18" localSheetId="2">#REF!</definedName>
    <definedName name="PR_18" localSheetId="1">#REF!</definedName>
    <definedName name="PR_18" localSheetId="3">#REF!</definedName>
    <definedName name="PR_18">#REF!</definedName>
    <definedName name="PR_19" localSheetId="2">#REF!</definedName>
    <definedName name="PR_19" localSheetId="1">#REF!</definedName>
    <definedName name="PR_19" localSheetId="3">#REF!</definedName>
    <definedName name="PR_19">#REF!</definedName>
    <definedName name="print" localSheetId="2">#REF!</definedName>
    <definedName name="print" localSheetId="1">#REF!</definedName>
    <definedName name="print" localSheetId="3">#REF!</definedName>
    <definedName name="print">#REF!</definedName>
    <definedName name="_xlnm.Print_Area" localSheetId="1">'Percent increase in summary'!$A$1:$M$24</definedName>
    <definedName name="_xlnm.Print_Area" localSheetId="0">'Rate Increase by Rate Class'!$A$1:$K$22</definedName>
    <definedName name="_xlnm.Print_Area" localSheetId="4">'Revenue Details'!$A$2:$A$172</definedName>
    <definedName name="_xlnm.Print_Area" localSheetId="5">'Revenues at 2025 DSM Riders'!$A$1:$AH$180</definedName>
    <definedName name="_xlnm.Print_Area" localSheetId="6">'Revenues at 2026 DSM Riders'!$A$1:$AH$184</definedName>
    <definedName name="RSF" localSheetId="2">#REF!</definedName>
    <definedName name="RSF" localSheetId="1">#REF!</definedName>
    <definedName name="RSF" localSheetId="3">#REF!</definedName>
    <definedName name="RSF">#REF!</definedName>
    <definedName name="solver_adj" localSheetId="4" hidden="1">'Revenue Details'!#REF!</definedName>
    <definedName name="solver_adj" localSheetId="5" hidden="1">'Revenues at 2025 DSM Riders'!$M$130</definedName>
    <definedName name="solver_adj" localSheetId="6" hidden="1">'Revenues at 2026 DSM Riders'!$M$130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opt" localSheetId="4" hidden="1">'Revenue Details'!#REF!</definedName>
    <definedName name="solver_opt" localSheetId="5" hidden="1">'Revenues at 2025 DSM Riders'!#REF!</definedName>
    <definedName name="solver_opt" localSheetId="6" hidden="1">'Revenues at 2026 DSM Riders'!#REF!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er" localSheetId="4" hidden="1">3</definedName>
    <definedName name="solver_ver" localSheetId="5" hidden="1">3</definedName>
    <definedName name="solver_ver" localSheetId="6" hidden="1">3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8" i="27" l="1"/>
  <c r="M78" i="55"/>
  <c r="M78" i="27"/>
  <c r="C75" i="55"/>
  <c r="AF78" i="27"/>
  <c r="AF78" i="55"/>
  <c r="AA74" i="55"/>
  <c r="AG73" i="55"/>
  <c r="AA74" i="27"/>
  <c r="AG73" i="27"/>
  <c r="S74" i="55"/>
  <c r="S73" i="55"/>
  <c r="S75" i="55" s="1"/>
  <c r="S74" i="27"/>
  <c r="S73" i="27"/>
  <c r="S75" i="27" s="1"/>
  <c r="H74" i="27"/>
  <c r="H75" i="27" s="1"/>
  <c r="E74" i="27"/>
  <c r="E75" i="27" s="1"/>
  <c r="B74" i="27"/>
  <c r="J74" i="27" l="1"/>
  <c r="E73" i="55"/>
  <c r="E74" i="55" s="1"/>
  <c r="E75" i="55" s="1"/>
  <c r="H73" i="55"/>
  <c r="H74" i="55" s="1"/>
  <c r="K74" i="27"/>
  <c r="K75" i="27" s="1"/>
  <c r="D73" i="27"/>
  <c r="D74" i="27"/>
  <c r="L74" i="27" s="1"/>
  <c r="W74" i="27" s="1"/>
  <c r="B75" i="27"/>
  <c r="B73" i="55"/>
  <c r="B74" i="55" s="1"/>
  <c r="B75" i="55" s="1"/>
  <c r="C75" i="27"/>
  <c r="AB75" i="27"/>
  <c r="AB78" i="27" s="1"/>
  <c r="AC75" i="27"/>
  <c r="AC78" i="27" s="1"/>
  <c r="K73" i="27"/>
  <c r="J73" i="27"/>
  <c r="J75" i="27" s="1"/>
  <c r="H75" i="55"/>
  <c r="J74" i="55"/>
  <c r="J73" i="55"/>
  <c r="K74" i="55" l="1"/>
  <c r="D74" i="55"/>
  <c r="K73" i="55"/>
  <c r="D75" i="27"/>
  <c r="L75" i="27" s="1"/>
  <c r="AD74" i="27"/>
  <c r="AD75" i="27" s="1"/>
  <c r="AD78" i="27" s="1"/>
  <c r="D73" i="55"/>
  <c r="L73" i="55" s="1"/>
  <c r="W73" i="55" s="1"/>
  <c r="Z75" i="27"/>
  <c r="Z75" i="55"/>
  <c r="L74" i="55"/>
  <c r="W74" i="55" s="1"/>
  <c r="W75" i="55" s="1"/>
  <c r="J75" i="55"/>
  <c r="AG74" i="27"/>
  <c r="AG75" i="27" s="1"/>
  <c r="AG78" i="27" s="1"/>
  <c r="AE75" i="27"/>
  <c r="AE78" i="27" s="1"/>
  <c r="L73" i="27"/>
  <c r="W73" i="27" s="1"/>
  <c r="W75" i="27" s="1"/>
  <c r="K75" i="55"/>
  <c r="D75" i="55" l="1"/>
  <c r="L75" i="55" s="1"/>
  <c r="AH74" i="27"/>
  <c r="AA73" i="27"/>
  <c r="Y75" i="27"/>
  <c r="AE75" i="55"/>
  <c r="AE78" i="55" s="1"/>
  <c r="AG74" i="55"/>
  <c r="AG75" i="55" s="1"/>
  <c r="Y75" i="55"/>
  <c r="AA73" i="55"/>
  <c r="AB75" i="55"/>
  <c r="AB78" i="55" s="1"/>
  <c r="AA75" i="27" l="1"/>
  <c r="AH73" i="27"/>
  <c r="AH75" i="27" s="1"/>
  <c r="AH73" i="55"/>
  <c r="AA75" i="55"/>
  <c r="AC75" i="55" l="1"/>
  <c r="AC78" i="55" s="1"/>
  <c r="AD74" i="55"/>
  <c r="AD75" i="55" l="1"/>
  <c r="AD78" i="55" s="1"/>
  <c r="AH74" i="55"/>
  <c r="AH75" i="55" s="1"/>
  <c r="N161" i="55" l="1"/>
  <c r="C161" i="55"/>
  <c r="P138" i="55"/>
  <c r="P139" i="55" s="1"/>
  <c r="C138" i="55"/>
  <c r="C139" i="55" s="1"/>
  <c r="C136" i="55"/>
  <c r="O138" i="55"/>
  <c r="O139" i="55" s="1"/>
  <c r="Q131" i="55"/>
  <c r="N119" i="55"/>
  <c r="C119" i="55"/>
  <c r="C120" i="55" s="1"/>
  <c r="C117" i="55"/>
  <c r="R104" i="55"/>
  <c r="R99" i="55"/>
  <c r="R85" i="55"/>
  <c r="C86" i="55"/>
  <c r="N64" i="55"/>
  <c r="F78" i="55"/>
  <c r="C39" i="55"/>
  <c r="F29" i="55"/>
  <c r="D168" i="55"/>
  <c r="AE171" i="55"/>
  <c r="AG171" i="55" s="1"/>
  <c r="AC171" i="55"/>
  <c r="AB171" i="55"/>
  <c r="AA167" i="55"/>
  <c r="AG166" i="55"/>
  <c r="Z162" i="55"/>
  <c r="Z172" i="55" s="1"/>
  <c r="Y162" i="55"/>
  <c r="Y172" i="55" s="1"/>
  <c r="AA172" i="55" s="1"/>
  <c r="AA161" i="55"/>
  <c r="AA160" i="55"/>
  <c r="AG158" i="55"/>
  <c r="AD158" i="55"/>
  <c r="AE146" i="55"/>
  <c r="AE151" i="55" s="1"/>
  <c r="AG151" i="55" s="1"/>
  <c r="AC146" i="55"/>
  <c r="AC151" i="55" s="1"/>
  <c r="AB146" i="55"/>
  <c r="Z140" i="55"/>
  <c r="Y140" i="55"/>
  <c r="AA139" i="55"/>
  <c r="AA138" i="55"/>
  <c r="AG136" i="55"/>
  <c r="AD136" i="55"/>
  <c r="Z132" i="55"/>
  <c r="Y132" i="55"/>
  <c r="AA131" i="55"/>
  <c r="AA130" i="55"/>
  <c r="AA132" i="55" s="1"/>
  <c r="AG128" i="55"/>
  <c r="Z121" i="55"/>
  <c r="Y121" i="55"/>
  <c r="AA120" i="55"/>
  <c r="AA119" i="55"/>
  <c r="AG117" i="55"/>
  <c r="AD117" i="55"/>
  <c r="Z113" i="55"/>
  <c r="Y113" i="55"/>
  <c r="AA112" i="55"/>
  <c r="AA111" i="55"/>
  <c r="AA104" i="55"/>
  <c r="AD103" i="55"/>
  <c r="AA99" i="55"/>
  <c r="AD98" i="55"/>
  <c r="Z87" i="55"/>
  <c r="Y87" i="55"/>
  <c r="AA86" i="55"/>
  <c r="AA85" i="55"/>
  <c r="AG83" i="55"/>
  <c r="Z79" i="55"/>
  <c r="Y79" i="55"/>
  <c r="AA69" i="55"/>
  <c r="AG68" i="55"/>
  <c r="AA64" i="55"/>
  <c r="AG63" i="55"/>
  <c r="AG78" i="55" s="1"/>
  <c r="AA59" i="55"/>
  <c r="Z53" i="55"/>
  <c r="Y53" i="55"/>
  <c r="AG52" i="55"/>
  <c r="AE52" i="55"/>
  <c r="AD52" i="55"/>
  <c r="AC52" i="55"/>
  <c r="AB52" i="55"/>
  <c r="AA48" i="55"/>
  <c r="AA43" i="55"/>
  <c r="AA38" i="55"/>
  <c r="AA25" i="55"/>
  <c r="AG24" i="55"/>
  <c r="AD24" i="55"/>
  <c r="AA20" i="55"/>
  <c r="AG19" i="55"/>
  <c r="AD19" i="55"/>
  <c r="AA15" i="55"/>
  <c r="AG14" i="55"/>
  <c r="AD14" i="55"/>
  <c r="AA10" i="55"/>
  <c r="AD9" i="55"/>
  <c r="V91" i="55"/>
  <c r="V176" i="55" s="1"/>
  <c r="T91" i="55"/>
  <c r="T176" i="55" s="1"/>
  <c r="AA104" i="27"/>
  <c r="AD103" i="27"/>
  <c r="Z53" i="27"/>
  <c r="Y53" i="27"/>
  <c r="Y79" i="27"/>
  <c r="Z79" i="27"/>
  <c r="AA113" i="55" l="1"/>
  <c r="F70" i="55"/>
  <c r="C105" i="27"/>
  <c r="C21" i="55"/>
  <c r="C122" i="55"/>
  <c r="F21" i="55"/>
  <c r="C141" i="55"/>
  <c r="I21" i="55"/>
  <c r="C88" i="55"/>
  <c r="AA87" i="55"/>
  <c r="AA140" i="55"/>
  <c r="AD171" i="55"/>
  <c r="C11" i="55"/>
  <c r="C163" i="55"/>
  <c r="V43" i="55"/>
  <c r="V44" i="55" s="1"/>
  <c r="O120" i="55"/>
  <c r="AA162" i="55"/>
  <c r="Y92" i="55"/>
  <c r="I16" i="55"/>
  <c r="F39" i="55"/>
  <c r="V10" i="55"/>
  <c r="V11" i="55" s="1"/>
  <c r="AA53" i="55"/>
  <c r="F65" i="55"/>
  <c r="C26" i="55"/>
  <c r="F26" i="55"/>
  <c r="C65" i="55"/>
  <c r="F44" i="55"/>
  <c r="Y147" i="55"/>
  <c r="Y152" i="55" s="1"/>
  <c r="C44" i="55"/>
  <c r="C70" i="55"/>
  <c r="F49" i="55"/>
  <c r="AD91" i="55"/>
  <c r="C49" i="55"/>
  <c r="AC91" i="55"/>
  <c r="AC176" i="55" s="1"/>
  <c r="AE91" i="55"/>
  <c r="AE176" i="55" s="1"/>
  <c r="AG176" i="55" s="1"/>
  <c r="I49" i="55"/>
  <c r="T53" i="55"/>
  <c r="T92" i="55" s="1"/>
  <c r="T93" i="55" s="1"/>
  <c r="AG91" i="55"/>
  <c r="AA79" i="55"/>
  <c r="Z147" i="55"/>
  <c r="Z152" i="55" s="1"/>
  <c r="C100" i="55"/>
  <c r="N86" i="55"/>
  <c r="R86" i="55" s="1"/>
  <c r="AB91" i="55"/>
  <c r="C16" i="55"/>
  <c r="I65" i="55"/>
  <c r="AG146" i="55"/>
  <c r="V15" i="55"/>
  <c r="V16" i="55" s="1"/>
  <c r="C60" i="55"/>
  <c r="AD29" i="55"/>
  <c r="I44" i="55"/>
  <c r="V25" i="55"/>
  <c r="V26" i="55" s="1"/>
  <c r="C112" i="55"/>
  <c r="C114" i="55"/>
  <c r="V20" i="55"/>
  <c r="V21" i="55" s="1"/>
  <c r="V38" i="55"/>
  <c r="V39" i="55" s="1"/>
  <c r="Q120" i="55"/>
  <c r="R161" i="55"/>
  <c r="AA121" i="55"/>
  <c r="AD146" i="55"/>
  <c r="AB151" i="55"/>
  <c r="AG29" i="55"/>
  <c r="AA30" i="55"/>
  <c r="Z92" i="55"/>
  <c r="V48" i="55"/>
  <c r="V49" i="55" s="1"/>
  <c r="T30" i="55"/>
  <c r="N69" i="55"/>
  <c r="R69" i="55" s="1"/>
  <c r="R64" i="55"/>
  <c r="N120" i="55"/>
  <c r="R119" i="55"/>
  <c r="P131" i="55"/>
  <c r="N112" i="55"/>
  <c r="R112" i="55" s="1"/>
  <c r="R111" i="55"/>
  <c r="R59" i="55"/>
  <c r="Q139" i="55"/>
  <c r="R160" i="55"/>
  <c r="F52" i="55"/>
  <c r="F16" i="55"/>
  <c r="F60" i="55"/>
  <c r="C131" i="55"/>
  <c r="C133" i="55"/>
  <c r="AB176" i="55" l="1"/>
  <c r="Z177" i="55"/>
  <c r="C105" i="55"/>
  <c r="AD176" i="55"/>
  <c r="AA92" i="55"/>
  <c r="Y177" i="55"/>
  <c r="AA147" i="55"/>
  <c r="T54" i="55"/>
  <c r="V53" i="55"/>
  <c r="V92" i="55" s="1"/>
  <c r="V93" i="55" s="1"/>
  <c r="V30" i="55"/>
  <c r="V31" i="55" s="1"/>
  <c r="AD151" i="55"/>
  <c r="AA152" i="55"/>
  <c r="T177" i="55"/>
  <c r="T178" i="55" s="1"/>
  <c r="T31" i="55"/>
  <c r="N130" i="55"/>
  <c r="R120" i="55"/>
  <c r="V54" i="55" l="1"/>
  <c r="AA177" i="55"/>
  <c r="V177" i="55"/>
  <c r="V178" i="55" s="1"/>
  <c r="N138" i="55"/>
  <c r="N131" i="55"/>
  <c r="R131" i="55" s="1"/>
  <c r="R130" i="55"/>
  <c r="N139" i="55" l="1"/>
  <c r="R139" i="55" s="1"/>
  <c r="R138" i="55"/>
  <c r="C163" i="27" l="1"/>
  <c r="C100" i="27"/>
  <c r="N64" i="27"/>
  <c r="N69" i="27" s="1"/>
  <c r="C60" i="27" l="1"/>
  <c r="C114" i="27"/>
  <c r="C88" i="27"/>
  <c r="F60" i="27" l="1"/>
  <c r="F65" i="27"/>
  <c r="F44" i="27"/>
  <c r="I49" i="27"/>
  <c r="C11" i="27" l="1"/>
  <c r="C65" i="27"/>
  <c r="F70" i="27"/>
  <c r="C70" i="27"/>
  <c r="C133" i="27" l="1"/>
  <c r="I16" i="27"/>
  <c r="F49" i="27"/>
  <c r="F21" i="27"/>
  <c r="C49" i="27"/>
  <c r="C21" i="27"/>
  <c r="I44" i="27"/>
  <c r="F39" i="27"/>
  <c r="F26" i="27"/>
  <c r="C26" i="27"/>
  <c r="I21" i="27"/>
  <c r="I65" i="27"/>
  <c r="C16" i="27"/>
  <c r="C44" i="27"/>
  <c r="F29" i="27" l="1"/>
  <c r="F16" i="27"/>
  <c r="M79" i="27" l="1"/>
  <c r="M80" i="27" s="1"/>
  <c r="H67" i="55" l="1"/>
  <c r="AD170" i="29" l="1"/>
  <c r="AC170" i="29"/>
  <c r="AD165" i="29"/>
  <c r="AC165" i="29"/>
  <c r="AA161" i="29"/>
  <c r="Z161" i="29"/>
  <c r="AD160" i="29"/>
  <c r="AC160" i="29"/>
  <c r="AE160" i="29" s="1"/>
  <c r="AB156" i="29"/>
  <c r="AB166" i="29" s="1"/>
  <c r="AA155" i="29"/>
  <c r="Z155" i="29"/>
  <c r="AA154" i="29"/>
  <c r="AA156" i="29" s="1"/>
  <c r="Z154" i="29"/>
  <c r="Z156" i="29" s="1"/>
  <c r="AD152" i="29"/>
  <c r="AC152" i="29"/>
  <c r="AE152" i="29" s="1"/>
  <c r="AD145" i="29"/>
  <c r="AC145" i="29"/>
  <c r="AD140" i="29"/>
  <c r="AC140" i="29"/>
  <c r="AB134" i="29"/>
  <c r="AA133" i="29"/>
  <c r="Z133" i="29"/>
  <c r="AA132" i="29"/>
  <c r="Z132" i="29"/>
  <c r="AD130" i="29"/>
  <c r="AC130" i="29"/>
  <c r="AA126" i="29"/>
  <c r="Z126" i="29"/>
  <c r="AA125" i="29"/>
  <c r="Z125" i="29"/>
  <c r="AA124" i="29"/>
  <c r="Z124" i="29"/>
  <c r="AT123" i="29"/>
  <c r="AH122" i="29"/>
  <c r="AG122" i="29"/>
  <c r="AF122" i="29"/>
  <c r="AD122" i="29"/>
  <c r="AC122" i="29"/>
  <c r="AA114" i="29"/>
  <c r="Z114" i="29"/>
  <c r="AA113" i="29"/>
  <c r="Z113" i="29"/>
  <c r="AE111" i="29"/>
  <c r="AD111" i="29"/>
  <c r="AC111" i="29"/>
  <c r="AA107" i="29"/>
  <c r="Z107" i="29"/>
  <c r="AA106" i="29"/>
  <c r="Z106" i="29"/>
  <c r="AB105" i="29"/>
  <c r="AA105" i="29"/>
  <c r="Z105" i="29"/>
  <c r="AD103" i="29"/>
  <c r="AC103" i="29"/>
  <c r="AB98" i="29"/>
  <c r="AA98" i="29"/>
  <c r="Z98" i="29"/>
  <c r="AH97" i="29"/>
  <c r="AE97" i="29"/>
  <c r="AD97" i="29"/>
  <c r="AC97" i="29"/>
  <c r="AA93" i="29"/>
  <c r="Z93" i="29"/>
  <c r="AD92" i="29"/>
  <c r="AC92" i="29"/>
  <c r="AE92" i="29" s="1"/>
  <c r="AA80" i="29"/>
  <c r="Z80" i="29"/>
  <c r="AB80" i="29" s="1"/>
  <c r="AD77" i="29"/>
  <c r="AC77" i="29"/>
  <c r="AE77" i="29" s="1"/>
  <c r="AS72" i="29"/>
  <c r="AD72" i="29"/>
  <c r="AC72" i="29"/>
  <c r="AA68" i="29"/>
  <c r="Z68" i="29"/>
  <c r="AS67" i="29"/>
  <c r="AD67" i="29"/>
  <c r="AC67" i="29"/>
  <c r="AA63" i="29"/>
  <c r="Z63" i="29"/>
  <c r="AS62" i="29"/>
  <c r="AD62" i="29"/>
  <c r="AC62" i="29"/>
  <c r="AA58" i="29"/>
  <c r="Z58" i="29"/>
  <c r="AD57" i="29"/>
  <c r="AC57" i="29"/>
  <c r="AD51" i="29"/>
  <c r="AC51" i="29"/>
  <c r="AE51" i="29" s="1"/>
  <c r="AA47" i="29"/>
  <c r="Z47" i="29"/>
  <c r="AB47" i="29" s="1"/>
  <c r="AS46" i="29"/>
  <c r="AD46" i="29"/>
  <c r="AC46" i="29"/>
  <c r="AA42" i="29"/>
  <c r="Z42" i="29"/>
  <c r="AS41" i="29"/>
  <c r="AD41" i="29"/>
  <c r="AC41" i="29"/>
  <c r="AE41" i="29" s="1"/>
  <c r="AS36" i="29"/>
  <c r="AE36" i="29"/>
  <c r="AD36" i="29"/>
  <c r="AC36" i="29"/>
  <c r="AS28" i="29"/>
  <c r="AD28" i="29"/>
  <c r="AC28" i="29"/>
  <c r="AA24" i="29"/>
  <c r="Z24" i="29"/>
  <c r="AB24" i="29" s="1"/>
  <c r="AD23" i="29"/>
  <c r="AC23" i="29"/>
  <c r="AA19" i="29"/>
  <c r="Z19" i="29"/>
  <c r="AD18" i="29"/>
  <c r="AC18" i="29"/>
  <c r="AA14" i="29"/>
  <c r="Z14" i="29"/>
  <c r="AD13" i="29"/>
  <c r="AC13" i="29"/>
  <c r="AE13" i="29" s="1"/>
  <c r="AA9" i="29"/>
  <c r="Z9" i="29"/>
  <c r="AD8" i="29"/>
  <c r="AE8" i="29" s="1"/>
  <c r="AC8" i="29"/>
  <c r="AB68" i="29" l="1"/>
  <c r="AE57" i="29"/>
  <c r="AB42" i="29"/>
  <c r="AB19" i="29"/>
  <c r="AE103" i="29"/>
  <c r="AE67" i="29"/>
  <c r="AE23" i="29"/>
  <c r="AB58" i="29"/>
  <c r="AE170" i="29"/>
  <c r="AB63" i="29"/>
  <c r="AB9" i="29"/>
  <c r="AE28" i="29"/>
  <c r="AB14" i="29"/>
  <c r="AE46" i="29"/>
  <c r="Z134" i="29"/>
  <c r="AA134" i="29"/>
  <c r="AE72" i="29"/>
  <c r="AC85" i="29"/>
  <c r="AB106" i="29"/>
  <c r="AE18" i="29"/>
  <c r="AD85" i="29"/>
  <c r="AE140" i="29"/>
  <c r="AE122" i="29"/>
  <c r="AE165" i="29"/>
  <c r="AE62" i="29"/>
  <c r="AE130" i="29"/>
  <c r="AE145" i="29"/>
  <c r="AE85" i="29" l="1"/>
  <c r="AB107" i="29"/>
  <c r="AB141" i="29" l="1"/>
  <c r="AB146" i="29" l="1"/>
  <c r="M69" i="55" l="1"/>
  <c r="M64" i="55"/>
  <c r="M104" i="55"/>
  <c r="M99" i="55"/>
  <c r="M59" i="55"/>
  <c r="M79" i="55" s="1"/>
  <c r="M80" i="55" s="1"/>
  <c r="O73" i="29" l="1"/>
  <c r="AA73" i="29" s="1"/>
  <c r="N73" i="29"/>
  <c r="P29" i="29"/>
  <c r="O29" i="29"/>
  <c r="AA29" i="29" s="1"/>
  <c r="N29" i="29"/>
  <c r="Z29" i="29" s="1"/>
  <c r="AB29" i="29" s="1"/>
  <c r="P73" i="29" l="1"/>
  <c r="Z73" i="29"/>
  <c r="AB73" i="29" s="1"/>
  <c r="F35" i="56"/>
  <c r="E35" i="56"/>
  <c r="F23" i="56"/>
  <c r="E23" i="56"/>
  <c r="F19" i="56"/>
  <c r="F11" i="56"/>
  <c r="E11" i="56"/>
  <c r="E7" i="56"/>
  <c r="J160" i="29"/>
  <c r="I160" i="29"/>
  <c r="J152" i="29"/>
  <c r="I152" i="29"/>
  <c r="J130" i="29"/>
  <c r="AG130" i="29" s="1"/>
  <c r="I130" i="29"/>
  <c r="AF130" i="29" s="1"/>
  <c r="J103" i="29"/>
  <c r="AG103" i="29" s="1"/>
  <c r="I103" i="29"/>
  <c r="AF103" i="29" s="1"/>
  <c r="AH103" i="29" s="1"/>
  <c r="J97" i="29"/>
  <c r="I97" i="29"/>
  <c r="J92" i="29"/>
  <c r="I92" i="29"/>
  <c r="D79" i="29"/>
  <c r="C79" i="29"/>
  <c r="J77" i="29"/>
  <c r="I77" i="29"/>
  <c r="J67" i="29"/>
  <c r="I67" i="29"/>
  <c r="J62" i="29"/>
  <c r="I62" i="29"/>
  <c r="J57" i="29"/>
  <c r="I57" i="29"/>
  <c r="J46" i="29"/>
  <c r="I46" i="29"/>
  <c r="J41" i="29"/>
  <c r="I41" i="29"/>
  <c r="D37" i="29"/>
  <c r="C37" i="29"/>
  <c r="J36" i="29"/>
  <c r="I36" i="29"/>
  <c r="J23" i="29"/>
  <c r="I23" i="29"/>
  <c r="J18" i="29"/>
  <c r="I18" i="29"/>
  <c r="J13" i="29"/>
  <c r="I13" i="29"/>
  <c r="J8" i="29"/>
  <c r="I8" i="29"/>
  <c r="K165" i="29"/>
  <c r="E156" i="29"/>
  <c r="E166" i="29" s="1"/>
  <c r="D156" i="29"/>
  <c r="C156" i="29"/>
  <c r="K140" i="29"/>
  <c r="K145" i="29" s="1"/>
  <c r="E133" i="29"/>
  <c r="E132" i="29"/>
  <c r="E115" i="29"/>
  <c r="D115" i="29"/>
  <c r="AA115" i="29" s="1"/>
  <c r="AA141" i="29" s="1"/>
  <c r="AA146" i="29" s="1"/>
  <c r="C115" i="29"/>
  <c r="Z115" i="29" s="1"/>
  <c r="Z141" i="29" s="1"/>
  <c r="Z146" i="29" s="1"/>
  <c r="E106" i="29"/>
  <c r="E105" i="29"/>
  <c r="E81" i="29"/>
  <c r="E73" i="29"/>
  <c r="E68" i="29"/>
  <c r="E63" i="29"/>
  <c r="E58" i="29"/>
  <c r="E52" i="29"/>
  <c r="E29" i="29"/>
  <c r="K28" i="29"/>
  <c r="F15" i="56"/>
  <c r="F7" i="56"/>
  <c r="AH130" i="29" l="1"/>
  <c r="D81" i="29"/>
  <c r="C81" i="29"/>
  <c r="K67" i="29"/>
  <c r="I72" i="29"/>
  <c r="E134" i="29"/>
  <c r="E86" i="29"/>
  <c r="J28" i="29"/>
  <c r="E107" i="29"/>
  <c r="J72" i="29"/>
  <c r="I28" i="29"/>
  <c r="I51" i="29"/>
  <c r="K57" i="29"/>
  <c r="K62" i="29"/>
  <c r="J51" i="29"/>
  <c r="I165" i="29"/>
  <c r="J140" i="29"/>
  <c r="AG140" i="29" s="1"/>
  <c r="J165" i="29"/>
  <c r="I140" i="29"/>
  <c r="AF140" i="29" s="1"/>
  <c r="AH140" i="29" l="1"/>
  <c r="K72" i="29"/>
  <c r="E141" i="29"/>
  <c r="E146" i="29" s="1"/>
  <c r="E171" i="29" s="1"/>
  <c r="J85" i="29"/>
  <c r="I85" i="29"/>
  <c r="K51" i="29"/>
  <c r="J145" i="29"/>
  <c r="I145" i="29"/>
  <c r="J170" i="29" l="1"/>
  <c r="K85" i="29"/>
  <c r="I170" i="29"/>
  <c r="K170" i="29" l="1"/>
  <c r="U160" i="29" l="1"/>
  <c r="AG160" i="29" s="1"/>
  <c r="T160" i="29"/>
  <c r="AF160" i="29" s="1"/>
  <c r="AH160" i="29" s="1"/>
  <c r="U152" i="29"/>
  <c r="AG152" i="29" s="1"/>
  <c r="T152" i="29"/>
  <c r="AF152" i="29" s="1"/>
  <c r="AH152" i="29" s="1"/>
  <c r="U111" i="29"/>
  <c r="AG111" i="29" s="1"/>
  <c r="T111" i="29"/>
  <c r="AF111" i="29" s="1"/>
  <c r="AH111" i="29" s="1"/>
  <c r="U97" i="29"/>
  <c r="AG97" i="29" s="1"/>
  <c r="T97" i="29"/>
  <c r="AF97" i="29" s="1"/>
  <c r="U92" i="29"/>
  <c r="AG92" i="29" s="1"/>
  <c r="T92" i="29"/>
  <c r="AF92" i="29" s="1"/>
  <c r="O79" i="29"/>
  <c r="N79" i="29"/>
  <c r="U77" i="29"/>
  <c r="AG77" i="29" s="1"/>
  <c r="T77" i="29"/>
  <c r="AF77" i="29" s="1"/>
  <c r="U67" i="29"/>
  <c r="AG67" i="29" s="1"/>
  <c r="T67" i="29"/>
  <c r="AF67" i="29" s="1"/>
  <c r="U62" i="29"/>
  <c r="AG62" i="29" s="1"/>
  <c r="T62" i="29"/>
  <c r="AF62" i="29" s="1"/>
  <c r="U57" i="29"/>
  <c r="AG57" i="29" s="1"/>
  <c r="T57" i="29"/>
  <c r="AF57" i="29" s="1"/>
  <c r="AH57" i="29" s="1"/>
  <c r="U46" i="29"/>
  <c r="AG46" i="29" s="1"/>
  <c r="T46" i="29"/>
  <c r="AF46" i="29" s="1"/>
  <c r="AH46" i="29" s="1"/>
  <c r="U41" i="29"/>
  <c r="AG41" i="29" s="1"/>
  <c r="T41" i="29"/>
  <c r="AF41" i="29" s="1"/>
  <c r="AH41" i="29" s="1"/>
  <c r="O37" i="29"/>
  <c r="AA37" i="29" s="1"/>
  <c r="N37" i="29"/>
  <c r="Z37" i="29" s="1"/>
  <c r="AB37" i="29" s="1"/>
  <c r="U36" i="29"/>
  <c r="AG36" i="29" s="1"/>
  <c r="T36" i="29"/>
  <c r="AF36" i="29" s="1"/>
  <c r="U23" i="29"/>
  <c r="AG23" i="29" s="1"/>
  <c r="T23" i="29"/>
  <c r="AF23" i="29" s="1"/>
  <c r="AH23" i="29" s="1"/>
  <c r="U18" i="29"/>
  <c r="AG18" i="29" s="1"/>
  <c r="T18" i="29"/>
  <c r="AF18" i="29" s="1"/>
  <c r="AH18" i="29" s="1"/>
  <c r="U13" i="29"/>
  <c r="AG13" i="29" s="1"/>
  <c r="T13" i="29"/>
  <c r="AF13" i="29" s="1"/>
  <c r="U8" i="29"/>
  <c r="AG8" i="29" s="1"/>
  <c r="T8" i="29"/>
  <c r="AF8" i="29" s="1"/>
  <c r="V165" i="29"/>
  <c r="P156" i="29"/>
  <c r="P166" i="29" s="1"/>
  <c r="O156" i="29"/>
  <c r="N156" i="29"/>
  <c r="V145" i="29"/>
  <c r="P133" i="29"/>
  <c r="P132" i="29"/>
  <c r="P134" i="29" s="1"/>
  <c r="P115" i="29"/>
  <c r="P106" i="29"/>
  <c r="P105" i="29"/>
  <c r="P81" i="29"/>
  <c r="P68" i="29"/>
  <c r="P63" i="29"/>
  <c r="P58" i="29"/>
  <c r="V28" i="29"/>
  <c r="S171" i="55"/>
  <c r="M171" i="55"/>
  <c r="L168" i="55"/>
  <c r="J152" i="55"/>
  <c r="H152" i="55"/>
  <c r="J151" i="55"/>
  <c r="H151" i="55"/>
  <c r="S146" i="55"/>
  <c r="M146" i="55"/>
  <c r="M151" i="55" s="1"/>
  <c r="K131" i="55"/>
  <c r="B132" i="55"/>
  <c r="K132" i="55" s="1"/>
  <c r="M132" i="55"/>
  <c r="M133" i="55" s="1"/>
  <c r="K130" i="55"/>
  <c r="M100" i="55"/>
  <c r="M91" i="55"/>
  <c r="S68" i="55"/>
  <c r="S64" i="55"/>
  <c r="S63" i="55"/>
  <c r="S58" i="55"/>
  <c r="S78" i="55" s="1"/>
  <c r="S91" i="55" s="1"/>
  <c r="AH67" i="29" l="1"/>
  <c r="AH92" i="29"/>
  <c r="AH8" i="29"/>
  <c r="AH36" i="29"/>
  <c r="AH13" i="29"/>
  <c r="AG131" i="55"/>
  <c r="J153" i="55"/>
  <c r="M176" i="55"/>
  <c r="O81" i="29"/>
  <c r="AA79" i="29"/>
  <c r="AA81" i="29" s="1"/>
  <c r="AH62" i="29"/>
  <c r="N81" i="29"/>
  <c r="Z79" i="29"/>
  <c r="AH77" i="29"/>
  <c r="S65" i="55"/>
  <c r="T145" i="29"/>
  <c r="AF145" i="29" s="1"/>
  <c r="T165" i="29"/>
  <c r="AF165" i="29" s="1"/>
  <c r="V67" i="29"/>
  <c r="O52" i="29"/>
  <c r="AA52" i="29" s="1"/>
  <c r="N52" i="29"/>
  <c r="T28" i="29"/>
  <c r="AF28" i="29" s="1"/>
  <c r="U28" i="29"/>
  <c r="AG28" i="29" s="1"/>
  <c r="P107" i="29"/>
  <c r="P141" i="29" s="1"/>
  <c r="P146" i="29" s="1"/>
  <c r="S69" i="55"/>
  <c r="S70" i="55" s="1"/>
  <c r="S104" i="55"/>
  <c r="S105" i="55" s="1"/>
  <c r="U145" i="29"/>
  <c r="AG145" i="29" s="1"/>
  <c r="T72" i="29"/>
  <c r="AF72" i="29" s="1"/>
  <c r="V57" i="29"/>
  <c r="U72" i="29"/>
  <c r="AG72" i="29" s="1"/>
  <c r="V62" i="29"/>
  <c r="T51" i="29"/>
  <c r="AF51" i="29" s="1"/>
  <c r="U165" i="29"/>
  <c r="AG165" i="29" s="1"/>
  <c r="U51" i="29"/>
  <c r="AG51" i="29" s="1"/>
  <c r="S151" i="55"/>
  <c r="M105" i="55"/>
  <c r="S59" i="55"/>
  <c r="S99" i="55"/>
  <c r="B133" i="55"/>
  <c r="B128" i="55"/>
  <c r="AG85" i="29" l="1"/>
  <c r="AC132" i="55"/>
  <c r="AC133" i="55" s="1"/>
  <c r="S79" i="55"/>
  <c r="AH165" i="29"/>
  <c r="AH72" i="29"/>
  <c r="AD131" i="55"/>
  <c r="AH131" i="55" s="1"/>
  <c r="AE132" i="55"/>
  <c r="AE133" i="55" s="1"/>
  <c r="AG130" i="55"/>
  <c r="AG132" i="55" s="1"/>
  <c r="AG133" i="55" s="1"/>
  <c r="AD130" i="55"/>
  <c r="AB132" i="55"/>
  <c r="AB133" i="55" s="1"/>
  <c r="P52" i="29"/>
  <c r="P86" i="29" s="1"/>
  <c r="P171" i="29" s="1"/>
  <c r="Z52" i="29"/>
  <c r="AB52" i="29" s="1"/>
  <c r="AH51" i="29"/>
  <c r="AF85" i="29"/>
  <c r="AH28" i="29"/>
  <c r="AB79" i="29"/>
  <c r="AB81" i="29" s="1"/>
  <c r="Z81" i="29"/>
  <c r="AA86" i="29"/>
  <c r="AA171" i="29" s="1"/>
  <c r="AH145" i="29"/>
  <c r="T85" i="29"/>
  <c r="V51" i="29"/>
  <c r="V72" i="29"/>
  <c r="U85" i="29"/>
  <c r="S130" i="55"/>
  <c r="S131" i="55"/>
  <c r="S60" i="55"/>
  <c r="K128" i="55"/>
  <c r="K133" i="55"/>
  <c r="S100" i="55"/>
  <c r="S176" i="55"/>
  <c r="AH85" i="29" l="1"/>
  <c r="Z133" i="55"/>
  <c r="AB86" i="29"/>
  <c r="AB171" i="29" s="1"/>
  <c r="Z86" i="29"/>
  <c r="Z171" i="29" s="1"/>
  <c r="AD132" i="55"/>
  <c r="AD133" i="55" s="1"/>
  <c r="AH130" i="55"/>
  <c r="N122" i="29"/>
  <c r="V85" i="29"/>
  <c r="U170" i="29"/>
  <c r="AG170" i="29" s="1"/>
  <c r="T170" i="29"/>
  <c r="AF170" i="29" s="1"/>
  <c r="S132" i="55"/>
  <c r="S80" i="55"/>
  <c r="AH170" i="29" l="1"/>
  <c r="AH132" i="55"/>
  <c r="Y133" i="55"/>
  <c r="AA128" i="55"/>
  <c r="N127" i="29"/>
  <c r="V170" i="29"/>
  <c r="S133" i="55"/>
  <c r="A6" i="52"/>
  <c r="AA133" i="55" l="1"/>
  <c r="AH128" i="55"/>
  <c r="A105" i="52"/>
  <c r="A106" i="52" s="1"/>
  <c r="A109" i="52" s="1"/>
  <c r="A110" i="52" s="1"/>
  <c r="A111" i="52" s="1"/>
  <c r="A112" i="52" s="1"/>
  <c r="A94" i="52"/>
  <c r="A95" i="52" s="1"/>
  <c r="A83" i="52"/>
  <c r="A84" i="52" s="1"/>
  <c r="A72" i="52"/>
  <c r="A73" i="52" s="1"/>
  <c r="A61" i="52"/>
  <c r="A62" i="52" s="1"/>
  <c r="A50" i="52"/>
  <c r="A39" i="52"/>
  <c r="A40" i="52" s="1"/>
  <c r="A43" i="52" s="1"/>
  <c r="A28" i="52"/>
  <c r="A17" i="52"/>
  <c r="A7" i="52"/>
  <c r="AH133" i="55" l="1"/>
  <c r="A65" i="52"/>
  <c r="A66" i="52" s="1"/>
  <c r="A67" i="52" s="1"/>
  <c r="A68" i="52" s="1"/>
  <c r="A51" i="52"/>
  <c r="A54" i="52" s="1"/>
  <c r="A18" i="52"/>
  <c r="A98" i="52"/>
  <c r="A87" i="52"/>
  <c r="A76" i="52"/>
  <c r="A55" i="52"/>
  <c r="A56" i="52" s="1"/>
  <c r="A57" i="52" s="1"/>
  <c r="A44" i="52"/>
  <c r="A45" i="52" s="1"/>
  <c r="A46" i="52" s="1"/>
  <c r="A29" i="52"/>
  <c r="A21" i="52" l="1"/>
  <c r="A99" i="52"/>
  <c r="A100" i="52" s="1"/>
  <c r="A101" i="52" s="1"/>
  <c r="A88" i="52"/>
  <c r="A89" i="52" s="1"/>
  <c r="A90" i="52" s="1"/>
  <c r="A77" i="52"/>
  <c r="A78" i="52" s="1"/>
  <c r="A79" i="52" s="1"/>
  <c r="A32" i="52"/>
  <c r="A22" i="52" l="1"/>
  <c r="A23" i="52" s="1"/>
  <c r="A24" i="52" s="1"/>
  <c r="A33" i="52"/>
  <c r="A34" i="52" s="1"/>
  <c r="A35" i="52" s="1"/>
  <c r="AE171" i="27" l="1"/>
  <c r="AG166" i="27"/>
  <c r="AG158" i="27"/>
  <c r="AE146" i="27"/>
  <c r="AG146" i="27" s="1"/>
  <c r="AG136" i="27"/>
  <c r="AG128" i="27"/>
  <c r="AG117" i="27"/>
  <c r="AG83" i="27"/>
  <c r="AG68" i="27"/>
  <c r="AG63" i="27"/>
  <c r="AE52" i="27"/>
  <c r="AG24" i="27"/>
  <c r="AG19" i="27"/>
  <c r="AG14" i="27"/>
  <c r="AG29" i="27" l="1"/>
  <c r="AE151" i="27"/>
  <c r="AG151" i="27" s="1"/>
  <c r="AE91" i="27"/>
  <c r="AG171" i="27"/>
  <c r="AG52" i="27"/>
  <c r="AE176" i="27" l="1"/>
  <c r="AG176" i="27" s="1"/>
  <c r="AG91" i="27"/>
  <c r="M100" i="27" l="1"/>
  <c r="AA167" i="27" l="1"/>
  <c r="AD158" i="27"/>
  <c r="AA161" i="27"/>
  <c r="AA160" i="27"/>
  <c r="AA162" i="27" s="1"/>
  <c r="AD136" i="27"/>
  <c r="AA139" i="27"/>
  <c r="AA138" i="27"/>
  <c r="AA140" i="27" s="1"/>
  <c r="AA131" i="27"/>
  <c r="AA130" i="27"/>
  <c r="AA132" i="27" s="1"/>
  <c r="AD117" i="27"/>
  <c r="AA120" i="27"/>
  <c r="AA119" i="27"/>
  <c r="AA112" i="27"/>
  <c r="AA111" i="27"/>
  <c r="AD98" i="27"/>
  <c r="AA99" i="27"/>
  <c r="AA86" i="27"/>
  <c r="AA85" i="27"/>
  <c r="AA87" i="27" s="1"/>
  <c r="AA69" i="27"/>
  <c r="AA64" i="27"/>
  <c r="AA59" i="27"/>
  <c r="AA48" i="27"/>
  <c r="AA43" i="27"/>
  <c r="AA38" i="27"/>
  <c r="AD24" i="27"/>
  <c r="AD19" i="27"/>
  <c r="AD14" i="27"/>
  <c r="AA25" i="27"/>
  <c r="AA20" i="27"/>
  <c r="AA15" i="27"/>
  <c r="AD9" i="27"/>
  <c r="AA10" i="27"/>
  <c r="AA53" i="27" l="1"/>
  <c r="AA121" i="27"/>
  <c r="AD29" i="27"/>
  <c r="AA113" i="27"/>
  <c r="AD52" i="27"/>
  <c r="AA79" i="27"/>
  <c r="AA30" i="27"/>
  <c r="AA92" i="27" l="1"/>
  <c r="AD91" i="27"/>
  <c r="Z162" i="27" l="1"/>
  <c r="Z172" i="27" s="1"/>
  <c r="Z140" i="27"/>
  <c r="Z132" i="27"/>
  <c r="Z121" i="27"/>
  <c r="Z113" i="27"/>
  <c r="D107" i="29" s="1"/>
  <c r="Z87" i="27"/>
  <c r="AC171" i="27"/>
  <c r="AC146" i="27"/>
  <c r="AC151" i="27" s="1"/>
  <c r="AC52" i="27"/>
  <c r="Y162" i="27"/>
  <c r="Y172" i="27" s="1"/>
  <c r="Y140" i="27"/>
  <c r="Y132" i="27"/>
  <c r="Y121" i="27"/>
  <c r="Y113" i="27"/>
  <c r="C107" i="29" s="1"/>
  <c r="Y87" i="27"/>
  <c r="AA172" i="27" l="1"/>
  <c r="Z147" i="27"/>
  <c r="Z152" i="27" s="1"/>
  <c r="Y92" i="27"/>
  <c r="Z92" i="27"/>
  <c r="Z177" i="27" s="1"/>
  <c r="AC91" i="27"/>
  <c r="Y147" i="27"/>
  <c r="AC176" i="27" l="1"/>
  <c r="Y152" i="27"/>
  <c r="Y177" i="27" s="1"/>
  <c r="AA177" i="27" s="1"/>
  <c r="AA147" i="27"/>
  <c r="AA152" i="27" s="1"/>
  <c r="N161" i="27" l="1"/>
  <c r="N112" i="27"/>
  <c r="N86" i="27"/>
  <c r="N119" i="27" l="1"/>
  <c r="N120" i="27" s="1"/>
  <c r="N130" i="27" s="1"/>
  <c r="N131" i="27" s="1"/>
  <c r="N138" i="27" l="1"/>
  <c r="N139" i="27" s="1"/>
  <c r="F78" i="27" l="1"/>
  <c r="F52" i="27"/>
  <c r="C138" i="27"/>
  <c r="C139" i="27" s="1"/>
  <c r="C117" i="27"/>
  <c r="C136" i="27"/>
  <c r="C119" i="27"/>
  <c r="C120" i="27" s="1"/>
  <c r="C86" i="27"/>
  <c r="Q139" i="27"/>
  <c r="Q131" i="27"/>
  <c r="Q120" i="27"/>
  <c r="O138" i="27"/>
  <c r="C39" i="27" l="1"/>
  <c r="C161" i="27"/>
  <c r="C141" i="27"/>
  <c r="C122" i="27"/>
  <c r="C112" i="27"/>
  <c r="C131" i="27"/>
  <c r="AB171" i="27" l="1"/>
  <c r="AD171" i="27" s="1"/>
  <c r="AB146" i="27"/>
  <c r="AB52" i="27"/>
  <c r="AB151" i="27" l="1"/>
  <c r="AD146" i="27"/>
  <c r="AB91" i="27"/>
  <c r="AD151" i="27" l="1"/>
  <c r="AB176" i="27"/>
  <c r="AD176" i="27" l="1"/>
  <c r="S171" i="27" l="1"/>
  <c r="M171" i="27"/>
  <c r="J152" i="27"/>
  <c r="H152" i="27"/>
  <c r="J151" i="27"/>
  <c r="H151" i="27"/>
  <c r="S146" i="27"/>
  <c r="M146" i="27"/>
  <c r="V91" i="27"/>
  <c r="T91" i="27"/>
  <c r="S91" i="27"/>
  <c r="M91" i="27"/>
  <c r="S68" i="27"/>
  <c r="S63" i="27"/>
  <c r="S58" i="27"/>
  <c r="V176" i="27" l="1"/>
  <c r="S151" i="27"/>
  <c r="T176" i="27"/>
  <c r="J153" i="27"/>
  <c r="M151" i="27"/>
  <c r="T53" i="27"/>
  <c r="T30" i="27"/>
  <c r="S176" i="27" l="1"/>
  <c r="T31" i="27"/>
  <c r="M176" i="27"/>
  <c r="T92" i="27"/>
  <c r="T177" i="27" s="1"/>
  <c r="T54" i="27"/>
  <c r="T178" i="27" l="1"/>
  <c r="T93" i="27"/>
  <c r="V38" i="27" l="1"/>
  <c r="V10" i="27" l="1"/>
  <c r="V39" i="27"/>
  <c r="V11" i="27" l="1"/>
  <c r="R104" i="27" l="1"/>
  <c r="R99" i="27" l="1"/>
  <c r="S99" i="27" s="1"/>
  <c r="R85" i="27"/>
  <c r="R64" i="27"/>
  <c r="S64" i="27" s="1"/>
  <c r="R69" i="27"/>
  <c r="S69" i="27" s="1"/>
  <c r="R59" i="27"/>
  <c r="S59" i="27" s="1"/>
  <c r="S79" i="27" l="1"/>
  <c r="S70" i="27"/>
  <c r="S100" i="27"/>
  <c r="S65" i="27"/>
  <c r="R86" i="27"/>
  <c r="R160" i="27"/>
  <c r="S60" i="27"/>
  <c r="S80" i="27" l="1"/>
  <c r="R161" i="27"/>
  <c r="R111" i="27" l="1"/>
  <c r="R112" i="27" l="1"/>
  <c r="P131" i="27" l="1"/>
  <c r="P138" i="27"/>
  <c r="P139" i="27" s="1"/>
  <c r="R130" i="27"/>
  <c r="R131" i="27" l="1"/>
  <c r="V43" i="27" l="1"/>
  <c r="V15" i="27"/>
  <c r="V25" i="27"/>
  <c r="V48" i="27"/>
  <c r="V20" i="27"/>
  <c r="V44" i="27" l="1"/>
  <c r="V53" i="27"/>
  <c r="V30" i="27"/>
  <c r="V16" i="27"/>
  <c r="V21" i="27"/>
  <c r="V26" i="27"/>
  <c r="V49" i="27"/>
  <c r="V54" i="27" l="1"/>
  <c r="V92" i="27"/>
  <c r="V31" i="27"/>
  <c r="V177" i="27" l="1"/>
  <c r="V93" i="27"/>
  <c r="V178" i="27" l="1"/>
  <c r="L168" i="27" l="1"/>
  <c r="R119" i="27" l="1"/>
  <c r="O120" i="27"/>
  <c r="R120" i="27" l="1"/>
  <c r="R138" i="27"/>
  <c r="O139" i="27"/>
  <c r="R139" i="27" l="1"/>
  <c r="M105" i="27" l="1"/>
  <c r="S104" i="27"/>
  <c r="S105" i="27" l="1"/>
  <c r="T125" i="29" l="1"/>
  <c r="T124" i="29" l="1"/>
  <c r="T126" i="29" l="1"/>
  <c r="T127" i="29" l="1"/>
  <c r="U125" i="29" l="1"/>
  <c r="U124" i="29"/>
  <c r="V125" i="29" l="1"/>
  <c r="U126" i="29"/>
  <c r="V124" i="29"/>
  <c r="V126" i="29" l="1"/>
  <c r="V127" i="29" s="1"/>
  <c r="U127" i="29"/>
  <c r="O122" i="29" l="1"/>
  <c r="D130" i="55"/>
  <c r="O127" i="29" l="1"/>
  <c r="P122" i="29"/>
  <c r="D131" i="55"/>
  <c r="L131" i="55" s="1"/>
  <c r="W131" i="55" s="1"/>
  <c r="M125" i="29" s="1"/>
  <c r="L130" i="55"/>
  <c r="W130" i="55" s="1"/>
  <c r="D132" i="55" l="1"/>
  <c r="M124" i="29"/>
  <c r="W132" i="55"/>
  <c r="P127" i="29"/>
  <c r="L132" i="55" l="1"/>
  <c r="M126" i="29"/>
  <c r="R125" i="29" l="1"/>
  <c r="Q124" i="29" l="1"/>
  <c r="Q125" i="29"/>
  <c r="R124" i="29"/>
  <c r="S125" i="29" l="1"/>
  <c r="W125" i="29" s="1"/>
  <c r="Q126" i="29"/>
  <c r="Q127" i="29" s="1"/>
  <c r="S124" i="29"/>
  <c r="R126" i="29"/>
  <c r="R127" i="29" s="1"/>
  <c r="W124" i="29" l="1"/>
  <c r="W126" i="29" s="1"/>
  <c r="S126" i="29"/>
  <c r="S127" i="29" s="1"/>
  <c r="D128" i="55" l="1"/>
  <c r="L128" i="55" l="1"/>
  <c r="D133" i="55"/>
  <c r="W128" i="55" l="1"/>
  <c r="L133" i="55"/>
  <c r="M122" i="29" l="1"/>
  <c r="W133" i="55"/>
  <c r="W122" i="29" l="1"/>
  <c r="W127" i="29" s="1"/>
  <c r="M127" i="29"/>
  <c r="M160" i="55" l="1"/>
  <c r="S160" i="27"/>
  <c r="S160" i="55" l="1"/>
  <c r="M161" i="55" l="1"/>
  <c r="S161" i="27"/>
  <c r="S162" i="27" s="1"/>
  <c r="M162" i="27"/>
  <c r="M172" i="27" s="1"/>
  <c r="M86" i="55"/>
  <c r="S86" i="55" s="1"/>
  <c r="S86" i="27"/>
  <c r="M112" i="55" l="1"/>
  <c r="S112" i="55" s="1"/>
  <c r="S112" i="27"/>
  <c r="S163" i="27"/>
  <c r="S172" i="27"/>
  <c r="S173" i="27" s="1"/>
  <c r="M85" i="55"/>
  <c r="M87" i="27"/>
  <c r="M92" i="27" s="1"/>
  <c r="S85" i="27"/>
  <c r="S87" i="27" s="1"/>
  <c r="S161" i="55"/>
  <c r="S162" i="55" s="1"/>
  <c r="M162" i="55"/>
  <c r="M172" i="55" s="1"/>
  <c r="S88" i="27" l="1"/>
  <c r="S92" i="27"/>
  <c r="M93" i="27"/>
  <c r="S163" i="55"/>
  <c r="S172" i="55"/>
  <c r="S173" i="55" s="1"/>
  <c r="M87" i="55"/>
  <c r="M92" i="55" s="1"/>
  <c r="M93" i="55" s="1"/>
  <c r="S85" i="55"/>
  <c r="S87" i="55" s="1"/>
  <c r="M119" i="55" l="1"/>
  <c r="S119" i="27"/>
  <c r="S88" i="55"/>
  <c r="S92" i="55"/>
  <c r="S93" i="27"/>
  <c r="S93" i="55" l="1"/>
  <c r="S119" i="55"/>
  <c r="S130" i="27" l="1"/>
  <c r="B14" i="55" l="1"/>
  <c r="B15" i="27"/>
  <c r="D14" i="27"/>
  <c r="B24" i="55"/>
  <c r="B25" i="27"/>
  <c r="D24" i="27"/>
  <c r="B25" i="55" l="1"/>
  <c r="D24" i="55"/>
  <c r="B16" i="27"/>
  <c r="D15" i="27"/>
  <c r="D16" i="27" s="1"/>
  <c r="B26" i="27"/>
  <c r="D25" i="27"/>
  <c r="D26" i="27" s="1"/>
  <c r="B15" i="55"/>
  <c r="D14" i="55"/>
  <c r="B16" i="55" l="1"/>
  <c r="D15" i="55"/>
  <c r="D16" i="55" s="1"/>
  <c r="B26" i="55"/>
  <c r="D25" i="55"/>
  <c r="D26" i="55" s="1"/>
  <c r="E19" i="55" l="1"/>
  <c r="G19" i="27"/>
  <c r="E20" i="27"/>
  <c r="E14" i="55"/>
  <c r="E15" i="27"/>
  <c r="G14" i="27"/>
  <c r="E38" i="27"/>
  <c r="E37" i="55"/>
  <c r="G37" i="27"/>
  <c r="E63" i="55"/>
  <c r="E64" i="27"/>
  <c r="G63" i="27"/>
  <c r="B19" i="55"/>
  <c r="B20" i="27"/>
  <c r="D19" i="27"/>
  <c r="E47" i="55"/>
  <c r="E48" i="27"/>
  <c r="G47" i="27"/>
  <c r="B37" i="55"/>
  <c r="B38" i="27"/>
  <c r="D37" i="27"/>
  <c r="K37" i="27"/>
  <c r="B42" i="55"/>
  <c r="B43" i="27"/>
  <c r="D42" i="27"/>
  <c r="E58" i="55"/>
  <c r="E59" i="27"/>
  <c r="G58" i="27"/>
  <c r="B63" i="55"/>
  <c r="B64" i="27"/>
  <c r="D63" i="27"/>
  <c r="K14" i="27"/>
  <c r="E52" i="27"/>
  <c r="E78" i="27"/>
  <c r="K63" i="27" l="1"/>
  <c r="Z16" i="27"/>
  <c r="K42" i="27"/>
  <c r="B65" i="27"/>
  <c r="D64" i="27"/>
  <c r="D65" i="27" s="1"/>
  <c r="B64" i="55"/>
  <c r="D63" i="55"/>
  <c r="B20" i="55"/>
  <c r="D19" i="55"/>
  <c r="E48" i="55"/>
  <c r="G47" i="55"/>
  <c r="E65" i="27"/>
  <c r="G64" i="27"/>
  <c r="G65" i="27" s="1"/>
  <c r="E59" i="55"/>
  <c r="G58" i="55"/>
  <c r="E39" i="27"/>
  <c r="G38" i="27"/>
  <c r="G39" i="27" s="1"/>
  <c r="E98" i="55"/>
  <c r="E151" i="27"/>
  <c r="E99" i="27"/>
  <c r="G98" i="27"/>
  <c r="E60" i="27"/>
  <c r="G59" i="27"/>
  <c r="E68" i="55"/>
  <c r="E78" i="55" s="1"/>
  <c r="E69" i="27"/>
  <c r="E79" i="27" s="1"/>
  <c r="G68" i="27"/>
  <c r="G78" i="27" s="1"/>
  <c r="E43" i="27"/>
  <c r="E42" i="55"/>
  <c r="G42" i="27"/>
  <c r="B39" i="27"/>
  <c r="D38" i="27"/>
  <c r="D39" i="27" s="1"/>
  <c r="K38" i="27"/>
  <c r="E15" i="55"/>
  <c r="G14" i="55"/>
  <c r="H19" i="55"/>
  <c r="K19" i="55" s="1"/>
  <c r="H20" i="27"/>
  <c r="K20" i="27" s="1"/>
  <c r="J19" i="27"/>
  <c r="L19" i="27" s="1"/>
  <c r="W19" i="27" s="1"/>
  <c r="K19" i="27"/>
  <c r="E64" i="55"/>
  <c r="G63" i="55"/>
  <c r="E91" i="27"/>
  <c r="E38" i="55"/>
  <c r="G37" i="55"/>
  <c r="B38" i="55"/>
  <c r="K37" i="55"/>
  <c r="D37" i="55"/>
  <c r="E21" i="27"/>
  <c r="G20" i="27"/>
  <c r="G21" i="27" s="1"/>
  <c r="B21" i="27"/>
  <c r="D20" i="27"/>
  <c r="D21" i="27" s="1"/>
  <c r="H78" i="27"/>
  <c r="H52" i="27"/>
  <c r="H14" i="55"/>
  <c r="K14" i="55" s="1"/>
  <c r="H15" i="27"/>
  <c r="J14" i="27"/>
  <c r="L14" i="27" s="1"/>
  <c r="W14" i="27" s="1"/>
  <c r="H29" i="27"/>
  <c r="E16" i="27"/>
  <c r="G15" i="27"/>
  <c r="G16" i="27" s="1"/>
  <c r="B58" i="55"/>
  <c r="B59" i="27"/>
  <c r="K58" i="27"/>
  <c r="D58" i="27"/>
  <c r="B98" i="55"/>
  <c r="B99" i="27"/>
  <c r="K98" i="27"/>
  <c r="D98" i="27"/>
  <c r="B44" i="27"/>
  <c r="D43" i="27"/>
  <c r="D44" i="27" s="1"/>
  <c r="B43" i="55"/>
  <c r="D42" i="55"/>
  <c r="H63" i="55"/>
  <c r="H64" i="27"/>
  <c r="J63" i="27"/>
  <c r="L37" i="27"/>
  <c r="H43" i="27"/>
  <c r="H42" i="55"/>
  <c r="J42" i="27"/>
  <c r="E49" i="27"/>
  <c r="G48" i="27"/>
  <c r="G49" i="27" s="1"/>
  <c r="E20" i="55"/>
  <c r="G19" i="55"/>
  <c r="G60" i="27" l="1"/>
  <c r="L58" i="27"/>
  <c r="K63" i="55"/>
  <c r="Z65" i="55" s="1"/>
  <c r="Z16" i="55"/>
  <c r="Z21" i="55"/>
  <c r="AC21" i="27"/>
  <c r="C41" i="29"/>
  <c r="D41" i="29"/>
  <c r="D43" i="29" s="1"/>
  <c r="Z21" i="27"/>
  <c r="L42" i="27"/>
  <c r="W42" i="27" s="1"/>
  <c r="B41" i="29" s="1"/>
  <c r="B18" i="29"/>
  <c r="E43" i="55"/>
  <c r="E53" i="55" s="1"/>
  <c r="G42" i="55"/>
  <c r="G52" i="55" s="1"/>
  <c r="H29" i="55"/>
  <c r="H15" i="55"/>
  <c r="J14" i="55"/>
  <c r="E44" i="27"/>
  <c r="E54" i="27" s="1"/>
  <c r="G43" i="27"/>
  <c r="G44" i="27" s="1"/>
  <c r="E65" i="55"/>
  <c r="G64" i="55"/>
  <c r="G65" i="55" s="1"/>
  <c r="E69" i="55"/>
  <c r="E79" i="55" s="1"/>
  <c r="G68" i="55"/>
  <c r="G78" i="55" s="1"/>
  <c r="H48" i="27"/>
  <c r="H53" i="27" s="1"/>
  <c r="H47" i="55"/>
  <c r="J47" i="27"/>
  <c r="E49" i="55"/>
  <c r="G48" i="55"/>
  <c r="G49" i="55" s="1"/>
  <c r="L39" i="27"/>
  <c r="G52" i="27"/>
  <c r="L98" i="27"/>
  <c r="W98" i="27" s="1"/>
  <c r="H43" i="55"/>
  <c r="J42" i="55"/>
  <c r="H16" i="27"/>
  <c r="J15" i="27"/>
  <c r="L15" i="27" s="1"/>
  <c r="W15" i="27" s="1"/>
  <c r="H44" i="27"/>
  <c r="J43" i="27"/>
  <c r="W58" i="27"/>
  <c r="G151" i="27"/>
  <c r="B13" i="29"/>
  <c r="J29" i="27"/>
  <c r="H30" i="27"/>
  <c r="J20" i="27"/>
  <c r="L20" i="27" s="1"/>
  <c r="W20" i="27" s="1"/>
  <c r="B19" i="29" s="1"/>
  <c r="H21" i="27"/>
  <c r="D62" i="29"/>
  <c r="D64" i="29" s="1"/>
  <c r="Z65" i="27"/>
  <c r="C62" i="29"/>
  <c r="Y65" i="27"/>
  <c r="AA63" i="27"/>
  <c r="L63" i="27"/>
  <c r="W63" i="27" s="1"/>
  <c r="B21" i="55"/>
  <c r="D20" i="55"/>
  <c r="H68" i="55"/>
  <c r="J68" i="55" s="1"/>
  <c r="H69" i="27"/>
  <c r="H79" i="27" s="1"/>
  <c r="J68" i="27"/>
  <c r="J78" i="27" s="1"/>
  <c r="K21" i="27"/>
  <c r="H20" i="55"/>
  <c r="K20" i="55" s="1"/>
  <c r="J19" i="55"/>
  <c r="L19" i="55" s="1"/>
  <c r="W19" i="55" s="1"/>
  <c r="E151" i="55"/>
  <c r="E99" i="55"/>
  <c r="G98" i="55"/>
  <c r="E39" i="55"/>
  <c r="G38" i="55"/>
  <c r="G39" i="55" s="1"/>
  <c r="H65" i="27"/>
  <c r="H64" i="55"/>
  <c r="J64" i="27"/>
  <c r="E53" i="27"/>
  <c r="E92" i="27" s="1"/>
  <c r="B65" i="55"/>
  <c r="D64" i="55"/>
  <c r="D65" i="55" s="1"/>
  <c r="H91" i="27"/>
  <c r="H176" i="27" s="1"/>
  <c r="K99" i="27"/>
  <c r="E152" i="27"/>
  <c r="E100" i="27"/>
  <c r="E153" i="27" s="1"/>
  <c r="G99" i="27"/>
  <c r="G152" i="27" s="1"/>
  <c r="B60" i="27"/>
  <c r="K59" i="27"/>
  <c r="D59" i="27"/>
  <c r="K15" i="27"/>
  <c r="K42" i="55"/>
  <c r="K64" i="27"/>
  <c r="L38" i="27"/>
  <c r="E21" i="55"/>
  <c r="G20" i="55"/>
  <c r="G21" i="55" s="1"/>
  <c r="B39" i="55"/>
  <c r="K38" i="55"/>
  <c r="D38" i="55"/>
  <c r="D39" i="55" s="1"/>
  <c r="E24" i="55"/>
  <c r="E25" i="27"/>
  <c r="G24" i="27"/>
  <c r="K24" i="27"/>
  <c r="E29" i="27"/>
  <c r="E176" i="27" s="1"/>
  <c r="K58" i="55"/>
  <c r="B59" i="55"/>
  <c r="D58" i="55"/>
  <c r="K39" i="27"/>
  <c r="B44" i="55"/>
  <c r="D43" i="55"/>
  <c r="D44" i="55" s="1"/>
  <c r="K43" i="27"/>
  <c r="L37" i="55"/>
  <c r="C36" i="29"/>
  <c r="AA37" i="27"/>
  <c r="Y39" i="27"/>
  <c r="E60" i="55"/>
  <c r="G59" i="55"/>
  <c r="C13" i="29"/>
  <c r="Y16" i="27"/>
  <c r="AA14" i="27"/>
  <c r="B100" i="27"/>
  <c r="D99" i="27"/>
  <c r="D100" i="27" s="1"/>
  <c r="B99" i="55"/>
  <c r="K98" i="55"/>
  <c r="D98" i="55"/>
  <c r="W37" i="27"/>
  <c r="E70" i="27"/>
  <c r="E80" i="27" s="1"/>
  <c r="G69" i="27"/>
  <c r="G79" i="27" s="1"/>
  <c r="J63" i="55"/>
  <c r="E16" i="55"/>
  <c r="G15" i="55"/>
  <c r="G16" i="55" s="1"/>
  <c r="E52" i="55"/>
  <c r="D36" i="29"/>
  <c r="Z39" i="27"/>
  <c r="D13" i="29"/>
  <c r="D15" i="29" s="1"/>
  <c r="K64" i="55" l="1"/>
  <c r="H78" i="55"/>
  <c r="D60" i="27"/>
  <c r="L64" i="27"/>
  <c r="W64" i="27" s="1"/>
  <c r="B63" i="29" s="1"/>
  <c r="G60" i="55"/>
  <c r="J78" i="55"/>
  <c r="AC65" i="55"/>
  <c r="AD20" i="27"/>
  <c r="Z44" i="55"/>
  <c r="AD38" i="27"/>
  <c r="AC21" i="55"/>
  <c r="AC16" i="27"/>
  <c r="Z44" i="27"/>
  <c r="AA42" i="27"/>
  <c r="AH42" i="27" s="1"/>
  <c r="AG43" i="27"/>
  <c r="AG59" i="27"/>
  <c r="Y44" i="27"/>
  <c r="Y39" i="55"/>
  <c r="AA37" i="55"/>
  <c r="AA63" i="55"/>
  <c r="Y65" i="55"/>
  <c r="Z39" i="55"/>
  <c r="AA19" i="55"/>
  <c r="Y21" i="55"/>
  <c r="Y16" i="55"/>
  <c r="AA14" i="55"/>
  <c r="Z26" i="27"/>
  <c r="G91" i="27"/>
  <c r="J65" i="27"/>
  <c r="G91" i="55"/>
  <c r="E92" i="55"/>
  <c r="G70" i="27"/>
  <c r="G80" i="27" s="1"/>
  <c r="W21" i="27"/>
  <c r="L43" i="27"/>
  <c r="W43" i="27" s="1"/>
  <c r="B42" i="29" s="1"/>
  <c r="B43" i="29" s="1"/>
  <c r="E91" i="55"/>
  <c r="G53" i="27"/>
  <c r="G92" i="27" s="1"/>
  <c r="G93" i="27" s="1"/>
  <c r="B14" i="29"/>
  <c r="B15" i="29" s="1"/>
  <c r="W16" i="27"/>
  <c r="K21" i="55"/>
  <c r="J37" i="29"/>
  <c r="C57" i="29"/>
  <c r="AA58" i="27"/>
  <c r="Y60" i="27"/>
  <c r="H70" i="27"/>
  <c r="H80" i="27" s="1"/>
  <c r="H69" i="55"/>
  <c r="H79" i="55" s="1"/>
  <c r="J69" i="27"/>
  <c r="J79" i="27" s="1"/>
  <c r="C50" i="52"/>
  <c r="B92" i="29"/>
  <c r="AH37" i="27"/>
  <c r="AA39" i="27"/>
  <c r="D21" i="55"/>
  <c r="L58" i="55"/>
  <c r="W38" i="27"/>
  <c r="B37" i="29" s="1"/>
  <c r="L60" i="27"/>
  <c r="M18" i="29"/>
  <c r="G54" i="27"/>
  <c r="G100" i="27"/>
  <c r="L100" i="27" s="1"/>
  <c r="J29" i="55"/>
  <c r="B62" i="29"/>
  <c r="W65" i="27"/>
  <c r="G153" i="27"/>
  <c r="B36" i="29"/>
  <c r="W37" i="55"/>
  <c r="L63" i="55"/>
  <c r="W63" i="55" s="1"/>
  <c r="AH63" i="27"/>
  <c r="AA65" i="27"/>
  <c r="H16" i="55"/>
  <c r="H30" i="55"/>
  <c r="J15" i="55"/>
  <c r="K100" i="27"/>
  <c r="L98" i="55"/>
  <c r="W98" i="55" s="1"/>
  <c r="G151" i="55"/>
  <c r="B57" i="29"/>
  <c r="C43" i="29"/>
  <c r="E41" i="29"/>
  <c r="E43" i="29" s="1"/>
  <c r="E44" i="55"/>
  <c r="E54" i="55" s="1"/>
  <c r="G43" i="55"/>
  <c r="G44" i="55" s="1"/>
  <c r="D57" i="29"/>
  <c r="Z60" i="27"/>
  <c r="K59" i="55"/>
  <c r="B60" i="55"/>
  <c r="D59" i="55"/>
  <c r="D38" i="29"/>
  <c r="K44" i="27"/>
  <c r="B100" i="55"/>
  <c r="K99" i="55"/>
  <c r="D99" i="55"/>
  <c r="D100" i="55" s="1"/>
  <c r="E26" i="27"/>
  <c r="E31" i="27" s="1"/>
  <c r="G25" i="27"/>
  <c r="G26" i="27" s="1"/>
  <c r="K25" i="27"/>
  <c r="E30" i="27"/>
  <c r="E177" i="27" s="1"/>
  <c r="N13" i="29"/>
  <c r="Z13" i="29" s="1"/>
  <c r="I37" i="29"/>
  <c r="AE39" i="27"/>
  <c r="AG38" i="27"/>
  <c r="L14" i="55"/>
  <c r="W14" i="55" s="1"/>
  <c r="N36" i="29"/>
  <c r="Z36" i="29" s="1"/>
  <c r="H48" i="55"/>
  <c r="J47" i="55"/>
  <c r="B20" i="29"/>
  <c r="N62" i="29"/>
  <c r="Z62" i="29" s="1"/>
  <c r="G37" i="29"/>
  <c r="AC39" i="27"/>
  <c r="C64" i="29"/>
  <c r="E62" i="29"/>
  <c r="E64" i="29" s="1"/>
  <c r="AH14" i="27"/>
  <c r="AA16" i="27"/>
  <c r="C92" i="29"/>
  <c r="AA98" i="27"/>
  <c r="Y100" i="27"/>
  <c r="O62" i="29"/>
  <c r="K65" i="55"/>
  <c r="H49" i="27"/>
  <c r="H54" i="27" s="1"/>
  <c r="J48" i="27"/>
  <c r="J53" i="27" s="1"/>
  <c r="D92" i="29"/>
  <c r="Z100" i="27"/>
  <c r="E100" i="55"/>
  <c r="E153" i="55" s="1"/>
  <c r="E152" i="55"/>
  <c r="G99" i="55"/>
  <c r="G152" i="55" s="1"/>
  <c r="L24" i="27"/>
  <c r="W24" i="27" s="1"/>
  <c r="G29" i="27"/>
  <c r="O36" i="29"/>
  <c r="O13" i="29"/>
  <c r="J44" i="27"/>
  <c r="L44" i="27" s="1"/>
  <c r="L99" i="27"/>
  <c r="W99" i="27" s="1"/>
  <c r="W100" i="27" s="1"/>
  <c r="F19" i="29"/>
  <c r="AB21" i="27"/>
  <c r="K43" i="55"/>
  <c r="K39" i="55"/>
  <c r="C15" i="29"/>
  <c r="E13" i="29"/>
  <c r="E15" i="29" s="1"/>
  <c r="L59" i="27"/>
  <c r="H65" i="55"/>
  <c r="J64" i="55"/>
  <c r="J19" i="29"/>
  <c r="E70" i="55"/>
  <c r="E80" i="55" s="1"/>
  <c r="G69" i="55"/>
  <c r="G70" i="55" s="1"/>
  <c r="G80" i="55" s="1"/>
  <c r="E36" i="29"/>
  <c r="E38" i="29" s="1"/>
  <c r="C38" i="29"/>
  <c r="E93" i="27"/>
  <c r="L39" i="55"/>
  <c r="G19" i="29"/>
  <c r="G20" i="29" s="1"/>
  <c r="K16" i="27"/>
  <c r="AE21" i="27"/>
  <c r="I19" i="29"/>
  <c r="AG20" i="27"/>
  <c r="AG21" i="27" s="1"/>
  <c r="K15" i="55"/>
  <c r="F37" i="29"/>
  <c r="AB39" i="27"/>
  <c r="K60" i="27"/>
  <c r="H92" i="27"/>
  <c r="H177" i="27" s="1"/>
  <c r="H44" i="55"/>
  <c r="J43" i="55"/>
  <c r="J44" i="55" s="1"/>
  <c r="Y21" i="27"/>
  <c r="C18" i="29"/>
  <c r="AA19" i="27"/>
  <c r="N18" i="29"/>
  <c r="K65" i="27"/>
  <c r="E25" i="55"/>
  <c r="G24" i="55"/>
  <c r="K24" i="55"/>
  <c r="E29" i="55"/>
  <c r="H21" i="55"/>
  <c r="J20" i="55"/>
  <c r="L20" i="55" s="1"/>
  <c r="W20" i="55" s="1"/>
  <c r="J52" i="27"/>
  <c r="J16" i="27"/>
  <c r="J30" i="27"/>
  <c r="L38" i="55"/>
  <c r="H31" i="27"/>
  <c r="L42" i="55"/>
  <c r="W42" i="55" s="1"/>
  <c r="J21" i="27"/>
  <c r="L21" i="27" s="1"/>
  <c r="H52" i="55"/>
  <c r="D18" i="29"/>
  <c r="D20" i="29" s="1"/>
  <c r="O18" i="29"/>
  <c r="G79" i="55" l="1"/>
  <c r="D60" i="55"/>
  <c r="J65" i="55"/>
  <c r="L65" i="27"/>
  <c r="AD64" i="55"/>
  <c r="AD15" i="27"/>
  <c r="AC44" i="55"/>
  <c r="AD64" i="27"/>
  <c r="Z26" i="55"/>
  <c r="AC16" i="55"/>
  <c r="AD43" i="27"/>
  <c r="AA44" i="27"/>
  <c r="G176" i="27"/>
  <c r="AD59" i="27"/>
  <c r="AC26" i="27"/>
  <c r="AD99" i="27"/>
  <c r="AA21" i="55"/>
  <c r="AH19" i="55"/>
  <c r="AE65" i="55"/>
  <c r="AG64" i="55"/>
  <c r="AG65" i="55" s="1"/>
  <c r="Z60" i="55"/>
  <c r="AH63" i="55"/>
  <c r="AA65" i="55"/>
  <c r="AD20" i="55"/>
  <c r="AB21" i="55"/>
  <c r="AA42" i="55"/>
  <c r="Y44" i="55"/>
  <c r="AC39" i="55"/>
  <c r="Y100" i="55"/>
  <c r="AA98" i="55"/>
  <c r="AA16" i="55"/>
  <c r="AH14" i="55"/>
  <c r="Y60" i="55"/>
  <c r="AA58" i="55"/>
  <c r="AH37" i="55"/>
  <c r="AA39" i="55"/>
  <c r="AD38" i="55"/>
  <c r="AB39" i="55"/>
  <c r="AG38" i="55"/>
  <c r="AE39" i="55"/>
  <c r="Z100" i="55"/>
  <c r="AB65" i="55"/>
  <c r="AG20" i="55"/>
  <c r="AG21" i="55" s="1"/>
  <c r="AE21" i="55"/>
  <c r="E176" i="55"/>
  <c r="H91" i="55"/>
  <c r="H176" i="55" s="1"/>
  <c r="W44" i="27"/>
  <c r="J70" i="27"/>
  <c r="J80" i="27" s="1"/>
  <c r="L64" i="55"/>
  <c r="W64" i="55" s="1"/>
  <c r="M63" i="29" s="1"/>
  <c r="Y63" i="29" s="1"/>
  <c r="W39" i="27"/>
  <c r="J30" i="55"/>
  <c r="G53" i="55"/>
  <c r="J92" i="27"/>
  <c r="J93" i="27" s="1"/>
  <c r="L41" i="29"/>
  <c r="L13" i="29"/>
  <c r="G100" i="55"/>
  <c r="L100" i="55" s="1"/>
  <c r="J91" i="27"/>
  <c r="J176" i="27" s="1"/>
  <c r="J49" i="27"/>
  <c r="J54" i="27" s="1"/>
  <c r="M19" i="29"/>
  <c r="M20" i="29" s="1"/>
  <c r="W21" i="55"/>
  <c r="G54" i="55"/>
  <c r="L44" i="55"/>
  <c r="G42" i="29"/>
  <c r="G43" i="29" s="1"/>
  <c r="AC44" i="27"/>
  <c r="W58" i="55"/>
  <c r="Z38" i="29"/>
  <c r="L26" i="27"/>
  <c r="G31" i="27"/>
  <c r="AH19" i="27"/>
  <c r="AA21" i="27"/>
  <c r="B23" i="29"/>
  <c r="U37" i="29"/>
  <c r="C51" i="52"/>
  <c r="C52" i="52" s="1"/>
  <c r="AA100" i="27"/>
  <c r="AH98" i="27"/>
  <c r="O92" i="29"/>
  <c r="J21" i="55"/>
  <c r="L21" i="55" s="1"/>
  <c r="G153" i="55"/>
  <c r="AH58" i="27"/>
  <c r="AA60" i="27"/>
  <c r="H49" i="55"/>
  <c r="H54" i="55" s="1"/>
  <c r="J48" i="55"/>
  <c r="J53" i="55" s="1"/>
  <c r="B38" i="29"/>
  <c r="L36" i="29"/>
  <c r="L60" i="55"/>
  <c r="T37" i="29"/>
  <c r="C94" i="29"/>
  <c r="E92" i="29"/>
  <c r="L92" i="29" s="1"/>
  <c r="N92" i="29"/>
  <c r="D50" i="52"/>
  <c r="M92" i="29"/>
  <c r="C59" i="29"/>
  <c r="E57" i="29"/>
  <c r="E59" i="29" s="1"/>
  <c r="AG44" i="27"/>
  <c r="I42" i="29"/>
  <c r="AE44" i="27"/>
  <c r="I20" i="29"/>
  <c r="K19" i="29"/>
  <c r="K20" i="29" s="1"/>
  <c r="H53" i="55"/>
  <c r="H92" i="55" s="1"/>
  <c r="H177" i="55" s="1"/>
  <c r="R37" i="29"/>
  <c r="L59" i="55"/>
  <c r="B64" i="29"/>
  <c r="L62" i="29"/>
  <c r="Z15" i="29"/>
  <c r="Q37" i="29"/>
  <c r="N15" i="29"/>
  <c r="P13" i="29"/>
  <c r="P15" i="29" s="1"/>
  <c r="I93" i="29"/>
  <c r="AE100" i="27"/>
  <c r="AG99" i="27"/>
  <c r="J38" i="29"/>
  <c r="J52" i="55"/>
  <c r="J91" i="55" s="1"/>
  <c r="J176" i="55" s="1"/>
  <c r="K60" i="55"/>
  <c r="N41" i="29"/>
  <c r="F93" i="29"/>
  <c r="AB100" i="27"/>
  <c r="J16" i="55"/>
  <c r="J14" i="29"/>
  <c r="L24" i="55"/>
  <c r="W24" i="55" s="1"/>
  <c r="G29" i="55"/>
  <c r="G176" i="55" s="1"/>
  <c r="F58" i="29"/>
  <c r="AB60" i="27"/>
  <c r="G14" i="29"/>
  <c r="G15" i="29" s="1"/>
  <c r="AH20" i="27"/>
  <c r="AD21" i="27"/>
  <c r="D94" i="29"/>
  <c r="N38" i="29"/>
  <c r="P36" i="29"/>
  <c r="P38" i="29" s="1"/>
  <c r="G93" i="29"/>
  <c r="AC100" i="27"/>
  <c r="F14" i="29"/>
  <c r="AB16" i="27"/>
  <c r="J58" i="29"/>
  <c r="E26" i="55"/>
  <c r="E31" i="55" s="1"/>
  <c r="G25" i="55"/>
  <c r="K25" i="55"/>
  <c r="E30" i="55"/>
  <c r="E177" i="55" s="1"/>
  <c r="D23" i="29"/>
  <c r="D25" i="29" s="1"/>
  <c r="L25" i="27"/>
  <c r="W25" i="27" s="1"/>
  <c r="B24" i="29" s="1"/>
  <c r="G30" i="27"/>
  <c r="G177" i="27" s="1"/>
  <c r="D59" i="29"/>
  <c r="J31" i="27"/>
  <c r="L16" i="27"/>
  <c r="J93" i="29"/>
  <c r="AA18" i="29"/>
  <c r="O20" i="29"/>
  <c r="G58" i="29"/>
  <c r="AC60" i="27"/>
  <c r="Z64" i="29"/>
  <c r="K26" i="27"/>
  <c r="F63" i="29"/>
  <c r="AB65" i="27"/>
  <c r="J20" i="29"/>
  <c r="L43" i="55"/>
  <c r="W43" i="55" s="1"/>
  <c r="M42" i="29" s="1"/>
  <c r="AE65" i="27"/>
  <c r="AG64" i="27"/>
  <c r="AG65" i="27" s="1"/>
  <c r="I63" i="29"/>
  <c r="AE60" i="27"/>
  <c r="I58" i="29"/>
  <c r="H93" i="27"/>
  <c r="H178" i="27" s="1"/>
  <c r="E178" i="27"/>
  <c r="H31" i="55"/>
  <c r="Q19" i="29"/>
  <c r="AA62" i="29"/>
  <c r="AB62" i="29" s="1"/>
  <c r="AB64" i="29" s="1"/>
  <c r="O64" i="29"/>
  <c r="T19" i="29"/>
  <c r="AF19" i="29" s="1"/>
  <c r="J63" i="29"/>
  <c r="J64" i="29" s="1"/>
  <c r="R63" i="29"/>
  <c r="G38" i="29"/>
  <c r="M13" i="29"/>
  <c r="L99" i="55"/>
  <c r="W99" i="55" s="1"/>
  <c r="W100" i="55" s="1"/>
  <c r="Y18" i="29"/>
  <c r="U19" i="29"/>
  <c r="U20" i="29" s="1"/>
  <c r="R19" i="29"/>
  <c r="K16" i="55"/>
  <c r="M36" i="29"/>
  <c r="Z18" i="29"/>
  <c r="C20" i="29"/>
  <c r="E18" i="29"/>
  <c r="G63" i="29"/>
  <c r="G64" i="29" s="1"/>
  <c r="AC65" i="27"/>
  <c r="Q63" i="29"/>
  <c r="AD39" i="27"/>
  <c r="AH38" i="27"/>
  <c r="K100" i="55"/>
  <c r="M41" i="29"/>
  <c r="H37" i="29"/>
  <c r="H38" i="29" s="1"/>
  <c r="F38" i="29"/>
  <c r="W59" i="27"/>
  <c r="U63" i="29"/>
  <c r="AG39" i="27"/>
  <c r="O57" i="29"/>
  <c r="N64" i="29"/>
  <c r="P62" i="29"/>
  <c r="P64" i="29" s="1"/>
  <c r="J42" i="29"/>
  <c r="J43" i="29" s="1"/>
  <c r="H70" i="55"/>
  <c r="H80" i="55" s="1"/>
  <c r="J69" i="55"/>
  <c r="J70" i="55" s="1"/>
  <c r="I14" i="29"/>
  <c r="AE16" i="27"/>
  <c r="AG15" i="27"/>
  <c r="AG16" i="27" s="1"/>
  <c r="K44" i="55"/>
  <c r="O41" i="29"/>
  <c r="AA24" i="27"/>
  <c r="Y26" i="27"/>
  <c r="C23" i="29"/>
  <c r="T63" i="29"/>
  <c r="N57" i="29"/>
  <c r="AA36" i="29"/>
  <c r="AB36" i="29" s="1"/>
  <c r="AB38" i="29" s="1"/>
  <c r="O38" i="29"/>
  <c r="I38" i="29"/>
  <c r="K37" i="29"/>
  <c r="K38" i="29" s="1"/>
  <c r="F42" i="29"/>
  <c r="AB44" i="27"/>
  <c r="M62" i="29"/>
  <c r="F20" i="29"/>
  <c r="H19" i="29"/>
  <c r="B93" i="29"/>
  <c r="C54" i="52"/>
  <c r="AA13" i="29"/>
  <c r="O15" i="29"/>
  <c r="E93" i="55"/>
  <c r="L15" i="55"/>
  <c r="W15" i="55" s="1"/>
  <c r="M14" i="29" s="1"/>
  <c r="W38" i="55"/>
  <c r="M37" i="29" s="1"/>
  <c r="N20" i="29"/>
  <c r="P18" i="29"/>
  <c r="P20" i="29" s="1"/>
  <c r="J79" i="55" l="1"/>
  <c r="J80" i="55"/>
  <c r="L65" i="55"/>
  <c r="G178" i="27"/>
  <c r="AH39" i="27"/>
  <c r="AD25" i="27"/>
  <c r="AE100" i="55"/>
  <c r="AG99" i="55"/>
  <c r="AG100" i="55" s="1"/>
  <c r="AG39" i="55"/>
  <c r="AD39" i="55"/>
  <c r="AH38" i="55"/>
  <c r="AH39" i="55" s="1"/>
  <c r="AA100" i="55"/>
  <c r="AH98" i="55"/>
  <c r="AD21" i="55"/>
  <c r="AH20" i="55"/>
  <c r="AC26" i="55"/>
  <c r="AD65" i="55"/>
  <c r="AH64" i="55"/>
  <c r="AA44" i="55"/>
  <c r="AH42" i="55"/>
  <c r="AH58" i="55"/>
  <c r="AA60" i="55"/>
  <c r="AC60" i="55"/>
  <c r="Y26" i="55"/>
  <c r="AA24" i="55"/>
  <c r="G92" i="55"/>
  <c r="G93" i="55" s="1"/>
  <c r="AG43" i="55"/>
  <c r="AG44" i="55" s="1"/>
  <c r="AE44" i="55"/>
  <c r="AB100" i="55"/>
  <c r="AD99" i="55"/>
  <c r="AG15" i="55"/>
  <c r="AG16" i="55" s="1"/>
  <c r="AE16" i="55"/>
  <c r="AD59" i="55"/>
  <c r="AB60" i="55"/>
  <c r="AG59" i="55"/>
  <c r="AE60" i="55"/>
  <c r="AB44" i="55"/>
  <c r="AD43" i="55"/>
  <c r="AC100" i="55"/>
  <c r="AB16" i="55"/>
  <c r="AD15" i="55"/>
  <c r="W65" i="55"/>
  <c r="J177" i="27"/>
  <c r="J178" i="27" s="1"/>
  <c r="AH21" i="27"/>
  <c r="E178" i="55"/>
  <c r="J49" i="55"/>
  <c r="J54" i="55" s="1"/>
  <c r="H93" i="55"/>
  <c r="H178" i="55" s="1"/>
  <c r="W44" i="55"/>
  <c r="L37" i="29"/>
  <c r="L38" i="29" s="1"/>
  <c r="AL37" i="29" s="1"/>
  <c r="AF20" i="29"/>
  <c r="T58" i="29"/>
  <c r="AD44" i="27"/>
  <c r="AH43" i="27"/>
  <c r="E20" i="29"/>
  <c r="L18" i="29"/>
  <c r="Z20" i="29"/>
  <c r="AB18" i="29"/>
  <c r="AB20" i="29" s="1"/>
  <c r="AD37" i="29"/>
  <c r="R38" i="29"/>
  <c r="K14" i="29"/>
  <c r="K15" i="29" s="1"/>
  <c r="I15" i="29"/>
  <c r="Y41" i="29"/>
  <c r="M43" i="29"/>
  <c r="W39" i="55"/>
  <c r="J92" i="55"/>
  <c r="D51" i="52"/>
  <c r="E51" i="52" s="1"/>
  <c r="Q42" i="29"/>
  <c r="W16" i="55"/>
  <c r="AA15" i="29"/>
  <c r="Q93" i="29"/>
  <c r="Y36" i="29"/>
  <c r="W36" i="29"/>
  <c r="M38" i="29"/>
  <c r="AD63" i="29"/>
  <c r="R64" i="29"/>
  <c r="C55" i="52"/>
  <c r="AD100" i="27"/>
  <c r="AH99" i="27"/>
  <c r="C56" i="52"/>
  <c r="AG100" i="27"/>
  <c r="N94" i="29"/>
  <c r="P92" i="29"/>
  <c r="W92" i="29" s="1"/>
  <c r="K58" i="29"/>
  <c r="K59" i="29" s="1"/>
  <c r="I59" i="29"/>
  <c r="F94" i="29"/>
  <c r="H93" i="29"/>
  <c r="N59" i="29"/>
  <c r="P57" i="29"/>
  <c r="P59" i="29" s="1"/>
  <c r="AG60" i="27"/>
  <c r="I94" i="29"/>
  <c r="K93" i="29"/>
  <c r="G59" i="29"/>
  <c r="L25" i="55"/>
  <c r="W25" i="55" s="1"/>
  <c r="M24" i="29" s="1"/>
  <c r="G30" i="55"/>
  <c r="N43" i="29"/>
  <c r="P41" i="29"/>
  <c r="P43" i="29" s="1"/>
  <c r="Z41" i="29"/>
  <c r="E94" i="29"/>
  <c r="M57" i="29"/>
  <c r="T14" i="29"/>
  <c r="K26" i="55"/>
  <c r="AF63" i="29"/>
  <c r="T64" i="29"/>
  <c r="V63" i="29"/>
  <c r="V64" i="29" s="1"/>
  <c r="U93" i="29"/>
  <c r="T93" i="29"/>
  <c r="R14" i="29"/>
  <c r="I64" i="29"/>
  <c r="K63" i="29"/>
  <c r="K64" i="29" s="1"/>
  <c r="AA92" i="29"/>
  <c r="O94" i="29"/>
  <c r="H20" i="29"/>
  <c r="L19" i="29"/>
  <c r="Q14" i="29"/>
  <c r="AA20" i="29"/>
  <c r="Z92" i="29"/>
  <c r="L57" i="29"/>
  <c r="C25" i="29"/>
  <c r="E23" i="29"/>
  <c r="E25" i="29" s="1"/>
  <c r="J59" i="29"/>
  <c r="AD60" i="27"/>
  <c r="AH59" i="27"/>
  <c r="U58" i="29"/>
  <c r="AC37" i="29"/>
  <c r="Q38" i="29"/>
  <c r="S37" i="29"/>
  <c r="S38" i="29" s="1"/>
  <c r="K42" i="29"/>
  <c r="K43" i="29" s="1"/>
  <c r="I43" i="29"/>
  <c r="R93" i="29"/>
  <c r="U14" i="29"/>
  <c r="U15" i="29" s="1"/>
  <c r="W62" i="29"/>
  <c r="M64" i="29"/>
  <c r="Y62" i="29"/>
  <c r="AD19" i="29"/>
  <c r="R20" i="29"/>
  <c r="T20" i="29"/>
  <c r="V19" i="29"/>
  <c r="V20" i="29" s="1"/>
  <c r="Y42" i="29"/>
  <c r="F59" i="29"/>
  <c r="H58" i="29"/>
  <c r="H59" i="29" s="1"/>
  <c r="R58" i="29"/>
  <c r="AA57" i="29"/>
  <c r="O59" i="29"/>
  <c r="AF37" i="29"/>
  <c r="T38" i="29"/>
  <c r="V37" i="29"/>
  <c r="V38" i="29" s="1"/>
  <c r="AA41" i="29"/>
  <c r="O43" i="29"/>
  <c r="AG19" i="29"/>
  <c r="AD16" i="27"/>
  <c r="AH15" i="27"/>
  <c r="M23" i="29"/>
  <c r="Q58" i="29"/>
  <c r="AB13" i="29"/>
  <c r="AB15" i="29" s="1"/>
  <c r="AG37" i="29"/>
  <c r="U38" i="29"/>
  <c r="AA64" i="29"/>
  <c r="H14" i="29"/>
  <c r="F15" i="29"/>
  <c r="G26" i="55"/>
  <c r="H42" i="29"/>
  <c r="F43" i="29"/>
  <c r="T42" i="29"/>
  <c r="AG63" i="29"/>
  <c r="U64" i="29"/>
  <c r="AD65" i="27"/>
  <c r="AH64" i="27"/>
  <c r="Z57" i="29"/>
  <c r="AC63" i="29"/>
  <c r="S63" i="29"/>
  <c r="Q64" i="29"/>
  <c r="W18" i="29"/>
  <c r="AC19" i="29"/>
  <c r="Q20" i="29"/>
  <c r="S19" i="29"/>
  <c r="S20" i="29" s="1"/>
  <c r="F64" i="29"/>
  <c r="H63" i="29"/>
  <c r="J15" i="29"/>
  <c r="B25" i="29"/>
  <c r="AH24" i="27"/>
  <c r="AA26" i="27"/>
  <c r="J94" i="29"/>
  <c r="Y37" i="29"/>
  <c r="B58" i="29"/>
  <c r="W60" i="27"/>
  <c r="B94" i="29"/>
  <c r="G94" i="29"/>
  <c r="N23" i="29"/>
  <c r="Z23" i="29" s="1"/>
  <c r="Y92" i="29"/>
  <c r="W26" i="27"/>
  <c r="U42" i="29"/>
  <c r="G24" i="29"/>
  <c r="G25" i="29" s="1"/>
  <c r="Y14" i="29"/>
  <c r="R42" i="29"/>
  <c r="M93" i="29"/>
  <c r="M94" i="29" s="1"/>
  <c r="D54" i="52"/>
  <c r="AE26" i="27"/>
  <c r="AG25" i="27"/>
  <c r="AG26" i="27" s="1"/>
  <c r="I24" i="29"/>
  <c r="O23" i="29"/>
  <c r="W59" i="55"/>
  <c r="E50" i="52"/>
  <c r="J24" i="29"/>
  <c r="Y19" i="29"/>
  <c r="Y20" i="29" s="1"/>
  <c r="AA38" i="29"/>
  <c r="Y13" i="29"/>
  <c r="W13" i="29"/>
  <c r="M15" i="29"/>
  <c r="AB26" i="27"/>
  <c r="F24" i="29"/>
  <c r="J31" i="55"/>
  <c r="L16" i="55"/>
  <c r="M58" i="29" l="1"/>
  <c r="AH65" i="27"/>
  <c r="AH44" i="27"/>
  <c r="AQ37" i="29"/>
  <c r="AQ38" i="29" s="1"/>
  <c r="AH16" i="27"/>
  <c r="AH100" i="27"/>
  <c r="AH21" i="55"/>
  <c r="AH65" i="55"/>
  <c r="AD100" i="55"/>
  <c r="AH99" i="55"/>
  <c r="AE26" i="55"/>
  <c r="AG25" i="55"/>
  <c r="AG26" i="55" s="1"/>
  <c r="AB26" i="55"/>
  <c r="AD25" i="55"/>
  <c r="AD16" i="55"/>
  <c r="AH15" i="55"/>
  <c r="AD44" i="55"/>
  <c r="AH43" i="55"/>
  <c r="AH24" i="55"/>
  <c r="AA26" i="55"/>
  <c r="AD60" i="55"/>
  <c r="AH59" i="55"/>
  <c r="AG60" i="55"/>
  <c r="G177" i="55"/>
  <c r="G178" i="55" s="1"/>
  <c r="L93" i="29"/>
  <c r="L94" i="29" s="1"/>
  <c r="AL36" i="29"/>
  <c r="W19" i="29"/>
  <c r="W20" i="29" s="1"/>
  <c r="D52" i="52"/>
  <c r="E52" i="52" s="1"/>
  <c r="AL38" i="29"/>
  <c r="AK36" i="29"/>
  <c r="AK37" i="29"/>
  <c r="AM37" i="29" s="1"/>
  <c r="C57" i="52"/>
  <c r="C59" i="52" s="1"/>
  <c r="F50" i="52" s="1"/>
  <c r="L20" i="29"/>
  <c r="AK19" i="29" s="1"/>
  <c r="AI18" i="29"/>
  <c r="W37" i="29"/>
  <c r="W38" i="29" s="1"/>
  <c r="AI62" i="29"/>
  <c r="Y64" i="29"/>
  <c r="J93" i="55"/>
  <c r="J177" i="55"/>
  <c r="J178" i="55" s="1"/>
  <c r="AD64" i="29"/>
  <c r="J25" i="29"/>
  <c r="T15" i="29"/>
  <c r="V14" i="29"/>
  <c r="V15" i="29" s="1"/>
  <c r="S64" i="29"/>
  <c r="W63" i="29"/>
  <c r="W64" i="29" s="1"/>
  <c r="AG42" i="29"/>
  <c r="U43" i="29"/>
  <c r="AC64" i="29"/>
  <c r="AE63" i="29"/>
  <c r="AG38" i="29"/>
  <c r="AR37" i="29"/>
  <c r="AR38" i="29" s="1"/>
  <c r="Y57" i="29"/>
  <c r="M59" i="29"/>
  <c r="W57" i="29"/>
  <c r="Z59" i="29"/>
  <c r="AB57" i="29"/>
  <c r="AB59" i="29" s="1"/>
  <c r="AD14" i="29"/>
  <c r="R15" i="29"/>
  <c r="W60" i="55"/>
  <c r="AI36" i="29"/>
  <c r="Y38" i="29"/>
  <c r="AJ36" i="29"/>
  <c r="AA59" i="29"/>
  <c r="H94" i="29"/>
  <c r="AF93" i="29"/>
  <c r="T94" i="29"/>
  <c r="V93" i="29"/>
  <c r="Z43" i="29"/>
  <c r="AB41" i="29"/>
  <c r="AB43" i="29" s="1"/>
  <c r="AC93" i="29"/>
  <c r="Q94" i="29"/>
  <c r="S93" i="29"/>
  <c r="W41" i="29"/>
  <c r="AJ37" i="29"/>
  <c r="Z25" i="29"/>
  <c r="Y43" i="29"/>
  <c r="Z94" i="29"/>
  <c r="AB92" i="29"/>
  <c r="AI92" i="29" s="1"/>
  <c r="H24" i="29"/>
  <c r="F25" i="29"/>
  <c r="L23" i="29"/>
  <c r="AG64" i="29"/>
  <c r="Y23" i="29"/>
  <c r="M25" i="29"/>
  <c r="AD93" i="29"/>
  <c r="R94" i="29"/>
  <c r="I25" i="29"/>
  <c r="K24" i="29"/>
  <c r="K25" i="29" s="1"/>
  <c r="W26" i="55"/>
  <c r="AD58" i="29"/>
  <c r="R59" i="29"/>
  <c r="AG93" i="29"/>
  <c r="U94" i="29"/>
  <c r="AF58" i="29"/>
  <c r="T59" i="29"/>
  <c r="V58" i="29"/>
  <c r="V59" i="29" s="1"/>
  <c r="P94" i="29"/>
  <c r="Y58" i="29"/>
  <c r="Y24" i="29"/>
  <c r="Y15" i="29"/>
  <c r="AI13" i="29"/>
  <c r="E54" i="52"/>
  <c r="N25" i="29"/>
  <c r="P23" i="29"/>
  <c r="P25" i="29" s="1"/>
  <c r="AG20" i="29"/>
  <c r="AC14" i="29"/>
  <c r="S14" i="29"/>
  <c r="Q15" i="29"/>
  <c r="AF14" i="29"/>
  <c r="AF42" i="29"/>
  <c r="T43" i="29"/>
  <c r="V42" i="29"/>
  <c r="V43" i="29" s="1"/>
  <c r="AF64" i="29"/>
  <c r="AH63" i="29"/>
  <c r="AH64" i="29" s="1"/>
  <c r="L26" i="55"/>
  <c r="G31" i="55"/>
  <c r="AA43" i="29"/>
  <c r="AC38" i="29"/>
  <c r="AN37" i="29"/>
  <c r="AE37" i="29"/>
  <c r="AE38" i="29" s="1"/>
  <c r="K94" i="29"/>
  <c r="Q24" i="29"/>
  <c r="AO37" i="29"/>
  <c r="AO38" i="29" s="1"/>
  <c r="AD38" i="29"/>
  <c r="D55" i="52"/>
  <c r="E55" i="52" s="1"/>
  <c r="AD26" i="27"/>
  <c r="AH25" i="27"/>
  <c r="AA23" i="29"/>
  <c r="AB23" i="29" s="1"/>
  <c r="AB25" i="29" s="1"/>
  <c r="O25" i="29"/>
  <c r="AC58" i="29"/>
  <c r="Q59" i="29"/>
  <c r="S58" i="29"/>
  <c r="S59" i="29" s="1"/>
  <c r="H15" i="29"/>
  <c r="L14" i="29"/>
  <c r="L15" i="29" s="1"/>
  <c r="AJ13" i="29" s="1"/>
  <c r="AG58" i="29"/>
  <c r="U59" i="29"/>
  <c r="R24" i="29"/>
  <c r="AC42" i="29"/>
  <c r="Q43" i="29"/>
  <c r="S42" i="29"/>
  <c r="AH19" i="29"/>
  <c r="AH20" i="29" s="1"/>
  <c r="AG14" i="29"/>
  <c r="L58" i="29"/>
  <c r="L59" i="29" s="1"/>
  <c r="AK57" i="29" s="1"/>
  <c r="B59" i="29"/>
  <c r="T24" i="29"/>
  <c r="AH60" i="27"/>
  <c r="D56" i="52"/>
  <c r="E56" i="52" s="1"/>
  <c r="Y93" i="29"/>
  <c r="H43" i="29"/>
  <c r="L42" i="29"/>
  <c r="L43" i="29" s="1"/>
  <c r="AL41" i="29" s="1"/>
  <c r="H64" i="29"/>
  <c r="L63" i="29"/>
  <c r="L64" i="29" s="1"/>
  <c r="AJ62" i="29" s="1"/>
  <c r="AD42" i="29"/>
  <c r="R43" i="29"/>
  <c r="AE19" i="29"/>
  <c r="AE20" i="29" s="1"/>
  <c r="AC20" i="29"/>
  <c r="AF38" i="29"/>
  <c r="AH37" i="29"/>
  <c r="AH38" i="29" s="1"/>
  <c r="AD20" i="29"/>
  <c r="AA94" i="29"/>
  <c r="U24" i="29"/>
  <c r="U25" i="29" s="1"/>
  <c r="AR19" i="29" l="1"/>
  <c r="AR20" i="29" s="1"/>
  <c r="AH100" i="55"/>
  <c r="AH26" i="27"/>
  <c r="AK38" i="29"/>
  <c r="AH60" i="55"/>
  <c r="AH16" i="55"/>
  <c r="AD26" i="55"/>
  <c r="AH25" i="55"/>
  <c r="AH44" i="55"/>
  <c r="AM36" i="29"/>
  <c r="AM38" i="29" s="1"/>
  <c r="F51" i="52"/>
  <c r="AO19" i="29"/>
  <c r="AO20" i="29" s="1"/>
  <c r="AJ18" i="29"/>
  <c r="AJ19" i="29"/>
  <c r="AN19" i="29"/>
  <c r="AN20" i="29" s="1"/>
  <c r="AQ19" i="29"/>
  <c r="AS19" i="29" s="1"/>
  <c r="AS20" i="29" s="1"/>
  <c r="AL19" i="29"/>
  <c r="AM19" i="29" s="1"/>
  <c r="AI37" i="29"/>
  <c r="AI38" i="29" s="1"/>
  <c r="W93" i="29"/>
  <c r="W94" i="29" s="1"/>
  <c r="AQ63" i="29"/>
  <c r="AQ64" i="29" s="1"/>
  <c r="AL57" i="29"/>
  <c r="AL59" i="29" s="1"/>
  <c r="AG24" i="29"/>
  <c r="AG25" i="29" s="1"/>
  <c r="W23" i="29"/>
  <c r="AO63" i="29"/>
  <c r="AR63" i="29"/>
  <c r="AR64" i="29" s="1"/>
  <c r="AN63" i="29"/>
  <c r="AI41" i="29"/>
  <c r="D57" i="52"/>
  <c r="D59" i="52" s="1"/>
  <c r="AK18" i="29"/>
  <c r="AL18" i="29"/>
  <c r="AK59" i="29"/>
  <c r="AK42" i="29"/>
  <c r="AL42" i="29"/>
  <c r="AL43" i="29" s="1"/>
  <c r="AL93" i="29"/>
  <c r="AK93" i="29"/>
  <c r="F54" i="52"/>
  <c r="E57" i="52"/>
  <c r="AF59" i="29"/>
  <c r="AQ58" i="29"/>
  <c r="AH58" i="29"/>
  <c r="AH59" i="29" s="1"/>
  <c r="AJ41" i="29"/>
  <c r="Y59" i="29"/>
  <c r="AI57" i="29"/>
  <c r="AJ57" i="29"/>
  <c r="AJ93" i="29"/>
  <c r="AD94" i="29"/>
  <c r="AO93" i="29"/>
  <c r="AL14" i="29"/>
  <c r="AK14" i="29"/>
  <c r="AK13" i="29"/>
  <c r="AL13" i="29"/>
  <c r="AG94" i="29"/>
  <c r="AR93" i="29"/>
  <c r="AR94" i="29" s="1"/>
  <c r="F56" i="52"/>
  <c r="AF94" i="29"/>
  <c r="AQ93" i="29"/>
  <c r="AH93" i="29"/>
  <c r="AC43" i="29"/>
  <c r="AN42" i="29"/>
  <c r="AE42" i="29"/>
  <c r="AC24" i="29"/>
  <c r="Q25" i="29"/>
  <c r="S24" i="29"/>
  <c r="AI23" i="29"/>
  <c r="Y25" i="29"/>
  <c r="AJ38" i="29"/>
  <c r="AE64" i="29"/>
  <c r="AI63" i="29"/>
  <c r="AI64" i="29" s="1"/>
  <c r="AG43" i="29"/>
  <c r="AR42" i="29"/>
  <c r="AR43" i="29" s="1"/>
  <c r="AR58" i="29"/>
  <c r="AR59" i="29" s="1"/>
  <c r="AG59" i="29"/>
  <c r="T25" i="29"/>
  <c r="V24" i="29"/>
  <c r="V25" i="29" s="1"/>
  <c r="AE58" i="29"/>
  <c r="AE59" i="29" s="1"/>
  <c r="AC59" i="29"/>
  <c r="AN58" i="29"/>
  <c r="AF15" i="29"/>
  <c r="AH14" i="29"/>
  <c r="AH15" i="29" s="1"/>
  <c r="AQ14" i="29"/>
  <c r="W58" i="29"/>
  <c r="W59" i="29" s="1"/>
  <c r="AE93" i="29"/>
  <c r="AN93" i="29"/>
  <c r="AC94" i="29"/>
  <c r="AJ14" i="29"/>
  <c r="AJ15" i="29" s="1"/>
  <c r="AA25" i="29"/>
  <c r="AD15" i="29"/>
  <c r="AO14" i="29"/>
  <c r="AO15" i="29" s="1"/>
  <c r="AS37" i="29"/>
  <c r="AS38" i="29" s="1"/>
  <c r="AD24" i="29"/>
  <c r="R25" i="29"/>
  <c r="AI19" i="29"/>
  <c r="AI20" i="29" s="1"/>
  <c r="S15" i="29"/>
  <c r="W14" i="29"/>
  <c r="W15" i="29" s="1"/>
  <c r="AF24" i="29"/>
  <c r="H25" i="29"/>
  <c r="L24" i="29"/>
  <c r="L25" i="29" s="1"/>
  <c r="AL23" i="29" s="1"/>
  <c r="AK41" i="29"/>
  <c r="AL92" i="29"/>
  <c r="AN38" i="29"/>
  <c r="AP37" i="29"/>
  <c r="AP38" i="29" s="1"/>
  <c r="AE14" i="29"/>
  <c r="AN14" i="29"/>
  <c r="AC15" i="29"/>
  <c r="F52" i="52"/>
  <c r="AB94" i="29"/>
  <c r="AG15" i="29"/>
  <c r="AR14" i="29"/>
  <c r="AR15" i="29" s="1"/>
  <c r="AD43" i="29"/>
  <c r="AO42" i="29"/>
  <c r="AO43" i="29" s="1"/>
  <c r="F55" i="52"/>
  <c r="AJ92" i="29"/>
  <c r="AK92" i="29"/>
  <c r="V94" i="29"/>
  <c r="AF43" i="29"/>
  <c r="AQ42" i="29"/>
  <c r="AH42" i="29"/>
  <c r="AH43" i="29" s="1"/>
  <c r="AD59" i="29"/>
  <c r="AO58" i="29"/>
  <c r="AO59" i="29" s="1"/>
  <c r="S94" i="29"/>
  <c r="AN62" i="29"/>
  <c r="AL63" i="29"/>
  <c r="AO62" i="29"/>
  <c r="AK63" i="29"/>
  <c r="AK62" i="29"/>
  <c r="AL62" i="29"/>
  <c r="AL64" i="29" s="1"/>
  <c r="AJ63" i="29"/>
  <c r="S43" i="29"/>
  <c r="W42" i="29"/>
  <c r="W43" i="29" s="1"/>
  <c r="AJ42" i="29"/>
  <c r="Y94" i="29"/>
  <c r="AH26" i="55" l="1"/>
  <c r="AJ20" i="29"/>
  <c r="AT36" i="29"/>
  <c r="AQ20" i="29"/>
  <c r="AP19" i="29"/>
  <c r="AP20" i="29" s="1"/>
  <c r="AP63" i="29"/>
  <c r="AM57" i="29"/>
  <c r="AM59" i="29" s="1"/>
  <c r="AI93" i="29"/>
  <c r="AI94" i="29" s="1"/>
  <c r="AL20" i="29"/>
  <c r="AL15" i="29"/>
  <c r="AM93" i="29"/>
  <c r="D24" i="56" s="1"/>
  <c r="AO64" i="29"/>
  <c r="AM14" i="29"/>
  <c r="AS63" i="29"/>
  <c r="AS64" i="29" s="1"/>
  <c r="AJ23" i="29"/>
  <c r="AM63" i="29"/>
  <c r="AK20" i="29"/>
  <c r="AM18" i="29"/>
  <c r="AJ64" i="29"/>
  <c r="AT19" i="29"/>
  <c r="F57" i="52"/>
  <c r="AP14" i="29"/>
  <c r="AP15" i="29" s="1"/>
  <c r="AN15" i="29"/>
  <c r="AK94" i="29"/>
  <c r="D11" i="54"/>
  <c r="AM92" i="29"/>
  <c r="AT92" i="29" s="1"/>
  <c r="S25" i="29"/>
  <c r="W24" i="29"/>
  <c r="W25" i="29" s="1"/>
  <c r="AK15" i="29"/>
  <c r="AM13" i="29"/>
  <c r="AE15" i="29"/>
  <c r="AI14" i="29"/>
  <c r="AI15" i="29" s="1"/>
  <c r="AP93" i="29"/>
  <c r="AN94" i="29"/>
  <c r="G11" i="54"/>
  <c r="AQ94" i="29"/>
  <c r="AS93" i="29"/>
  <c r="AK64" i="29"/>
  <c r="AM62" i="29"/>
  <c r="AE24" i="29"/>
  <c r="AC25" i="29"/>
  <c r="AN24" i="29"/>
  <c r="AQ59" i="29"/>
  <c r="AS58" i="29"/>
  <c r="AS59" i="29" s="1"/>
  <c r="AJ94" i="29"/>
  <c r="C23" i="56"/>
  <c r="AL24" i="29"/>
  <c r="AL25" i="29" s="1"/>
  <c r="AK24" i="29"/>
  <c r="AK23" i="29"/>
  <c r="AQ43" i="29"/>
  <c r="AS42" i="29"/>
  <c r="AS43" i="29" s="1"/>
  <c r="AH94" i="29"/>
  <c r="AJ24" i="29"/>
  <c r="AP62" i="29"/>
  <c r="AP64" i="29" s="1"/>
  <c r="AN64" i="29"/>
  <c r="AM42" i="29"/>
  <c r="AF25" i="29"/>
  <c r="AH24" i="29"/>
  <c r="AH25" i="29" s="1"/>
  <c r="AQ24" i="29"/>
  <c r="AT38" i="29"/>
  <c r="AT37" i="29"/>
  <c r="AR24" i="29"/>
  <c r="AR25" i="29" s="1"/>
  <c r="AO94" i="29"/>
  <c r="H11" i="54"/>
  <c r="AK43" i="29"/>
  <c r="AM41" i="29"/>
  <c r="AJ43" i="29"/>
  <c r="AN43" i="29"/>
  <c r="AP42" i="29"/>
  <c r="AP43" i="29" s="1"/>
  <c r="AE94" i="29"/>
  <c r="AQ15" i="29"/>
  <c r="AS14" i="29"/>
  <c r="AS15" i="29" s="1"/>
  <c r="AJ59" i="29"/>
  <c r="AE43" i="29"/>
  <c r="AI42" i="29"/>
  <c r="AI43" i="29" s="1"/>
  <c r="AL94" i="29"/>
  <c r="E11" i="54"/>
  <c r="AI58" i="29"/>
  <c r="AI59" i="29" s="1"/>
  <c r="C24" i="56"/>
  <c r="AP58" i="29"/>
  <c r="AN59" i="29"/>
  <c r="E59" i="52"/>
  <c r="AO24" i="29"/>
  <c r="AO25" i="29" s="1"/>
  <c r="AD25" i="29"/>
  <c r="AJ25" i="29" l="1"/>
  <c r="AT57" i="29"/>
  <c r="AT63" i="29"/>
  <c r="AM43" i="29"/>
  <c r="AT43" i="29" s="1"/>
  <c r="AT41" i="29"/>
  <c r="AT42" i="29"/>
  <c r="AM24" i="29"/>
  <c r="AM20" i="29"/>
  <c r="AT20" i="29" s="1"/>
  <c r="AT18" i="29"/>
  <c r="AT14" i="29"/>
  <c r="F11" i="54"/>
  <c r="F9" i="57" s="1"/>
  <c r="I11" i="54"/>
  <c r="H9" i="57" s="1"/>
  <c r="AP94" i="29"/>
  <c r="E24" i="56"/>
  <c r="E25" i="56" s="1"/>
  <c r="AN25" i="29"/>
  <c r="AP24" i="29"/>
  <c r="AP25" i="29" s="1"/>
  <c r="F59" i="52"/>
  <c r="AM15" i="29"/>
  <c r="AT15" i="29" s="1"/>
  <c r="AT13" i="29"/>
  <c r="AM64" i="29"/>
  <c r="AT64" i="29" s="1"/>
  <c r="AT62" i="29"/>
  <c r="AP59" i="29"/>
  <c r="AT59" i="29" s="1"/>
  <c r="AT58" i="29"/>
  <c r="AK25" i="29"/>
  <c r="AM23" i="29"/>
  <c r="AT93" i="29"/>
  <c r="AM94" i="29"/>
  <c r="D23" i="56"/>
  <c r="D25" i="56" s="1"/>
  <c r="AQ25" i="29"/>
  <c r="AS24" i="29"/>
  <c r="AS25" i="29" s="1"/>
  <c r="C25" i="56"/>
  <c r="C11" i="54"/>
  <c r="AE25" i="29"/>
  <c r="AI24" i="29"/>
  <c r="AI25" i="29" s="1"/>
  <c r="AS94" i="29"/>
  <c r="F24" i="56"/>
  <c r="F25" i="56" s="1"/>
  <c r="J11" i="54"/>
  <c r="I9" i="57" s="1"/>
  <c r="AT24" i="29" l="1"/>
  <c r="AT94" i="29"/>
  <c r="AM25" i="29"/>
  <c r="AT25" i="29" s="1"/>
  <c r="AT23" i="29"/>
  <c r="E9" i="57"/>
  <c r="J9" i="57" s="1"/>
  <c r="K11" i="54"/>
  <c r="G24" i="56"/>
  <c r="G23" i="56"/>
  <c r="G25" i="56" l="1"/>
  <c r="B166" i="55" l="1"/>
  <c r="B167" i="27"/>
  <c r="K166" i="27"/>
  <c r="D166" i="27"/>
  <c r="K130" i="27" l="1"/>
  <c r="D130" i="27"/>
  <c r="L130" i="27" s="1"/>
  <c r="W130" i="27" s="1"/>
  <c r="D167" i="27"/>
  <c r="C167" i="27" s="1"/>
  <c r="C168" i="27" s="1"/>
  <c r="L166" i="27"/>
  <c r="W166" i="27" s="1"/>
  <c r="B168" i="27"/>
  <c r="K167" i="27"/>
  <c r="K166" i="55"/>
  <c r="B167" i="55"/>
  <c r="D166" i="55"/>
  <c r="Z168" i="55" l="1"/>
  <c r="K168" i="27"/>
  <c r="Z168" i="27"/>
  <c r="D160" i="29"/>
  <c r="D162" i="29" s="1"/>
  <c r="C94" i="52"/>
  <c r="B160" i="29"/>
  <c r="B124" i="29"/>
  <c r="B86" i="55"/>
  <c r="K86" i="27"/>
  <c r="D86" i="27"/>
  <c r="B168" i="55"/>
  <c r="K167" i="55"/>
  <c r="B161" i="55"/>
  <c r="K161" i="27"/>
  <c r="D161" i="27"/>
  <c r="L161" i="27" s="1"/>
  <c r="W161" i="27" s="1"/>
  <c r="B155" i="29" s="1"/>
  <c r="L166" i="55"/>
  <c r="W166" i="55" s="1"/>
  <c r="D167" i="55"/>
  <c r="C167" i="55" s="1"/>
  <c r="C168" i="55" s="1"/>
  <c r="C160" i="29"/>
  <c r="Y168" i="27"/>
  <c r="AA166" i="27"/>
  <c r="L167" i="27"/>
  <c r="W167" i="27" s="1"/>
  <c r="W168" i="27" s="1"/>
  <c r="AD130" i="27" l="1"/>
  <c r="AG86" i="27"/>
  <c r="AD167" i="27"/>
  <c r="AG161" i="27"/>
  <c r="AC168" i="55"/>
  <c r="Y168" i="55"/>
  <c r="AA166" i="55"/>
  <c r="K168" i="55"/>
  <c r="K161" i="55"/>
  <c r="D161" i="55"/>
  <c r="L161" i="55" s="1"/>
  <c r="W161" i="55" s="1"/>
  <c r="M155" i="29" s="1"/>
  <c r="Y155" i="29" s="1"/>
  <c r="N160" i="29"/>
  <c r="J124" i="29"/>
  <c r="O160" i="29"/>
  <c r="L86" i="27"/>
  <c r="W86" i="27" s="1"/>
  <c r="B80" i="29" s="1"/>
  <c r="G124" i="29"/>
  <c r="F161" i="29"/>
  <c r="AB168" i="27"/>
  <c r="F124" i="29"/>
  <c r="K86" i="55"/>
  <c r="D86" i="55"/>
  <c r="L86" i="55" s="1"/>
  <c r="W86" i="55" s="1"/>
  <c r="M80" i="29" s="1"/>
  <c r="Y124" i="29"/>
  <c r="L167" i="55"/>
  <c r="W167" i="55" s="1"/>
  <c r="J161" i="29"/>
  <c r="C98" i="52"/>
  <c r="B161" i="29"/>
  <c r="B162" i="29" s="1"/>
  <c r="G80" i="29"/>
  <c r="C95" i="52"/>
  <c r="C96" i="52" s="1"/>
  <c r="AA168" i="27"/>
  <c r="AH166" i="27"/>
  <c r="C162" i="29"/>
  <c r="E160" i="29"/>
  <c r="E162" i="29" s="1"/>
  <c r="AE168" i="27"/>
  <c r="I161" i="29"/>
  <c r="AG167" i="27"/>
  <c r="B85" i="55"/>
  <c r="K85" i="27"/>
  <c r="B87" i="27"/>
  <c r="D85" i="27"/>
  <c r="L85" i="27" s="1"/>
  <c r="AG130" i="27"/>
  <c r="I124" i="29"/>
  <c r="D94" i="52"/>
  <c r="M160" i="29"/>
  <c r="B160" i="55"/>
  <c r="K160" i="27"/>
  <c r="B162" i="27"/>
  <c r="D160" i="27"/>
  <c r="G155" i="29"/>
  <c r="J155" i="29"/>
  <c r="AC168" i="27"/>
  <c r="G161" i="29"/>
  <c r="G162" i="29" s="1"/>
  <c r="AD161" i="27" l="1"/>
  <c r="AG85" i="27"/>
  <c r="AD86" i="27"/>
  <c r="AG86" i="55"/>
  <c r="R80" i="29"/>
  <c r="AD80" i="29" s="1"/>
  <c r="AG161" i="55"/>
  <c r="R155" i="29"/>
  <c r="AD155" i="29" s="1"/>
  <c r="AG167" i="55"/>
  <c r="AG168" i="55" s="1"/>
  <c r="AE168" i="55"/>
  <c r="AA168" i="55"/>
  <c r="AH166" i="55"/>
  <c r="AB168" i="55"/>
  <c r="AD167" i="55"/>
  <c r="AD168" i="27"/>
  <c r="C99" i="52"/>
  <c r="AH167" i="27"/>
  <c r="I80" i="29"/>
  <c r="F162" i="29"/>
  <c r="H161" i="29"/>
  <c r="H162" i="29" s="1"/>
  <c r="K131" i="27"/>
  <c r="D131" i="27"/>
  <c r="B132" i="27"/>
  <c r="K124" i="29"/>
  <c r="AF124" i="29"/>
  <c r="J80" i="29"/>
  <c r="AD124" i="29"/>
  <c r="F80" i="29"/>
  <c r="H80" i="29" s="1"/>
  <c r="AH86" i="27"/>
  <c r="W85" i="27"/>
  <c r="L87" i="27"/>
  <c r="D87" i="27"/>
  <c r="B83" i="27"/>
  <c r="B88" i="27"/>
  <c r="AA160" i="29"/>
  <c r="O162" i="29"/>
  <c r="J79" i="29"/>
  <c r="K87" i="27"/>
  <c r="K88" i="27" s="1"/>
  <c r="J162" i="29"/>
  <c r="B87" i="55"/>
  <c r="K85" i="55"/>
  <c r="D85" i="55"/>
  <c r="AG124" i="29"/>
  <c r="AG168" i="27"/>
  <c r="C100" i="52"/>
  <c r="W168" i="55"/>
  <c r="D98" i="52"/>
  <c r="M161" i="29"/>
  <c r="D95" i="52"/>
  <c r="E95" i="52" s="1"/>
  <c r="B111" i="55"/>
  <c r="B113" i="27"/>
  <c r="K111" i="27"/>
  <c r="D111" i="27"/>
  <c r="L111" i="27" s="1"/>
  <c r="F155" i="29"/>
  <c r="H155" i="29" s="1"/>
  <c r="N162" i="29"/>
  <c r="P160" i="29"/>
  <c r="P162" i="29" s="1"/>
  <c r="Y80" i="29"/>
  <c r="U155" i="29"/>
  <c r="AG155" i="29" s="1"/>
  <c r="B163" i="27"/>
  <c r="B172" i="27"/>
  <c r="B158" i="27"/>
  <c r="Z160" i="29"/>
  <c r="U80" i="29"/>
  <c r="B139" i="55"/>
  <c r="K139" i="27"/>
  <c r="D139" i="27"/>
  <c r="J154" i="29"/>
  <c r="K162" i="27"/>
  <c r="U161" i="29"/>
  <c r="U162" i="29" s="1"/>
  <c r="I155" i="29"/>
  <c r="K160" i="55"/>
  <c r="B162" i="55"/>
  <c r="D160" i="55"/>
  <c r="AH130" i="27"/>
  <c r="R161" i="29"/>
  <c r="K161" i="29"/>
  <c r="K162" i="29" s="1"/>
  <c r="I162" i="29"/>
  <c r="D162" i="27"/>
  <c r="D172" i="27" s="1"/>
  <c r="L172" i="27" s="1"/>
  <c r="W172" i="27" s="1"/>
  <c r="L160" i="27"/>
  <c r="B120" i="55"/>
  <c r="K120" i="27"/>
  <c r="D120" i="27"/>
  <c r="L120" i="27" s="1"/>
  <c r="Y160" i="29"/>
  <c r="H124" i="29"/>
  <c r="AC124" i="29"/>
  <c r="T161" i="29"/>
  <c r="AF161" i="29" s="1"/>
  <c r="B138" i="55"/>
  <c r="K138" i="27"/>
  <c r="B140" i="27"/>
  <c r="D138" i="27"/>
  <c r="L138" i="27" s="1"/>
  <c r="B112" i="55"/>
  <c r="K112" i="27"/>
  <c r="D112" i="27"/>
  <c r="E94" i="52"/>
  <c r="L160" i="29"/>
  <c r="Q161" i="29"/>
  <c r="AD160" i="27" l="1"/>
  <c r="AD161" i="55"/>
  <c r="AH161" i="55" s="1"/>
  <c r="AD139" i="27"/>
  <c r="G114" i="29"/>
  <c r="AD85" i="27"/>
  <c r="AD87" i="27" s="1"/>
  <c r="G106" i="29"/>
  <c r="AC87" i="55"/>
  <c r="AC88" i="55" s="1"/>
  <c r="AC162" i="55"/>
  <c r="AH168" i="27"/>
  <c r="C101" i="52"/>
  <c r="C103" i="52" s="1"/>
  <c r="F95" i="52" s="1"/>
  <c r="AH167" i="55"/>
  <c r="AH168" i="55" s="1"/>
  <c r="AD168" i="55"/>
  <c r="AD86" i="55"/>
  <c r="AH86" i="55" s="1"/>
  <c r="D96" i="52"/>
  <c r="E96" i="52" s="1"/>
  <c r="W160" i="29"/>
  <c r="J81" i="29"/>
  <c r="J82" i="29" s="1"/>
  <c r="AG80" i="29"/>
  <c r="AF162" i="29"/>
  <c r="J156" i="29"/>
  <c r="L85" i="55"/>
  <c r="D87" i="55"/>
  <c r="D113" i="27"/>
  <c r="L112" i="27"/>
  <c r="W112" i="27" s="1"/>
  <c r="B106" i="29" s="1"/>
  <c r="D140" i="27"/>
  <c r="L140" i="27" s="1"/>
  <c r="L139" i="27"/>
  <c r="B83" i="55"/>
  <c r="B88" i="55"/>
  <c r="K87" i="55"/>
  <c r="K88" i="55" s="1"/>
  <c r="J106" i="29"/>
  <c r="J133" i="29"/>
  <c r="G133" i="29"/>
  <c r="K112" i="55"/>
  <c r="D112" i="55"/>
  <c r="L112" i="55" s="1"/>
  <c r="W112" i="55" s="1"/>
  <c r="M106" i="29" s="1"/>
  <c r="K139" i="55"/>
  <c r="D139" i="55"/>
  <c r="L139" i="55" s="1"/>
  <c r="AH161" i="27"/>
  <c r="AG161" i="29"/>
  <c r="T80" i="29"/>
  <c r="Q80" i="29"/>
  <c r="AE87" i="27"/>
  <c r="AE88" i="27" s="1"/>
  <c r="I79" i="29"/>
  <c r="AH124" i="29"/>
  <c r="B119" i="55"/>
  <c r="K119" i="27"/>
  <c r="B121" i="27"/>
  <c r="D119" i="27"/>
  <c r="B109" i="27"/>
  <c r="B114" i="27"/>
  <c r="K113" i="27"/>
  <c r="F79" i="29"/>
  <c r="AB87" i="27"/>
  <c r="AB88" i="27" s="1"/>
  <c r="K140" i="27"/>
  <c r="B141" i="27"/>
  <c r="K141" i="27" s="1"/>
  <c r="B136" i="27"/>
  <c r="G79" i="29"/>
  <c r="G81" i="29" s="1"/>
  <c r="G82" i="29" s="1"/>
  <c r="AC87" i="27"/>
  <c r="AC88" i="27" s="1"/>
  <c r="B158" i="55"/>
  <c r="B163" i="55"/>
  <c r="B172" i="55"/>
  <c r="B128" i="27"/>
  <c r="K132" i="27"/>
  <c r="B133" i="27"/>
  <c r="AD161" i="29"/>
  <c r="R162" i="29"/>
  <c r="B173" i="27"/>
  <c r="K172" i="27"/>
  <c r="K173" i="27" s="1"/>
  <c r="AA162" i="29"/>
  <c r="D132" i="27"/>
  <c r="L132" i="27" s="1"/>
  <c r="L131" i="27"/>
  <c r="L162" i="27"/>
  <c r="W160" i="27"/>
  <c r="M162" i="29"/>
  <c r="Y161" i="29"/>
  <c r="Y162" i="29" s="1"/>
  <c r="K138" i="55"/>
  <c r="B140" i="55"/>
  <c r="D138" i="55"/>
  <c r="Z162" i="29"/>
  <c r="AB160" i="29"/>
  <c r="AB162" i="29" s="1"/>
  <c r="E98" i="52"/>
  <c r="K83" i="27"/>
  <c r="D83" i="27"/>
  <c r="K80" i="29"/>
  <c r="L80" i="29" s="1"/>
  <c r="L124" i="29"/>
  <c r="AC161" i="29"/>
  <c r="Q162" i="29"/>
  <c r="S161" i="29"/>
  <c r="S162" i="29" s="1"/>
  <c r="K163" i="27"/>
  <c r="Q155" i="29"/>
  <c r="L161" i="29"/>
  <c r="L162" i="29" s="1"/>
  <c r="AQ161" i="29" s="1"/>
  <c r="K111" i="55"/>
  <c r="B113" i="55"/>
  <c r="D111" i="55"/>
  <c r="D100" i="52"/>
  <c r="E100" i="52" s="1"/>
  <c r="K155" i="29"/>
  <c r="L155" i="29" s="1"/>
  <c r="D99" i="52"/>
  <c r="E99" i="52" s="1"/>
  <c r="I154" i="29"/>
  <c r="AG160" i="27"/>
  <c r="AE162" i="27"/>
  <c r="T162" i="29"/>
  <c r="V161" i="29"/>
  <c r="V162" i="29" s="1"/>
  <c r="D162" i="55"/>
  <c r="D172" i="55" s="1"/>
  <c r="L172" i="55" s="1"/>
  <c r="W172" i="55" s="1"/>
  <c r="L160" i="55"/>
  <c r="AE124" i="29"/>
  <c r="T155" i="29"/>
  <c r="V155" i="29" s="1"/>
  <c r="J114" i="29"/>
  <c r="F154" i="29"/>
  <c r="AD162" i="27"/>
  <c r="AB162" i="27"/>
  <c r="AG126" i="29"/>
  <c r="B79" i="29"/>
  <c r="B81" i="29" s="1"/>
  <c r="W87" i="27"/>
  <c r="C43" i="52" s="1"/>
  <c r="B171" i="27"/>
  <c r="K171" i="27" s="1"/>
  <c r="K158" i="27"/>
  <c r="D158" i="27"/>
  <c r="U154" i="29"/>
  <c r="U156" i="29" s="1"/>
  <c r="K162" i="55"/>
  <c r="K120" i="55"/>
  <c r="D120" i="55"/>
  <c r="L120" i="55" s="1"/>
  <c r="G154" i="29"/>
  <c r="G156" i="29" s="1"/>
  <c r="AC162" i="27"/>
  <c r="AD131" i="27" l="1"/>
  <c r="AD138" i="27"/>
  <c r="AD112" i="27"/>
  <c r="AD111" i="27"/>
  <c r="F94" i="52"/>
  <c r="AD120" i="27"/>
  <c r="AG139" i="55"/>
  <c r="R133" i="29"/>
  <c r="AD133" i="29" s="1"/>
  <c r="AG112" i="55"/>
  <c r="R106" i="29"/>
  <c r="AD106" i="29" s="1"/>
  <c r="AG120" i="55"/>
  <c r="R114" i="29"/>
  <c r="AD114" i="29" s="1"/>
  <c r="F96" i="52"/>
  <c r="AD160" i="55"/>
  <c r="AB162" i="55"/>
  <c r="AG160" i="55"/>
  <c r="AG162" i="55" s="1"/>
  <c r="AG163" i="55" s="1"/>
  <c r="AE162" i="55"/>
  <c r="AC163" i="55"/>
  <c r="AC172" i="55"/>
  <c r="AC173" i="55" s="1"/>
  <c r="AG85" i="55"/>
  <c r="AG87" i="55" s="1"/>
  <c r="AG88" i="55" s="1"/>
  <c r="AE87" i="55"/>
  <c r="AE88" i="55" s="1"/>
  <c r="AD85" i="55"/>
  <c r="AB87" i="55"/>
  <c r="AB88" i="55" s="1"/>
  <c r="AL160" i="29"/>
  <c r="E15" i="54" s="1"/>
  <c r="AI160" i="29"/>
  <c r="AG127" i="29"/>
  <c r="AF155" i="29"/>
  <c r="B154" i="29"/>
  <c r="B156" i="29" s="1"/>
  <c r="W162" i="27"/>
  <c r="C87" i="52" s="1"/>
  <c r="L119" i="27"/>
  <c r="W119" i="27" s="1"/>
  <c r="D121" i="27"/>
  <c r="L121" i="27" s="1"/>
  <c r="U79" i="29"/>
  <c r="U114" i="29"/>
  <c r="AG114" i="29" s="1"/>
  <c r="L83" i="27"/>
  <c r="D88" i="27"/>
  <c r="B117" i="27"/>
  <c r="B146" i="27" s="1"/>
  <c r="B122" i="27"/>
  <c r="K122" i="27" s="1"/>
  <c r="K121" i="27"/>
  <c r="K147" i="27" s="1"/>
  <c r="AF80" i="29"/>
  <c r="AH80" i="29" s="1"/>
  <c r="V80" i="29"/>
  <c r="Q79" i="29"/>
  <c r="R79" i="29"/>
  <c r="L111" i="55"/>
  <c r="D113" i="55"/>
  <c r="F98" i="52"/>
  <c r="E101" i="52"/>
  <c r="F125" i="29"/>
  <c r="AD132" i="27"/>
  <c r="AD133" i="27" s="1"/>
  <c r="AB132" i="27"/>
  <c r="AB133" i="27" s="1"/>
  <c r="K136" i="27"/>
  <c r="D136" i="27"/>
  <c r="K119" i="55"/>
  <c r="B121" i="55"/>
  <c r="B147" i="55" s="1"/>
  <c r="D119" i="55"/>
  <c r="AG162" i="29"/>
  <c r="AR161" i="29"/>
  <c r="AS161" i="29" s="1"/>
  <c r="F40" i="56" s="1"/>
  <c r="Q154" i="29"/>
  <c r="K163" i="55"/>
  <c r="K113" i="55"/>
  <c r="B114" i="55"/>
  <c r="B109" i="55"/>
  <c r="D101" i="52"/>
  <c r="D103" i="52" s="1"/>
  <c r="AG131" i="27"/>
  <c r="I125" i="29"/>
  <c r="AE132" i="27"/>
  <c r="AE133" i="27" s="1"/>
  <c r="AH85" i="27"/>
  <c r="AG87" i="27"/>
  <c r="U133" i="29"/>
  <c r="AG133" i="29" s="1"/>
  <c r="AC155" i="29"/>
  <c r="S155" i="29"/>
  <c r="W155" i="29" s="1"/>
  <c r="K79" i="29"/>
  <c r="I81" i="29"/>
  <c r="I82" i="29" s="1"/>
  <c r="Y106" i="29"/>
  <c r="K83" i="55"/>
  <c r="D83" i="55"/>
  <c r="U106" i="29"/>
  <c r="AG106" i="29" s="1"/>
  <c r="AB113" i="27"/>
  <c r="F105" i="29"/>
  <c r="G125" i="29"/>
  <c r="AC132" i="27"/>
  <c r="AC133" i="27" s="1"/>
  <c r="J125" i="29"/>
  <c r="J126" i="29" s="1"/>
  <c r="J127" i="29" s="1"/>
  <c r="L158" i="27"/>
  <c r="D171" i="27"/>
  <c r="D163" i="27"/>
  <c r="I105" i="29"/>
  <c r="AE113" i="27"/>
  <c r="AG111" i="27"/>
  <c r="B136" i="55"/>
  <c r="B141" i="55"/>
  <c r="K140" i="55"/>
  <c r="AC113" i="27"/>
  <c r="G105" i="29"/>
  <c r="G107" i="29" s="1"/>
  <c r="F133" i="29"/>
  <c r="H133" i="29" s="1"/>
  <c r="L113" i="27"/>
  <c r="AB172" i="27"/>
  <c r="AB163" i="27"/>
  <c r="I156" i="29"/>
  <c r="K154" i="29"/>
  <c r="I132" i="29"/>
  <c r="AG138" i="27"/>
  <c r="AE140" i="27"/>
  <c r="AE141" i="27" s="1"/>
  <c r="B143" i="27"/>
  <c r="K133" i="27"/>
  <c r="K143" i="27" s="1"/>
  <c r="H79" i="29"/>
  <c r="H81" i="29" s="1"/>
  <c r="H82" i="29" s="1"/>
  <c r="F81" i="29"/>
  <c r="F82" i="29" s="1"/>
  <c r="I133" i="29"/>
  <c r="K133" i="29" s="1"/>
  <c r="AG139" i="27"/>
  <c r="L87" i="55"/>
  <c r="W85" i="55"/>
  <c r="C88" i="52"/>
  <c r="AD163" i="27"/>
  <c r="F132" i="29"/>
  <c r="AB140" i="27"/>
  <c r="AB141" i="27" s="1"/>
  <c r="B147" i="27"/>
  <c r="AC80" i="29"/>
  <c r="S80" i="29"/>
  <c r="J157" i="29"/>
  <c r="J166" i="29"/>
  <c r="J167" i="29" s="1"/>
  <c r="R154" i="29"/>
  <c r="T154" i="29"/>
  <c r="AF154" i="29" s="1"/>
  <c r="AJ160" i="29"/>
  <c r="AD88" i="27"/>
  <c r="C44" i="52"/>
  <c r="AN161" i="29"/>
  <c r="AC162" i="29"/>
  <c r="AE161" i="29"/>
  <c r="AE162" i="29" s="1"/>
  <c r="J132" i="29"/>
  <c r="J134" i="29" s="1"/>
  <c r="J135" i="29" s="1"/>
  <c r="K128" i="27"/>
  <c r="D128" i="27"/>
  <c r="F106" i="29"/>
  <c r="H106" i="29" s="1"/>
  <c r="AG154" i="29"/>
  <c r="AI124" i="29"/>
  <c r="W160" i="55"/>
  <c r="L162" i="55"/>
  <c r="AE172" i="27"/>
  <c r="AE163" i="27"/>
  <c r="F99" i="52"/>
  <c r="AJ161" i="29"/>
  <c r="K172" i="55"/>
  <c r="K173" i="55" s="1"/>
  <c r="B173" i="55"/>
  <c r="K114" i="27"/>
  <c r="U166" i="29"/>
  <c r="U167" i="29" s="1"/>
  <c r="U157" i="29"/>
  <c r="L138" i="55"/>
  <c r="D140" i="55"/>
  <c r="L140" i="55" s="1"/>
  <c r="AH160" i="27"/>
  <c r="AG162" i="27"/>
  <c r="G132" i="29"/>
  <c r="G134" i="29" s="1"/>
  <c r="G135" i="29" s="1"/>
  <c r="AC140" i="27"/>
  <c r="AC141" i="27" s="1"/>
  <c r="AO161" i="29"/>
  <c r="AD162" i="29"/>
  <c r="W161" i="29"/>
  <c r="W162" i="29" s="1"/>
  <c r="K109" i="27"/>
  <c r="D109" i="27"/>
  <c r="I106" i="29"/>
  <c r="AG112" i="27"/>
  <c r="AH161" i="29"/>
  <c r="AH162" i="29" s="1"/>
  <c r="F100" i="52"/>
  <c r="AK161" i="29"/>
  <c r="AQ160" i="29"/>
  <c r="AO160" i="29"/>
  <c r="AN160" i="29"/>
  <c r="AR160" i="29"/>
  <c r="AL161" i="29"/>
  <c r="AK160" i="29"/>
  <c r="J105" i="29"/>
  <c r="H154" i="29"/>
  <c r="H156" i="29" s="1"/>
  <c r="F156" i="29"/>
  <c r="AC172" i="27"/>
  <c r="AC173" i="27" s="1"/>
  <c r="AC163" i="27"/>
  <c r="F114" i="29"/>
  <c r="H114" i="29" s="1"/>
  <c r="G166" i="29"/>
  <c r="G167" i="29" s="1"/>
  <c r="G157" i="29"/>
  <c r="I114" i="29"/>
  <c r="AG120" i="27"/>
  <c r="K158" i="55"/>
  <c r="B171" i="55"/>
  <c r="K171" i="55" s="1"/>
  <c r="D158" i="55"/>
  <c r="T79" i="29"/>
  <c r="AD119" i="27" l="1"/>
  <c r="B148" i="27"/>
  <c r="B124" i="27"/>
  <c r="AD112" i="55"/>
  <c r="AH112" i="55" s="1"/>
  <c r="Z88" i="55"/>
  <c r="AC121" i="55"/>
  <c r="AC122" i="55" s="1"/>
  <c r="AH162" i="27"/>
  <c r="AH87" i="27"/>
  <c r="AD120" i="55"/>
  <c r="AH120" i="55" s="1"/>
  <c r="AE172" i="55"/>
  <c r="AE163" i="55"/>
  <c r="AB163" i="55"/>
  <c r="AB172" i="55"/>
  <c r="AD162" i="55"/>
  <c r="AD163" i="55" s="1"/>
  <c r="AH160" i="55"/>
  <c r="AH162" i="55" s="1"/>
  <c r="AC140" i="55"/>
  <c r="AC141" i="55" s="1"/>
  <c r="AC143" i="55" s="1"/>
  <c r="AD111" i="55"/>
  <c r="AB113" i="55"/>
  <c r="AG111" i="55"/>
  <c r="AG113" i="55" s="1"/>
  <c r="AG114" i="55" s="1"/>
  <c r="AE113" i="55"/>
  <c r="AH85" i="55"/>
  <c r="AD87" i="55"/>
  <c r="AD88" i="55" s="1"/>
  <c r="AD139" i="55"/>
  <c r="AH139" i="55" s="1"/>
  <c r="AB140" i="55"/>
  <c r="AB141" i="55" s="1"/>
  <c r="AB143" i="55" s="1"/>
  <c r="AD138" i="55"/>
  <c r="AG138" i="55"/>
  <c r="AG140" i="55" s="1"/>
  <c r="AG141" i="55" s="1"/>
  <c r="AG143" i="55" s="1"/>
  <c r="AE140" i="55"/>
  <c r="AE141" i="55" s="1"/>
  <c r="AE143" i="55" s="1"/>
  <c r="AC113" i="55"/>
  <c r="AL162" i="29"/>
  <c r="AA158" i="27"/>
  <c r="AA83" i="27"/>
  <c r="AH139" i="27"/>
  <c r="W80" i="29"/>
  <c r="AC143" i="27"/>
  <c r="AO162" i="29"/>
  <c r="H15" i="54" s="1"/>
  <c r="D147" i="27"/>
  <c r="L147" i="27"/>
  <c r="AE143" i="27"/>
  <c r="C77" i="29"/>
  <c r="Y88" i="27"/>
  <c r="AG156" i="29"/>
  <c r="L171" i="27"/>
  <c r="W171" i="27" s="1"/>
  <c r="W173" i="27" s="1"/>
  <c r="D173" i="27"/>
  <c r="L173" i="27" s="1"/>
  <c r="T114" i="29"/>
  <c r="V114" i="29" s="1"/>
  <c r="Y171" i="27"/>
  <c r="C152" i="29"/>
  <c r="Y163" i="27"/>
  <c r="I134" i="29"/>
  <c r="I135" i="29" s="1"/>
  <c r="K132" i="29"/>
  <c r="AH112" i="27"/>
  <c r="L154" i="29"/>
  <c r="L156" i="29" s="1"/>
  <c r="K156" i="29"/>
  <c r="W158" i="27"/>
  <c r="L163" i="27"/>
  <c r="L79" i="29"/>
  <c r="L81" i="29" s="1"/>
  <c r="K81" i="29"/>
  <c r="K82" i="29" s="1"/>
  <c r="AG79" i="29"/>
  <c r="U81" i="29"/>
  <c r="U82" i="29" s="1"/>
  <c r="F166" i="29"/>
  <c r="F167" i="29" s="1"/>
  <c r="F157" i="29"/>
  <c r="I166" i="29"/>
  <c r="I167" i="29" s="1"/>
  <c r="I157" i="29"/>
  <c r="AD79" i="29"/>
  <c r="R81" i="29"/>
  <c r="R82" i="29" s="1"/>
  <c r="AE155" i="29"/>
  <c r="F113" i="29"/>
  <c r="AB121" i="27"/>
  <c r="AB122" i="27" s="1"/>
  <c r="J107" i="29"/>
  <c r="K106" i="29"/>
  <c r="L106" i="29" s="1"/>
  <c r="K148" i="27"/>
  <c r="K124" i="27"/>
  <c r="J137" i="29"/>
  <c r="T133" i="29"/>
  <c r="G113" i="29"/>
  <c r="G115" i="29" s="1"/>
  <c r="G116" i="29" s="1"/>
  <c r="AC121" i="27"/>
  <c r="AC122" i="27" s="1"/>
  <c r="B113" i="29"/>
  <c r="AC154" i="29"/>
  <c r="S154" i="29"/>
  <c r="S156" i="29" s="1"/>
  <c r="Q156" i="29"/>
  <c r="J113" i="29"/>
  <c r="I113" i="29"/>
  <c r="AE121" i="27"/>
  <c r="AE122" i="27" s="1"/>
  <c r="AG119" i="27"/>
  <c r="AG121" i="27" s="1"/>
  <c r="AG122" i="27" s="1"/>
  <c r="B166" i="29"/>
  <c r="F134" i="29"/>
  <c r="F135" i="29" s="1"/>
  <c r="H132" i="29"/>
  <c r="H134" i="29" s="1"/>
  <c r="H135" i="29" s="1"/>
  <c r="AH111" i="27"/>
  <c r="AD113" i="27"/>
  <c r="AD114" i="27" s="1"/>
  <c r="Q133" i="29"/>
  <c r="AC79" i="29"/>
  <c r="S79" i="29"/>
  <c r="S81" i="29" s="1"/>
  <c r="S82" i="29" s="1"/>
  <c r="Q81" i="29"/>
  <c r="Q82" i="29" s="1"/>
  <c r="AH155" i="29"/>
  <c r="L113" i="55"/>
  <c r="H157" i="29"/>
  <c r="H166" i="29"/>
  <c r="H167" i="29" s="1"/>
  <c r="AH154" i="29"/>
  <c r="AF156" i="29"/>
  <c r="L128" i="27"/>
  <c r="D133" i="27"/>
  <c r="AD172" i="27"/>
  <c r="AB173" i="27"/>
  <c r="F107" i="29"/>
  <c r="H105" i="29"/>
  <c r="H107" i="29" s="1"/>
  <c r="AG88" i="27"/>
  <c r="C45" i="52"/>
  <c r="C46" i="52" s="1"/>
  <c r="L119" i="55"/>
  <c r="W119" i="55" s="1"/>
  <c r="D121" i="55"/>
  <c r="L121" i="55" s="1"/>
  <c r="B117" i="55"/>
  <c r="B146" i="55" s="1"/>
  <c r="B122" i="55"/>
  <c r="K122" i="55" s="1"/>
  <c r="K121" i="55"/>
  <c r="K147" i="55" s="1"/>
  <c r="U132" i="29"/>
  <c r="G108" i="29"/>
  <c r="T132" i="29"/>
  <c r="AC114" i="27"/>
  <c r="L136" i="27"/>
  <c r="D141" i="27"/>
  <c r="AD140" i="27"/>
  <c r="AD141" i="27" s="1"/>
  <c r="AD143" i="27" s="1"/>
  <c r="AH138" i="27"/>
  <c r="AD125" i="29"/>
  <c r="G126" i="29"/>
  <c r="G127" i="29" s="1"/>
  <c r="G137" i="29" s="1"/>
  <c r="Q132" i="29"/>
  <c r="AE80" i="29"/>
  <c r="R132" i="29"/>
  <c r="L158" i="55"/>
  <c r="D171" i="55"/>
  <c r="D163" i="55"/>
  <c r="AR162" i="29"/>
  <c r="K141" i="55"/>
  <c r="K143" i="55" s="1"/>
  <c r="B143" i="55"/>
  <c r="Q106" i="29"/>
  <c r="AB143" i="27"/>
  <c r="T105" i="29"/>
  <c r="AF105" i="29" s="1"/>
  <c r="K125" i="29"/>
  <c r="AF125" i="29"/>
  <c r="I126" i="29"/>
  <c r="K117" i="27"/>
  <c r="D117" i="27"/>
  <c r="D146" i="27" s="1"/>
  <c r="U105" i="29"/>
  <c r="U107" i="29" s="1"/>
  <c r="AG140" i="27"/>
  <c r="AG141" i="27" s="1"/>
  <c r="L109" i="27"/>
  <c r="D114" i="27"/>
  <c r="D15" i="54"/>
  <c r="F15" i="54" s="1"/>
  <c r="F19" i="57" s="1"/>
  <c r="AK162" i="29"/>
  <c r="AM160" i="29"/>
  <c r="W87" i="55"/>
  <c r="D43" i="52" s="1"/>
  <c r="M79" i="29"/>
  <c r="V154" i="29"/>
  <c r="V156" i="29" s="1"/>
  <c r="T156" i="29"/>
  <c r="AH131" i="27"/>
  <c r="AG132" i="27"/>
  <c r="AG133" i="27" s="1"/>
  <c r="H125" i="29"/>
  <c r="H126" i="29" s="1"/>
  <c r="H127" i="29" s="1"/>
  <c r="AC125" i="29"/>
  <c r="F126" i="29"/>
  <c r="F127" i="29" s="1"/>
  <c r="Q105" i="29"/>
  <c r="AJ162" i="29"/>
  <c r="C40" i="56"/>
  <c r="AB114" i="27"/>
  <c r="AS160" i="29"/>
  <c r="AQ162" i="29"/>
  <c r="M154" i="29"/>
  <c r="W162" i="55"/>
  <c r="D87" i="52" s="1"/>
  <c r="D89" i="52"/>
  <c r="AG113" i="27"/>
  <c r="AG114" i="27" s="1"/>
  <c r="T106" i="29"/>
  <c r="V106" i="29" s="1"/>
  <c r="F101" i="52"/>
  <c r="E103" i="52"/>
  <c r="W83" i="27"/>
  <c r="L88" i="27"/>
  <c r="R105" i="29"/>
  <c r="AD154" i="29"/>
  <c r="R156" i="29"/>
  <c r="D45" i="52"/>
  <c r="AI161" i="29"/>
  <c r="AI162" i="29" s="1"/>
  <c r="AF79" i="29"/>
  <c r="T81" i="29"/>
  <c r="T82" i="29" s="1"/>
  <c r="V79" i="29"/>
  <c r="V81" i="29" s="1"/>
  <c r="V82" i="29" s="1"/>
  <c r="AP161" i="29"/>
  <c r="E40" i="56" s="1"/>
  <c r="C89" i="52"/>
  <c r="C90" i="52" s="1"/>
  <c r="AG163" i="27"/>
  <c r="C39" i="56"/>
  <c r="K136" i="55"/>
  <c r="D136" i="55"/>
  <c r="AE114" i="27"/>
  <c r="L83" i="55"/>
  <c r="D88" i="55"/>
  <c r="K109" i="55"/>
  <c r="D109" i="55"/>
  <c r="Q114" i="29"/>
  <c r="AP160" i="29"/>
  <c r="AN162" i="29"/>
  <c r="G15" i="54" s="1"/>
  <c r="AE173" i="27"/>
  <c r="AG172" i="27"/>
  <c r="AG173" i="27" s="1"/>
  <c r="K114" i="29"/>
  <c r="AM161" i="29"/>
  <c r="D40" i="56" s="1"/>
  <c r="AH120" i="27"/>
  <c r="Z88" i="27"/>
  <c r="D77" i="29"/>
  <c r="D82" i="29" s="1"/>
  <c r="Z163" i="27"/>
  <c r="Z171" i="27"/>
  <c r="Z173" i="27" s="1"/>
  <c r="D152" i="29"/>
  <c r="I107" i="29"/>
  <c r="K105" i="29"/>
  <c r="K114" i="55"/>
  <c r="D148" i="27" l="1"/>
  <c r="AH132" i="27"/>
  <c r="AH140" i="27"/>
  <c r="AG172" i="55"/>
  <c r="AG173" i="55" s="1"/>
  <c r="AE173" i="55"/>
  <c r="AD172" i="55"/>
  <c r="AB173" i="55"/>
  <c r="Z163" i="55"/>
  <c r="Z171" i="55"/>
  <c r="Z173" i="55" s="1"/>
  <c r="AA158" i="55"/>
  <c r="Y163" i="55"/>
  <c r="Y171" i="55"/>
  <c r="AA83" i="55"/>
  <c r="Y88" i="55"/>
  <c r="AH87" i="55"/>
  <c r="AD119" i="55"/>
  <c r="AB121" i="55"/>
  <c r="AB122" i="55" s="1"/>
  <c r="AE114" i="55"/>
  <c r="AC114" i="55"/>
  <c r="AC124" i="55" s="1"/>
  <c r="AC147" i="55"/>
  <c r="AC148" i="55" s="1"/>
  <c r="AB114" i="55"/>
  <c r="AE121" i="55"/>
  <c r="AE122" i="55" s="1"/>
  <c r="AG119" i="55"/>
  <c r="AG121" i="55" s="1"/>
  <c r="AG122" i="55" s="1"/>
  <c r="AG124" i="55" s="1"/>
  <c r="Z141" i="55"/>
  <c r="Z143" i="55" s="1"/>
  <c r="AD113" i="55"/>
  <c r="AD114" i="55" s="1"/>
  <c r="AH111" i="55"/>
  <c r="AD140" i="55"/>
  <c r="AD141" i="55" s="1"/>
  <c r="AD143" i="55" s="1"/>
  <c r="AH138" i="55"/>
  <c r="K146" i="27"/>
  <c r="Z146" i="27"/>
  <c r="Z148" i="27" s="1"/>
  <c r="I15" i="54"/>
  <c r="H19" i="57" s="1"/>
  <c r="K107" i="29"/>
  <c r="K108" i="29" s="1"/>
  <c r="G118" i="29"/>
  <c r="AC124" i="27"/>
  <c r="AH156" i="29"/>
  <c r="AH166" i="29" s="1"/>
  <c r="AH167" i="29" s="1"/>
  <c r="AI155" i="29"/>
  <c r="B124" i="55"/>
  <c r="AB147" i="27"/>
  <c r="AB148" i="27" s="1"/>
  <c r="AF114" i="29"/>
  <c r="AH114" i="29" s="1"/>
  <c r="AT161" i="29"/>
  <c r="AH113" i="27"/>
  <c r="E45" i="52"/>
  <c r="D143" i="27"/>
  <c r="AB124" i="27"/>
  <c r="AE124" i="27"/>
  <c r="AC132" i="29"/>
  <c r="S132" i="29"/>
  <c r="Q134" i="29"/>
  <c r="Q135" i="29" s="1"/>
  <c r="Q137" i="29" s="1"/>
  <c r="AC81" i="29"/>
  <c r="AC82" i="29" s="1"/>
  <c r="AE79" i="29"/>
  <c r="AA163" i="27"/>
  <c r="C84" i="52"/>
  <c r="AH158" i="27"/>
  <c r="L109" i="55"/>
  <c r="D114" i="55"/>
  <c r="V157" i="29"/>
  <c r="V166" i="29"/>
  <c r="V167" i="29" s="1"/>
  <c r="AS162" i="29"/>
  <c r="J15" i="54" s="1"/>
  <c r="I19" i="57" s="1"/>
  <c r="F39" i="56"/>
  <c r="F41" i="56" s="1"/>
  <c r="Y79" i="29"/>
  <c r="M81" i="29"/>
  <c r="W79" i="29"/>
  <c r="W81" i="29" s="1"/>
  <c r="V105" i="29"/>
  <c r="V107" i="29" s="1"/>
  <c r="T107" i="29"/>
  <c r="D103" i="29"/>
  <c r="Z114" i="27"/>
  <c r="AC133" i="29"/>
  <c r="S133" i="29"/>
  <c r="AD81" i="29"/>
  <c r="AD82" i="29" s="1"/>
  <c r="E43" i="52"/>
  <c r="AD126" i="29"/>
  <c r="G141" i="29"/>
  <c r="G142" i="29" s="1"/>
  <c r="E152" i="29"/>
  <c r="C165" i="29"/>
  <c r="C167" i="29" s="1"/>
  <c r="C157" i="29"/>
  <c r="AM162" i="29"/>
  <c r="D39" i="56"/>
  <c r="D41" i="56" s="1"/>
  <c r="AG132" i="29"/>
  <c r="U134" i="29"/>
  <c r="U135" i="29" s="1"/>
  <c r="U137" i="29" s="1"/>
  <c r="AD173" i="27"/>
  <c r="AH172" i="27"/>
  <c r="Y173" i="27"/>
  <c r="AA171" i="27"/>
  <c r="F108" i="29"/>
  <c r="AC114" i="29"/>
  <c r="S114" i="29"/>
  <c r="N152" i="29"/>
  <c r="Z152" i="29" s="1"/>
  <c r="R157" i="29"/>
  <c r="R166" i="29"/>
  <c r="R167" i="29" s="1"/>
  <c r="O152" i="29"/>
  <c r="AD156" i="29"/>
  <c r="AC106" i="29"/>
  <c r="S106" i="29"/>
  <c r="W106" i="29" s="1"/>
  <c r="C103" i="29"/>
  <c r="Y114" i="27"/>
  <c r="AA109" i="27"/>
  <c r="I108" i="29"/>
  <c r="L88" i="55"/>
  <c r="W83" i="55"/>
  <c r="D165" i="29"/>
  <c r="D167" i="29" s="1"/>
  <c r="D157" i="29"/>
  <c r="AE147" i="27"/>
  <c r="W128" i="27"/>
  <c r="L133" i="27"/>
  <c r="AF133" i="29"/>
  <c r="V133" i="29"/>
  <c r="D44" i="52"/>
  <c r="E44" i="52" s="1"/>
  <c r="T166" i="29"/>
  <c r="T167" i="29" s="1"/>
  <c r="T157" i="29"/>
  <c r="AD105" i="29"/>
  <c r="R107" i="29"/>
  <c r="G40" i="56"/>
  <c r="R113" i="29"/>
  <c r="O77" i="29"/>
  <c r="AF81" i="29"/>
  <c r="AF82" i="29" s="1"/>
  <c r="AH79" i="29"/>
  <c r="W136" i="27"/>
  <c r="L141" i="27"/>
  <c r="B77" i="29"/>
  <c r="C39" i="52"/>
  <c r="W88" i="27"/>
  <c r="C15" i="54"/>
  <c r="W109" i="27"/>
  <c r="L114" i="27"/>
  <c r="AC147" i="27"/>
  <c r="AC148" i="27" s="1"/>
  <c r="AG81" i="29"/>
  <c r="AG82" i="29" s="1"/>
  <c r="N77" i="29"/>
  <c r="Z77" i="29" s="1"/>
  <c r="L171" i="55"/>
  <c r="W171" i="55" s="1"/>
  <c r="W173" i="55" s="1"/>
  <c r="D173" i="55"/>
  <c r="L173" i="55" s="1"/>
  <c r="Z133" i="27"/>
  <c r="D122" i="29"/>
  <c r="L163" i="55"/>
  <c r="W158" i="55"/>
  <c r="K117" i="55"/>
  <c r="D117" i="55"/>
  <c r="D146" i="55" s="1"/>
  <c r="AF106" i="29"/>
  <c r="AF107" i="29" s="1"/>
  <c r="AQ80" i="29"/>
  <c r="AR80" i="29"/>
  <c r="K113" i="29"/>
  <c r="K115" i="29" s="1"/>
  <c r="K116" i="29" s="1"/>
  <c r="I115" i="29"/>
  <c r="J108" i="29"/>
  <c r="AD132" i="29"/>
  <c r="R134" i="29"/>
  <c r="R135" i="29" s="1"/>
  <c r="R137" i="29" s="1"/>
  <c r="AG105" i="29"/>
  <c r="B152" i="29"/>
  <c r="C83" i="52"/>
  <c r="W163" i="27"/>
  <c r="AG166" i="29"/>
  <c r="AG157" i="29"/>
  <c r="F103" i="52"/>
  <c r="Y133" i="27"/>
  <c r="C122" i="29"/>
  <c r="AA128" i="27"/>
  <c r="AF132" i="29"/>
  <c r="T134" i="29"/>
  <c r="T135" i="29" s="1"/>
  <c r="T137" i="29" s="1"/>
  <c r="V132" i="29"/>
  <c r="C41" i="56"/>
  <c r="AC105" i="29"/>
  <c r="S105" i="29"/>
  <c r="Q107" i="29"/>
  <c r="AT160" i="29"/>
  <c r="D147" i="55"/>
  <c r="K157" i="29"/>
  <c r="K166" i="29"/>
  <c r="K167" i="29" s="1"/>
  <c r="AH83" i="27"/>
  <c r="AA88" i="27"/>
  <c r="C40" i="52"/>
  <c r="L117" i="27"/>
  <c r="L146" i="27" s="1"/>
  <c r="D122" i="27"/>
  <c r="D124" i="27" s="1"/>
  <c r="AG124" i="27"/>
  <c r="F137" i="29"/>
  <c r="AI80" i="29"/>
  <c r="M113" i="29"/>
  <c r="L147" i="55"/>
  <c r="J115" i="29"/>
  <c r="J141" i="29" s="1"/>
  <c r="J142" i="29" s="1"/>
  <c r="AH119" i="27"/>
  <c r="AD121" i="27"/>
  <c r="AD122" i="27" s="1"/>
  <c r="AD124" i="27" s="1"/>
  <c r="Y154" i="29"/>
  <c r="M156" i="29"/>
  <c r="M166" i="29" s="1"/>
  <c r="W154" i="29"/>
  <c r="W156" i="29" s="1"/>
  <c r="AF157" i="29"/>
  <c r="AF166" i="29"/>
  <c r="D141" i="55"/>
  <c r="D143" i="55" s="1"/>
  <c r="L136" i="55"/>
  <c r="U108" i="29"/>
  <c r="B148" i="55"/>
  <c r="E89" i="52"/>
  <c r="AE125" i="29"/>
  <c r="AC126" i="29"/>
  <c r="I127" i="29"/>
  <c r="I137" i="29" s="1"/>
  <c r="AF126" i="29"/>
  <c r="T113" i="29"/>
  <c r="AF113" i="29" s="1"/>
  <c r="Q157" i="29"/>
  <c r="Q166" i="29"/>
  <c r="Q167" i="29" s="1"/>
  <c r="H113" i="29"/>
  <c r="H115" i="29" s="1"/>
  <c r="H116" i="29" s="1"/>
  <c r="F115" i="29"/>
  <c r="F116" i="29" s="1"/>
  <c r="E77" i="29"/>
  <c r="E82" i="29" s="1"/>
  <c r="C82" i="29"/>
  <c r="H137" i="29"/>
  <c r="AH125" i="29"/>
  <c r="C130" i="29"/>
  <c r="AA136" i="27"/>
  <c r="Y141" i="27"/>
  <c r="U113" i="29"/>
  <c r="U115" i="29" s="1"/>
  <c r="U116" i="29" s="1"/>
  <c r="S166" i="29"/>
  <c r="S167" i="29" s="1"/>
  <c r="S157" i="29"/>
  <c r="D88" i="52"/>
  <c r="E88" i="52" s="1"/>
  <c r="K134" i="29"/>
  <c r="K135" i="29" s="1"/>
  <c r="K148" i="55"/>
  <c r="K124" i="55"/>
  <c r="E39" i="56"/>
  <c r="E41" i="56" s="1"/>
  <c r="AP162" i="29"/>
  <c r="E87" i="52"/>
  <c r="AG143" i="27"/>
  <c r="K126" i="29"/>
  <c r="K127" i="29" s="1"/>
  <c r="D130" i="29"/>
  <c r="D135" i="29" s="1"/>
  <c r="Z141" i="27"/>
  <c r="Q113" i="29"/>
  <c r="H108" i="29"/>
  <c r="AE154" i="29"/>
  <c r="AE156" i="29" s="1"/>
  <c r="AC156" i="29"/>
  <c r="AB124" i="55" l="1"/>
  <c r="AH163" i="27"/>
  <c r="AH88" i="27"/>
  <c r="AH121" i="27"/>
  <c r="AH157" i="29"/>
  <c r="AA163" i="55"/>
  <c r="AH158" i="55"/>
  <c r="AH163" i="55" s="1"/>
  <c r="AD173" i="55"/>
  <c r="AH172" i="55"/>
  <c r="Y173" i="55"/>
  <c r="AA171" i="55"/>
  <c r="AE147" i="55"/>
  <c r="AE148" i="55" s="1"/>
  <c r="AE124" i="55"/>
  <c r="AH119" i="55"/>
  <c r="AD121" i="55"/>
  <c r="AD122" i="55" s="1"/>
  <c r="AD124" i="55" s="1"/>
  <c r="Z114" i="55"/>
  <c r="Z146" i="55"/>
  <c r="Z148" i="55" s="1"/>
  <c r="AB147" i="55"/>
  <c r="AA109" i="55"/>
  <c r="Y146" i="55"/>
  <c r="Y114" i="55"/>
  <c r="AH140" i="55"/>
  <c r="AH113" i="55"/>
  <c r="AA136" i="55"/>
  <c r="Y141" i="55"/>
  <c r="Y143" i="55" s="1"/>
  <c r="Z122" i="55"/>
  <c r="AH83" i="55"/>
  <c r="AA88" i="55"/>
  <c r="Z143" i="27"/>
  <c r="U141" i="29"/>
  <c r="U142" i="29" s="1"/>
  <c r="U118" i="29"/>
  <c r="D90" i="52"/>
  <c r="W166" i="29"/>
  <c r="AT162" i="29"/>
  <c r="G39" i="56"/>
  <c r="G41" i="56" s="1"/>
  <c r="V134" i="29"/>
  <c r="V135" i="29" s="1"/>
  <c r="V137" i="29" s="1"/>
  <c r="AF108" i="29"/>
  <c r="AA77" i="29"/>
  <c r="AB77" i="29" s="1"/>
  <c r="O82" i="29"/>
  <c r="AH109" i="27"/>
  <c r="AA114" i="27"/>
  <c r="E157" i="29"/>
  <c r="E165" i="29"/>
  <c r="E167" i="29" s="1"/>
  <c r="D40" i="52"/>
  <c r="E40" i="52" s="1"/>
  <c r="Z157" i="29"/>
  <c r="Z165" i="29"/>
  <c r="AD134" i="29"/>
  <c r="E90" i="52"/>
  <c r="Z82" i="29"/>
  <c r="W136" i="55"/>
  <c r="L141" i="55"/>
  <c r="L143" i="55" s="1"/>
  <c r="N82" i="29"/>
  <c r="P77" i="29"/>
  <c r="P82" i="29" s="1"/>
  <c r="AD113" i="29"/>
  <c r="R115" i="29"/>
  <c r="C108" i="29"/>
  <c r="E103" i="29"/>
  <c r="AE114" i="29"/>
  <c r="W117" i="27"/>
  <c r="L122" i="27"/>
  <c r="L124" i="27" s="1"/>
  <c r="AF134" i="29"/>
  <c r="AH132" i="29"/>
  <c r="I116" i="29"/>
  <c r="I118" i="29" s="1"/>
  <c r="F141" i="29"/>
  <c r="F142" i="29" s="1"/>
  <c r="D148" i="55"/>
  <c r="L166" i="29"/>
  <c r="AH133" i="29"/>
  <c r="F118" i="29"/>
  <c r="AD127" i="29"/>
  <c r="AE106" i="29"/>
  <c r="D46" i="52"/>
  <c r="N130" i="29"/>
  <c r="Z130" i="29" s="1"/>
  <c r="AD147" i="27"/>
  <c r="AH171" i="27"/>
  <c r="AA173" i="27"/>
  <c r="E46" i="52"/>
  <c r="L114" i="55"/>
  <c r="W109" i="55"/>
  <c r="W146" i="27"/>
  <c r="L148" i="27"/>
  <c r="AD157" i="29"/>
  <c r="AD166" i="29"/>
  <c r="AE157" i="29"/>
  <c r="AE166" i="29"/>
  <c r="AE167" i="29" s="1"/>
  <c r="E19" i="57"/>
  <c r="J19" i="57" s="1"/>
  <c r="K15" i="54"/>
  <c r="R108" i="29"/>
  <c r="AH128" i="27"/>
  <c r="AA133" i="27"/>
  <c r="V113" i="29"/>
  <c r="V115" i="29" s="1"/>
  <c r="V116" i="29" s="1"/>
  <c r="T115" i="29"/>
  <c r="T116" i="29" s="1"/>
  <c r="AE148" i="27"/>
  <c r="AG147" i="27"/>
  <c r="H118" i="29"/>
  <c r="L117" i="55"/>
  <c r="L146" i="55" s="1"/>
  <c r="D122" i="55"/>
  <c r="D124" i="55" s="1"/>
  <c r="AD107" i="29"/>
  <c r="AA152" i="29"/>
  <c r="O157" i="29"/>
  <c r="O165" i="29"/>
  <c r="O167" i="29" s="1"/>
  <c r="AE133" i="29"/>
  <c r="L113" i="29"/>
  <c r="V108" i="29"/>
  <c r="AF167" i="29"/>
  <c r="B122" i="29"/>
  <c r="AC157" i="29"/>
  <c r="AC166" i="29"/>
  <c r="AH106" i="29"/>
  <c r="Y156" i="29"/>
  <c r="AI154" i="29"/>
  <c r="AI156" i="29" s="1"/>
  <c r="C111" i="29"/>
  <c r="C140" i="29" s="1"/>
  <c r="C142" i="29" s="1"/>
  <c r="Y122" i="27"/>
  <c r="Y124" i="27" s="1"/>
  <c r="AA117" i="27"/>
  <c r="K141" i="29"/>
  <c r="K142" i="29" s="1"/>
  <c r="M77" i="29"/>
  <c r="D39" i="52"/>
  <c r="W88" i="55"/>
  <c r="AE81" i="29"/>
  <c r="AE82" i="29" s="1"/>
  <c r="AF127" i="29"/>
  <c r="AC113" i="29"/>
  <c r="Q115" i="29"/>
  <c r="Q141" i="29" s="1"/>
  <c r="S113" i="29"/>
  <c r="S115" i="29" s="1"/>
  <c r="S116" i="29" s="1"/>
  <c r="Y143" i="27"/>
  <c r="AE126" i="29"/>
  <c r="AG167" i="29"/>
  <c r="N103" i="29"/>
  <c r="Z103" i="29" s="1"/>
  <c r="AG134" i="29"/>
  <c r="D108" i="29"/>
  <c r="C41" i="52"/>
  <c r="C48" i="52" s="1"/>
  <c r="F45" i="52" s="1"/>
  <c r="K118" i="29"/>
  <c r="AG113" i="29"/>
  <c r="AH113" i="29" s="1"/>
  <c r="L143" i="27"/>
  <c r="O103" i="29"/>
  <c r="D84" i="52"/>
  <c r="E84" i="52" s="1"/>
  <c r="T108" i="29"/>
  <c r="Z122" i="29"/>
  <c r="C127" i="29"/>
  <c r="E122" i="29"/>
  <c r="E127" i="29" s="1"/>
  <c r="H141" i="29"/>
  <c r="H142" i="29" s="1"/>
  <c r="AC127" i="29"/>
  <c r="D83" i="52"/>
  <c r="M152" i="29"/>
  <c r="W163" i="55"/>
  <c r="C85" i="52"/>
  <c r="C92" i="52" s="1"/>
  <c r="F87" i="52" s="1"/>
  <c r="B130" i="29"/>
  <c r="K146" i="55"/>
  <c r="L77" i="29"/>
  <c r="L82" i="29" s="1"/>
  <c r="AK77" i="29" s="1"/>
  <c r="B82" i="29"/>
  <c r="AH136" i="27"/>
  <c r="AA141" i="27"/>
  <c r="K137" i="29"/>
  <c r="Y113" i="29"/>
  <c r="S107" i="29"/>
  <c r="B165" i="29"/>
  <c r="L152" i="29"/>
  <c r="L157" i="29" s="1"/>
  <c r="AK152" i="29" s="1"/>
  <c r="B157" i="29"/>
  <c r="D127" i="29"/>
  <c r="D137" i="29" s="1"/>
  <c r="AA122" i="29"/>
  <c r="AH81" i="29"/>
  <c r="AH82" i="29" s="1"/>
  <c r="I141" i="29"/>
  <c r="I142" i="29" s="1"/>
  <c r="S134" i="29"/>
  <c r="S135" i="29" s="1"/>
  <c r="S137" i="29" s="1"/>
  <c r="O130" i="29"/>
  <c r="B103" i="29"/>
  <c r="Z122" i="27"/>
  <c r="Z124" i="27" s="1"/>
  <c r="D111" i="29"/>
  <c r="D116" i="29" s="1"/>
  <c r="AG115" i="29"/>
  <c r="J116" i="29"/>
  <c r="J118" i="29" s="1"/>
  <c r="E130" i="29"/>
  <c r="E135" i="29" s="1"/>
  <c r="C135" i="29"/>
  <c r="Q108" i="29"/>
  <c r="AH126" i="29"/>
  <c r="AC107" i="29"/>
  <c r="AE105" i="29"/>
  <c r="AH105" i="29"/>
  <c r="AG107" i="29"/>
  <c r="N157" i="29"/>
  <c r="N165" i="29"/>
  <c r="N167" i="29" s="1"/>
  <c r="P152" i="29"/>
  <c r="AE132" i="29"/>
  <c r="AC134" i="29"/>
  <c r="Y146" i="27"/>
  <c r="Y81" i="29"/>
  <c r="AI79" i="29"/>
  <c r="AI81" i="29" s="1"/>
  <c r="AG147" i="55" l="1"/>
  <c r="AG148" i="55" s="1"/>
  <c r="AH141" i="27"/>
  <c r="AH133" i="27"/>
  <c r="AH114" i="27"/>
  <c r="AH173" i="27"/>
  <c r="AH171" i="55"/>
  <c r="AH173" i="55" s="1"/>
  <c r="AA173" i="55"/>
  <c r="AA141" i="55"/>
  <c r="AA143" i="55" s="1"/>
  <c r="AH136" i="55"/>
  <c r="AD147" i="55"/>
  <c r="AB148" i="55"/>
  <c r="AA117" i="55"/>
  <c r="Y122" i="55"/>
  <c r="Y124" i="55" s="1"/>
  <c r="AH109" i="55"/>
  <c r="AA114" i="55"/>
  <c r="Z124" i="55"/>
  <c r="AH121" i="55"/>
  <c r="Y148" i="55"/>
  <c r="AA146" i="55"/>
  <c r="AH88" i="55"/>
  <c r="AG141" i="29"/>
  <c r="AG142" i="29" s="1"/>
  <c r="F89" i="52"/>
  <c r="AA143" i="27"/>
  <c r="AF115" i="29"/>
  <c r="AH115" i="29" s="1"/>
  <c r="AH116" i="29" s="1"/>
  <c r="T118" i="29"/>
  <c r="E137" i="29"/>
  <c r="T141" i="29"/>
  <c r="T142" i="29" s="1"/>
  <c r="D118" i="29"/>
  <c r="D140" i="29"/>
  <c r="D142" i="29" s="1"/>
  <c r="Z108" i="29"/>
  <c r="D14" i="54"/>
  <c r="D10" i="54"/>
  <c r="AG108" i="29"/>
  <c r="AJ156" i="29"/>
  <c r="Y166" i="29"/>
  <c r="AA165" i="29"/>
  <c r="AL152" i="29"/>
  <c r="AA157" i="29"/>
  <c r="AI106" i="29"/>
  <c r="AD135" i="29"/>
  <c r="AD137" i="29" s="1"/>
  <c r="AJ154" i="29"/>
  <c r="AD108" i="29"/>
  <c r="AC141" i="29"/>
  <c r="Q142" i="29"/>
  <c r="AA127" i="29"/>
  <c r="M157" i="29"/>
  <c r="M165" i="29"/>
  <c r="Y152" i="29"/>
  <c r="W152" i="29"/>
  <c r="W157" i="29" s="1"/>
  <c r="AB152" i="29"/>
  <c r="AD167" i="29"/>
  <c r="E108" i="29"/>
  <c r="M138" i="55"/>
  <c r="S138" i="27"/>
  <c r="AS79" i="29"/>
  <c r="D85" i="52"/>
  <c r="E83" i="52"/>
  <c r="AC115" i="29"/>
  <c r="Q116" i="29"/>
  <c r="Q118" i="29" s="1"/>
  <c r="F88" i="52"/>
  <c r="AJ79" i="29"/>
  <c r="C137" i="29"/>
  <c r="AE113" i="29"/>
  <c r="AI113" i="29" s="1"/>
  <c r="W117" i="55"/>
  <c r="L122" i="55"/>
  <c r="L124" i="55" s="1"/>
  <c r="Z167" i="29"/>
  <c r="AK154" i="29"/>
  <c r="AK155" i="29"/>
  <c r="AA146" i="27"/>
  <c r="Y148" i="27"/>
  <c r="Z135" i="29"/>
  <c r="L165" i="29"/>
  <c r="L167" i="29" s="1"/>
  <c r="AN166" i="29" s="1"/>
  <c r="B167" i="29"/>
  <c r="AC167" i="29"/>
  <c r="C78" i="52"/>
  <c r="AG148" i="27"/>
  <c r="C72" i="52"/>
  <c r="AD115" i="29"/>
  <c r="R116" i="29"/>
  <c r="R118" i="29" s="1"/>
  <c r="M103" i="29"/>
  <c r="W113" i="29"/>
  <c r="F40" i="52"/>
  <c r="AP79" i="29"/>
  <c r="AG116" i="29"/>
  <c r="L122" i="29"/>
  <c r="Y122" i="29"/>
  <c r="P157" i="29"/>
  <c r="P165" i="29"/>
  <c r="P167" i="29" s="1"/>
  <c r="AG135" i="29"/>
  <c r="E39" i="52"/>
  <c r="D41" i="52"/>
  <c r="F43" i="52"/>
  <c r="AC135" i="29"/>
  <c r="AC137" i="29" s="1"/>
  <c r="F46" i="52"/>
  <c r="Z127" i="29"/>
  <c r="AB122" i="29"/>
  <c r="W77" i="29"/>
  <c r="W82" i="29" s="1"/>
  <c r="Y77" i="29"/>
  <c r="M82" i="29"/>
  <c r="AH143" i="27"/>
  <c r="AH107" i="29"/>
  <c r="S108" i="29"/>
  <c r="S118" i="29" s="1"/>
  <c r="S141" i="29"/>
  <c r="S142" i="29" s="1"/>
  <c r="AE134" i="29"/>
  <c r="V141" i="29"/>
  <c r="V142" i="29" s="1"/>
  <c r="M130" i="29"/>
  <c r="AH127" i="29"/>
  <c r="AJ155" i="29"/>
  <c r="AR155" i="29"/>
  <c r="AO155" i="29"/>
  <c r="AQ155" i="29"/>
  <c r="AR154" i="29"/>
  <c r="AQ154" i="29"/>
  <c r="AN155" i="29"/>
  <c r="AN154" i="29"/>
  <c r="AO154" i="29"/>
  <c r="L103" i="29"/>
  <c r="N111" i="29"/>
  <c r="V118" i="29"/>
  <c r="W146" i="55"/>
  <c r="L148" i="55"/>
  <c r="AA130" i="29"/>
  <c r="O135" i="29"/>
  <c r="O137" i="29" s="1"/>
  <c r="N108" i="29"/>
  <c r="P103" i="29"/>
  <c r="O111" i="29"/>
  <c r="C77" i="52"/>
  <c r="AD148" i="27"/>
  <c r="AH147" i="27"/>
  <c r="AH134" i="29"/>
  <c r="AB82" i="29"/>
  <c r="AM77" i="29"/>
  <c r="R141" i="29"/>
  <c r="AF135" i="29"/>
  <c r="F44" i="52"/>
  <c r="AH117" i="27"/>
  <c r="AA122" i="27"/>
  <c r="AA124" i="27" s="1"/>
  <c r="N135" i="29"/>
  <c r="N137" i="29" s="1"/>
  <c r="P130" i="29"/>
  <c r="P135" i="29" s="1"/>
  <c r="P137" i="29" s="1"/>
  <c r="B111" i="29"/>
  <c r="B140" i="29" s="1"/>
  <c r="F90" i="52"/>
  <c r="AL77" i="29"/>
  <c r="AA82" i="29"/>
  <c r="AE107" i="29"/>
  <c r="M120" i="55"/>
  <c r="S120" i="27"/>
  <c r="M121" i="27"/>
  <c r="M122" i="27" s="1"/>
  <c r="AA103" i="29"/>
  <c r="O108" i="29"/>
  <c r="C116" i="29"/>
  <c r="C118" i="29" s="1"/>
  <c r="E111" i="29"/>
  <c r="E116" i="29" s="1"/>
  <c r="AO77" i="29"/>
  <c r="AP77" i="29"/>
  <c r="AL80" i="29"/>
  <c r="AN77" i="29"/>
  <c r="AK79" i="29"/>
  <c r="AM80" i="29"/>
  <c r="AK80" i="29"/>
  <c r="AL79" i="29"/>
  <c r="AM79" i="29"/>
  <c r="AO80" i="29"/>
  <c r="AJ80" i="29"/>
  <c r="AN80" i="29"/>
  <c r="AS80" i="29"/>
  <c r="AQ79" i="29"/>
  <c r="AQ81" i="29" s="1"/>
  <c r="AQ82" i="29" s="1"/>
  <c r="AN79" i="29"/>
  <c r="AP80" i="29"/>
  <c r="AO79" i="29"/>
  <c r="AR79" i="29"/>
  <c r="AR81" i="29" s="1"/>
  <c r="AR82" i="29" s="1"/>
  <c r="F84" i="52"/>
  <c r="AC108" i="29"/>
  <c r="L130" i="29"/>
  <c r="AE127" i="29"/>
  <c r="AH122" i="27" l="1"/>
  <c r="AH124" i="27"/>
  <c r="AA148" i="55"/>
  <c r="AH146" i="55"/>
  <c r="AA122" i="55"/>
  <c r="AA124" i="55" s="1"/>
  <c r="AH117" i="55"/>
  <c r="AH147" i="55"/>
  <c r="AD148" i="55"/>
  <c r="AH114" i="55"/>
  <c r="D77" i="52"/>
  <c r="E77" i="52" s="1"/>
  <c r="AH141" i="55"/>
  <c r="AF141" i="29"/>
  <c r="AF142" i="29" s="1"/>
  <c r="AF116" i="29"/>
  <c r="AF118" i="29" s="1"/>
  <c r="E118" i="29"/>
  <c r="AP81" i="29"/>
  <c r="E20" i="56" s="1"/>
  <c r="AN81" i="29"/>
  <c r="AN82" i="29" s="1"/>
  <c r="G10" i="54" s="1"/>
  <c r="AA108" i="29"/>
  <c r="AS154" i="29"/>
  <c r="AQ156" i="29"/>
  <c r="AQ157" i="29" s="1"/>
  <c r="AK165" i="29"/>
  <c r="AK81" i="29"/>
  <c r="AK82" i="29" s="1"/>
  <c r="AR156" i="29"/>
  <c r="AR157" i="29" s="1"/>
  <c r="AJ77" i="29"/>
  <c r="AI77" i="29"/>
  <c r="AI82" i="29" s="1"/>
  <c r="Y82" i="29"/>
  <c r="AI122" i="29"/>
  <c r="AO166" i="29"/>
  <c r="Y130" i="29"/>
  <c r="W130" i="29"/>
  <c r="S121" i="27"/>
  <c r="S122" i="27" s="1"/>
  <c r="W120" i="27"/>
  <c r="AA135" i="29"/>
  <c r="AA137" i="29" s="1"/>
  <c r="AS155" i="29"/>
  <c r="S120" i="55"/>
  <c r="M121" i="55"/>
  <c r="M122" i="55" s="1"/>
  <c r="M111" i="29"/>
  <c r="AB165" i="29"/>
  <c r="AB167" i="29" s="1"/>
  <c r="AB157" i="29"/>
  <c r="AL155" i="29"/>
  <c r="AL154" i="29"/>
  <c r="AF137" i="29"/>
  <c r="AM152" i="29"/>
  <c r="D35" i="56" s="1"/>
  <c r="E14" i="54"/>
  <c r="F14" i="54" s="1"/>
  <c r="F18" i="57" s="1"/>
  <c r="AB127" i="29"/>
  <c r="AA167" i="29"/>
  <c r="AL165" i="29"/>
  <c r="D72" i="52"/>
  <c r="AM81" i="29"/>
  <c r="D20" i="56" s="1"/>
  <c r="AD141" i="29"/>
  <c r="R142" i="29"/>
  <c r="AJ166" i="29"/>
  <c r="AI166" i="29"/>
  <c r="AL81" i="29"/>
  <c r="AL82" i="29" s="1"/>
  <c r="AE108" i="29"/>
  <c r="D78" i="52"/>
  <c r="E78" i="52" s="1"/>
  <c r="AJ81" i="29"/>
  <c r="AT79" i="29"/>
  <c r="C36" i="56"/>
  <c r="AI152" i="29"/>
  <c r="AI157" i="29" s="1"/>
  <c r="AJ152" i="29"/>
  <c r="Y157" i="29"/>
  <c r="AJ157" i="29" s="1"/>
  <c r="Y165" i="29"/>
  <c r="E10" i="54"/>
  <c r="F10" i="54" s="1"/>
  <c r="F8" i="57" s="1"/>
  <c r="M167" i="29"/>
  <c r="W165" i="29"/>
  <c r="W167" i="29" s="1"/>
  <c r="AG118" i="29"/>
  <c r="AB130" i="29"/>
  <c r="AB135" i="29" s="1"/>
  <c r="AE115" i="29"/>
  <c r="AE116" i="29" s="1"/>
  <c r="AC116" i="29"/>
  <c r="AC118" i="29" s="1"/>
  <c r="Z137" i="29"/>
  <c r="F83" i="52"/>
  <c r="AK166" i="29"/>
  <c r="AR165" i="29"/>
  <c r="AL166" i="29"/>
  <c r="AQ165" i="29"/>
  <c r="AN165" i="29"/>
  <c r="AO165" i="29"/>
  <c r="AR166" i="29"/>
  <c r="AQ166" i="29"/>
  <c r="D92" i="52"/>
  <c r="E85" i="52"/>
  <c r="C73" i="52"/>
  <c r="C74" i="52" s="1"/>
  <c r="AA148" i="27"/>
  <c r="AH146" i="27"/>
  <c r="D73" i="52"/>
  <c r="D48" i="52"/>
  <c r="E41" i="52"/>
  <c r="Y103" i="29"/>
  <c r="W103" i="29"/>
  <c r="AS81" i="29"/>
  <c r="D19" i="56"/>
  <c r="AA111" i="29"/>
  <c r="AA140" i="29" s="1"/>
  <c r="O116" i="29"/>
  <c r="O118" i="29" s="1"/>
  <c r="AG137" i="29"/>
  <c r="W138" i="27"/>
  <c r="AB103" i="29"/>
  <c r="N116" i="29"/>
  <c r="N118" i="29" s="1"/>
  <c r="P111" i="29"/>
  <c r="P116" i="29" s="1"/>
  <c r="S131" i="27"/>
  <c r="M132" i="27"/>
  <c r="M133" i="27" s="1"/>
  <c r="Z111" i="29"/>
  <c r="AO156" i="29"/>
  <c r="AO157" i="29" s="1"/>
  <c r="H14" i="54" s="1"/>
  <c r="AD116" i="29"/>
  <c r="AD118" i="29" s="1"/>
  <c r="AH135" i="29"/>
  <c r="AH137" i="29" s="1"/>
  <c r="E19" i="56"/>
  <c r="L111" i="29"/>
  <c r="L140" i="29" s="1"/>
  <c r="AC142" i="29"/>
  <c r="AO81" i="29"/>
  <c r="AO82" i="29" s="1"/>
  <c r="H10" i="54" s="1"/>
  <c r="P108" i="29"/>
  <c r="AP154" i="29"/>
  <c r="AN156" i="29"/>
  <c r="AN157" i="29" s="1"/>
  <c r="G14" i="54" s="1"/>
  <c r="AH108" i="29"/>
  <c r="AK156" i="29"/>
  <c r="AK157" i="29" s="1"/>
  <c r="S138" i="55"/>
  <c r="AE135" i="29"/>
  <c r="F39" i="52"/>
  <c r="M111" i="55"/>
  <c r="M113" i="27"/>
  <c r="S111" i="27"/>
  <c r="AT80" i="29"/>
  <c r="O140" i="29"/>
  <c r="O142" i="29" s="1"/>
  <c r="N140" i="29"/>
  <c r="N142" i="29" s="1"/>
  <c r="AP155" i="29"/>
  <c r="E140" i="29"/>
  <c r="E142" i="29" s="1"/>
  <c r="AH148" i="27" l="1"/>
  <c r="AH143" i="55"/>
  <c r="AH141" i="29"/>
  <c r="AH142" i="29" s="1"/>
  <c r="AH148" i="55"/>
  <c r="AH122" i="55"/>
  <c r="AP82" i="29"/>
  <c r="E21" i="56"/>
  <c r="AS166" i="29"/>
  <c r="AO167" i="29"/>
  <c r="P140" i="29"/>
  <c r="P142" i="29" s="1"/>
  <c r="AR167" i="29"/>
  <c r="AM166" i="29"/>
  <c r="AS156" i="29"/>
  <c r="AS157" i="29" s="1"/>
  <c r="J14" i="54" s="1"/>
  <c r="I18" i="57" s="1"/>
  <c r="AM82" i="29"/>
  <c r="AP165" i="29"/>
  <c r="AN167" i="29"/>
  <c r="AL156" i="29"/>
  <c r="AL157" i="29" s="1"/>
  <c r="AM155" i="29" s="1"/>
  <c r="AQ167" i="29"/>
  <c r="AS165" i="29"/>
  <c r="I14" i="54"/>
  <c r="H18" i="57" s="1"/>
  <c r="Z116" i="29"/>
  <c r="AB111" i="29"/>
  <c r="AB116" i="29" s="1"/>
  <c r="Z140" i="29"/>
  <c r="M139" i="55"/>
  <c r="S139" i="27"/>
  <c r="M140" i="27"/>
  <c r="M141" i="27" s="1"/>
  <c r="M143" i="27" s="1"/>
  <c r="AH118" i="29"/>
  <c r="AP156" i="29"/>
  <c r="AS82" i="29"/>
  <c r="F20" i="56"/>
  <c r="F21" i="56" s="1"/>
  <c r="J10" i="54"/>
  <c r="I8" i="57" s="1"/>
  <c r="S132" i="27"/>
  <c r="S133" i="27" s="1"/>
  <c r="W131" i="27"/>
  <c r="S113" i="27"/>
  <c r="W111" i="27"/>
  <c r="P118" i="29"/>
  <c r="W111" i="29"/>
  <c r="W140" i="29" s="1"/>
  <c r="Y111" i="29"/>
  <c r="AD142" i="29"/>
  <c r="AJ82" i="29"/>
  <c r="C10" i="54"/>
  <c r="C19" i="56"/>
  <c r="AT77" i="29"/>
  <c r="AJ165" i="29"/>
  <c r="Y167" i="29"/>
  <c r="AI165" i="29"/>
  <c r="AI167" i="29" s="1"/>
  <c r="S121" i="55"/>
  <c r="S122" i="55" s="1"/>
  <c r="W120" i="55"/>
  <c r="C35" i="56"/>
  <c r="AT152" i="29"/>
  <c r="E72" i="52"/>
  <c r="D74" i="52"/>
  <c r="AK167" i="29"/>
  <c r="AM165" i="29"/>
  <c r="M114" i="27"/>
  <c r="M124" i="27" s="1"/>
  <c r="AI103" i="29"/>
  <c r="E73" i="52"/>
  <c r="AE141" i="29"/>
  <c r="AE142" i="29" s="1"/>
  <c r="AL167" i="29"/>
  <c r="B132" i="29"/>
  <c r="AB137" i="29"/>
  <c r="AA142" i="29"/>
  <c r="E48" i="52"/>
  <c r="F41" i="52"/>
  <c r="C14" i="54"/>
  <c r="AB108" i="29"/>
  <c r="B114" i="29"/>
  <c r="W121" i="27"/>
  <c r="W122" i="27" s="1"/>
  <c r="C20" i="56"/>
  <c r="AT81" i="29"/>
  <c r="I10" i="54"/>
  <c r="H8" i="57" s="1"/>
  <c r="M113" i="55"/>
  <c r="S111" i="55"/>
  <c r="AE137" i="29"/>
  <c r="AA116" i="29"/>
  <c r="AA118" i="29" s="1"/>
  <c r="W138" i="55"/>
  <c r="AE118" i="29"/>
  <c r="AI130" i="29"/>
  <c r="AP166" i="29"/>
  <c r="F85" i="52"/>
  <c r="E92" i="52"/>
  <c r="D21" i="56"/>
  <c r="M140" i="29"/>
  <c r="AH124" i="55" l="1"/>
  <c r="F36" i="56"/>
  <c r="F37" i="56" s="1"/>
  <c r="AT166" i="29"/>
  <c r="AS167" i="29"/>
  <c r="G20" i="56"/>
  <c r="AM167" i="29"/>
  <c r="M147" i="27"/>
  <c r="M152" i="27" s="1"/>
  <c r="M177" i="27" s="1"/>
  <c r="M178" i="27" s="1"/>
  <c r="W139" i="27"/>
  <c r="S140" i="27"/>
  <c r="S141" i="27" s="1"/>
  <c r="S143" i="27" s="1"/>
  <c r="AI111" i="29"/>
  <c r="AI140" i="29" s="1"/>
  <c r="S139" i="55"/>
  <c r="M140" i="55"/>
  <c r="M141" i="55" s="1"/>
  <c r="M143" i="55" s="1"/>
  <c r="Z142" i="29"/>
  <c r="B105" i="29"/>
  <c r="W113" i="27"/>
  <c r="W114" i="27" s="1"/>
  <c r="W124" i="27" s="1"/>
  <c r="Z118" i="29"/>
  <c r="M114" i="55"/>
  <c r="M124" i="55" s="1"/>
  <c r="S114" i="27"/>
  <c r="S124" i="27" s="1"/>
  <c r="S113" i="55"/>
  <c r="W111" i="55"/>
  <c r="G35" i="56"/>
  <c r="C37" i="56"/>
  <c r="F92" i="52"/>
  <c r="M114" i="29"/>
  <c r="W121" i="55"/>
  <c r="W122" i="55" s="1"/>
  <c r="E74" i="52"/>
  <c r="AJ167" i="29"/>
  <c r="AT165" i="29"/>
  <c r="B125" i="29"/>
  <c r="W132" i="27"/>
  <c r="W133" i="27" s="1"/>
  <c r="AP167" i="29"/>
  <c r="C21" i="56"/>
  <c r="G19" i="56"/>
  <c r="AP157" i="29"/>
  <c r="E36" i="56"/>
  <c r="E37" i="56" s="1"/>
  <c r="F48" i="52"/>
  <c r="AM154" i="29"/>
  <c r="AM156" i="29" s="1"/>
  <c r="K14" i="54"/>
  <c r="E18" i="57"/>
  <c r="J18" i="57" s="1"/>
  <c r="Y140" i="29"/>
  <c r="E8" i="57"/>
  <c r="J8" i="57" s="1"/>
  <c r="K10" i="54"/>
  <c r="L132" i="29"/>
  <c r="M132" i="29"/>
  <c r="L114" i="29"/>
  <c r="L115" i="29" s="1"/>
  <c r="L116" i="29" s="1"/>
  <c r="AL116" i="29" s="1"/>
  <c r="B115" i="29"/>
  <c r="B116" i="29" s="1"/>
  <c r="AB140" i="29"/>
  <c r="AB142" i="29" s="1"/>
  <c r="AB118" i="29"/>
  <c r="AT82" i="29"/>
  <c r="M148" i="27" l="1"/>
  <c r="M153" i="27" s="1"/>
  <c r="S147" i="27"/>
  <c r="G21" i="56"/>
  <c r="AK116" i="29"/>
  <c r="AM116" i="29" s="1"/>
  <c r="F12" i="57" s="1"/>
  <c r="AT167" i="29"/>
  <c r="AM157" i="29"/>
  <c r="D36" i="56"/>
  <c r="AT156" i="29"/>
  <c r="AL114" i="29"/>
  <c r="AL113" i="29"/>
  <c r="AL115" i="29"/>
  <c r="AK113" i="29"/>
  <c r="AK114" i="29"/>
  <c r="AK115" i="29"/>
  <c r="AO114" i="29"/>
  <c r="AR114" i="29"/>
  <c r="AQ114" i="29"/>
  <c r="AQ113" i="29"/>
  <c r="AN114" i="29"/>
  <c r="AJ113" i="29"/>
  <c r="AO113" i="29"/>
  <c r="AR113" i="29"/>
  <c r="AQ115" i="29"/>
  <c r="AN113" i="29"/>
  <c r="AR115" i="29"/>
  <c r="AO115" i="29"/>
  <c r="AR116" i="29"/>
  <c r="AN115" i="29"/>
  <c r="AQ116" i="29"/>
  <c r="AL111" i="29"/>
  <c r="AO116" i="29"/>
  <c r="AN116" i="29"/>
  <c r="AK111" i="29"/>
  <c r="W113" i="55"/>
  <c r="W114" i="55" s="1"/>
  <c r="W124" i="55" s="1"/>
  <c r="M105" i="29"/>
  <c r="S148" i="27"/>
  <c r="S152" i="27"/>
  <c r="W147" i="27"/>
  <c r="B107" i="29"/>
  <c r="L105" i="29"/>
  <c r="L107" i="29" s="1"/>
  <c r="Y114" i="29"/>
  <c r="M115" i="29"/>
  <c r="M116" i="29" s="1"/>
  <c r="W114" i="29"/>
  <c r="W115" i="29" s="1"/>
  <c r="W116" i="29" s="1"/>
  <c r="Y125" i="29"/>
  <c r="B126" i="29"/>
  <c r="B127" i="29" s="1"/>
  <c r="L125" i="29"/>
  <c r="L126" i="29" s="1"/>
  <c r="L127" i="29" s="1"/>
  <c r="W139" i="55"/>
  <c r="S140" i="55"/>
  <c r="S141" i="55" s="1"/>
  <c r="S143" i="55" s="1"/>
  <c r="AJ111" i="29"/>
  <c r="Y132" i="29"/>
  <c r="W132" i="29"/>
  <c r="S114" i="55"/>
  <c r="S124" i="55" s="1"/>
  <c r="M147" i="55"/>
  <c r="B133" i="29"/>
  <c r="W140" i="27"/>
  <c r="W141" i="27" s="1"/>
  <c r="W143" i="27" s="1"/>
  <c r="AP114" i="29" l="1"/>
  <c r="AM114" i="29"/>
  <c r="AP115" i="29"/>
  <c r="AM113" i="29"/>
  <c r="S147" i="55"/>
  <c r="AS116" i="29"/>
  <c r="I12" i="57" s="1"/>
  <c r="AP116" i="29"/>
  <c r="H12" i="57" s="1"/>
  <c r="AS113" i="29"/>
  <c r="AP113" i="29"/>
  <c r="Y105" i="29"/>
  <c r="M107" i="29"/>
  <c r="W105" i="29"/>
  <c r="W107" i="29" s="1"/>
  <c r="B108" i="29"/>
  <c r="B118" i="29" s="1"/>
  <c r="AM126" i="29"/>
  <c r="AM125" i="29"/>
  <c r="AS122" i="29"/>
  <c r="AN122" i="29"/>
  <c r="AK126" i="29"/>
  <c r="AO130" i="29"/>
  <c r="AR122" i="29"/>
  <c r="AL124" i="29"/>
  <c r="AO122" i="29"/>
  <c r="AK124" i="29"/>
  <c r="AL126" i="29"/>
  <c r="AK125" i="29"/>
  <c r="AP122" i="29"/>
  <c r="AM124" i="29"/>
  <c r="AQ130" i="29"/>
  <c r="AR130" i="29"/>
  <c r="AN130" i="29"/>
  <c r="AQ122" i="29"/>
  <c r="AL125" i="29"/>
  <c r="AR125" i="29"/>
  <c r="AJ124" i="29"/>
  <c r="AR124" i="29"/>
  <c r="AQ124" i="29"/>
  <c r="AO124" i="29"/>
  <c r="AN124" i="29"/>
  <c r="AP124" i="29"/>
  <c r="AS124" i="29"/>
  <c r="AR126" i="29"/>
  <c r="AR127" i="29"/>
  <c r="AN125" i="29"/>
  <c r="AQ125" i="29"/>
  <c r="AO125" i="29"/>
  <c r="AN126" i="29"/>
  <c r="AQ126" i="29"/>
  <c r="AO126" i="29"/>
  <c r="AS125" i="29"/>
  <c r="AP125" i="29"/>
  <c r="AL122" i="29"/>
  <c r="AK130" i="29"/>
  <c r="AP126" i="29"/>
  <c r="AN127" i="29"/>
  <c r="AS126" i="29"/>
  <c r="AK122" i="29"/>
  <c r="AO127" i="29"/>
  <c r="AQ127" i="29"/>
  <c r="AK127" i="29"/>
  <c r="AP127" i="29"/>
  <c r="H14" i="57" s="1"/>
  <c r="AM122" i="29"/>
  <c r="AL130" i="29"/>
  <c r="AL127" i="29"/>
  <c r="AJ122" i="29"/>
  <c r="AS127" i="29"/>
  <c r="I14" i="57" s="1"/>
  <c r="AM127" i="29"/>
  <c r="F14" i="57" s="1"/>
  <c r="AJ130" i="29"/>
  <c r="S148" i="55"/>
  <c r="S152" i="55"/>
  <c r="W147" i="55"/>
  <c r="AJ125" i="29"/>
  <c r="AI125" i="29"/>
  <c r="AI126" i="29" s="1"/>
  <c r="AI127" i="29" s="1"/>
  <c r="Y126" i="29"/>
  <c r="S153" i="27"/>
  <c r="S177" i="27"/>
  <c r="S178" i="27" s="1"/>
  <c r="AS114" i="29"/>
  <c r="AI132" i="29"/>
  <c r="D37" i="56"/>
  <c r="G36" i="56"/>
  <c r="G37" i="56" s="1"/>
  <c r="M133" i="29"/>
  <c r="W140" i="55"/>
  <c r="W141" i="55" s="1"/>
  <c r="W143" i="55" s="1"/>
  <c r="L133" i="29"/>
  <c r="L134" i="29" s="1"/>
  <c r="L135" i="29" s="1"/>
  <c r="AJ132" i="29" s="1"/>
  <c r="B134" i="29"/>
  <c r="B135" i="29" s="1"/>
  <c r="B137" i="29" s="1"/>
  <c r="AJ114" i="29"/>
  <c r="Y115" i="29"/>
  <c r="AI114" i="29"/>
  <c r="AT154" i="29"/>
  <c r="AT155" i="29"/>
  <c r="AT157" i="29"/>
  <c r="C76" i="52"/>
  <c r="C79" i="52" s="1"/>
  <c r="C81" i="52" s="1"/>
  <c r="W148" i="27"/>
  <c r="AM115" i="29"/>
  <c r="AM111" i="29"/>
  <c r="AT111" i="29" s="1"/>
  <c r="AS115" i="29"/>
  <c r="M148" i="55"/>
  <c r="M153" i="55" s="1"/>
  <c r="M152" i="55"/>
  <c r="M177" i="55" s="1"/>
  <c r="M178" i="55" s="1"/>
  <c r="L108" i="29"/>
  <c r="AM130" i="29" l="1"/>
  <c r="AT113" i="29"/>
  <c r="AT114" i="29"/>
  <c r="AT122" i="29"/>
  <c r="L137" i="29"/>
  <c r="AJ126" i="29"/>
  <c r="AT126" i="29" s="1"/>
  <c r="Y127" i="29"/>
  <c r="B141" i="29"/>
  <c r="B142" i="29" s="1"/>
  <c r="AJ115" i="29"/>
  <c r="AT115" i="29" s="1"/>
  <c r="AI115" i="29"/>
  <c r="AI116" i="29" s="1"/>
  <c r="Y116" i="29"/>
  <c r="AJ116" i="29" s="1"/>
  <c r="AT125" i="29"/>
  <c r="AP130" i="29"/>
  <c r="W108" i="29"/>
  <c r="W118" i="29" s="1"/>
  <c r="AQ132" i="29"/>
  <c r="AL134" i="29"/>
  <c r="AK134" i="29"/>
  <c r="AM132" i="29"/>
  <c r="AM134" i="29"/>
  <c r="AL133" i="29"/>
  <c r="AM133" i="29"/>
  <c r="AL132" i="29"/>
  <c r="AK132" i="29"/>
  <c r="AK133" i="29"/>
  <c r="AO133" i="29"/>
  <c r="AR133" i="29"/>
  <c r="AN133" i="29"/>
  <c r="AR132" i="29"/>
  <c r="AN132" i="29"/>
  <c r="AQ133" i="29"/>
  <c r="AO132" i="29"/>
  <c r="AO134" i="29"/>
  <c r="AS133" i="29"/>
  <c r="AP133" i="29"/>
  <c r="AP132" i="29"/>
  <c r="AR134" i="29"/>
  <c r="AN134" i="29"/>
  <c r="AS132" i="29"/>
  <c r="AQ134" i="29"/>
  <c r="AK135" i="29"/>
  <c r="AO135" i="29"/>
  <c r="AS134" i="29"/>
  <c r="AR135" i="29"/>
  <c r="AP134" i="29"/>
  <c r="AQ135" i="29"/>
  <c r="AN135" i="29"/>
  <c r="AS135" i="29"/>
  <c r="I15" i="57" s="1"/>
  <c r="AL135" i="29"/>
  <c r="AM135" i="29"/>
  <c r="F15" i="57" s="1"/>
  <c r="AP135" i="29"/>
  <c r="H15" i="57" s="1"/>
  <c r="L141" i="29"/>
  <c r="L142" i="29" s="1"/>
  <c r="Y133" i="29"/>
  <c r="W133" i="29"/>
  <c r="W134" i="29" s="1"/>
  <c r="W135" i="29" s="1"/>
  <c r="W137" i="29" s="1"/>
  <c r="M134" i="29"/>
  <c r="M135" i="29" s="1"/>
  <c r="M137" i="29" s="1"/>
  <c r="AT124" i="29"/>
  <c r="S153" i="55"/>
  <c r="S177" i="55"/>
  <c r="S178" i="55" s="1"/>
  <c r="M141" i="29"/>
  <c r="M142" i="29" s="1"/>
  <c r="M108" i="29"/>
  <c r="M118" i="29" s="1"/>
  <c r="AL105" i="29"/>
  <c r="AO103" i="29"/>
  <c r="AL107" i="29"/>
  <c r="AL106" i="29"/>
  <c r="AK107" i="29"/>
  <c r="AS103" i="29"/>
  <c r="AR103" i="29"/>
  <c r="AK106" i="29"/>
  <c r="AM106" i="29"/>
  <c r="AK105" i="29"/>
  <c r="AN103" i="29"/>
  <c r="AQ103" i="29"/>
  <c r="AM105" i="29"/>
  <c r="L118" i="29"/>
  <c r="AP103" i="29"/>
  <c r="AM107" i="29"/>
  <c r="AO106" i="29"/>
  <c r="AR106" i="29"/>
  <c r="AJ106" i="29"/>
  <c r="AQ105" i="29"/>
  <c r="AQ107" i="29"/>
  <c r="AN105" i="29"/>
  <c r="AR105" i="29"/>
  <c r="AQ106" i="29"/>
  <c r="AO105" i="29"/>
  <c r="AN106" i="29"/>
  <c r="AN107" i="29"/>
  <c r="AK103" i="29"/>
  <c r="AS105" i="29"/>
  <c r="AO107" i="29"/>
  <c r="AS106" i="29"/>
  <c r="AR107" i="29"/>
  <c r="AP105" i="29"/>
  <c r="AQ108" i="29"/>
  <c r="AP106" i="29"/>
  <c r="AP107" i="29"/>
  <c r="AK108" i="29"/>
  <c r="AL103" i="29"/>
  <c r="AN108" i="29"/>
  <c r="AO108" i="29"/>
  <c r="AR108" i="29"/>
  <c r="AS107" i="29"/>
  <c r="AS108" i="29"/>
  <c r="I11" i="57" s="1"/>
  <c r="AJ103" i="29"/>
  <c r="AM103" i="29"/>
  <c r="AP108" i="29"/>
  <c r="H11" i="57" s="1"/>
  <c r="AL108" i="29"/>
  <c r="AM108" i="29"/>
  <c r="F11" i="57" s="1"/>
  <c r="F77" i="52"/>
  <c r="F78" i="52"/>
  <c r="F72" i="52"/>
  <c r="F73" i="52"/>
  <c r="F74" i="52"/>
  <c r="D76" i="52"/>
  <c r="W148" i="55"/>
  <c r="AS130" i="29"/>
  <c r="Y107" i="29"/>
  <c r="AJ105" i="29"/>
  <c r="AI105" i="29"/>
  <c r="AI107" i="29" s="1"/>
  <c r="AI108" i="29" s="1"/>
  <c r="AT130" i="29" l="1"/>
  <c r="AI118" i="29"/>
  <c r="W141" i="29"/>
  <c r="W142" i="29" s="1"/>
  <c r="AJ107" i="29"/>
  <c r="Y108" i="29"/>
  <c r="AT106" i="29"/>
  <c r="E12" i="57"/>
  <c r="J12" i="57" s="1"/>
  <c r="AT116" i="29"/>
  <c r="AT132" i="29"/>
  <c r="AT105" i="29"/>
  <c r="AJ133" i="29"/>
  <c r="AT133" i="29" s="1"/>
  <c r="AI133" i="29"/>
  <c r="AI134" i="29" s="1"/>
  <c r="AI135" i="29" s="1"/>
  <c r="AI137" i="29" s="1"/>
  <c r="Y134" i="29"/>
  <c r="AJ127" i="29"/>
  <c r="E76" i="52"/>
  <c r="D79" i="52"/>
  <c r="D81" i="52" s="1"/>
  <c r="AQ141" i="29"/>
  <c r="AR140" i="29"/>
  <c r="AO140" i="29"/>
  <c r="AN140" i="29"/>
  <c r="AK141" i="29"/>
  <c r="AQ140" i="29"/>
  <c r="AL141" i="29"/>
  <c r="AR141" i="29"/>
  <c r="AN141" i="29"/>
  <c r="AR142" i="29"/>
  <c r="AQ142" i="29"/>
  <c r="AN142" i="29"/>
  <c r="AL140" i="29"/>
  <c r="AO141" i="29"/>
  <c r="AK140" i="29"/>
  <c r="D13" i="54" s="1"/>
  <c r="AO142" i="29"/>
  <c r="H13" i="54" s="1"/>
  <c r="AL142" i="29"/>
  <c r="AJ140" i="29"/>
  <c r="AK142" i="29"/>
  <c r="AT103" i="29"/>
  <c r="AK137" i="29"/>
  <c r="AN137" i="29"/>
  <c r="AO137" i="29"/>
  <c r="AQ137" i="29"/>
  <c r="AL137" i="29"/>
  <c r="AS137" i="29"/>
  <c r="I16" i="57" s="1"/>
  <c r="AR137" i="29"/>
  <c r="AP137" i="29"/>
  <c r="H16" i="57" s="1"/>
  <c r="AM137" i="29"/>
  <c r="F16" i="57" s="1"/>
  <c r="AT107" i="29"/>
  <c r="AQ118" i="29"/>
  <c r="AO118" i="29"/>
  <c r="AN118" i="29"/>
  <c r="AR118" i="29"/>
  <c r="AL118" i="29"/>
  <c r="AK118" i="29"/>
  <c r="AP118" i="29" l="1"/>
  <c r="H13" i="57" s="1"/>
  <c r="AJ134" i="29"/>
  <c r="AT134" i="29" s="1"/>
  <c r="Y135" i="29"/>
  <c r="AM118" i="29"/>
  <c r="F13" i="57" s="1"/>
  <c r="AP141" i="29"/>
  <c r="AS141" i="29"/>
  <c r="F32" i="56" s="1"/>
  <c r="Y141" i="29"/>
  <c r="AM142" i="29"/>
  <c r="AM140" i="29"/>
  <c r="D31" i="56" s="1"/>
  <c r="E13" i="54"/>
  <c r="F13" i="54" s="1"/>
  <c r="F17" i="57" s="1"/>
  <c r="AM141" i="29"/>
  <c r="D32" i="56" s="1"/>
  <c r="F76" i="52"/>
  <c r="E79" i="52"/>
  <c r="C31" i="56"/>
  <c r="AT127" i="29"/>
  <c r="E14" i="57"/>
  <c r="J14" i="57" s="1"/>
  <c r="AS118" i="29"/>
  <c r="I13" i="57" s="1"/>
  <c r="AP142" i="29"/>
  <c r="G13" i="54"/>
  <c r="I13" i="54" s="1"/>
  <c r="H17" i="57" s="1"/>
  <c r="AS142" i="29"/>
  <c r="J13" i="54" s="1"/>
  <c r="I17" i="57" s="1"/>
  <c r="AJ108" i="29"/>
  <c r="Y118" i="29"/>
  <c r="AJ118" i="29" s="1"/>
  <c r="AS140" i="29"/>
  <c r="F31" i="56" s="1"/>
  <c r="AP140" i="29"/>
  <c r="E31" i="56" s="1"/>
  <c r="AT140" i="29" l="1"/>
  <c r="F33" i="56"/>
  <c r="AJ141" i="29"/>
  <c r="C32" i="56" s="1"/>
  <c r="C33" i="56" s="1"/>
  <c r="AI141" i="29"/>
  <c r="AI142" i="29" s="1"/>
  <c r="Y142" i="29"/>
  <c r="AJ142" i="29" s="1"/>
  <c r="F79" i="52"/>
  <c r="E81" i="52"/>
  <c r="D33" i="56"/>
  <c r="G31" i="56"/>
  <c r="AT141" i="29"/>
  <c r="E32" i="56"/>
  <c r="E33" i="56" s="1"/>
  <c r="AT118" i="29"/>
  <c r="E13" i="57"/>
  <c r="J13" i="57" s="1"/>
  <c r="E11" i="57"/>
  <c r="J11" i="57" s="1"/>
  <c r="AT108" i="29"/>
  <c r="AJ135" i="29"/>
  <c r="Y137" i="29"/>
  <c r="AJ137" i="29" s="1"/>
  <c r="C13" i="54" l="1"/>
  <c r="AT142" i="29"/>
  <c r="E16" i="57"/>
  <c r="J16" i="57" s="1"/>
  <c r="AT137" i="29"/>
  <c r="E15" i="57"/>
  <c r="J15" i="57" s="1"/>
  <c r="AT135" i="29"/>
  <c r="F81" i="52"/>
  <c r="G32" i="56"/>
  <c r="G33" i="56" s="1"/>
  <c r="E17" i="57" l="1"/>
  <c r="J17" i="57" s="1"/>
  <c r="K13" i="54"/>
  <c r="B48" i="27" l="1"/>
  <c r="K47" i="27"/>
  <c r="B47" i="55"/>
  <c r="D47" i="27"/>
  <c r="B52" i="27"/>
  <c r="B78" i="27"/>
  <c r="Z52" i="27" l="1"/>
  <c r="Y52" i="27"/>
  <c r="B48" i="55"/>
  <c r="K47" i="55"/>
  <c r="D47" i="55"/>
  <c r="B52" i="55"/>
  <c r="B68" i="55"/>
  <c r="B78" i="55" s="1"/>
  <c r="B69" i="27"/>
  <c r="B79" i="27" s="1"/>
  <c r="K68" i="27"/>
  <c r="K78" i="27" s="1"/>
  <c r="D68" i="27"/>
  <c r="D78" i="27" s="1"/>
  <c r="B91" i="27"/>
  <c r="L47" i="27"/>
  <c r="D52" i="27"/>
  <c r="K52" i="27"/>
  <c r="K48" i="27"/>
  <c r="B49" i="27"/>
  <c r="B54" i="27" s="1"/>
  <c r="D48" i="27"/>
  <c r="D49" i="27" s="1"/>
  <c r="B53" i="27"/>
  <c r="AD48" i="27" l="1"/>
  <c r="AG48" i="27"/>
  <c r="Y78" i="27"/>
  <c r="Z78" i="27"/>
  <c r="L49" i="27"/>
  <c r="L54" i="27" s="1"/>
  <c r="D54" i="27"/>
  <c r="L68" i="27"/>
  <c r="L78" i="27" s="1"/>
  <c r="D91" i="27"/>
  <c r="D46" i="29"/>
  <c r="Z49" i="27"/>
  <c r="K49" i="27"/>
  <c r="K54" i="27" s="1"/>
  <c r="K53" i="27"/>
  <c r="L47" i="55"/>
  <c r="D52" i="55"/>
  <c r="B70" i="27"/>
  <c r="B80" i="27" s="1"/>
  <c r="B93" i="27" s="1"/>
  <c r="D69" i="27"/>
  <c r="K69" i="27"/>
  <c r="K79" i="27" s="1"/>
  <c r="B92" i="27"/>
  <c r="K52" i="55"/>
  <c r="L48" i="27"/>
  <c r="D53" i="27"/>
  <c r="Y49" i="27"/>
  <c r="AA47" i="27"/>
  <c r="AA52" i="27" s="1"/>
  <c r="C46" i="29"/>
  <c r="W47" i="27"/>
  <c r="L52" i="27"/>
  <c r="K91" i="27"/>
  <c r="B69" i="55"/>
  <c r="B79" i="55" s="1"/>
  <c r="D68" i="55"/>
  <c r="D78" i="55" s="1"/>
  <c r="K68" i="55"/>
  <c r="K78" i="55" s="1"/>
  <c r="B91" i="55"/>
  <c r="D48" i="55"/>
  <c r="D49" i="55" s="1"/>
  <c r="B49" i="55"/>
  <c r="B54" i="55" s="1"/>
  <c r="K48" i="55"/>
  <c r="B53" i="55"/>
  <c r="D70" i="27" l="1"/>
  <c r="D79" i="27"/>
  <c r="Z78" i="55"/>
  <c r="Y78" i="55"/>
  <c r="Y49" i="55"/>
  <c r="AA47" i="55"/>
  <c r="Y52" i="55"/>
  <c r="Z49" i="55"/>
  <c r="Z52" i="55"/>
  <c r="K91" i="55"/>
  <c r="L68" i="55"/>
  <c r="L78" i="55" s="1"/>
  <c r="D91" i="55"/>
  <c r="Y54" i="27"/>
  <c r="AC49" i="27"/>
  <c r="G47" i="29"/>
  <c r="AC53" i="27"/>
  <c r="AH47" i="27"/>
  <c r="AA49" i="27"/>
  <c r="W48" i="27"/>
  <c r="B47" i="29" s="1"/>
  <c r="L53" i="27"/>
  <c r="L49" i="55"/>
  <c r="L54" i="55" s="1"/>
  <c r="D54" i="55"/>
  <c r="Z70" i="27"/>
  <c r="D67" i="29"/>
  <c r="Z80" i="27"/>
  <c r="D48" i="29"/>
  <c r="D51" i="29"/>
  <c r="K49" i="55"/>
  <c r="K54" i="55" s="1"/>
  <c r="K53" i="55"/>
  <c r="W68" i="27"/>
  <c r="W78" i="27" s="1"/>
  <c r="B46" i="29"/>
  <c r="W47" i="55"/>
  <c r="L52" i="55"/>
  <c r="Y70" i="27"/>
  <c r="AA68" i="27"/>
  <c r="AA78" i="27" s="1"/>
  <c r="C67" i="29"/>
  <c r="Y80" i="27"/>
  <c r="J47" i="29"/>
  <c r="N46" i="29"/>
  <c r="O46" i="29"/>
  <c r="L48" i="55"/>
  <c r="D53" i="55"/>
  <c r="K70" i="27"/>
  <c r="K80" i="27" s="1"/>
  <c r="K93" i="27" s="1"/>
  <c r="K92" i="27"/>
  <c r="K69" i="55"/>
  <c r="K79" i="55" s="1"/>
  <c r="D69" i="55"/>
  <c r="D79" i="55" s="1"/>
  <c r="B70" i="55"/>
  <c r="B80" i="55" s="1"/>
  <c r="B93" i="55" s="1"/>
  <c r="B92" i="55"/>
  <c r="W52" i="27"/>
  <c r="AE49" i="27"/>
  <c r="I47" i="29"/>
  <c r="AE53" i="27"/>
  <c r="AB49" i="27"/>
  <c r="F47" i="29"/>
  <c r="AB53" i="27"/>
  <c r="C48" i="29"/>
  <c r="E46" i="29"/>
  <c r="E48" i="29" s="1"/>
  <c r="C51" i="29"/>
  <c r="Z54" i="27"/>
  <c r="L70" i="27"/>
  <c r="L80" i="27" s="1"/>
  <c r="D80" i="27"/>
  <c r="L69" i="27"/>
  <c r="L79" i="27" s="1"/>
  <c r="D92" i="27"/>
  <c r="D93" i="27" s="1"/>
  <c r="AD69" i="27" l="1"/>
  <c r="Z54" i="55"/>
  <c r="Y70" i="55"/>
  <c r="AA68" i="55"/>
  <c r="AA78" i="55" s="1"/>
  <c r="Y80" i="55"/>
  <c r="Z70" i="55"/>
  <c r="Z80" i="55"/>
  <c r="AB49" i="55"/>
  <c r="AD48" i="55"/>
  <c r="AB53" i="55"/>
  <c r="Y54" i="55"/>
  <c r="AE49" i="55"/>
  <c r="AG48" i="55"/>
  <c r="AE53" i="55"/>
  <c r="AA49" i="55"/>
  <c r="AH47" i="55"/>
  <c r="AA52" i="55"/>
  <c r="AC49" i="55"/>
  <c r="AC53" i="55"/>
  <c r="D70" i="55"/>
  <c r="L69" i="55"/>
  <c r="L79" i="55" s="1"/>
  <c r="D92" i="55"/>
  <c r="D93" i="55" s="1"/>
  <c r="J48" i="29"/>
  <c r="J52" i="29"/>
  <c r="D69" i="29"/>
  <c r="D72" i="29"/>
  <c r="D74" i="29" s="1"/>
  <c r="AA70" i="27"/>
  <c r="AH68" i="27"/>
  <c r="AH78" i="27" s="1"/>
  <c r="E67" i="29"/>
  <c r="E69" i="29" s="1"/>
  <c r="C69" i="29"/>
  <c r="C72" i="29"/>
  <c r="W69" i="27"/>
  <c r="Z91" i="27"/>
  <c r="Z93" i="27" s="1"/>
  <c r="M46" i="29"/>
  <c r="J68" i="29"/>
  <c r="W52" i="55"/>
  <c r="B48" i="29"/>
  <c r="L46" i="29"/>
  <c r="B51" i="29"/>
  <c r="C28" i="52"/>
  <c r="AC54" i="27"/>
  <c r="AE70" i="27"/>
  <c r="AG69" i="27"/>
  <c r="I68" i="29"/>
  <c r="AE79" i="27"/>
  <c r="AE80" i="27" s="1"/>
  <c r="W53" i="27"/>
  <c r="AC70" i="27"/>
  <c r="G68" i="29"/>
  <c r="AC79" i="27"/>
  <c r="AC80" i="27" s="1"/>
  <c r="AA54" i="27"/>
  <c r="C18" i="52"/>
  <c r="W49" i="27"/>
  <c r="AB54" i="27"/>
  <c r="G48" i="29"/>
  <c r="G52" i="29"/>
  <c r="T47" i="29"/>
  <c r="W68" i="55"/>
  <c r="W78" i="55" s="1"/>
  <c r="K70" i="55"/>
  <c r="K80" i="55" s="1"/>
  <c r="K92" i="55"/>
  <c r="H47" i="29"/>
  <c r="H48" i="29" s="1"/>
  <c r="F48" i="29"/>
  <c r="F52" i="29"/>
  <c r="AA46" i="29"/>
  <c r="O48" i="29"/>
  <c r="O51" i="29"/>
  <c r="AE54" i="27"/>
  <c r="AG49" i="27"/>
  <c r="AG53" i="27"/>
  <c r="N48" i="29"/>
  <c r="P46" i="29"/>
  <c r="P48" i="29" s="1"/>
  <c r="Z46" i="29"/>
  <c r="N51" i="29"/>
  <c r="U47" i="29"/>
  <c r="B52" i="29"/>
  <c r="F68" i="29"/>
  <c r="AB70" i="27"/>
  <c r="AB79" i="27"/>
  <c r="AB80" i="27" s="1"/>
  <c r="B67" i="29"/>
  <c r="Y91" i="27"/>
  <c r="Y93" i="27" s="1"/>
  <c r="R47" i="29"/>
  <c r="Q47" i="29"/>
  <c r="L91" i="27"/>
  <c r="D53" i="29"/>
  <c r="O67" i="29"/>
  <c r="E51" i="29"/>
  <c r="C53" i="29"/>
  <c r="AH52" i="27"/>
  <c r="W48" i="55"/>
  <c r="M47" i="29" s="1"/>
  <c r="L53" i="55"/>
  <c r="AD49" i="27"/>
  <c r="AH48" i="27"/>
  <c r="AD53" i="27"/>
  <c r="K47" i="29"/>
  <c r="K48" i="29" s="1"/>
  <c r="I48" i="29"/>
  <c r="I52" i="29"/>
  <c r="W91" i="27"/>
  <c r="C17" i="52"/>
  <c r="N67" i="29"/>
  <c r="AD69" i="55" l="1"/>
  <c r="B68" i="29"/>
  <c r="W79" i="27"/>
  <c r="C32" i="52" s="1"/>
  <c r="K93" i="55"/>
  <c r="Y91" i="55"/>
  <c r="Y93" i="55" s="1"/>
  <c r="AH53" i="27"/>
  <c r="AH52" i="55"/>
  <c r="AB70" i="55"/>
  <c r="AB79" i="55"/>
  <c r="AB80" i="55" s="1"/>
  <c r="AA70" i="55"/>
  <c r="AH68" i="55"/>
  <c r="AH78" i="55" s="1"/>
  <c r="AA80" i="55"/>
  <c r="AC70" i="55"/>
  <c r="AC79" i="55"/>
  <c r="AC80" i="55" s="1"/>
  <c r="AE54" i="55"/>
  <c r="AC54" i="55"/>
  <c r="AE70" i="55"/>
  <c r="AG69" i="55"/>
  <c r="AE79" i="55"/>
  <c r="AE80" i="55" s="1"/>
  <c r="AD49" i="55"/>
  <c r="AH48" i="55"/>
  <c r="AD53" i="55"/>
  <c r="AG49" i="55"/>
  <c r="AG53" i="55"/>
  <c r="AG54" i="55" s="1"/>
  <c r="AB54" i="55"/>
  <c r="AA54" i="55"/>
  <c r="Z91" i="55"/>
  <c r="Z93" i="55" s="1"/>
  <c r="D85" i="29"/>
  <c r="D87" i="29" s="1"/>
  <c r="C19" i="52"/>
  <c r="L47" i="29"/>
  <c r="L52" i="29" s="1"/>
  <c r="AB92" i="27"/>
  <c r="AB93" i="27" s="1"/>
  <c r="W49" i="55"/>
  <c r="F69" i="29"/>
  <c r="H68" i="29"/>
  <c r="H69" i="29" s="1"/>
  <c r="F73" i="29"/>
  <c r="F86" i="29" s="1"/>
  <c r="F87" i="29" s="1"/>
  <c r="J69" i="29"/>
  <c r="J73" i="29"/>
  <c r="J74" i="29" s="1"/>
  <c r="U68" i="29"/>
  <c r="G69" i="29"/>
  <c r="G73" i="29"/>
  <c r="G74" i="29" s="1"/>
  <c r="Y46" i="29"/>
  <c r="M48" i="29"/>
  <c r="W46" i="29"/>
  <c r="M51" i="29"/>
  <c r="Q68" i="29"/>
  <c r="L92" i="27"/>
  <c r="L93" i="27" s="1"/>
  <c r="B73" i="29"/>
  <c r="B86" i="29" s="1"/>
  <c r="AD70" i="27"/>
  <c r="AH69" i="27"/>
  <c r="AD79" i="27"/>
  <c r="AG47" i="29"/>
  <c r="U48" i="29"/>
  <c r="U52" i="29"/>
  <c r="T68" i="29"/>
  <c r="K52" i="29"/>
  <c r="I53" i="29"/>
  <c r="Z51" i="29"/>
  <c r="P51" i="29"/>
  <c r="N53" i="29"/>
  <c r="D28" i="52"/>
  <c r="I69" i="29"/>
  <c r="K68" i="29"/>
  <c r="K69" i="29" s="1"/>
  <c r="I73" i="29"/>
  <c r="I86" i="29" s="1"/>
  <c r="I87" i="29" s="1"/>
  <c r="E72" i="29"/>
  <c r="E74" i="29" s="1"/>
  <c r="C74" i="29"/>
  <c r="AA67" i="29"/>
  <c r="O69" i="29"/>
  <c r="O72" i="29"/>
  <c r="O85" i="29" s="1"/>
  <c r="O87" i="29" s="1"/>
  <c r="D18" i="52"/>
  <c r="E18" i="52" s="1"/>
  <c r="R68" i="29"/>
  <c r="S47" i="29"/>
  <c r="S48" i="29" s="1"/>
  <c r="Q48" i="29"/>
  <c r="AC47" i="29"/>
  <c r="Q52" i="29"/>
  <c r="C29" i="52"/>
  <c r="C30" i="52" s="1"/>
  <c r="AA80" i="27"/>
  <c r="C23" i="52"/>
  <c r="AG54" i="27"/>
  <c r="AF47" i="29"/>
  <c r="T48" i="29"/>
  <c r="V47" i="29"/>
  <c r="V48" i="29" s="1"/>
  <c r="T52" i="29"/>
  <c r="AC92" i="27"/>
  <c r="AC93" i="27" s="1"/>
  <c r="AD54" i="27"/>
  <c r="C22" i="52"/>
  <c r="C21" i="52"/>
  <c r="W92" i="27"/>
  <c r="W93" i="27" s="1"/>
  <c r="Z67" i="29"/>
  <c r="P67" i="29"/>
  <c r="P69" i="29" s="1"/>
  <c r="N69" i="29"/>
  <c r="N72" i="29"/>
  <c r="N85" i="29" s="1"/>
  <c r="N87" i="29" s="1"/>
  <c r="AH54" i="27"/>
  <c r="AA51" i="29"/>
  <c r="O53" i="29"/>
  <c r="L51" i="29"/>
  <c r="J53" i="29"/>
  <c r="AE92" i="27"/>
  <c r="AE93" i="27" s="1"/>
  <c r="G53" i="29"/>
  <c r="B53" i="29"/>
  <c r="AH49" i="27"/>
  <c r="W70" i="27"/>
  <c r="Z48" i="29"/>
  <c r="AB46" i="29"/>
  <c r="AB48" i="29" s="1"/>
  <c r="AG70" i="27"/>
  <c r="AG79" i="27"/>
  <c r="AD47" i="29"/>
  <c r="R48" i="29"/>
  <c r="R52" i="29"/>
  <c r="L67" i="29"/>
  <c r="B69" i="29"/>
  <c r="B72" i="29"/>
  <c r="B85" i="29" s="1"/>
  <c r="B87" i="29" s="1"/>
  <c r="L91" i="55"/>
  <c r="M67" i="29"/>
  <c r="C85" i="29"/>
  <c r="C87" i="29" s="1"/>
  <c r="F53" i="29"/>
  <c r="H52" i="29"/>
  <c r="AA91" i="27"/>
  <c r="AA93" i="27" s="1"/>
  <c r="D17" i="52"/>
  <c r="W91" i="55"/>
  <c r="W69" i="55"/>
  <c r="W53" i="55"/>
  <c r="Y47" i="29"/>
  <c r="M52" i="29"/>
  <c r="AA48" i="29"/>
  <c r="W54" i="27"/>
  <c r="E53" i="29"/>
  <c r="L70" i="55"/>
  <c r="L80" i="55" s="1"/>
  <c r="D80" i="55"/>
  <c r="W80" i="27" l="1"/>
  <c r="M68" i="29"/>
  <c r="W79" i="55"/>
  <c r="D32" i="52" s="1"/>
  <c r="E32" i="52" s="1"/>
  <c r="L48" i="29"/>
  <c r="AL46" i="29" s="1"/>
  <c r="AL48" i="29" s="1"/>
  <c r="L53" i="29"/>
  <c r="AC92" i="55"/>
  <c r="AC93" i="55" s="1"/>
  <c r="AH79" i="27"/>
  <c r="AH80" i="27" s="1"/>
  <c r="AA91" i="55"/>
  <c r="AA93" i="55" s="1"/>
  <c r="AG70" i="55"/>
  <c r="AG79" i="55"/>
  <c r="AD70" i="55"/>
  <c r="AH69" i="55"/>
  <c r="AH70" i="55" s="1"/>
  <c r="AD79" i="55"/>
  <c r="AD80" i="55" s="1"/>
  <c r="AH53" i="55"/>
  <c r="AH54" i="55" s="1"/>
  <c r="AE92" i="55"/>
  <c r="AE93" i="55" s="1"/>
  <c r="AH91" i="55"/>
  <c r="AB92" i="55"/>
  <c r="AB93" i="55" s="1"/>
  <c r="AD92" i="55"/>
  <c r="AD93" i="55" s="1"/>
  <c r="AD54" i="55"/>
  <c r="AH49" i="55"/>
  <c r="E85" i="29"/>
  <c r="E87" i="29" s="1"/>
  <c r="B74" i="29"/>
  <c r="J86" i="29"/>
  <c r="J87" i="29" s="1"/>
  <c r="AH70" i="27"/>
  <c r="AH91" i="27"/>
  <c r="R69" i="29"/>
  <c r="AD68" i="29"/>
  <c r="R73" i="29"/>
  <c r="K53" i="29"/>
  <c r="Q69" i="29"/>
  <c r="AC68" i="29"/>
  <c r="S68" i="29"/>
  <c r="S69" i="29" s="1"/>
  <c r="Q73" i="29"/>
  <c r="Q86" i="29" s="1"/>
  <c r="Q87" i="29" s="1"/>
  <c r="AA72" i="29"/>
  <c r="O74" i="29"/>
  <c r="AD52" i="29"/>
  <c r="R53" i="29"/>
  <c r="D23" i="52"/>
  <c r="E23" i="52" s="1"/>
  <c r="AB51" i="29"/>
  <c r="AA53" i="29"/>
  <c r="Y51" i="29"/>
  <c r="M53" i="29"/>
  <c r="AB67" i="29"/>
  <c r="AB69" i="29" s="1"/>
  <c r="AA69" i="29"/>
  <c r="W51" i="29"/>
  <c r="L92" i="55"/>
  <c r="L93" i="55" s="1"/>
  <c r="H53" i="29"/>
  <c r="AG80" i="27"/>
  <c r="C34" i="52"/>
  <c r="AF48" i="29"/>
  <c r="AH47" i="29"/>
  <c r="AH48" i="29" s="1"/>
  <c r="AQ47" i="29"/>
  <c r="T69" i="29"/>
  <c r="AF68" i="29"/>
  <c r="V68" i="29"/>
  <c r="V69" i="29" s="1"/>
  <c r="T73" i="29"/>
  <c r="AL51" i="29"/>
  <c r="E8" i="54" s="1"/>
  <c r="AL52" i="29"/>
  <c r="AK52" i="29"/>
  <c r="D19" i="52"/>
  <c r="E19" i="52" s="1"/>
  <c r="E17" i="52"/>
  <c r="AG92" i="27"/>
  <c r="AG93" i="27" s="1"/>
  <c r="AG52" i="29"/>
  <c r="U53" i="29"/>
  <c r="AI46" i="29"/>
  <c r="Y48" i="29"/>
  <c r="AJ46" i="29"/>
  <c r="V52" i="29"/>
  <c r="T53" i="29"/>
  <c r="AF52" i="29"/>
  <c r="AG48" i="29"/>
  <c r="AR47" i="29"/>
  <c r="AR48" i="29" s="1"/>
  <c r="AD48" i="29"/>
  <c r="AO47" i="29"/>
  <c r="AO48" i="29" s="1"/>
  <c r="AK46" i="29"/>
  <c r="AG68" i="29"/>
  <c r="U69" i="29"/>
  <c r="U73" i="29"/>
  <c r="C24" i="52"/>
  <c r="C26" i="52" s="1"/>
  <c r="F18" i="52" s="1"/>
  <c r="Y67" i="29"/>
  <c r="M69" i="29"/>
  <c r="W67" i="29"/>
  <c r="M72" i="29"/>
  <c r="W54" i="55"/>
  <c r="W92" i="55"/>
  <c r="W93" i="55" s="1"/>
  <c r="D21" i="52"/>
  <c r="L72" i="29"/>
  <c r="Y68" i="29"/>
  <c r="M73" i="29"/>
  <c r="Y73" i="29" s="1"/>
  <c r="S52" i="29"/>
  <c r="Q53" i="29"/>
  <c r="AC52" i="29"/>
  <c r="D29" i="52"/>
  <c r="E29" i="52" s="1"/>
  <c r="W70" i="55"/>
  <c r="Y52" i="29"/>
  <c r="G86" i="29"/>
  <c r="G87" i="29" s="1"/>
  <c r="AC48" i="29"/>
  <c r="AE47" i="29"/>
  <c r="AE48" i="29" s="1"/>
  <c r="AN47" i="29"/>
  <c r="P53" i="29"/>
  <c r="F74" i="29"/>
  <c r="H73" i="29"/>
  <c r="H74" i="29" s="1"/>
  <c r="K73" i="29"/>
  <c r="K74" i="29" s="1"/>
  <c r="I74" i="29"/>
  <c r="Z69" i="29"/>
  <c r="E28" i="52"/>
  <c r="W47" i="29"/>
  <c r="W52" i="29" s="1"/>
  <c r="Z53" i="29"/>
  <c r="AK51" i="29"/>
  <c r="L68" i="29"/>
  <c r="L73" i="29" s="1"/>
  <c r="L86" i="29" s="1"/>
  <c r="Z72" i="29"/>
  <c r="Z74" i="29" s="1"/>
  <c r="N74" i="29"/>
  <c r="P72" i="29"/>
  <c r="P74" i="29" s="1"/>
  <c r="W80" i="55"/>
  <c r="AD92" i="27"/>
  <c r="AD93" i="27" s="1"/>
  <c r="AD80" i="27"/>
  <c r="C33" i="52"/>
  <c r="D22" i="52"/>
  <c r="E22" i="52" s="1"/>
  <c r="AH92" i="27" l="1"/>
  <c r="AH79" i="55"/>
  <c r="AH80" i="55" s="1"/>
  <c r="AG92" i="55"/>
  <c r="AG93" i="55" s="1"/>
  <c r="AG80" i="55"/>
  <c r="AH92" i="55"/>
  <c r="W48" i="29"/>
  <c r="AM52" i="29"/>
  <c r="D12" i="56" s="1"/>
  <c r="P85" i="29"/>
  <c r="P87" i="29" s="1"/>
  <c r="C35" i="52"/>
  <c r="C37" i="52" s="1"/>
  <c r="F32" i="52" s="1"/>
  <c r="H86" i="29"/>
  <c r="H87" i="29" s="1"/>
  <c r="M86" i="29"/>
  <c r="AB53" i="29"/>
  <c r="L85" i="29"/>
  <c r="L87" i="29" s="1"/>
  <c r="L74" i="29"/>
  <c r="AJ73" i="29" s="1"/>
  <c r="E21" i="52"/>
  <c r="D24" i="52"/>
  <c r="D26" i="52" s="1"/>
  <c r="AJ48" i="29"/>
  <c r="AO52" i="29"/>
  <c r="AD53" i="29"/>
  <c r="D33" i="52"/>
  <c r="V53" i="29"/>
  <c r="M74" i="29"/>
  <c r="Y72" i="29"/>
  <c r="W72" i="29"/>
  <c r="AQ52" i="29"/>
  <c r="AH52" i="29"/>
  <c r="AF53" i="29"/>
  <c r="AM51" i="29"/>
  <c r="D8" i="54"/>
  <c r="F8" i="54" s="1"/>
  <c r="F6" i="57" s="1"/>
  <c r="AK53" i="29"/>
  <c r="L69" i="29"/>
  <c r="AQ68" i="29" s="1"/>
  <c r="Z85" i="29"/>
  <c r="D34" i="52"/>
  <c r="E34" i="52" s="1"/>
  <c r="F19" i="52"/>
  <c r="F23" i="52"/>
  <c r="U86" i="29"/>
  <c r="U87" i="29" s="1"/>
  <c r="AG73" i="29"/>
  <c r="AG86" i="29" s="1"/>
  <c r="U74" i="29"/>
  <c r="AE68" i="29"/>
  <c r="AE69" i="29" s="1"/>
  <c r="AC69" i="29"/>
  <c r="W53" i="29"/>
  <c r="D30" i="52"/>
  <c r="AG53" i="29"/>
  <c r="AR52" i="29"/>
  <c r="AR53" i="29" s="1"/>
  <c r="AB72" i="29"/>
  <c r="AB74" i="29" s="1"/>
  <c r="AA74" i="29"/>
  <c r="AL53" i="29"/>
  <c r="S53" i="29"/>
  <c r="AC73" i="29"/>
  <c r="AC86" i="29" s="1"/>
  <c r="Q74" i="29"/>
  <c r="S73" i="29"/>
  <c r="S74" i="29" s="1"/>
  <c r="M85" i="29"/>
  <c r="AI51" i="29"/>
  <c r="AJ51" i="29"/>
  <c r="Y53" i="29"/>
  <c r="R86" i="29"/>
  <c r="R87" i="29" s="1"/>
  <c r="AD73" i="29"/>
  <c r="R74" i="29"/>
  <c r="AI67" i="29"/>
  <c r="Y69" i="29"/>
  <c r="F17" i="52"/>
  <c r="F22" i="52"/>
  <c r="AI47" i="29"/>
  <c r="AI48" i="29" s="1"/>
  <c r="AG69" i="29"/>
  <c r="AN52" i="29"/>
  <c r="AC53" i="29"/>
  <c r="AE52" i="29"/>
  <c r="AE53" i="29" s="1"/>
  <c r="K86" i="29"/>
  <c r="K87" i="29" s="1"/>
  <c r="AK48" i="29"/>
  <c r="AM46" i="29"/>
  <c r="AM48" i="29" s="1"/>
  <c r="AF69" i="29"/>
  <c r="AH68" i="29"/>
  <c r="AH69" i="29" s="1"/>
  <c r="AS47" i="29"/>
  <c r="AS48" i="29" s="1"/>
  <c r="AQ48" i="29"/>
  <c r="AA85" i="29"/>
  <c r="AD69" i="29"/>
  <c r="Y86" i="29"/>
  <c r="AJ52" i="29"/>
  <c r="T86" i="29"/>
  <c r="T87" i="29" s="1"/>
  <c r="T74" i="29"/>
  <c r="V73" i="29"/>
  <c r="V74" i="29" s="1"/>
  <c r="AF73" i="29"/>
  <c r="AN48" i="29"/>
  <c r="AP47" i="29"/>
  <c r="W68" i="29"/>
  <c r="W73" i="29" s="1"/>
  <c r="W86" i="29" s="1"/>
  <c r="AH93" i="27" l="1"/>
  <c r="F29" i="52"/>
  <c r="F28" i="52"/>
  <c r="AH93" i="55"/>
  <c r="AL72" i="29"/>
  <c r="E9" i="54" s="1"/>
  <c r="AJ68" i="29"/>
  <c r="W74" i="29"/>
  <c r="W69" i="29"/>
  <c r="S86" i="29"/>
  <c r="S87" i="29" s="1"/>
  <c r="M87" i="29"/>
  <c r="AJ86" i="29"/>
  <c r="V86" i="29"/>
  <c r="V87" i="29" s="1"/>
  <c r="C16" i="56"/>
  <c r="AJ72" i="29"/>
  <c r="Y74" i="29"/>
  <c r="AI72" i="29"/>
  <c r="AI85" i="29" s="1"/>
  <c r="B103" i="55"/>
  <c r="D103" i="27"/>
  <c r="K103" i="27"/>
  <c r="B104" i="27"/>
  <c r="B151" i="27"/>
  <c r="K151" i="27" s="1"/>
  <c r="AQ69" i="29"/>
  <c r="AP48" i="29"/>
  <c r="AT48" i="29" s="1"/>
  <c r="AT47" i="29"/>
  <c r="AD74" i="29"/>
  <c r="AO73" i="29"/>
  <c r="H9" i="54" s="1"/>
  <c r="AL68" i="29"/>
  <c r="AO67" i="29"/>
  <c r="AN67" i="29"/>
  <c r="AK68" i="29"/>
  <c r="AK67" i="29"/>
  <c r="AL67" i="29"/>
  <c r="AG87" i="29"/>
  <c r="AR86" i="29"/>
  <c r="AC87" i="29"/>
  <c r="AN86" i="29"/>
  <c r="E30" i="52"/>
  <c r="H8" i="54"/>
  <c r="AO53" i="29"/>
  <c r="AR68" i="29"/>
  <c r="AR69" i="29" s="1"/>
  <c r="C12" i="56"/>
  <c r="AN68" i="29"/>
  <c r="AK86" i="29"/>
  <c r="AO85" i="29"/>
  <c r="AL86" i="29"/>
  <c r="AR85" i="29"/>
  <c r="AQ85" i="29"/>
  <c r="AN85" i="29"/>
  <c r="E24" i="52"/>
  <c r="F21" i="52"/>
  <c r="E33" i="52"/>
  <c r="D35" i="52"/>
  <c r="D37" i="52" s="1"/>
  <c r="AT46" i="29"/>
  <c r="AK72" i="29"/>
  <c r="AL73" i="29"/>
  <c r="AK73" i="29"/>
  <c r="AO72" i="29"/>
  <c r="AN72" i="29"/>
  <c r="AN53" i="29"/>
  <c r="G8" i="54"/>
  <c r="AP52" i="29"/>
  <c r="AT51" i="29"/>
  <c r="AM53" i="29"/>
  <c r="D11" i="56"/>
  <c r="D13" i="56" s="1"/>
  <c r="AA87" i="29"/>
  <c r="AL85" i="29"/>
  <c r="AR73" i="29"/>
  <c r="AR74" i="29" s="1"/>
  <c r="AG74" i="29"/>
  <c r="AI68" i="29"/>
  <c r="AI69" i="29" s="1"/>
  <c r="AQ73" i="29"/>
  <c r="AF74" i="29"/>
  <c r="AH73" i="29"/>
  <c r="AH74" i="29" s="1"/>
  <c r="Y85" i="29"/>
  <c r="Z87" i="29"/>
  <c r="AK85" i="29"/>
  <c r="AD86" i="29"/>
  <c r="C11" i="56"/>
  <c r="AJ53" i="29"/>
  <c r="W85" i="29"/>
  <c r="W87" i="29" s="1"/>
  <c r="AI52" i="29"/>
  <c r="AO68" i="29"/>
  <c r="AE73" i="29"/>
  <c r="AN73" i="29"/>
  <c r="AC74" i="29"/>
  <c r="AH53" i="29"/>
  <c r="AB85" i="29"/>
  <c r="AB87" i="29" s="1"/>
  <c r="AF86" i="29"/>
  <c r="AJ67" i="29"/>
  <c r="AQ53" i="29"/>
  <c r="AS52" i="29"/>
  <c r="AA103" i="27" l="1"/>
  <c r="AL74" i="29"/>
  <c r="AM72" i="29"/>
  <c r="AM73" i="29"/>
  <c r="D16" i="56" s="1"/>
  <c r="AO69" i="29"/>
  <c r="AP68" i="29"/>
  <c r="AO74" i="29"/>
  <c r="AM74" i="29"/>
  <c r="D15" i="56"/>
  <c r="D17" i="56" s="1"/>
  <c r="AS85" i="29"/>
  <c r="AN69" i="29"/>
  <c r="AP67" i="29"/>
  <c r="C8" i="54"/>
  <c r="AO86" i="29"/>
  <c r="AO87" i="29" s="1"/>
  <c r="AD87" i="29"/>
  <c r="AM86" i="29"/>
  <c r="AM85" i="29"/>
  <c r="AK87" i="29"/>
  <c r="AP53" i="29"/>
  <c r="E12" i="56"/>
  <c r="E13" i="56" s="1"/>
  <c r="I8" i="54"/>
  <c r="H6" i="57" s="1"/>
  <c r="AT52" i="29"/>
  <c r="B9" i="55"/>
  <c r="B29" i="27"/>
  <c r="B176" i="27" s="1"/>
  <c r="K176" i="27" s="1"/>
  <c r="D9" i="27"/>
  <c r="K9" i="27"/>
  <c r="B10" i="27"/>
  <c r="AS68" i="29"/>
  <c r="AS69" i="29" s="1"/>
  <c r="AI53" i="29"/>
  <c r="F30" i="52"/>
  <c r="AQ74" i="29"/>
  <c r="AS73" i="29"/>
  <c r="C13" i="56"/>
  <c r="G11" i="56"/>
  <c r="AP72" i="29"/>
  <c r="E15" i="56" s="1"/>
  <c r="AN74" i="29"/>
  <c r="Y87" i="29"/>
  <c r="AJ85" i="29"/>
  <c r="AS53" i="29"/>
  <c r="F12" i="56"/>
  <c r="F13" i="56" s="1"/>
  <c r="J8" i="54"/>
  <c r="I6" i="57" s="1"/>
  <c r="AQ86" i="29"/>
  <c r="AS86" i="29" s="1"/>
  <c r="AF87" i="29"/>
  <c r="F33" i="52"/>
  <c r="E35" i="52"/>
  <c r="AR87" i="29"/>
  <c r="C9" i="54"/>
  <c r="AJ74" i="29"/>
  <c r="C15" i="56"/>
  <c r="K104" i="27"/>
  <c r="D104" i="27"/>
  <c r="B105" i="27"/>
  <c r="B153" i="27" s="1"/>
  <c r="K153" i="27" s="1"/>
  <c r="B152" i="27"/>
  <c r="K152" i="27" s="1"/>
  <c r="AJ69" i="29"/>
  <c r="D9" i="54"/>
  <c r="F9" i="54" s="1"/>
  <c r="F7" i="57" s="1"/>
  <c r="AK74" i="29"/>
  <c r="L103" i="27"/>
  <c r="W103" i="27" s="1"/>
  <c r="D151" i="27"/>
  <c r="AL87" i="29"/>
  <c r="AL69" i="29"/>
  <c r="B104" i="55"/>
  <c r="D103" i="55"/>
  <c r="K103" i="55"/>
  <c r="B151" i="55"/>
  <c r="K151" i="55" s="1"/>
  <c r="AH86" i="29"/>
  <c r="AH87" i="29" s="1"/>
  <c r="G9" i="54"/>
  <c r="I9" i="54" s="1"/>
  <c r="H7" i="57" s="1"/>
  <c r="AP73" i="29"/>
  <c r="AE86" i="29"/>
  <c r="AE87" i="29" s="1"/>
  <c r="AE74" i="29"/>
  <c r="AI73" i="29"/>
  <c r="AI74" i="29" s="1"/>
  <c r="E26" i="52"/>
  <c r="F24" i="52"/>
  <c r="AM67" i="29"/>
  <c r="AK69" i="29"/>
  <c r="AN87" i="29"/>
  <c r="AP85" i="29"/>
  <c r="AM68" i="29"/>
  <c r="AP69" i="29" l="1"/>
  <c r="AG104" i="27"/>
  <c r="E37" i="52"/>
  <c r="F37" i="52" s="1"/>
  <c r="Z29" i="27"/>
  <c r="AT68" i="29"/>
  <c r="AS87" i="29"/>
  <c r="AM87" i="29"/>
  <c r="AT53" i="29"/>
  <c r="AM69" i="29"/>
  <c r="AT69" i="29" s="1"/>
  <c r="AQ87" i="29"/>
  <c r="AT67" i="29"/>
  <c r="F26" i="52"/>
  <c r="AT85" i="29"/>
  <c r="AJ87" i="29"/>
  <c r="L104" i="27"/>
  <c r="W104" i="27" s="1"/>
  <c r="D152" i="27"/>
  <c r="L152" i="27" s="1"/>
  <c r="W152" i="27" s="1"/>
  <c r="AP74" i="29"/>
  <c r="E16" i="56"/>
  <c r="E17" i="56" s="1"/>
  <c r="K105" i="27"/>
  <c r="AS74" i="29"/>
  <c r="J9" i="54" s="1"/>
  <c r="I7" i="57" s="1"/>
  <c r="F16" i="56"/>
  <c r="F17" i="56" s="1"/>
  <c r="K8" i="54"/>
  <c r="E6" i="57"/>
  <c r="J6" i="57" s="1"/>
  <c r="G12" i="56"/>
  <c r="G13" i="56" s="1"/>
  <c r="B105" i="55"/>
  <c r="B153" i="55" s="1"/>
  <c r="K153" i="55" s="1"/>
  <c r="K104" i="55"/>
  <c r="D104" i="55"/>
  <c r="D105" i="55" s="1"/>
  <c r="L105" i="55" s="1"/>
  <c r="B152" i="55"/>
  <c r="K152" i="55" s="1"/>
  <c r="K10" i="27"/>
  <c r="D10" i="27"/>
  <c r="B30" i="27"/>
  <c r="B177" i="27" s="1"/>
  <c r="K177" i="27" s="1"/>
  <c r="B11" i="27"/>
  <c r="B31" i="27" s="1"/>
  <c r="B178" i="27" s="1"/>
  <c r="K178" i="27" s="1"/>
  <c r="K29" i="27"/>
  <c r="C97" i="29"/>
  <c r="Y105" i="27"/>
  <c r="Y151" i="27"/>
  <c r="Y153" i="27" s="1"/>
  <c r="D97" i="29"/>
  <c r="Z105" i="27"/>
  <c r="Z151" i="27"/>
  <c r="Z153" i="27" s="1"/>
  <c r="L151" i="27"/>
  <c r="L9" i="27"/>
  <c r="D29" i="27"/>
  <c r="D176" i="27" s="1"/>
  <c r="AI86" i="29"/>
  <c r="AI87" i="29" s="1"/>
  <c r="AT72" i="29"/>
  <c r="L103" i="55"/>
  <c r="W103" i="55" s="1"/>
  <c r="D151" i="55"/>
  <c r="AP86" i="29"/>
  <c r="AP87" i="29" s="1"/>
  <c r="AT73" i="29"/>
  <c r="D105" i="27"/>
  <c r="L105" i="27" s="1"/>
  <c r="C17" i="56"/>
  <c r="G15" i="56"/>
  <c r="E7" i="57"/>
  <c r="F35" i="52"/>
  <c r="C61" i="52"/>
  <c r="B97" i="29"/>
  <c r="B145" i="29" s="1"/>
  <c r="B29" i="55"/>
  <c r="B176" i="55" s="1"/>
  <c r="K176" i="55" s="1"/>
  <c r="D9" i="55"/>
  <c r="B10" i="55"/>
  <c r="K9" i="55"/>
  <c r="Z11" i="27" l="1"/>
  <c r="AD104" i="27"/>
  <c r="AA103" i="55"/>
  <c r="Y105" i="55"/>
  <c r="Y151" i="55"/>
  <c r="Y153" i="55" s="1"/>
  <c r="Z105" i="55"/>
  <c r="Z151" i="55"/>
  <c r="Z153" i="55" s="1"/>
  <c r="AT86" i="29"/>
  <c r="AT74" i="29"/>
  <c r="I98" i="29"/>
  <c r="AE105" i="27"/>
  <c r="AE152" i="27"/>
  <c r="C99" i="29"/>
  <c r="E97" i="29"/>
  <c r="C145" i="29"/>
  <c r="C147" i="29" s="1"/>
  <c r="D30" i="27"/>
  <c r="D177" i="27" s="1"/>
  <c r="L177" i="27" s="1"/>
  <c r="W177" i="27" s="1"/>
  <c r="L10" i="27"/>
  <c r="AC105" i="27"/>
  <c r="G98" i="29"/>
  <c r="AC152" i="27"/>
  <c r="AC153" i="27" s="1"/>
  <c r="C62" i="52"/>
  <c r="C63" i="52" s="1"/>
  <c r="AA105" i="27"/>
  <c r="AH103" i="27"/>
  <c r="AA151" i="27"/>
  <c r="AA9" i="27"/>
  <c r="Y29" i="27"/>
  <c r="C8" i="29"/>
  <c r="Y11" i="27"/>
  <c r="L151" i="55"/>
  <c r="L176" i="27"/>
  <c r="W176" i="27" s="1"/>
  <c r="L104" i="55"/>
  <c r="W104" i="55" s="1"/>
  <c r="W105" i="55" s="1"/>
  <c r="D152" i="55"/>
  <c r="L152" i="55" s="1"/>
  <c r="W152" i="55" s="1"/>
  <c r="K30" i="27"/>
  <c r="K31" i="27" s="1"/>
  <c r="K11" i="27"/>
  <c r="K29" i="55"/>
  <c r="K105" i="55"/>
  <c r="W151" i="27"/>
  <c r="W153" i="27" s="1"/>
  <c r="L153" i="27"/>
  <c r="AT87" i="29"/>
  <c r="D8" i="29"/>
  <c r="M97" i="29"/>
  <c r="D61" i="52"/>
  <c r="J98" i="29"/>
  <c r="D11" i="27"/>
  <c r="D29" i="55"/>
  <c r="D176" i="55" s="1"/>
  <c r="L9" i="55"/>
  <c r="L29" i="27"/>
  <c r="W29" i="27" s="1"/>
  <c r="W9" i="27"/>
  <c r="F98" i="29"/>
  <c r="AB105" i="27"/>
  <c r="AB152" i="27"/>
  <c r="D10" i="55"/>
  <c r="K10" i="55"/>
  <c r="B11" i="55"/>
  <c r="B31" i="55" s="1"/>
  <c r="B178" i="55" s="1"/>
  <c r="B30" i="55"/>
  <c r="B177" i="55" s="1"/>
  <c r="K177" i="55" s="1"/>
  <c r="D153" i="27"/>
  <c r="D99" i="29"/>
  <c r="D145" i="29"/>
  <c r="D147" i="29" s="1"/>
  <c r="O97" i="29"/>
  <c r="B98" i="29"/>
  <c r="C65" i="52"/>
  <c r="W105" i="27"/>
  <c r="G16" i="56"/>
  <c r="G17" i="56" s="1"/>
  <c r="N97" i="29"/>
  <c r="K9" i="54"/>
  <c r="J7" i="57"/>
  <c r="Y11" i="55" l="1"/>
  <c r="Y29" i="55"/>
  <c r="Y176" i="55" s="1"/>
  <c r="AA9" i="55"/>
  <c r="AC105" i="55"/>
  <c r="AC152" i="55"/>
  <c r="AC153" i="55" s="1"/>
  <c r="AA105" i="55"/>
  <c r="AH103" i="55"/>
  <c r="AA151" i="55"/>
  <c r="AG104" i="55"/>
  <c r="AG105" i="55" s="1"/>
  <c r="AE105" i="55"/>
  <c r="AE152" i="55"/>
  <c r="Z11" i="55"/>
  <c r="Z29" i="55"/>
  <c r="Z176" i="55" s="1"/>
  <c r="AD104" i="55"/>
  <c r="AB105" i="55"/>
  <c r="AB152" i="55"/>
  <c r="AD10" i="27"/>
  <c r="AC11" i="27"/>
  <c r="AC30" i="27"/>
  <c r="Y31" i="27"/>
  <c r="Y176" i="27"/>
  <c r="Q98" i="29"/>
  <c r="T98" i="29"/>
  <c r="AH151" i="27"/>
  <c r="AA153" i="27"/>
  <c r="Z97" i="29"/>
  <c r="P97" i="29"/>
  <c r="W97" i="29" s="1"/>
  <c r="N99" i="29"/>
  <c r="N145" i="29"/>
  <c r="N147" i="29" s="1"/>
  <c r="B8" i="29"/>
  <c r="R98" i="29"/>
  <c r="L176" i="55"/>
  <c r="W176" i="55" s="1"/>
  <c r="D62" i="52"/>
  <c r="E62" i="52" s="1"/>
  <c r="B99" i="29"/>
  <c r="B146" i="29"/>
  <c r="B147" i="29" s="1"/>
  <c r="J99" i="29"/>
  <c r="J146" i="29"/>
  <c r="J147" i="29" s="1"/>
  <c r="W10" i="27"/>
  <c r="B9" i="29" s="1"/>
  <c r="B29" i="29" s="1"/>
  <c r="L30" i="27"/>
  <c r="W30" i="27" s="1"/>
  <c r="C10" i="52" s="1"/>
  <c r="E8" i="29"/>
  <c r="C28" i="29"/>
  <c r="C10" i="29"/>
  <c r="C66" i="52"/>
  <c r="AD105" i="27"/>
  <c r="AH104" i="27"/>
  <c r="AA11" i="27"/>
  <c r="AH9" i="27"/>
  <c r="AA29" i="27"/>
  <c r="AA31" i="27" s="1"/>
  <c r="C7" i="52" s="1"/>
  <c r="C106" i="52" s="1"/>
  <c r="U98" i="29"/>
  <c r="W9" i="55"/>
  <c r="L29" i="55"/>
  <c r="W29" i="55" s="1"/>
  <c r="D31" i="27"/>
  <c r="L11" i="27"/>
  <c r="L31" i="27" s="1"/>
  <c r="AA97" i="29"/>
  <c r="O99" i="29"/>
  <c r="O145" i="29"/>
  <c r="O147" i="29" s="1"/>
  <c r="G9" i="29"/>
  <c r="E61" i="52"/>
  <c r="M98" i="29"/>
  <c r="M99" i="29" s="1"/>
  <c r="D65" i="52"/>
  <c r="K178" i="55"/>
  <c r="D10" i="29"/>
  <c r="D28" i="29"/>
  <c r="D178" i="27"/>
  <c r="L178" i="27" s="1"/>
  <c r="AG152" i="27"/>
  <c r="AG153" i="27" s="1"/>
  <c r="AE153" i="27"/>
  <c r="N8" i="29"/>
  <c r="AB30" i="27"/>
  <c r="AB11" i="27"/>
  <c r="F9" i="29"/>
  <c r="AE11" i="27"/>
  <c r="AG10" i="27"/>
  <c r="I9" i="29"/>
  <c r="AE30" i="27"/>
  <c r="K30" i="55"/>
  <c r="K31" i="55" s="1"/>
  <c r="K11" i="55"/>
  <c r="W178" i="27"/>
  <c r="H98" i="29"/>
  <c r="F99" i="29"/>
  <c r="F146" i="29"/>
  <c r="F147" i="29" s="1"/>
  <c r="C6" i="52"/>
  <c r="O8" i="29"/>
  <c r="Y97" i="29"/>
  <c r="M145" i="29"/>
  <c r="L97" i="29"/>
  <c r="E99" i="29"/>
  <c r="E145" i="29"/>
  <c r="E147" i="29" s="1"/>
  <c r="D153" i="55"/>
  <c r="C67" i="52"/>
  <c r="AG105" i="27"/>
  <c r="G99" i="29"/>
  <c r="G146" i="29"/>
  <c r="G147" i="29" s="1"/>
  <c r="J9" i="29"/>
  <c r="Z31" i="27"/>
  <c r="Z176" i="27"/>
  <c r="Z178" i="27" s="1"/>
  <c r="D11" i="55"/>
  <c r="D30" i="55"/>
  <c r="D177" i="55" s="1"/>
  <c r="L177" i="55" s="1"/>
  <c r="W177" i="55" s="1"/>
  <c r="L10" i="55"/>
  <c r="AD152" i="27"/>
  <c r="AB153" i="27"/>
  <c r="L153" i="55"/>
  <c r="W151" i="55"/>
  <c r="W153" i="55" s="1"/>
  <c r="K98" i="29"/>
  <c r="I99" i="29"/>
  <c r="I146" i="29"/>
  <c r="I147" i="29" s="1"/>
  <c r="AH105" i="27" l="1"/>
  <c r="Z178" i="55"/>
  <c r="AA176" i="55"/>
  <c r="Y178" i="55"/>
  <c r="AH151" i="55"/>
  <c r="AA153" i="55"/>
  <c r="AD10" i="55"/>
  <c r="AB11" i="55"/>
  <c r="AB30" i="55"/>
  <c r="AB177" i="55" s="1"/>
  <c r="AD152" i="55"/>
  <c r="AB153" i="55"/>
  <c r="Z31" i="55"/>
  <c r="AC11" i="55"/>
  <c r="AC30" i="55"/>
  <c r="AC177" i="55" s="1"/>
  <c r="AH9" i="55"/>
  <c r="AA11" i="55"/>
  <c r="AA29" i="55"/>
  <c r="AA31" i="55" s="1"/>
  <c r="D7" i="52" s="1"/>
  <c r="AD105" i="55"/>
  <c r="AH104" i="55"/>
  <c r="AG10" i="55"/>
  <c r="AE11" i="55"/>
  <c r="AE30" i="55"/>
  <c r="AE177" i="55" s="1"/>
  <c r="Y31" i="55"/>
  <c r="AE153" i="55"/>
  <c r="AG152" i="55"/>
  <c r="AG153" i="55" s="1"/>
  <c r="D63" i="52"/>
  <c r="E63" i="52" s="1"/>
  <c r="C68" i="52"/>
  <c r="C70" i="52" s="1"/>
  <c r="F62" i="52" s="1"/>
  <c r="W11" i="27"/>
  <c r="W31" i="27"/>
  <c r="R99" i="29"/>
  <c r="AD98" i="29"/>
  <c r="R146" i="29"/>
  <c r="R147" i="29" s="1"/>
  <c r="AG11" i="27"/>
  <c r="AG30" i="27"/>
  <c r="AG31" i="27" s="1"/>
  <c r="C12" i="52" s="1"/>
  <c r="C111" i="52" s="1"/>
  <c r="L8" i="29"/>
  <c r="B28" i="29"/>
  <c r="B10" i="29"/>
  <c r="AC31" i="27"/>
  <c r="AC177" i="27"/>
  <c r="AC178" i="27" s="1"/>
  <c r="C170" i="29"/>
  <c r="C172" i="29" s="1"/>
  <c r="C30" i="29"/>
  <c r="AE177" i="27"/>
  <c r="AE31" i="27"/>
  <c r="G29" i="29"/>
  <c r="G10" i="29"/>
  <c r="AA8" i="29"/>
  <c r="O28" i="29"/>
  <c r="O10" i="29"/>
  <c r="AA10" i="29" s="1"/>
  <c r="E10" i="29"/>
  <c r="E28" i="29"/>
  <c r="AB177" i="27"/>
  <c r="AB31" i="27"/>
  <c r="C109" i="52"/>
  <c r="AB97" i="29"/>
  <c r="AI97" i="29" s="1"/>
  <c r="P99" i="29"/>
  <c r="P145" i="29"/>
  <c r="P147" i="29" s="1"/>
  <c r="Y145" i="29"/>
  <c r="L30" i="55"/>
  <c r="W30" i="55" s="1"/>
  <c r="D10" i="52" s="1"/>
  <c r="W10" i="55"/>
  <c r="M9" i="29" s="1"/>
  <c r="AD11" i="27"/>
  <c r="AD30" i="27"/>
  <c r="AD31" i="27" s="1"/>
  <c r="C11" i="52" s="1"/>
  <c r="C110" i="52" s="1"/>
  <c r="AH10" i="27"/>
  <c r="AA99" i="29"/>
  <c r="AA145" i="29"/>
  <c r="B171" i="29"/>
  <c r="Z99" i="29"/>
  <c r="Z145" i="29"/>
  <c r="Z147" i="29" s="1"/>
  <c r="L11" i="55"/>
  <c r="L31" i="55" s="1"/>
  <c r="D31" i="55"/>
  <c r="D67" i="52"/>
  <c r="E67" i="52" s="1"/>
  <c r="L98" i="29"/>
  <c r="L146" i="29" s="1"/>
  <c r="K99" i="29"/>
  <c r="K146" i="29"/>
  <c r="K147" i="29" s="1"/>
  <c r="L145" i="29"/>
  <c r="AF98" i="29"/>
  <c r="T99" i="29"/>
  <c r="V98" i="29"/>
  <c r="T146" i="29"/>
  <c r="T147" i="29" s="1"/>
  <c r="J29" i="29"/>
  <c r="J10" i="29"/>
  <c r="AD153" i="27"/>
  <c r="AH152" i="27"/>
  <c r="Z8" i="29"/>
  <c r="N10" i="29"/>
  <c r="Z10" i="29" s="1"/>
  <c r="P8" i="29"/>
  <c r="N28" i="29"/>
  <c r="R9" i="29"/>
  <c r="AC98" i="29"/>
  <c r="S98" i="29"/>
  <c r="Q99" i="29"/>
  <c r="Q146" i="29"/>
  <c r="Q147" i="29" s="1"/>
  <c r="F29" i="29"/>
  <c r="H9" i="29"/>
  <c r="F10" i="29"/>
  <c r="H99" i="29"/>
  <c r="H146" i="29"/>
  <c r="H147" i="29" s="1"/>
  <c r="D6" i="52"/>
  <c r="U9" i="29"/>
  <c r="AG98" i="29"/>
  <c r="U99" i="29"/>
  <c r="U146" i="29"/>
  <c r="U147" i="29" s="1"/>
  <c r="M8" i="29"/>
  <c r="Q9" i="29"/>
  <c r="D178" i="55"/>
  <c r="D66" i="52"/>
  <c r="E66" i="52" s="1"/>
  <c r="C8" i="52"/>
  <c r="C105" i="52"/>
  <c r="C107" i="52" s="1"/>
  <c r="T9" i="29"/>
  <c r="E65" i="52"/>
  <c r="AH29" i="27"/>
  <c r="W178" i="55"/>
  <c r="Y178" i="27"/>
  <c r="AA176" i="27"/>
  <c r="AA178" i="27" s="1"/>
  <c r="K9" i="29"/>
  <c r="I10" i="29"/>
  <c r="I29" i="29"/>
  <c r="W145" i="29"/>
  <c r="D170" i="29"/>
  <c r="D172" i="29" s="1"/>
  <c r="D30" i="29"/>
  <c r="Y98" i="29"/>
  <c r="M146" i="29"/>
  <c r="M147" i="29" s="1"/>
  <c r="L178" i="55" l="1"/>
  <c r="F61" i="52"/>
  <c r="AH153" i="27"/>
  <c r="AH30" i="27"/>
  <c r="AH31" i="27" s="1"/>
  <c r="AA178" i="55"/>
  <c r="AC178" i="55"/>
  <c r="AH105" i="55"/>
  <c r="AB178" i="55"/>
  <c r="AD177" i="55"/>
  <c r="AE178" i="55"/>
  <c r="AG177" i="55"/>
  <c r="F63" i="52"/>
  <c r="AG11" i="55"/>
  <c r="AG30" i="55"/>
  <c r="AG31" i="55" s="1"/>
  <c r="D12" i="52" s="1"/>
  <c r="AB31" i="55"/>
  <c r="AH29" i="55"/>
  <c r="AH176" i="55" s="1"/>
  <c r="AD11" i="55"/>
  <c r="AD30" i="55"/>
  <c r="AD31" i="55" s="1"/>
  <c r="D11" i="52" s="1"/>
  <c r="AH10" i="55"/>
  <c r="AC31" i="55"/>
  <c r="AD153" i="55"/>
  <c r="AH152" i="55"/>
  <c r="AE31" i="55"/>
  <c r="W98" i="29"/>
  <c r="W146" i="29" s="1"/>
  <c r="W147" i="29" s="1"/>
  <c r="L99" i="29"/>
  <c r="AJ97" i="29" s="1"/>
  <c r="C27" i="56" s="1"/>
  <c r="W11" i="55"/>
  <c r="AB10" i="29"/>
  <c r="W31" i="55"/>
  <c r="V9" i="29"/>
  <c r="AF9" i="29"/>
  <c r="T10" i="29"/>
  <c r="T29" i="29"/>
  <c r="M10" i="29"/>
  <c r="W8" i="29"/>
  <c r="M28" i="29"/>
  <c r="Y8" i="29"/>
  <c r="AE98" i="29"/>
  <c r="S99" i="29"/>
  <c r="S146" i="29"/>
  <c r="S147" i="29" s="1"/>
  <c r="AF99" i="29"/>
  <c r="AF146" i="29"/>
  <c r="O30" i="29"/>
  <c r="O170" i="29"/>
  <c r="O172" i="29" s="1"/>
  <c r="AA28" i="29"/>
  <c r="AB8" i="29"/>
  <c r="AR97" i="29"/>
  <c r="G30" i="29"/>
  <c r="G171" i="29"/>
  <c r="G172" i="29" s="1"/>
  <c r="Z28" i="29"/>
  <c r="N30" i="29"/>
  <c r="N170" i="29"/>
  <c r="N172" i="29" s="1"/>
  <c r="L147" i="29"/>
  <c r="AJ145" i="29" s="1"/>
  <c r="M29" i="29"/>
  <c r="Y9" i="29"/>
  <c r="AG9" i="29"/>
  <c r="U29" i="29"/>
  <c r="U10" i="29"/>
  <c r="E7" i="52"/>
  <c r="D106" i="52"/>
  <c r="E106" i="52" s="1"/>
  <c r="P10" i="29"/>
  <c r="P28" i="29"/>
  <c r="E10" i="52"/>
  <c r="D109" i="52"/>
  <c r="AE178" i="27"/>
  <c r="AG177" i="27"/>
  <c r="AG178" i="27" s="1"/>
  <c r="F67" i="52"/>
  <c r="AI145" i="29"/>
  <c r="AC99" i="29"/>
  <c r="AC146" i="29"/>
  <c r="Y99" i="29"/>
  <c r="Y146" i="29"/>
  <c r="Y147" i="29" s="1"/>
  <c r="F66" i="52"/>
  <c r="B30" i="29"/>
  <c r="B170" i="29"/>
  <c r="B172" i="29" s="1"/>
  <c r="L28" i="29"/>
  <c r="AB99" i="29"/>
  <c r="AB145" i="29"/>
  <c r="AB147" i="29" s="1"/>
  <c r="L9" i="29"/>
  <c r="L29" i="29" s="1"/>
  <c r="L171" i="29" s="1"/>
  <c r="H10" i="29"/>
  <c r="H29" i="29"/>
  <c r="C112" i="52"/>
  <c r="C114" i="52" s="1"/>
  <c r="AG99" i="29"/>
  <c r="AG146" i="29"/>
  <c r="R10" i="29"/>
  <c r="AD9" i="29"/>
  <c r="R29" i="29"/>
  <c r="K29" i="29"/>
  <c r="K10" i="29"/>
  <c r="C13" i="52"/>
  <c r="C15" i="52" s="1"/>
  <c r="F34" i="52" s="1"/>
  <c r="AH11" i="27"/>
  <c r="Q10" i="29"/>
  <c r="AC9" i="29"/>
  <c r="Q29" i="29"/>
  <c r="S9" i="29"/>
  <c r="F30" i="29"/>
  <c r="F171" i="29"/>
  <c r="F172" i="29" s="1"/>
  <c r="I30" i="29"/>
  <c r="I171" i="29"/>
  <c r="I172" i="29" s="1"/>
  <c r="D105" i="52"/>
  <c r="E6" i="52"/>
  <c r="D8" i="52"/>
  <c r="E8" i="52" s="1"/>
  <c r="AH176" i="27"/>
  <c r="J171" i="29"/>
  <c r="J172" i="29" s="1"/>
  <c r="J30" i="29"/>
  <c r="AD177" i="27"/>
  <c r="AD178" i="27" s="1"/>
  <c r="AB178" i="27"/>
  <c r="D68" i="52"/>
  <c r="D70" i="52" s="1"/>
  <c r="E170" i="29"/>
  <c r="E172" i="29" s="1"/>
  <c r="E30" i="29"/>
  <c r="AD99" i="29"/>
  <c r="AD146" i="29"/>
  <c r="F65" i="52"/>
  <c r="E68" i="52"/>
  <c r="AH98" i="29"/>
  <c r="V99" i="29"/>
  <c r="V146" i="29"/>
  <c r="V147" i="29" s="1"/>
  <c r="AA147" i="29"/>
  <c r="AQ97" i="29" l="1"/>
  <c r="AL98" i="29"/>
  <c r="AK98" i="29"/>
  <c r="AR98" i="29"/>
  <c r="AR99" i="29" s="1"/>
  <c r="AO97" i="29"/>
  <c r="F7" i="52"/>
  <c r="F8" i="52"/>
  <c r="AN97" i="29"/>
  <c r="AP97" i="29" s="1"/>
  <c r="AL97" i="29"/>
  <c r="E12" i="54" s="1"/>
  <c r="AO98" i="29"/>
  <c r="H12" i="54" s="1"/>
  <c r="AJ98" i="29"/>
  <c r="AJ99" i="29" s="1"/>
  <c r="AQ98" i="29"/>
  <c r="AQ99" i="29" s="1"/>
  <c r="AH177" i="27"/>
  <c r="AH178" i="27" s="1"/>
  <c r="AN98" i="29"/>
  <c r="AG178" i="55"/>
  <c r="AD178" i="55"/>
  <c r="W99" i="29"/>
  <c r="AH30" i="55"/>
  <c r="AH177" i="55" s="1"/>
  <c r="AH11" i="55"/>
  <c r="AH153" i="55"/>
  <c r="AK97" i="29"/>
  <c r="L10" i="29"/>
  <c r="AJ8" i="29" s="1"/>
  <c r="AA30" i="29"/>
  <c r="AA170" i="29"/>
  <c r="AF147" i="29"/>
  <c r="AQ147" i="29" s="1"/>
  <c r="AQ146" i="29"/>
  <c r="E11" i="52"/>
  <c r="D110" i="52"/>
  <c r="E110" i="52" s="1"/>
  <c r="AK145" i="29"/>
  <c r="AK146" i="29"/>
  <c r="AR145" i="29"/>
  <c r="AN145" i="29"/>
  <c r="AO145" i="29"/>
  <c r="AL146" i="29"/>
  <c r="AQ145" i="29"/>
  <c r="K30" i="29"/>
  <c r="K171" i="29"/>
  <c r="K172" i="29" s="1"/>
  <c r="AJ147" i="29"/>
  <c r="AL147" i="29"/>
  <c r="M171" i="29"/>
  <c r="Y29" i="29"/>
  <c r="AD10" i="29"/>
  <c r="L30" i="29"/>
  <c r="L170" i="29"/>
  <c r="L172" i="29" s="1"/>
  <c r="AM98" i="29"/>
  <c r="D28" i="56" s="1"/>
  <c r="F6" i="52"/>
  <c r="H30" i="29"/>
  <c r="H171" i="29"/>
  <c r="H172" i="29" s="1"/>
  <c r="Z30" i="29"/>
  <c r="Z170" i="29"/>
  <c r="Z172" i="29" s="1"/>
  <c r="AB28" i="29"/>
  <c r="E105" i="52"/>
  <c r="D107" i="52"/>
  <c r="E107" i="52" s="1"/>
  <c r="AI8" i="29"/>
  <c r="Y10" i="29"/>
  <c r="Y28" i="29"/>
  <c r="M170" i="29"/>
  <c r="M30" i="29"/>
  <c r="AD29" i="29"/>
  <c r="R30" i="29"/>
  <c r="R171" i="29"/>
  <c r="R172" i="29" s="1"/>
  <c r="E109" i="52"/>
  <c r="AS97" i="29"/>
  <c r="AF29" i="29"/>
  <c r="T171" i="29"/>
  <c r="T172" i="29" s="1"/>
  <c r="T30" i="29"/>
  <c r="S10" i="29"/>
  <c r="S29" i="29"/>
  <c r="AF10" i="29"/>
  <c r="AH9" i="29"/>
  <c r="AH10" i="29" s="1"/>
  <c r="F10" i="52"/>
  <c r="P30" i="29"/>
  <c r="P170" i="29"/>
  <c r="P172" i="29" s="1"/>
  <c r="F106" i="52"/>
  <c r="AC29" i="29"/>
  <c r="Q30" i="29"/>
  <c r="Q171" i="29"/>
  <c r="Q172" i="29" s="1"/>
  <c r="Q177" i="29" s="1"/>
  <c r="Q178" i="29" s="1"/>
  <c r="AG29" i="29"/>
  <c r="U30" i="29"/>
  <c r="U171" i="29"/>
  <c r="U172" i="29" s="1"/>
  <c r="V10" i="29"/>
  <c r="V29" i="29"/>
  <c r="AL145" i="29"/>
  <c r="AI98" i="29"/>
  <c r="AH99" i="29"/>
  <c r="AH146" i="29"/>
  <c r="AH147" i="29" s="1"/>
  <c r="AR146" i="29"/>
  <c r="AG147" i="29"/>
  <c r="AR147" i="29" s="1"/>
  <c r="AD147" i="29"/>
  <c r="AO147" i="29" s="1"/>
  <c r="AO146" i="29"/>
  <c r="AC147" i="29"/>
  <c r="AN147" i="29" s="1"/>
  <c r="AN146" i="29"/>
  <c r="AG10" i="29"/>
  <c r="E70" i="52"/>
  <c r="F68" i="52"/>
  <c r="D13" i="52"/>
  <c r="D15" i="52" s="1"/>
  <c r="AE99" i="29"/>
  <c r="AE146" i="29"/>
  <c r="AE147" i="29" s="1"/>
  <c r="AJ146" i="29"/>
  <c r="W28" i="29"/>
  <c r="AK147" i="29"/>
  <c r="AC10" i="29"/>
  <c r="AE9" i="29"/>
  <c r="AE10" i="29" s="1"/>
  <c r="W9" i="29"/>
  <c r="W29" i="29" s="1"/>
  <c r="W171" i="29" s="1"/>
  <c r="E12" i="52"/>
  <c r="D111" i="52"/>
  <c r="E111" i="52" s="1"/>
  <c r="AN99" i="29" l="1"/>
  <c r="AS98" i="29"/>
  <c r="J12" i="54" s="1"/>
  <c r="I10" i="57" s="1"/>
  <c r="AO99" i="29"/>
  <c r="AN9" i="29"/>
  <c r="AQ9" i="29"/>
  <c r="AS9" i="29" s="1"/>
  <c r="AS10" i="29" s="1"/>
  <c r="AL9" i="29"/>
  <c r="AL8" i="29"/>
  <c r="C28" i="56"/>
  <c r="C29" i="56" s="1"/>
  <c r="AK9" i="29"/>
  <c r="AM9" i="29" s="1"/>
  <c r="AR9" i="29"/>
  <c r="AR10" i="29" s="1"/>
  <c r="AK8" i="29"/>
  <c r="AK10" i="29" s="1"/>
  <c r="AO9" i="29"/>
  <c r="AO10" i="29" s="1"/>
  <c r="AJ9" i="29"/>
  <c r="AJ10" i="29" s="1"/>
  <c r="AM97" i="29"/>
  <c r="AM99" i="29" s="1"/>
  <c r="G12" i="54"/>
  <c r="I12" i="54" s="1"/>
  <c r="H10" i="57" s="1"/>
  <c r="AL99" i="29"/>
  <c r="AP98" i="29"/>
  <c r="E28" i="56" s="1"/>
  <c r="F28" i="56"/>
  <c r="AH178" i="55"/>
  <c r="D12" i="54"/>
  <c r="F12" i="54" s="1"/>
  <c r="F10" i="57" s="1"/>
  <c r="AK99" i="29"/>
  <c r="AH31" i="55"/>
  <c r="M172" i="29"/>
  <c r="AP147" i="29"/>
  <c r="AP145" i="29"/>
  <c r="AM146" i="29"/>
  <c r="AS147" i="29"/>
  <c r="AM147" i="29"/>
  <c r="V171" i="29"/>
  <c r="V172" i="29" s="1"/>
  <c r="V30" i="29"/>
  <c r="F110" i="52"/>
  <c r="AG30" i="29"/>
  <c r="AG171" i="29"/>
  <c r="AR29" i="29"/>
  <c r="AR30" i="29" s="1"/>
  <c r="AL29" i="29"/>
  <c r="AK29" i="29"/>
  <c r="F11" i="52"/>
  <c r="F70" i="52"/>
  <c r="AF30" i="29"/>
  <c r="AH29" i="29"/>
  <c r="AF171" i="29"/>
  <c r="AQ29" i="29"/>
  <c r="C12" i="54"/>
  <c r="F111" i="52"/>
  <c r="AN29" i="29"/>
  <c r="AE29" i="29"/>
  <c r="AC171" i="29"/>
  <c r="AC30" i="29"/>
  <c r="F27" i="56"/>
  <c r="AS99" i="29"/>
  <c r="AJ28" i="29"/>
  <c r="Y170" i="29"/>
  <c r="Y30" i="29"/>
  <c r="AI28" i="29"/>
  <c r="AK170" i="29"/>
  <c r="AL171" i="29"/>
  <c r="AQ170" i="29"/>
  <c r="AK171" i="29"/>
  <c r="AO170" i="29"/>
  <c r="AN170" i="29"/>
  <c r="AR170" i="29"/>
  <c r="F12" i="52"/>
  <c r="Y171" i="29"/>
  <c r="AJ171" i="29" s="1"/>
  <c r="AJ29" i="29"/>
  <c r="AP146" i="29"/>
  <c r="D112" i="52"/>
  <c r="D114" i="52" s="1"/>
  <c r="E13" i="52"/>
  <c r="S30" i="29"/>
  <c r="S171" i="29"/>
  <c r="S172" i="29" s="1"/>
  <c r="F109" i="52"/>
  <c r="E112" i="52"/>
  <c r="AB170" i="29"/>
  <c r="AB172" i="29" s="1"/>
  <c r="AB30" i="29"/>
  <c r="E27" i="56"/>
  <c r="S176" i="29"/>
  <c r="R177" i="29"/>
  <c r="R178" i="29" s="1"/>
  <c r="F105" i="52"/>
  <c r="AA172" i="29"/>
  <c r="AL170" i="29"/>
  <c r="AI9" i="29"/>
  <c r="AI10" i="29" s="1"/>
  <c r="AN10" i="29"/>
  <c r="AL28" i="29"/>
  <c r="E7" i="54" s="1"/>
  <c r="AK28" i="29"/>
  <c r="AS145" i="29"/>
  <c r="AS146" i="29"/>
  <c r="AI146" i="29"/>
  <c r="AI147" i="29" s="1"/>
  <c r="AI99" i="29"/>
  <c r="F107" i="52"/>
  <c r="AO29" i="29"/>
  <c r="AD30" i="29"/>
  <c r="AD171" i="29"/>
  <c r="W10" i="29"/>
  <c r="W30" i="29"/>
  <c r="W170" i="29"/>
  <c r="W172" i="29" s="1"/>
  <c r="AM145" i="29"/>
  <c r="AQ10" i="29" l="1"/>
  <c r="AM8" i="29"/>
  <c r="F29" i="56"/>
  <c r="AL10" i="29"/>
  <c r="AP99" i="29"/>
  <c r="AT99" i="29" s="1"/>
  <c r="E29" i="56"/>
  <c r="D27" i="56"/>
  <c r="G27" i="56" s="1"/>
  <c r="AP9" i="29"/>
  <c r="AP10" i="29" s="1"/>
  <c r="AT97" i="29"/>
  <c r="G28" i="56"/>
  <c r="AT98" i="29"/>
  <c r="AT147" i="29"/>
  <c r="AM29" i="29"/>
  <c r="D8" i="56" s="1"/>
  <c r="AM171" i="29"/>
  <c r="D44" i="56" s="1"/>
  <c r="E10" i="57"/>
  <c r="J10" i="57" s="1"/>
  <c r="K12" i="54"/>
  <c r="AT8" i="29"/>
  <c r="AM10" i="29"/>
  <c r="AH171" i="29"/>
  <c r="AH172" i="29" s="1"/>
  <c r="AH30" i="29"/>
  <c r="AL30" i="29"/>
  <c r="AR171" i="29"/>
  <c r="AR172" i="29" s="1"/>
  <c r="AG172" i="29"/>
  <c r="H7" i="54"/>
  <c r="AO30" i="29"/>
  <c r="AN171" i="29"/>
  <c r="AC172" i="29"/>
  <c r="AP170" i="29"/>
  <c r="E43" i="56" s="1"/>
  <c r="AK30" i="29"/>
  <c r="AM28" i="29"/>
  <c r="D7" i="54"/>
  <c r="F7" i="54" s="1"/>
  <c r="F5" i="57" s="1"/>
  <c r="AF172" i="29"/>
  <c r="AQ171" i="29"/>
  <c r="AQ172" i="29" s="1"/>
  <c r="AI170" i="29"/>
  <c r="F13" i="52"/>
  <c r="E15" i="52"/>
  <c r="C8" i="56"/>
  <c r="AE30" i="29"/>
  <c r="AE171" i="29"/>
  <c r="AE172" i="29" s="1"/>
  <c r="AQ30" i="29"/>
  <c r="AS29" i="29"/>
  <c r="AS170" i="29"/>
  <c r="AM170" i="29"/>
  <c r="AL172" i="29"/>
  <c r="E16" i="54"/>
  <c r="AT146" i="29"/>
  <c r="AD172" i="29"/>
  <c r="AO171" i="29"/>
  <c r="H16" i="54" s="1"/>
  <c r="C44" i="56"/>
  <c r="AN30" i="29"/>
  <c r="AP29" i="29"/>
  <c r="G7" i="54"/>
  <c r="F112" i="52"/>
  <c r="D16" i="54"/>
  <c r="AK172" i="29"/>
  <c r="AJ170" i="29"/>
  <c r="Y172" i="29"/>
  <c r="C7" i="56"/>
  <c r="AJ30" i="29"/>
  <c r="E114" i="52"/>
  <c r="AT145" i="29"/>
  <c r="AI29" i="29"/>
  <c r="AI171" i="29" s="1"/>
  <c r="AT10" i="29" l="1"/>
  <c r="D29" i="56"/>
  <c r="G29" i="56"/>
  <c r="AT9" i="29"/>
  <c r="F16" i="54"/>
  <c r="F20" i="57" s="1"/>
  <c r="AT28" i="29"/>
  <c r="D7" i="56"/>
  <c r="D9" i="56" s="1"/>
  <c r="AM30" i="29"/>
  <c r="AN172" i="29"/>
  <c r="G16" i="54"/>
  <c r="I16" i="54" s="1"/>
  <c r="H20" i="57" s="1"/>
  <c r="AP171" i="29"/>
  <c r="I7" i="54"/>
  <c r="H5" i="57" s="1"/>
  <c r="AM172" i="29"/>
  <c r="D43" i="56"/>
  <c r="D45" i="56" s="1"/>
  <c r="F114" i="52"/>
  <c r="C7" i="54"/>
  <c r="AS30" i="29"/>
  <c r="F8" i="56"/>
  <c r="F9" i="56" s="1"/>
  <c r="J7" i="54"/>
  <c r="I5" i="57" s="1"/>
  <c r="AO172" i="29"/>
  <c r="AI30" i="29"/>
  <c r="F43" i="56"/>
  <c r="C43" i="56"/>
  <c r="AJ172" i="29"/>
  <c r="AT170" i="29"/>
  <c r="AT29" i="29"/>
  <c r="F15" i="52"/>
  <c r="AP30" i="29"/>
  <c r="E8" i="56"/>
  <c r="E9" i="56" s="1"/>
  <c r="AI172" i="29"/>
  <c r="C9" i="56"/>
  <c r="AS171" i="29"/>
  <c r="AT30" i="29" l="1"/>
  <c r="G7" i="56"/>
  <c r="K7" i="54"/>
  <c r="E5" i="57"/>
  <c r="J5" i="57" s="1"/>
  <c r="G8" i="56"/>
  <c r="G9" i="56" s="1"/>
  <c r="C45" i="56"/>
  <c r="G43" i="56"/>
  <c r="J16" i="54"/>
  <c r="I20" i="57" s="1"/>
  <c r="F44" i="56"/>
  <c r="F45" i="56" s="1"/>
  <c r="AP172" i="29"/>
  <c r="E44" i="56"/>
  <c r="AT171" i="29"/>
  <c r="C16" i="54"/>
  <c r="AS172" i="29"/>
  <c r="AT172" i="29" l="1"/>
  <c r="E20" i="57"/>
  <c r="J20" i="57" s="1"/>
  <c r="K16" i="54"/>
  <c r="G44" i="56"/>
  <c r="G45" i="56" s="1"/>
  <c r="E45" i="56"/>
</calcChain>
</file>

<file path=xl/sharedStrings.xml><?xml version="1.0" encoding="utf-8"?>
<sst xmlns="http://schemas.openxmlformats.org/spreadsheetml/2006/main" count="803" uniqueCount="155">
  <si>
    <t xml:space="preserve">First KWh Block </t>
  </si>
  <si>
    <t>Second KWh Block</t>
  </si>
  <si>
    <t>Third KWh Block</t>
  </si>
  <si>
    <t>Total Energy</t>
  </si>
  <si>
    <t xml:space="preserve">Demand </t>
  </si>
  <si>
    <t>Base Charge</t>
  </si>
  <si>
    <t>Energy</t>
  </si>
  <si>
    <t xml:space="preserve">Per KWh </t>
  </si>
  <si>
    <t>Revenue</t>
  </si>
  <si>
    <t>GWHS</t>
  </si>
  <si>
    <t>Billmonths</t>
  </si>
  <si>
    <t>Base</t>
  </si>
  <si>
    <t>in GWh</t>
  </si>
  <si>
    <t>Charge</t>
  </si>
  <si>
    <t>Total</t>
  </si>
  <si>
    <t>FAM Classes</t>
  </si>
  <si>
    <t>Total FAM Classes</t>
  </si>
  <si>
    <t>MWS or</t>
  </si>
  <si>
    <t>MVAS</t>
  </si>
  <si>
    <t>(millions)</t>
  </si>
  <si>
    <t>Revenue (millions)</t>
  </si>
  <si>
    <t>Variance</t>
  </si>
  <si>
    <t xml:space="preserve">       Base cost of fuel</t>
  </si>
  <si>
    <t xml:space="preserve">       Non-fuel</t>
  </si>
  <si>
    <t xml:space="preserve">       Total </t>
  </si>
  <si>
    <t>Domestic Rates</t>
  </si>
  <si>
    <t xml:space="preserve">           Without Trans. Own.</t>
  </si>
  <si>
    <t xml:space="preserve">           With Trans. Own.</t>
  </si>
  <si>
    <t xml:space="preserve">      Total </t>
  </si>
  <si>
    <t>General Rates</t>
  </si>
  <si>
    <t>Industrial Rates</t>
  </si>
  <si>
    <t xml:space="preserve">          Sub-total Non-Fuel</t>
  </si>
  <si>
    <t>Industrial Rates Total</t>
  </si>
  <si>
    <t xml:space="preserve">Total </t>
  </si>
  <si>
    <t>Other Rates</t>
  </si>
  <si>
    <t>Amount</t>
  </si>
  <si>
    <t xml:space="preserve">   Firm</t>
  </si>
  <si>
    <t xml:space="preserve">  Interruptible</t>
  </si>
  <si>
    <t xml:space="preserve">  Large Industrial Total</t>
  </si>
  <si>
    <t xml:space="preserve">     Transmission Connected</t>
  </si>
  <si>
    <t xml:space="preserve">       Total</t>
  </si>
  <si>
    <t xml:space="preserve">    Firm Total</t>
  </si>
  <si>
    <t xml:space="preserve">    Distribution  Connected</t>
  </si>
  <si>
    <t xml:space="preserve">     Distribution Connected</t>
  </si>
  <si>
    <t xml:space="preserve">    Interruptible Total</t>
  </si>
  <si>
    <t>Small General Rates</t>
  </si>
  <si>
    <t>Small General  Rates Total</t>
  </si>
  <si>
    <t>General  Rates Total</t>
  </si>
  <si>
    <t>All General Rates Total</t>
  </si>
  <si>
    <t>All Domestic Rates Total</t>
  </si>
  <si>
    <t>Domestic Service Tariff (Standard Offer)</t>
  </si>
  <si>
    <t>Domestic Service Time-of-Day Tariff</t>
  </si>
  <si>
    <t>Domestic Service Time-of-Use Tariff</t>
  </si>
  <si>
    <t>Domestic Service Critical Peak Pricing Tariff</t>
  </si>
  <si>
    <t xml:space="preserve">  Small General Tariff (Standard Offer)</t>
  </si>
  <si>
    <t>Small General Time-of-Use Tariff</t>
  </si>
  <si>
    <t>Small General Critical Peak Pricing Tariff</t>
  </si>
  <si>
    <t xml:space="preserve">  General Tariff</t>
  </si>
  <si>
    <t>General Time-of-Use Tariff</t>
  </si>
  <si>
    <t>General Critical Peak Pricing Tariff</t>
  </si>
  <si>
    <t xml:space="preserve">  Large General Tariff</t>
  </si>
  <si>
    <t xml:space="preserve">  Small Industrial Tariff</t>
  </si>
  <si>
    <t xml:space="preserve">  Medium Industrial Tariff</t>
  </si>
  <si>
    <t xml:space="preserve">  Large Industrial Tariff</t>
  </si>
  <si>
    <t xml:space="preserve">  Municipal Tariff</t>
  </si>
  <si>
    <t xml:space="preserve">  Unmetered Rates Tariff</t>
  </si>
  <si>
    <t>Standard Offer</t>
  </si>
  <si>
    <t>Interruptible Credit</t>
  </si>
  <si>
    <t>Charges per kVa or kW</t>
  </si>
  <si>
    <t>Distribution Cost Adder</t>
  </si>
  <si>
    <t>WACC</t>
  </si>
  <si>
    <t>FAM AA/BA Riders</t>
  </si>
  <si>
    <t>DSM Rider</t>
  </si>
  <si>
    <t>Transformer Ownership Credit</t>
  </si>
  <si>
    <t xml:space="preserve">Domestic Service Tariff </t>
  </si>
  <si>
    <t>Fuel</t>
  </si>
  <si>
    <t>Non-Fuel</t>
  </si>
  <si>
    <t xml:space="preserve">Small General Tariff  </t>
  </si>
  <si>
    <t xml:space="preserve">General Tariff  </t>
  </si>
  <si>
    <t>Large General Tariff</t>
  </si>
  <si>
    <t xml:space="preserve">Small Industrial Tariff </t>
  </si>
  <si>
    <t xml:space="preserve">Medium Industrial Tariff </t>
  </si>
  <si>
    <t xml:space="preserve">Large Industrial Tariff </t>
  </si>
  <si>
    <t>Municipal Tariff</t>
  </si>
  <si>
    <t>Unmetered</t>
  </si>
  <si>
    <t>AA</t>
  </si>
  <si>
    <t>BA</t>
  </si>
  <si>
    <t>PCR</t>
  </si>
  <si>
    <t>DSM Riders</t>
  </si>
  <si>
    <t>FAM Riders</t>
  </si>
  <si>
    <t>Fuel (BCF)</t>
  </si>
  <si>
    <t>Fuel (FAM Riders)</t>
  </si>
  <si>
    <t>Non-Fuel (Base Cost)</t>
  </si>
  <si>
    <t>Non-Fuel (DSM)</t>
  </si>
  <si>
    <t xml:space="preserve">Domestic Service Tariffs </t>
  </si>
  <si>
    <t>Total Fuel-related</t>
  </si>
  <si>
    <t>Total Non-fuel-related</t>
  </si>
  <si>
    <t>Assumptions</t>
  </si>
  <si>
    <t xml:space="preserve">FAM AA </t>
  </si>
  <si>
    <t xml:space="preserve">FAM BA </t>
  </si>
  <si>
    <t xml:space="preserve">Municipal Class reflects only load of Lunenburg. </t>
  </si>
  <si>
    <t>Storm Rider</t>
  </si>
  <si>
    <t>Revenues by Rate Classes in Millions of $'</t>
  </si>
  <si>
    <t>Check</t>
  </si>
  <si>
    <t xml:space="preserve"> Cost Recovery of Fuel Cost</t>
  </si>
  <si>
    <t>Non-Fuel (SCCR)</t>
  </si>
  <si>
    <t>Total Revenue</t>
  </si>
  <si>
    <t>% Increases</t>
  </si>
  <si>
    <t>FAM AABA</t>
  </si>
  <si>
    <t>Base Cost Rates</t>
  </si>
  <si>
    <t xml:space="preserve"> Cost Recovery</t>
  </si>
  <si>
    <t>Amount Variance</t>
  </si>
  <si>
    <t>Increases in Total Class Revenues broken down by Fuel and Non-Fuel</t>
  </si>
  <si>
    <t xml:space="preserve">Cost Recovery </t>
  </si>
  <si>
    <t xml:space="preserve">Municipal Class reflects only Lunenburg load. </t>
  </si>
  <si>
    <t>Non-Fuel (SCRR)</t>
  </si>
  <si>
    <t>SCRR</t>
  </si>
  <si>
    <t>Cost Recovery in Percent</t>
  </si>
  <si>
    <t>GWh</t>
  </si>
  <si>
    <t>MVA</t>
  </si>
  <si>
    <t>MW or</t>
  </si>
  <si>
    <t>($ million)</t>
  </si>
  <si>
    <t>Revenue 
($ million)</t>
  </si>
  <si>
    <t>DSM   PCR</t>
  </si>
  <si>
    <t>DSM BA</t>
  </si>
  <si>
    <t>DSM PCRBA</t>
  </si>
  <si>
    <t>Base Cost</t>
  </si>
  <si>
    <t>2026 Sales Priced at Standard</t>
  </si>
  <si>
    <t>2026FAM Riders</t>
  </si>
  <si>
    <t>2026 DSM Riders</t>
  </si>
  <si>
    <t>2026  Storm Riders</t>
  </si>
  <si>
    <t>2026 Load  at 2025 Rates</t>
  </si>
  <si>
    <t>Percent  Increases in Class Revenues  in 2026</t>
  </si>
  <si>
    <t>Rate Class</t>
  </si>
  <si>
    <t>FAM AA</t>
  </si>
  <si>
    <t>FAM BA</t>
  </si>
  <si>
    <t xml:space="preserve">DSM </t>
  </si>
  <si>
    <t>Storm</t>
  </si>
  <si>
    <t xml:space="preserve">  Large Industrial Firm Transmission Connected</t>
  </si>
  <si>
    <t xml:space="preserve">  Large Industrial  Firm Distribution  Connected</t>
  </si>
  <si>
    <t xml:space="preserve"> Large Industrial Firm</t>
  </si>
  <si>
    <t xml:space="preserve">  Large Industrial  Interruptible Transmission Connected</t>
  </si>
  <si>
    <t xml:space="preserve">  Large Industrial  Interruptible  Distribution  Connected</t>
  </si>
  <si>
    <t>Large Industrial   Interruptible</t>
  </si>
  <si>
    <t>2026 Sales Priced at 2026 Proposed Rates</t>
  </si>
  <si>
    <t>2026 Sales Priced at 2025 Rates</t>
  </si>
  <si>
    <t>2025 FAM Riders</t>
  </si>
  <si>
    <t>2025 DSM Riders</t>
  </si>
  <si>
    <t>2025  Storm Riders</t>
  </si>
  <si>
    <t>MURB</t>
  </si>
  <si>
    <t>2025 Sales Priced at 2025 Rates</t>
  </si>
  <si>
    <t>2025 Sales Priced at 2025 Rates other than DSM Riders which are 2026 Proposed DSM Riders</t>
  </si>
  <si>
    <t>2026 Load  at 2025 Rates with exception of DSM Riders which are 2026 Proposed DSM Riders</t>
  </si>
  <si>
    <t>Percent  Increases in  2026</t>
  </si>
  <si>
    <t>Percent Increase in Riders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</si>
</sst>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_(&quot;$&quot;* #,##0.0_);_(&quot;$&quot;* \(#,##0.0\);_(&quot;$&quot;* &quot;-&quot;??_);_(@_)"/>
    <numFmt numFmtId="170" formatCode="_(&quot;$&quot;* #,##0.00000_);_(&quot;$&quot;* \(#,##0.00000\);_(&quot;$&quot;* &quot;-&quot;??_);_(@_)"/>
    <numFmt numFmtId="171" formatCode="_(&quot;$&quot;* #,##0.000_);_(&quot;$&quot;* \(#,##0.000\);_(&quot;$&quot;* &quot;-&quot;??_);_(@_)"/>
    <numFmt numFmtId="172" formatCode="0.0"/>
    <numFmt numFmtId="173" formatCode="_(* #,##0.000_);_(* \(#,##0.000\);_(* &quot;-&quot;??_);_(@_)"/>
    <numFmt numFmtId="174" formatCode="&quot;$&quot;#,##0.00000_);[Red]\(&quot;$&quot;#,##0.00000\)"/>
    <numFmt numFmtId="175" formatCode="&quot;$&quot;#,##0.0_);[Red]\(&quot;$&quot;#,##0.0\)"/>
    <numFmt numFmtId="176" formatCode="&quot;$&quot;#,##0.000_);[Red]\(&quot;$&quot;#,##0.000\)"/>
    <numFmt numFmtId="177" formatCode="0.0%"/>
    <numFmt numFmtId="178" formatCode="_(* #,##0.0000_);_(* \(#,##0.0000\);_(* &quot;-&quot;??_);_(@_)"/>
    <numFmt numFmtId="179" formatCode="&quot;$&quot;#,##0.000000_);[Red]\(&quot;$&quot;#,##0.000000\)"/>
    <numFmt numFmtId="180" formatCode="0.000%"/>
    <numFmt numFmtId="181" formatCode="_(* #,##0.0_);_(* \(#,##0.0\);_(* &quot;-&quot;?_);_(@_)"/>
    <numFmt numFmtId="182" formatCode="_(* #,##0.000_);_(* \(#,##0.000\);_(* &quot;-&quot;???_);_(@_)"/>
    <numFmt numFmtId="183" formatCode="_(* #,##0.0000000_);_(* \(#,##0.0000000\);_(* &quot;-&quot;??_);_(@_)"/>
    <numFmt numFmtId="184" formatCode="&quot;$&quot;#,##0.00"/>
    <numFmt numFmtId="185" formatCode="_(* #,##0.00_);_(* \(#,##0.00\);_(* &quot;-&quot;?_);_(@_)"/>
    <numFmt numFmtId="186" formatCode="&quot;$&quot;#,##0.0000_);[Red]\(&quot;$&quot;#,##0.0000\)"/>
    <numFmt numFmtId="187" formatCode="&quot;$&quot;#,##0.000000000_);[Red]\(&quot;$&quot;#,##0.000000000\)"/>
    <numFmt numFmtId="188" formatCode="_(* #,##0_);_(* \(#,##0\);_(* &quot;-&quot;??_);_(@_)"/>
    <numFmt numFmtId="189" formatCode="0.0;\(0.0\)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 val="singleAccounting"/>
      <sz val="12"/>
      <name val="Arial"/>
      <family val="2"/>
    </font>
    <font>
      <u/>
      <sz val="12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22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2"/>
      <name val="Arial"/>
      <family val="2"/>
    </font>
    <font>
      <b/>
      <sz val="16"/>
      <name val="Times New Roman"/>
      <family val="1"/>
    </font>
    <font>
      <b/>
      <sz val="36"/>
      <name val="Arial"/>
      <family val="2"/>
    </font>
    <font>
      <sz val="12"/>
      <name val="Times New Roman"/>
      <family val="1"/>
    </font>
    <font>
      <b/>
      <sz val="24"/>
      <name val="Arial"/>
      <family val="2"/>
    </font>
    <font>
      <sz val="24"/>
      <name val="Arial"/>
      <family val="2"/>
    </font>
    <font>
      <sz val="10"/>
      <name val="Aptos"/>
      <family val="2"/>
    </font>
    <font>
      <b/>
      <sz val="12"/>
      <name val="Aptos"/>
      <family val="2"/>
    </font>
    <font>
      <sz val="11"/>
      <color rgb="FF000000"/>
      <name val="Aptos"/>
      <family val="2"/>
    </font>
    <font>
      <b/>
      <sz val="14"/>
      <name val="Aptos"/>
      <family val="2"/>
    </font>
    <font>
      <b/>
      <sz val="12"/>
      <color rgb="FF000000"/>
      <name val="Aptos"/>
      <family val="2"/>
    </font>
    <font>
      <b/>
      <sz val="11"/>
      <color rgb="FF000000"/>
      <name val="Aptos"/>
      <family val="2"/>
    </font>
    <font>
      <sz val="12"/>
      <name val="Aptos"/>
      <family val="2"/>
    </font>
    <font>
      <b/>
      <sz val="10"/>
      <color rgb="FF1290DE"/>
      <name val="Arial"/>
      <family val="2"/>
    </font>
    <font>
      <sz val="10"/>
      <color theme="0"/>
      <name val="Arial"/>
      <family val="2"/>
    </font>
    <font>
      <b/>
      <sz val="28"/>
      <name val="Arial"/>
      <family val="2"/>
    </font>
    <font>
      <b/>
      <sz val="22"/>
      <name val="Aptos"/>
      <family val="2"/>
    </font>
    <font>
      <b/>
      <sz val="14"/>
      <color rgb="FF000000"/>
      <name val="Aptos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1290DE"/>
      <name val="Arial"/>
      <family val="2"/>
    </font>
    <font>
      <b/>
      <sz val="11"/>
      <color rgb="FF1290DE"/>
      <name val="Arial"/>
      <family val="2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rgb="FF1290DE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rgb="FF1290DE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rgb="FF1290DE"/>
      </bottom>
      <diagonal/>
    </border>
    <border>
      <left style="medium">
        <color indexed="64"/>
      </left>
      <right style="thin">
        <color auto="1"/>
      </right>
      <top style="medium">
        <color rgb="FF1290DE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rgb="FF1290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1290DE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rgb="FF1290DE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5">
    <xf numFmtId="0" fontId="0" fillId="0" borderId="0" applyFill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16" fillId="0" borderId="0"/>
    <xf numFmtId="0" fontId="6" fillId="0" borderId="0"/>
    <xf numFmtId="0" fontId="5" fillId="0" borderId="0"/>
    <xf numFmtId="40" fontId="17" fillId="2" borderId="0">
      <alignment horizontal="right"/>
    </xf>
    <xf numFmtId="0" fontId="18" fillId="2" borderId="0">
      <alignment horizontal="right"/>
    </xf>
    <xf numFmtId="0" fontId="19" fillId="2" borderId="3"/>
    <xf numFmtId="0" fontId="19" fillId="0" borderId="0" applyBorder="0">
      <alignment horizontal="centerContinuous"/>
    </xf>
    <xf numFmtId="0" fontId="20" fillId="0" borderId="0" applyBorder="0">
      <alignment horizontal="centerContinuous"/>
    </xf>
    <xf numFmtId="9" fontId="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48">
    <xf numFmtId="0" fontId="0" fillId="0" borderId="0" xfId="0"/>
    <xf numFmtId="174" fontId="12" fillId="0" borderId="0" xfId="2" applyNumberFormat="1" applyFont="1" applyFill="1"/>
    <xf numFmtId="0" fontId="12" fillId="0" borderId="17" xfId="0" applyFont="1" applyFill="1" applyBorder="1"/>
    <xf numFmtId="177" fontId="12" fillId="0" borderId="3" xfId="3" applyNumberFormat="1" applyFont="1" applyFill="1" applyBorder="1" applyAlignment="1">
      <alignment horizontal="right"/>
    </xf>
    <xf numFmtId="177" fontId="12" fillId="0" borderId="7" xfId="3" applyNumberFormat="1" applyFont="1" applyFill="1" applyBorder="1" applyAlignment="1">
      <alignment horizontal="right"/>
    </xf>
    <xf numFmtId="177" fontId="12" fillId="0" borderId="0" xfId="3" applyNumberFormat="1" applyFont="1" applyFill="1" applyBorder="1" applyAlignment="1">
      <alignment horizontal="right"/>
    </xf>
    <xf numFmtId="168" fontId="12" fillId="0" borderId="7" xfId="1" applyNumberFormat="1" applyFont="1" applyFill="1" applyBorder="1"/>
    <xf numFmtId="168" fontId="12" fillId="0" borderId="0" xfId="1" applyNumberFormat="1" applyFont="1" applyFill="1" applyBorder="1"/>
    <xf numFmtId="175" fontId="12" fillId="0" borderId="3" xfId="2" applyNumberFormat="1" applyFont="1" applyFill="1" applyBorder="1"/>
    <xf numFmtId="167" fontId="12" fillId="0" borderId="7" xfId="1" applyFont="1" applyFill="1" applyBorder="1"/>
    <xf numFmtId="166" fontId="12" fillId="0" borderId="0" xfId="2" applyFont="1" applyFill="1"/>
    <xf numFmtId="175" fontId="12" fillId="0" borderId="18" xfId="2" applyNumberFormat="1" applyFont="1" applyFill="1" applyBorder="1"/>
    <xf numFmtId="173" fontId="12" fillId="0" borderId="7" xfId="1" applyNumberFormat="1" applyFont="1" applyFill="1" applyBorder="1"/>
    <xf numFmtId="0" fontId="7" fillId="0" borderId="0" xfId="0" applyFont="1" applyFill="1"/>
    <xf numFmtId="0" fontId="9" fillId="0" borderId="0" xfId="0" applyFont="1" applyFill="1"/>
    <xf numFmtId="0" fontId="0" fillId="0" borderId="0" xfId="0" applyFill="1"/>
    <xf numFmtId="0" fontId="10" fillId="0" borderId="0" xfId="0" applyFont="1" applyFill="1"/>
    <xf numFmtId="0" fontId="11" fillId="0" borderId="0" xfId="0" applyFont="1" applyFill="1"/>
    <xf numFmtId="0" fontId="8" fillId="0" borderId="0" xfId="0" applyFont="1" applyFill="1"/>
    <xf numFmtId="0" fontId="21" fillId="0" borderId="0" xfId="0" applyFont="1" applyFill="1"/>
    <xf numFmtId="0" fontId="12" fillId="0" borderId="0" xfId="0" applyFont="1" applyFill="1"/>
    <xf numFmtId="175" fontId="13" fillId="0" borderId="0" xfId="2" applyNumberFormat="1" applyFont="1" applyFill="1" applyBorder="1"/>
    <xf numFmtId="0" fontId="6" fillId="0" borderId="0" xfId="0" applyFont="1" applyFill="1"/>
    <xf numFmtId="0" fontId="22" fillId="0" borderId="0" xfId="0" applyFont="1" applyFill="1"/>
    <xf numFmtId="0" fontId="15" fillId="0" borderId="0" xfId="0" applyFont="1" applyFill="1"/>
    <xf numFmtId="0" fontId="24" fillId="0" borderId="0" xfId="0" applyFont="1" applyFill="1"/>
    <xf numFmtId="0" fontId="0" fillId="0" borderId="3" xfId="0" applyFill="1" applyBorder="1"/>
    <xf numFmtId="0" fontId="10" fillId="0" borderId="7" xfId="0" applyFont="1" applyFill="1" applyBorder="1"/>
    <xf numFmtId="0" fontId="10" fillId="0" borderId="3" xfId="0" applyFont="1" applyFill="1" applyBorder="1"/>
    <xf numFmtId="175" fontId="12" fillId="0" borderId="7" xfId="2" applyNumberFormat="1" applyFont="1" applyFill="1" applyBorder="1"/>
    <xf numFmtId="175" fontId="14" fillId="0" borderId="7" xfId="2" applyNumberFormat="1" applyFont="1" applyFill="1" applyBorder="1"/>
    <xf numFmtId="175" fontId="14" fillId="0" borderId="3" xfId="2" applyNumberFormat="1" applyFont="1" applyFill="1" applyBorder="1"/>
    <xf numFmtId="175" fontId="13" fillId="0" borderId="7" xfId="2" applyNumberFormat="1" applyFont="1" applyFill="1" applyBorder="1"/>
    <xf numFmtId="175" fontId="13" fillId="0" borderId="3" xfId="2" applyNumberFormat="1" applyFont="1" applyFill="1" applyBorder="1"/>
    <xf numFmtId="176" fontId="12" fillId="0" borderId="7" xfId="2" applyNumberFormat="1" applyFont="1" applyFill="1" applyBorder="1"/>
    <xf numFmtId="165" fontId="12" fillId="0" borderId="0" xfId="2" applyNumberFormat="1" applyFont="1" applyFill="1" applyBorder="1"/>
    <xf numFmtId="165" fontId="12" fillId="0" borderId="3" xfId="2" applyNumberFormat="1" applyFont="1" applyFill="1" applyBorder="1"/>
    <xf numFmtId="165" fontId="13" fillId="0" borderId="3" xfId="2" applyNumberFormat="1" applyFont="1" applyFill="1" applyBorder="1"/>
    <xf numFmtId="165" fontId="14" fillId="0" borderId="0" xfId="2" applyNumberFormat="1" applyFont="1" applyFill="1" applyBorder="1"/>
    <xf numFmtId="165" fontId="13" fillId="0" borderId="0" xfId="2" applyNumberFormat="1" applyFont="1" applyFill="1" applyBorder="1"/>
    <xf numFmtId="165" fontId="14" fillId="0" borderId="3" xfId="2" applyNumberFormat="1" applyFont="1" applyFill="1" applyBorder="1"/>
    <xf numFmtId="174" fontId="12" fillId="0" borderId="0" xfId="2" applyNumberFormat="1" applyFont="1" applyFill="1" applyBorder="1"/>
    <xf numFmtId="0" fontId="0" fillId="0" borderId="7" xfId="0" applyFill="1" applyBorder="1"/>
    <xf numFmtId="0" fontId="0" fillId="0" borderId="0" xfId="0" applyFill="1" applyAlignment="1">
      <alignment horizontal="center" wrapText="1"/>
    </xf>
    <xf numFmtId="169" fontId="12" fillId="0" borderId="7" xfId="2" applyNumberFormat="1" applyFont="1" applyFill="1" applyBorder="1"/>
    <xf numFmtId="169" fontId="12" fillId="0" borderId="3" xfId="2" applyNumberFormat="1" applyFont="1" applyFill="1" applyBorder="1"/>
    <xf numFmtId="0" fontId="0" fillId="0" borderId="9" xfId="0" applyFill="1" applyBorder="1"/>
    <xf numFmtId="0" fontId="0" fillId="0" borderId="10" xfId="0" applyFill="1" applyBorder="1"/>
    <xf numFmtId="0" fontId="7" fillId="0" borderId="0" xfId="0" quotePrefix="1" applyFont="1" applyFill="1" applyAlignment="1">
      <alignment horizontal="center" vertical="center"/>
    </xf>
    <xf numFmtId="0" fontId="11" fillId="0" borderId="7" xfId="0" applyFont="1" applyFill="1" applyBorder="1"/>
    <xf numFmtId="176" fontId="13" fillId="0" borderId="3" xfId="2" applyNumberFormat="1" applyFont="1" applyFill="1" applyBorder="1"/>
    <xf numFmtId="176" fontId="12" fillId="0" borderId="3" xfId="2" applyNumberFormat="1" applyFont="1" applyFill="1" applyBorder="1"/>
    <xf numFmtId="175" fontId="12" fillId="0" borderId="0" xfId="2" applyNumberFormat="1" applyFont="1" applyFill="1" applyBorder="1"/>
    <xf numFmtId="176" fontId="12" fillId="0" borderId="0" xfId="2" applyNumberFormat="1" applyFont="1" applyFill="1" applyBorder="1"/>
    <xf numFmtId="175" fontId="14" fillId="0" borderId="0" xfId="2" applyNumberFormat="1" applyFont="1" applyFill="1" applyBorder="1"/>
    <xf numFmtId="169" fontId="12" fillId="0" borderId="0" xfId="2" applyNumberFormat="1" applyFont="1" applyFill="1" applyBorder="1"/>
    <xf numFmtId="169" fontId="7" fillId="0" borderId="0" xfId="0" quotePrefix="1" applyNumberFormat="1" applyFont="1" applyFill="1" applyAlignment="1">
      <alignment horizontal="center" wrapText="1"/>
    </xf>
    <xf numFmtId="168" fontId="10" fillId="0" borderId="7" xfId="1" applyNumberFormat="1" applyFont="1" applyFill="1" applyBorder="1"/>
    <xf numFmtId="170" fontId="10" fillId="0" borderId="0" xfId="2" applyNumberFormat="1" applyFont="1" applyFill="1"/>
    <xf numFmtId="169" fontId="10" fillId="0" borderId="3" xfId="2" applyNumberFormat="1" applyFont="1" applyFill="1" applyBorder="1"/>
    <xf numFmtId="170" fontId="10" fillId="0" borderId="3" xfId="2" applyNumberFormat="1" applyFont="1" applyFill="1" applyBorder="1"/>
    <xf numFmtId="169" fontId="10" fillId="0" borderId="3" xfId="2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 wrapText="1"/>
    </xf>
    <xf numFmtId="0" fontId="10" fillId="0" borderId="17" xfId="0" applyFont="1" applyFill="1" applyBorder="1"/>
    <xf numFmtId="0" fontId="21" fillId="0" borderId="21" xfId="0" applyFont="1" applyFill="1" applyBorder="1"/>
    <xf numFmtId="168" fontId="10" fillId="0" borderId="8" xfId="1" applyNumberFormat="1" applyFont="1" applyFill="1" applyBorder="1"/>
    <xf numFmtId="170" fontId="10" fillId="0" borderId="9" xfId="2" applyNumberFormat="1" applyFont="1" applyFill="1" applyBorder="1"/>
    <xf numFmtId="169" fontId="10" fillId="0" borderId="10" xfId="2" applyNumberFormat="1" applyFont="1" applyFill="1" applyBorder="1"/>
    <xf numFmtId="170" fontId="10" fillId="0" borderId="10" xfId="2" applyNumberFormat="1" applyFont="1" applyFill="1" applyBorder="1"/>
    <xf numFmtId="0" fontId="10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8" fillId="0" borderId="17" xfId="0" applyFont="1" applyFill="1" applyBorder="1"/>
    <xf numFmtId="168" fontId="10" fillId="0" borderId="0" xfId="1" applyNumberFormat="1" applyFont="1" applyFill="1" applyBorder="1"/>
    <xf numFmtId="166" fontId="10" fillId="0" borderId="3" xfId="2" applyFont="1" applyFill="1" applyBorder="1"/>
    <xf numFmtId="0" fontId="0" fillId="0" borderId="18" xfId="0" applyFill="1" applyBorder="1" applyAlignment="1">
      <alignment horizontal="center" wrapText="1"/>
    </xf>
    <xf numFmtId="0" fontId="21" fillId="0" borderId="19" xfId="0" applyFont="1" applyFill="1" applyBorder="1"/>
    <xf numFmtId="168" fontId="10" fillId="0" borderId="4" xfId="1" applyNumberFormat="1" applyFont="1" applyFill="1" applyBorder="1"/>
    <xf numFmtId="170" fontId="10" fillId="0" borderId="5" xfId="2" applyNumberFormat="1" applyFont="1" applyFill="1" applyBorder="1"/>
    <xf numFmtId="169" fontId="10" fillId="0" borderId="6" xfId="2" applyNumberFormat="1" applyFont="1" applyFill="1" applyBorder="1"/>
    <xf numFmtId="170" fontId="10" fillId="0" borderId="6" xfId="2" applyNumberFormat="1" applyFont="1" applyFill="1" applyBorder="1"/>
    <xf numFmtId="168" fontId="10" fillId="0" borderId="5" xfId="1" applyNumberFormat="1" applyFont="1" applyFill="1" applyBorder="1"/>
    <xf numFmtId="166" fontId="10" fillId="0" borderId="6" xfId="2" applyFont="1" applyFill="1" applyBorder="1"/>
    <xf numFmtId="0" fontId="10" fillId="0" borderId="4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69" fontId="10" fillId="0" borderId="20" xfId="2" applyNumberFormat="1" applyFont="1" applyFill="1" applyBorder="1"/>
    <xf numFmtId="169" fontId="10" fillId="0" borderId="0" xfId="2" applyNumberFormat="1" applyFont="1" applyFill="1" applyBorder="1"/>
    <xf numFmtId="0" fontId="21" fillId="0" borderId="17" xfId="0" applyFont="1" applyFill="1" applyBorder="1"/>
    <xf numFmtId="170" fontId="10" fillId="0" borderId="0" xfId="2" applyNumberFormat="1" applyFont="1" applyFill="1" applyBorder="1"/>
    <xf numFmtId="169" fontId="10" fillId="0" borderId="18" xfId="2" applyNumberFormat="1" applyFont="1" applyFill="1" applyBorder="1"/>
    <xf numFmtId="174" fontId="14" fillId="0" borderId="0" xfId="2" applyNumberFormat="1" applyFont="1" applyFill="1"/>
    <xf numFmtId="168" fontId="13" fillId="0" borderId="7" xfId="1" applyNumberFormat="1" applyFont="1" applyFill="1" applyBorder="1"/>
    <xf numFmtId="178" fontId="12" fillId="0" borderId="7" xfId="1" applyNumberFormat="1" applyFont="1" applyFill="1" applyBorder="1"/>
    <xf numFmtId="175" fontId="14" fillId="0" borderId="18" xfId="2" applyNumberFormat="1" applyFont="1" applyFill="1" applyBorder="1"/>
    <xf numFmtId="178" fontId="0" fillId="0" borderId="0" xfId="0" applyNumberFormat="1" applyFill="1"/>
    <xf numFmtId="168" fontId="13" fillId="0" borderId="0" xfId="1" applyNumberFormat="1" applyFont="1" applyFill="1" applyBorder="1"/>
    <xf numFmtId="178" fontId="13" fillId="0" borderId="7" xfId="1" applyNumberFormat="1" applyFont="1" applyFill="1" applyBorder="1"/>
    <xf numFmtId="175" fontId="13" fillId="0" borderId="18" xfId="2" applyNumberFormat="1" applyFont="1" applyFill="1" applyBorder="1"/>
    <xf numFmtId="0" fontId="22" fillId="0" borderId="21" xfId="0" applyFont="1" applyFill="1" applyBorder="1"/>
    <xf numFmtId="174" fontId="10" fillId="0" borderId="9" xfId="2" applyNumberFormat="1" applyFont="1" applyFill="1" applyBorder="1"/>
    <xf numFmtId="175" fontId="10" fillId="0" borderId="10" xfId="2" applyNumberFormat="1" applyFont="1" applyFill="1" applyBorder="1"/>
    <xf numFmtId="165" fontId="10" fillId="0" borderId="10" xfId="2" applyNumberFormat="1" applyFont="1" applyFill="1" applyBorder="1"/>
    <xf numFmtId="168" fontId="10" fillId="0" borderId="9" xfId="1" applyNumberFormat="1" applyFont="1" applyFill="1" applyBorder="1"/>
    <xf numFmtId="176" fontId="10" fillId="0" borderId="10" xfId="2" applyNumberFormat="1" applyFont="1" applyFill="1" applyBorder="1"/>
    <xf numFmtId="178" fontId="10" fillId="0" borderId="8" xfId="0" applyNumberFormat="1" applyFont="1" applyFill="1" applyBorder="1"/>
    <xf numFmtId="175" fontId="10" fillId="0" borderId="0" xfId="2" applyNumberFormat="1" applyFont="1" applyFill="1" applyBorder="1"/>
    <xf numFmtId="0" fontId="12" fillId="0" borderId="7" xfId="0" applyFont="1" applyFill="1" applyBorder="1"/>
    <xf numFmtId="175" fontId="10" fillId="0" borderId="18" xfId="2" applyNumberFormat="1" applyFont="1" applyFill="1" applyBorder="1"/>
    <xf numFmtId="0" fontId="7" fillId="0" borderId="19" xfId="0" applyFont="1" applyFill="1" applyBorder="1"/>
    <xf numFmtId="168" fontId="12" fillId="0" borderId="4" xfId="1" applyNumberFormat="1" applyFont="1" applyFill="1" applyBorder="1"/>
    <xf numFmtId="174" fontId="12" fillId="0" borderId="5" xfId="2" applyNumberFormat="1" applyFont="1" applyFill="1" applyBorder="1"/>
    <xf numFmtId="175" fontId="12" fillId="0" borderId="6" xfId="2" applyNumberFormat="1" applyFont="1" applyFill="1" applyBorder="1"/>
    <xf numFmtId="168" fontId="12" fillId="0" borderId="5" xfId="1" applyNumberFormat="1" applyFont="1" applyFill="1" applyBorder="1"/>
    <xf numFmtId="176" fontId="12" fillId="0" borderId="6" xfId="2" applyNumberFormat="1" applyFont="1" applyFill="1" applyBorder="1"/>
    <xf numFmtId="0" fontId="12" fillId="0" borderId="4" xfId="0" applyFont="1" applyFill="1" applyBorder="1"/>
    <xf numFmtId="0" fontId="12" fillId="0" borderId="5" xfId="0" applyFont="1" applyFill="1" applyBorder="1"/>
    <xf numFmtId="175" fontId="10" fillId="0" borderId="20" xfId="2" applyNumberFormat="1" applyFont="1" applyFill="1" applyBorder="1"/>
    <xf numFmtId="0" fontId="7" fillId="0" borderId="17" xfId="0" applyFont="1" applyFill="1" applyBorder="1"/>
    <xf numFmtId="174" fontId="14" fillId="0" borderId="0" xfId="2" applyNumberFormat="1" applyFont="1" applyFill="1" applyBorder="1"/>
    <xf numFmtId="173" fontId="13" fillId="0" borderId="7" xfId="1" applyNumberFormat="1" applyFont="1" applyFill="1" applyBorder="1"/>
    <xf numFmtId="175" fontId="10" fillId="0" borderId="22" xfId="2" applyNumberFormat="1" applyFont="1" applyFill="1" applyBorder="1"/>
    <xf numFmtId="168" fontId="14" fillId="0" borderId="7" xfId="1" applyNumberFormat="1" applyFont="1" applyFill="1" applyBorder="1"/>
    <xf numFmtId="168" fontId="14" fillId="0" borderId="7" xfId="1" quotePrefix="1" applyNumberFormat="1" applyFont="1" applyFill="1" applyBorder="1"/>
    <xf numFmtId="168" fontId="14" fillId="0" borderId="0" xfId="1" quotePrefix="1" applyNumberFormat="1" applyFont="1" applyFill="1" applyBorder="1"/>
    <xf numFmtId="0" fontId="14" fillId="0" borderId="7" xfId="0" applyFont="1" applyFill="1" applyBorder="1"/>
    <xf numFmtId="174" fontId="13" fillId="0" borderId="0" xfId="2" applyNumberFormat="1" applyFont="1" applyFill="1"/>
    <xf numFmtId="0" fontId="13" fillId="0" borderId="7" xfId="0" applyFont="1" applyFill="1" applyBorder="1"/>
    <xf numFmtId="0" fontId="12" fillId="0" borderId="21" xfId="0" applyFont="1" applyFill="1" applyBorder="1"/>
    <xf numFmtId="168" fontId="13" fillId="0" borderId="8" xfId="1" applyNumberFormat="1" applyFont="1" applyFill="1" applyBorder="1"/>
    <xf numFmtId="174" fontId="12" fillId="0" borderId="9" xfId="2" applyNumberFormat="1" applyFont="1" applyFill="1" applyBorder="1"/>
    <xf numFmtId="175" fontId="12" fillId="0" borderId="10" xfId="2" applyNumberFormat="1" applyFont="1" applyFill="1" applyBorder="1"/>
    <xf numFmtId="175" fontId="13" fillId="0" borderId="10" xfId="2" applyNumberFormat="1" applyFont="1" applyFill="1" applyBorder="1"/>
    <xf numFmtId="174" fontId="13" fillId="0" borderId="9" xfId="2" applyNumberFormat="1" applyFont="1" applyFill="1" applyBorder="1"/>
    <xf numFmtId="168" fontId="13" fillId="0" borderId="9" xfId="1" applyNumberFormat="1" applyFont="1" applyFill="1" applyBorder="1"/>
    <xf numFmtId="176" fontId="12" fillId="0" borderId="10" xfId="2" applyNumberFormat="1" applyFont="1" applyFill="1" applyBorder="1"/>
    <xf numFmtId="0" fontId="13" fillId="0" borderId="8" xfId="0" applyFont="1" applyFill="1" applyBorder="1"/>
    <xf numFmtId="0" fontId="12" fillId="0" borderId="9" xfId="0" applyFont="1" applyFill="1" applyBorder="1"/>
    <xf numFmtId="172" fontId="12" fillId="0" borderId="7" xfId="0" applyNumberFormat="1" applyFont="1" applyFill="1" applyBorder="1"/>
    <xf numFmtId="0" fontId="13" fillId="0" borderId="0" xfId="0" applyFont="1" applyFill="1"/>
    <xf numFmtId="0" fontId="10" fillId="0" borderId="21" xfId="0" applyFont="1" applyFill="1" applyBorder="1"/>
    <xf numFmtId="173" fontId="10" fillId="0" borderId="8" xfId="0" applyNumberFormat="1" applyFont="1" applyFill="1" applyBorder="1"/>
    <xf numFmtId="168" fontId="12" fillId="0" borderId="7" xfId="0" applyNumberFormat="1" applyFont="1" applyFill="1" applyBorder="1"/>
    <xf numFmtId="168" fontId="12" fillId="0" borderId="4" xfId="0" applyNumberFormat="1" applyFont="1" applyFill="1" applyBorder="1"/>
    <xf numFmtId="0" fontId="10" fillId="0" borderId="19" xfId="0" applyFont="1" applyFill="1" applyBorder="1"/>
    <xf numFmtId="167" fontId="12" fillId="0" borderId="4" xfId="1" applyFont="1" applyFill="1" applyBorder="1"/>
    <xf numFmtId="166" fontId="12" fillId="0" borderId="5" xfId="2" applyFont="1" applyFill="1" applyBorder="1"/>
    <xf numFmtId="175" fontId="12" fillId="0" borderId="20" xfId="2" applyNumberFormat="1" applyFont="1" applyFill="1" applyBorder="1"/>
    <xf numFmtId="168" fontId="14" fillId="0" borderId="0" xfId="1" applyNumberFormat="1" applyFont="1" applyFill="1" applyBorder="1"/>
    <xf numFmtId="0" fontId="14" fillId="0" borderId="0" xfId="0" applyFont="1" applyFill="1"/>
    <xf numFmtId="168" fontId="14" fillId="0" borderId="7" xfId="0" applyNumberFormat="1" applyFont="1" applyFill="1" applyBorder="1"/>
    <xf numFmtId="167" fontId="13" fillId="0" borderId="7" xfId="1" applyFont="1" applyFill="1" applyBorder="1"/>
    <xf numFmtId="167" fontId="13" fillId="0" borderId="0" xfId="0" applyNumberFormat="1" applyFont="1" applyFill="1"/>
    <xf numFmtId="168" fontId="12" fillId="0" borderId="0" xfId="0" applyNumberFormat="1" applyFont="1" applyFill="1"/>
    <xf numFmtId="168" fontId="13" fillId="0" borderId="4" xfId="1" applyNumberFormat="1" applyFont="1" applyFill="1" applyBorder="1"/>
    <xf numFmtId="175" fontId="13" fillId="0" borderId="6" xfId="2" applyNumberFormat="1" applyFont="1" applyFill="1" applyBorder="1"/>
    <xf numFmtId="174" fontId="13" fillId="0" borderId="5" xfId="2" applyNumberFormat="1" applyFont="1" applyFill="1" applyBorder="1"/>
    <xf numFmtId="168" fontId="13" fillId="0" borderId="5" xfId="1" applyNumberFormat="1" applyFont="1" applyFill="1" applyBorder="1"/>
    <xf numFmtId="168" fontId="13" fillId="0" borderId="4" xfId="0" applyNumberFormat="1" applyFont="1" applyFill="1" applyBorder="1"/>
    <xf numFmtId="166" fontId="13" fillId="0" borderId="5" xfId="2" applyFont="1" applyFill="1" applyBorder="1"/>
    <xf numFmtId="174" fontId="13" fillId="0" borderId="0" xfId="2" applyNumberFormat="1" applyFont="1" applyFill="1" applyBorder="1"/>
    <xf numFmtId="168" fontId="13" fillId="0" borderId="7" xfId="0" applyNumberFormat="1" applyFont="1" applyFill="1" applyBorder="1"/>
    <xf numFmtId="166" fontId="13" fillId="0" borderId="0" xfId="2" applyFont="1" applyFill="1" applyBorder="1"/>
    <xf numFmtId="166" fontId="13" fillId="0" borderId="0" xfId="2" applyFont="1" applyFill="1"/>
    <xf numFmtId="168" fontId="10" fillId="0" borderId="8" xfId="0" applyNumberFormat="1" applyFont="1" applyFill="1" applyBorder="1"/>
    <xf numFmtId="168" fontId="10" fillId="0" borderId="9" xfId="0" applyNumberFormat="1" applyFont="1" applyFill="1" applyBorder="1"/>
    <xf numFmtId="172" fontId="10" fillId="0" borderId="8" xfId="0" applyNumberFormat="1" applyFont="1" applyFill="1" applyBorder="1"/>
    <xf numFmtId="168" fontId="12" fillId="0" borderId="3" xfId="1" applyNumberFormat="1" applyFont="1" applyFill="1" applyBorder="1"/>
    <xf numFmtId="168" fontId="12" fillId="0" borderId="8" xfId="1" applyNumberFormat="1" applyFont="1" applyFill="1" applyBorder="1"/>
    <xf numFmtId="168" fontId="12" fillId="0" borderId="9" xfId="1" applyNumberFormat="1" applyFont="1" applyFill="1" applyBorder="1"/>
    <xf numFmtId="0" fontId="8" fillId="0" borderId="21" xfId="0" applyFont="1" applyFill="1" applyBorder="1"/>
    <xf numFmtId="176" fontId="10" fillId="0" borderId="9" xfId="2" applyNumberFormat="1" applyFont="1" applyFill="1" applyBorder="1"/>
    <xf numFmtId="171" fontId="12" fillId="0" borderId="0" xfId="2" applyNumberFormat="1" applyFont="1" applyFill="1"/>
    <xf numFmtId="0" fontId="8" fillId="0" borderId="23" xfId="0" applyFont="1" applyFill="1" applyBorder="1"/>
    <xf numFmtId="168" fontId="10" fillId="0" borderId="13" xfId="1" applyNumberFormat="1" applyFont="1" applyFill="1" applyBorder="1"/>
    <xf numFmtId="174" fontId="10" fillId="0" borderId="2" xfId="2" applyNumberFormat="1" applyFont="1" applyFill="1" applyBorder="1"/>
    <xf numFmtId="175" fontId="10" fillId="0" borderId="14" xfId="2" applyNumberFormat="1" applyFont="1" applyFill="1" applyBorder="1"/>
    <xf numFmtId="168" fontId="10" fillId="0" borderId="13" xfId="0" applyNumberFormat="1" applyFont="1" applyFill="1" applyBorder="1"/>
    <xf numFmtId="168" fontId="10" fillId="0" borderId="2" xfId="0" applyNumberFormat="1" applyFont="1" applyFill="1" applyBorder="1"/>
    <xf numFmtId="171" fontId="10" fillId="0" borderId="2" xfId="0" applyNumberFormat="1" applyFont="1" applyFill="1" applyBorder="1"/>
    <xf numFmtId="176" fontId="10" fillId="0" borderId="14" xfId="2" applyNumberFormat="1" applyFont="1" applyFill="1" applyBorder="1"/>
    <xf numFmtId="0" fontId="10" fillId="0" borderId="2" xfId="0" applyFont="1" applyFill="1" applyBorder="1"/>
    <xf numFmtId="176" fontId="10" fillId="0" borderId="24" xfId="2" applyNumberFormat="1" applyFont="1" applyFill="1" applyBorder="1"/>
    <xf numFmtId="176" fontId="10" fillId="0" borderId="0" xfId="2" applyNumberFormat="1" applyFont="1" applyFill="1" applyBorder="1"/>
    <xf numFmtId="168" fontId="12" fillId="0" borderId="0" xfId="1" applyNumberFormat="1" applyFont="1" applyFill="1"/>
    <xf numFmtId="170" fontId="12" fillId="0" borderId="0" xfId="2" applyNumberFormat="1" applyFont="1" applyFill="1"/>
    <xf numFmtId="169" fontId="12" fillId="0" borderId="0" xfId="2" applyNumberFormat="1" applyFont="1" applyFill="1"/>
    <xf numFmtId="175" fontId="10" fillId="0" borderId="0" xfId="2" applyNumberFormat="1" applyFont="1" applyFill="1"/>
    <xf numFmtId="2" fontId="12" fillId="0" borderId="0" xfId="0" applyNumberFormat="1" applyFont="1" applyFill="1"/>
    <xf numFmtId="168" fontId="12" fillId="0" borderId="8" xfId="0" applyNumberFormat="1" applyFont="1" applyFill="1" applyBorder="1"/>
    <xf numFmtId="173" fontId="10" fillId="0" borderId="13" xfId="0" applyNumberFormat="1" applyFont="1" applyFill="1" applyBorder="1"/>
    <xf numFmtId="165" fontId="10" fillId="0" borderId="0" xfId="2" applyNumberFormat="1" applyFont="1" applyFill="1" applyBorder="1"/>
    <xf numFmtId="168" fontId="0" fillId="0" borderId="0" xfId="1" applyNumberFormat="1" applyFont="1" applyFill="1"/>
    <xf numFmtId="170" fontId="0" fillId="0" borderId="0" xfId="2" applyNumberFormat="1" applyFont="1" applyFill="1"/>
    <xf numFmtId="169" fontId="0" fillId="0" borderId="0" xfId="2" applyNumberFormat="1" applyFont="1" applyFill="1"/>
    <xf numFmtId="166" fontId="0" fillId="0" borderId="0" xfId="2" applyFont="1" applyFill="1"/>
    <xf numFmtId="169" fontId="11" fillId="0" borderId="0" xfId="2" applyNumberFormat="1" applyFont="1" applyFill="1"/>
    <xf numFmtId="167" fontId="0" fillId="0" borderId="0" xfId="1" applyFont="1" applyFill="1"/>
    <xf numFmtId="0" fontId="11" fillId="0" borderId="3" xfId="0" applyFont="1" applyFill="1" applyBorder="1"/>
    <xf numFmtId="181" fontId="14" fillId="0" borderId="0" xfId="2" applyNumberFormat="1" applyFont="1" applyFill="1" applyBorder="1"/>
    <xf numFmtId="181" fontId="12" fillId="0" borderId="0" xfId="2" applyNumberFormat="1" applyFont="1" applyFill="1" applyBorder="1"/>
    <xf numFmtId="175" fontId="0" fillId="0" borderId="0" xfId="0" applyNumberFormat="1" applyFill="1"/>
    <xf numFmtId="182" fontId="12" fillId="0" borderId="0" xfId="2" applyNumberFormat="1" applyFont="1" applyFill="1" applyBorder="1"/>
    <xf numFmtId="173" fontId="10" fillId="0" borderId="13" xfId="1" applyNumberFormat="1" applyFont="1" applyFill="1" applyBorder="1"/>
    <xf numFmtId="0" fontId="0" fillId="0" borderId="0" xfId="0" applyFill="1" applyAlignment="1">
      <alignment horizontal="center" vertical="center"/>
    </xf>
    <xf numFmtId="175" fontId="15" fillId="0" borderId="0" xfId="0" applyNumberFormat="1" applyFont="1" applyFill="1"/>
    <xf numFmtId="175" fontId="12" fillId="0" borderId="3" xfId="0" applyNumberFormat="1" applyFont="1" applyFill="1" applyBorder="1"/>
    <xf numFmtId="177" fontId="12" fillId="0" borderId="7" xfId="3" applyNumberFormat="1" applyFont="1" applyFill="1" applyBorder="1"/>
    <xf numFmtId="177" fontId="12" fillId="0" borderId="0" xfId="3" applyNumberFormat="1" applyFont="1" applyFill="1" applyBorder="1"/>
    <xf numFmtId="177" fontId="12" fillId="0" borderId="3" xfId="3" applyNumberFormat="1" applyFont="1" applyFill="1" applyBorder="1"/>
    <xf numFmtId="177" fontId="0" fillId="0" borderId="0" xfId="0" applyNumberFormat="1" applyFill="1"/>
    <xf numFmtId="177" fontId="14" fillId="0" borderId="7" xfId="3" applyNumberFormat="1" applyFont="1" applyFill="1" applyBorder="1"/>
    <xf numFmtId="177" fontId="14" fillId="0" borderId="0" xfId="3" applyNumberFormat="1" applyFont="1" applyFill="1" applyBorder="1"/>
    <xf numFmtId="177" fontId="14" fillId="0" borderId="3" xfId="3" applyNumberFormat="1" applyFont="1" applyFill="1" applyBorder="1"/>
    <xf numFmtId="177" fontId="0" fillId="0" borderId="7" xfId="0" applyNumberFormat="1" applyFill="1" applyBorder="1"/>
    <xf numFmtId="177" fontId="0" fillId="0" borderId="3" xfId="0" applyNumberFormat="1" applyFill="1" applyBorder="1"/>
    <xf numFmtId="177" fontId="15" fillId="0" borderId="0" xfId="0" applyNumberFormat="1" applyFont="1" applyFill="1"/>
    <xf numFmtId="177" fontId="0" fillId="0" borderId="0" xfId="0" applyNumberFormat="1" applyFill="1" applyAlignment="1">
      <alignment horizontal="right"/>
    </xf>
    <xf numFmtId="177" fontId="15" fillId="0" borderId="7" xfId="0" applyNumberFormat="1" applyFont="1" applyFill="1" applyBorder="1"/>
    <xf numFmtId="177" fontId="15" fillId="0" borderId="3" xfId="0" applyNumberFormat="1" applyFont="1" applyFill="1" applyBorder="1"/>
    <xf numFmtId="0" fontId="28" fillId="0" borderId="0" xfId="11" applyFont="1"/>
    <xf numFmtId="0" fontId="6" fillId="0" borderId="0" xfId="11"/>
    <xf numFmtId="179" fontId="14" fillId="0" borderId="3" xfId="2" applyNumberFormat="1" applyFont="1" applyFill="1" applyBorder="1"/>
    <xf numFmtId="0" fontId="21" fillId="0" borderId="3" xfId="0" applyFont="1" applyFill="1" applyBorder="1"/>
    <xf numFmtId="175" fontId="10" fillId="0" borderId="3" xfId="0" applyNumberFormat="1" applyFont="1" applyFill="1" applyBorder="1"/>
    <xf numFmtId="175" fontId="7" fillId="0" borderId="3" xfId="0" applyNumberFormat="1" applyFont="1" applyFill="1" applyBorder="1"/>
    <xf numFmtId="175" fontId="8" fillId="0" borderId="3" xfId="0" applyNumberFormat="1" applyFont="1" applyFill="1" applyBorder="1"/>
    <xf numFmtId="175" fontId="21" fillId="0" borderId="3" xfId="0" applyNumberFormat="1" applyFont="1" applyFill="1" applyBorder="1"/>
    <xf numFmtId="0" fontId="21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right"/>
    </xf>
    <xf numFmtId="175" fontId="0" fillId="0" borderId="10" xfId="0" applyNumberFormat="1" applyFill="1" applyBorder="1"/>
    <xf numFmtId="175" fontId="0" fillId="0" borderId="9" xfId="0" applyNumberFormat="1" applyFill="1" applyBorder="1"/>
    <xf numFmtId="181" fontId="12" fillId="0" borderId="7" xfId="2" applyNumberFormat="1" applyFont="1" applyFill="1" applyBorder="1"/>
    <xf numFmtId="165" fontId="14" fillId="0" borderId="7" xfId="2" applyNumberFormat="1" applyFont="1" applyFill="1" applyBorder="1"/>
    <xf numFmtId="165" fontId="12" fillId="0" borderId="7" xfId="2" applyNumberFormat="1" applyFont="1" applyFill="1" applyBorder="1"/>
    <xf numFmtId="165" fontId="13" fillId="0" borderId="7" xfId="2" applyNumberFormat="1" applyFont="1" applyFill="1" applyBorder="1"/>
    <xf numFmtId="165" fontId="10" fillId="0" borderId="7" xfId="2" applyNumberFormat="1" applyFont="1" applyFill="1" applyBorder="1"/>
    <xf numFmtId="165" fontId="10" fillId="0" borderId="3" xfId="2" applyNumberFormat="1" applyFont="1" applyFill="1" applyBorder="1"/>
    <xf numFmtId="181" fontId="12" fillId="0" borderId="3" xfId="2" applyNumberFormat="1" applyFont="1" applyFill="1" applyBorder="1"/>
    <xf numFmtId="165" fontId="10" fillId="0" borderId="8" xfId="2" applyNumberFormat="1" applyFont="1" applyFill="1" applyBorder="1"/>
    <xf numFmtId="165" fontId="10" fillId="0" borderId="9" xfId="2" applyNumberFormat="1" applyFont="1" applyFill="1" applyBorder="1"/>
    <xf numFmtId="0" fontId="8" fillId="0" borderId="7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165" fontId="0" fillId="0" borderId="0" xfId="0" applyNumberFormat="1" applyFill="1"/>
    <xf numFmtId="0" fontId="10" fillId="0" borderId="0" xfId="11" applyFont="1"/>
    <xf numFmtId="173" fontId="10" fillId="0" borderId="8" xfId="1" applyNumberFormat="1" applyFont="1" applyFill="1" applyBorder="1"/>
    <xf numFmtId="173" fontId="14" fillId="0" borderId="7" xfId="1" applyNumberFormat="1" applyFont="1" applyFill="1" applyBorder="1"/>
    <xf numFmtId="0" fontId="33" fillId="0" borderId="0" xfId="11" applyFont="1"/>
    <xf numFmtId="173" fontId="0" fillId="0" borderId="0" xfId="0" applyNumberFormat="1" applyFill="1"/>
    <xf numFmtId="181" fontId="14" fillId="0" borderId="7" xfId="2" applyNumberFormat="1" applyFont="1" applyFill="1" applyBorder="1"/>
    <xf numFmtId="176" fontId="10" fillId="0" borderId="7" xfId="2" applyNumberFormat="1" applyFont="1" applyFill="1" applyBorder="1"/>
    <xf numFmtId="181" fontId="13" fillId="0" borderId="7" xfId="2" applyNumberFormat="1" applyFont="1" applyFill="1" applyBorder="1"/>
    <xf numFmtId="175" fontId="11" fillId="0" borderId="40" xfId="11" applyNumberFormat="1" applyFont="1" applyBorder="1"/>
    <xf numFmtId="177" fontId="11" fillId="0" borderId="0" xfId="3" applyNumberFormat="1" applyFont="1" applyFill="1"/>
    <xf numFmtId="179" fontId="12" fillId="0" borderId="0" xfId="2" applyNumberFormat="1" applyFont="1" applyFill="1"/>
    <xf numFmtId="165" fontId="11" fillId="0" borderId="0" xfId="0" applyNumberFormat="1" applyFont="1" applyFill="1"/>
    <xf numFmtId="0" fontId="10" fillId="0" borderId="39" xfId="0" applyFont="1" applyFill="1" applyBorder="1"/>
    <xf numFmtId="0" fontId="0" fillId="0" borderId="39" xfId="0" applyFill="1" applyBorder="1"/>
    <xf numFmtId="177" fontId="12" fillId="0" borderId="39" xfId="3" applyNumberFormat="1" applyFont="1" applyFill="1" applyBorder="1"/>
    <xf numFmtId="177" fontId="0" fillId="0" borderId="39" xfId="0" applyNumberFormat="1" applyFill="1" applyBorder="1"/>
    <xf numFmtId="177" fontId="14" fillId="0" borderId="39" xfId="3" applyNumberFormat="1" applyFont="1" applyFill="1" applyBorder="1"/>
    <xf numFmtId="177" fontId="12" fillId="0" borderId="39" xfId="3" applyNumberFormat="1" applyFont="1" applyFill="1" applyBorder="1" applyAlignment="1">
      <alignment horizontal="right"/>
    </xf>
    <xf numFmtId="177" fontId="15" fillId="0" borderId="39" xfId="0" applyNumberFormat="1" applyFont="1" applyFill="1" applyBorder="1"/>
    <xf numFmtId="177" fontId="12" fillId="0" borderId="46" xfId="3" applyNumberFormat="1" applyFont="1" applyFill="1" applyBorder="1"/>
    <xf numFmtId="0" fontId="21" fillId="0" borderId="47" xfId="0" applyFont="1" applyFill="1" applyBorder="1" applyAlignment="1">
      <alignment horizontal="center" vertical="center" wrapText="1"/>
    </xf>
    <xf numFmtId="0" fontId="36" fillId="0" borderId="0" xfId="11" applyFont="1"/>
    <xf numFmtId="0" fontId="37" fillId="0" borderId="0" xfId="11" applyFont="1"/>
    <xf numFmtId="0" fontId="36" fillId="0" borderId="2" xfId="11" applyFont="1" applyBorder="1"/>
    <xf numFmtId="0" fontId="36" fillId="0" borderId="27" xfId="11" applyFont="1" applyBorder="1"/>
    <xf numFmtId="0" fontId="38" fillId="0" borderId="33" xfId="11" applyFont="1" applyBorder="1" applyAlignment="1">
      <alignment vertical="center"/>
    </xf>
    <xf numFmtId="0" fontId="40" fillId="0" borderId="28" xfId="11" applyFont="1" applyBorder="1" applyAlignment="1">
      <alignment horizontal="center" vertical="center" wrapText="1"/>
    </xf>
    <xf numFmtId="0" fontId="40" fillId="0" borderId="33" xfId="11" applyFont="1" applyBorder="1" applyAlignment="1">
      <alignment horizontal="center" vertical="center" wrapText="1"/>
    </xf>
    <xf numFmtId="0" fontId="40" fillId="0" borderId="31" xfId="11" applyFont="1" applyBorder="1" applyAlignment="1">
      <alignment horizontal="center" vertical="center" wrapText="1"/>
    </xf>
    <xf numFmtId="0" fontId="41" fillId="0" borderId="33" xfId="11" applyFont="1" applyBorder="1" applyAlignment="1">
      <alignment vertical="center"/>
    </xf>
    <xf numFmtId="0" fontId="41" fillId="0" borderId="28" xfId="11" applyFont="1" applyBorder="1" applyAlignment="1">
      <alignment vertical="center"/>
    </xf>
    <xf numFmtId="0" fontId="36" fillId="0" borderId="31" xfId="11" applyFont="1" applyBorder="1"/>
    <xf numFmtId="0" fontId="38" fillId="0" borderId="33" xfId="11" applyFont="1" applyBorder="1" applyAlignment="1">
      <alignment horizontal="right" vertical="center"/>
    </xf>
    <xf numFmtId="177" fontId="38" fillId="0" borderId="28" xfId="3" applyNumberFormat="1" applyFont="1" applyFill="1" applyBorder="1" applyAlignment="1">
      <alignment horizontal="right" vertical="center"/>
    </xf>
    <xf numFmtId="177" fontId="38" fillId="0" borderId="31" xfId="11" applyNumberFormat="1" applyFont="1" applyBorder="1" applyAlignment="1">
      <alignment horizontal="center" vertical="center"/>
    </xf>
    <xf numFmtId="0" fontId="41" fillId="0" borderId="33" xfId="11" applyFont="1" applyBorder="1" applyAlignment="1">
      <alignment horizontal="right" vertical="center"/>
    </xf>
    <xf numFmtId="177" fontId="41" fillId="0" borderId="28" xfId="3" applyNumberFormat="1" applyFont="1" applyFill="1" applyBorder="1" applyAlignment="1">
      <alignment horizontal="right" vertical="center"/>
    </xf>
    <xf numFmtId="177" fontId="41" fillId="0" borderId="31" xfId="11" applyNumberFormat="1" applyFont="1" applyBorder="1" applyAlignment="1">
      <alignment horizontal="center" vertical="center"/>
    </xf>
    <xf numFmtId="177" fontId="41" fillId="0" borderId="28" xfId="3" applyNumberFormat="1" applyFont="1" applyFill="1" applyBorder="1" applyAlignment="1">
      <alignment vertical="center"/>
    </xf>
    <xf numFmtId="0" fontId="42" fillId="0" borderId="0" xfId="11" applyFont="1"/>
    <xf numFmtId="164" fontId="11" fillId="0" borderId="0" xfId="0" applyNumberFormat="1" applyFont="1" applyFill="1"/>
    <xf numFmtId="183" fontId="12" fillId="0" borderId="7" xfId="1" applyNumberFormat="1" applyFont="1" applyFill="1" applyBorder="1"/>
    <xf numFmtId="178" fontId="10" fillId="0" borderId="8" xfId="1" applyNumberFormat="1" applyFont="1" applyFill="1" applyBorder="1"/>
    <xf numFmtId="10" fontId="38" fillId="0" borderId="28" xfId="3" applyNumberFormat="1" applyFont="1" applyFill="1" applyBorder="1" applyAlignment="1">
      <alignment horizontal="right" vertical="center"/>
    </xf>
    <xf numFmtId="10" fontId="41" fillId="0" borderId="28" xfId="3" applyNumberFormat="1" applyFont="1" applyFill="1" applyBorder="1" applyAlignment="1">
      <alignment horizontal="right" vertical="center"/>
    </xf>
    <xf numFmtId="180" fontId="41" fillId="0" borderId="28" xfId="3" applyNumberFormat="1" applyFont="1" applyFill="1" applyBorder="1" applyAlignment="1">
      <alignment horizontal="right" vertical="center"/>
    </xf>
    <xf numFmtId="0" fontId="31" fillId="0" borderId="0" xfId="11" applyFont="1" applyAlignment="1">
      <alignment horizontal="left" vertical="center" wrapText="1"/>
    </xf>
    <xf numFmtId="0" fontId="10" fillId="0" borderId="0" xfId="11" applyFont="1" applyAlignment="1">
      <alignment horizontal="left"/>
    </xf>
    <xf numFmtId="0" fontId="6" fillId="0" borderId="0" xfId="11" applyAlignment="1">
      <alignment horizontal="left"/>
    </xf>
    <xf numFmtId="0" fontId="27" fillId="0" borderId="32" xfId="11" applyFont="1" applyBorder="1" applyAlignment="1">
      <alignment vertical="center"/>
    </xf>
    <xf numFmtId="0" fontId="27" fillId="0" borderId="51" xfId="11" applyFont="1" applyBorder="1" applyAlignment="1">
      <alignment vertical="center"/>
    </xf>
    <xf numFmtId="175" fontId="6" fillId="0" borderId="0" xfId="11" applyNumberFormat="1"/>
    <xf numFmtId="177" fontId="11" fillId="0" borderId="31" xfId="3" applyNumberFormat="1" applyFont="1" applyBorder="1"/>
    <xf numFmtId="177" fontId="6" fillId="0" borderId="31" xfId="3" applyNumberFormat="1" applyFont="1" applyBorder="1"/>
    <xf numFmtId="177" fontId="6" fillId="0" borderId="0" xfId="11" applyNumberFormat="1"/>
    <xf numFmtId="175" fontId="43" fillId="0" borderId="55" xfId="11" applyNumberFormat="1" applyFont="1" applyBorder="1"/>
    <xf numFmtId="177" fontId="43" fillId="0" borderId="20" xfId="3" applyNumberFormat="1" applyFont="1" applyBorder="1"/>
    <xf numFmtId="0" fontId="10" fillId="0" borderId="20" xfId="11" quotePrefix="1" applyFont="1" applyBorder="1" applyAlignment="1">
      <alignment horizontal="center" wrapText="1"/>
    </xf>
    <xf numFmtId="177" fontId="10" fillId="0" borderId="18" xfId="11" quotePrefix="1" applyNumberFormat="1" applyFont="1" applyBorder="1" applyAlignment="1">
      <alignment horizontal="center" wrapText="1"/>
    </xf>
    <xf numFmtId="175" fontId="43" fillId="0" borderId="57" xfId="11" applyNumberFormat="1" applyFont="1" applyBorder="1"/>
    <xf numFmtId="177" fontId="43" fillId="0" borderId="58" xfId="3" applyNumberFormat="1" applyFont="1" applyBorder="1"/>
    <xf numFmtId="175" fontId="11" fillId="0" borderId="29" xfId="11" applyNumberFormat="1" applyFont="1" applyBorder="1"/>
    <xf numFmtId="175" fontId="43" fillId="0" borderId="60" xfId="11" applyNumberFormat="1" applyFont="1" applyBorder="1"/>
    <xf numFmtId="175" fontId="43" fillId="0" borderId="19" xfId="11" applyNumberFormat="1" applyFont="1" applyBorder="1"/>
    <xf numFmtId="0" fontId="44" fillId="0" borderId="0" xfId="11" applyFont="1"/>
    <xf numFmtId="0" fontId="10" fillId="0" borderId="19" xfId="11" quotePrefix="1" applyFont="1" applyBorder="1" applyAlignment="1">
      <alignment horizontal="center" wrapText="1"/>
    </xf>
    <xf numFmtId="184" fontId="6" fillId="0" borderId="0" xfId="11" applyNumberFormat="1"/>
    <xf numFmtId="185" fontId="12" fillId="0" borderId="0" xfId="2" applyNumberFormat="1" applyFont="1" applyFill="1" applyBorder="1"/>
    <xf numFmtId="175" fontId="11" fillId="0" borderId="0" xfId="0" applyNumberFormat="1" applyFont="1" applyFill="1"/>
    <xf numFmtId="10" fontId="12" fillId="0" borderId="0" xfId="3" applyNumberFormat="1" applyFont="1" applyFill="1" applyBorder="1"/>
    <xf numFmtId="10" fontId="14" fillId="0" borderId="0" xfId="3" applyNumberFormat="1" applyFont="1" applyFill="1" applyBorder="1"/>
    <xf numFmtId="0" fontId="27" fillId="0" borderId="61" xfId="11" applyFont="1" applyBorder="1" applyAlignment="1">
      <alignment vertical="center"/>
    </xf>
    <xf numFmtId="0" fontId="26" fillId="0" borderId="15" xfId="11" applyFont="1" applyBorder="1" applyAlignment="1">
      <alignment vertical="center"/>
    </xf>
    <xf numFmtId="0" fontId="26" fillId="0" borderId="37" xfId="11" applyFont="1" applyBorder="1" applyAlignment="1">
      <alignment vertical="center"/>
    </xf>
    <xf numFmtId="0" fontId="21" fillId="0" borderId="7" xfId="0" applyFont="1" applyFill="1" applyBorder="1" applyAlignment="1">
      <alignment horizontal="center" wrapText="1"/>
    </xf>
    <xf numFmtId="0" fontId="7" fillId="0" borderId="4" xfId="0" quotePrefix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77" fontId="0" fillId="0" borderId="7" xfId="0" applyNumberFormat="1" applyFill="1" applyBorder="1" applyAlignment="1">
      <alignment horizontal="center" vertical="center"/>
    </xf>
    <xf numFmtId="10" fontId="0" fillId="0" borderId="0" xfId="0" applyNumberFormat="1" applyFill="1"/>
    <xf numFmtId="0" fontId="0" fillId="0" borderId="8" xfId="0" applyFill="1" applyBorder="1"/>
    <xf numFmtId="186" fontId="12" fillId="0" borderId="7" xfId="2" applyNumberFormat="1" applyFont="1" applyFill="1" applyBorder="1"/>
    <xf numFmtId="9" fontId="12" fillId="0" borderId="3" xfId="3" applyFont="1" applyFill="1" applyBorder="1"/>
    <xf numFmtId="0" fontId="26" fillId="0" borderId="1" xfId="11" applyFont="1" applyBorder="1" applyAlignment="1">
      <alignment vertical="center"/>
    </xf>
    <xf numFmtId="0" fontId="36" fillId="0" borderId="30" xfId="11" applyFont="1" applyBorder="1"/>
    <xf numFmtId="0" fontId="40" fillId="0" borderId="29" xfId="11" applyFont="1" applyBorder="1" applyAlignment="1">
      <alignment horizontal="center" vertical="center" wrapText="1"/>
    </xf>
    <xf numFmtId="0" fontId="41" fillId="0" borderId="29" xfId="11" applyFont="1" applyBorder="1" applyAlignment="1">
      <alignment vertical="center"/>
    </xf>
    <xf numFmtId="177" fontId="38" fillId="0" borderId="29" xfId="3" applyNumberFormat="1" applyFont="1" applyFill="1" applyBorder="1" applyAlignment="1">
      <alignment horizontal="right" vertical="center"/>
    </xf>
    <xf numFmtId="177" fontId="41" fillId="0" borderId="29" xfId="3" applyNumberFormat="1" applyFont="1" applyFill="1" applyBorder="1" applyAlignment="1">
      <alignment horizontal="right" vertical="center"/>
    </xf>
    <xf numFmtId="177" fontId="41" fillId="0" borderId="29" xfId="3" applyNumberFormat="1" applyFont="1" applyFill="1" applyBorder="1" applyAlignment="1">
      <alignment vertical="center"/>
    </xf>
    <xf numFmtId="165" fontId="43" fillId="0" borderId="57" xfId="11" applyNumberFormat="1" applyFont="1" applyBorder="1"/>
    <xf numFmtId="175" fontId="10" fillId="0" borderId="7" xfId="2" applyNumberFormat="1" applyFont="1" applyFill="1" applyBorder="1"/>
    <xf numFmtId="176" fontId="10" fillId="0" borderId="8" xfId="2" applyNumberFormat="1" applyFont="1" applyFill="1" applyBorder="1"/>
    <xf numFmtId="175" fontId="10" fillId="0" borderId="9" xfId="2" applyNumberFormat="1" applyFont="1" applyFill="1" applyBorder="1"/>
    <xf numFmtId="175" fontId="10" fillId="0" borderId="8" xfId="2" applyNumberFormat="1" applyFont="1" applyFill="1" applyBorder="1"/>
    <xf numFmtId="175" fontId="10" fillId="0" borderId="3" xfId="2" applyNumberFormat="1" applyFont="1" applyFill="1" applyBorder="1"/>
    <xf numFmtId="177" fontId="11" fillId="0" borderId="8" xfId="0" applyNumberFormat="1" applyFont="1" applyFill="1" applyBorder="1" applyAlignment="1">
      <alignment horizontal="center" vertical="center"/>
    </xf>
    <xf numFmtId="177" fontId="10" fillId="0" borderId="8" xfId="3" applyNumberFormat="1" applyFont="1" applyFill="1" applyBorder="1"/>
    <xf numFmtId="177" fontId="10" fillId="0" borderId="9" xfId="3" applyNumberFormat="1" applyFont="1" applyFill="1" applyBorder="1"/>
    <xf numFmtId="177" fontId="10" fillId="0" borderId="10" xfId="3" applyNumberFormat="1" applyFont="1" applyFill="1" applyBorder="1"/>
    <xf numFmtId="177" fontId="10" fillId="0" borderId="46" xfId="3" applyNumberFormat="1" applyFont="1" applyFill="1" applyBorder="1"/>
    <xf numFmtId="177" fontId="11" fillId="0" borderId="0" xfId="0" applyNumberFormat="1" applyFont="1" applyFill="1"/>
    <xf numFmtId="179" fontId="12" fillId="0" borderId="7" xfId="2" applyNumberFormat="1" applyFont="1" applyFill="1" applyBorder="1"/>
    <xf numFmtId="175" fontId="6" fillId="0" borderId="0" xfId="0" applyNumberFormat="1" applyFont="1" applyFill="1"/>
    <xf numFmtId="165" fontId="6" fillId="0" borderId="0" xfId="0" applyNumberFormat="1" applyFont="1" applyFill="1"/>
    <xf numFmtId="187" fontId="12" fillId="0" borderId="3" xfId="2" applyNumberFormat="1" applyFont="1" applyFill="1" applyBorder="1"/>
    <xf numFmtId="2" fontId="11" fillId="0" borderId="0" xfId="0" applyNumberFormat="1" applyFont="1" applyFill="1"/>
    <xf numFmtId="184" fontId="9" fillId="0" borderId="0" xfId="2" applyNumberFormat="1" applyFont="1" applyFill="1"/>
    <xf numFmtId="184" fontId="10" fillId="0" borderId="0" xfId="2" applyNumberFormat="1" applyFont="1" applyFill="1"/>
    <xf numFmtId="184" fontId="11" fillId="0" borderId="0" xfId="2" applyNumberFormat="1" applyFont="1" applyFill="1"/>
    <xf numFmtId="184" fontId="0" fillId="0" borderId="0" xfId="2" applyNumberFormat="1" applyFont="1" applyFill="1"/>
    <xf numFmtId="0" fontId="48" fillId="0" borderId="32" xfId="11" applyFont="1" applyBorder="1" applyAlignment="1">
      <alignment vertical="center"/>
    </xf>
    <xf numFmtId="0" fontId="48" fillId="0" borderId="49" xfId="11" applyFont="1" applyBorder="1" applyAlignment="1">
      <alignment vertical="center"/>
    </xf>
    <xf numFmtId="0" fontId="49" fillId="0" borderId="37" xfId="11" applyFont="1" applyBorder="1" applyAlignment="1">
      <alignment horizontal="center" vertical="center" wrapText="1"/>
    </xf>
    <xf numFmtId="0" fontId="49" fillId="0" borderId="38" xfId="11" applyFont="1" applyBorder="1" applyAlignment="1">
      <alignment horizontal="center" vertical="center" wrapText="1"/>
    </xf>
    <xf numFmtId="0" fontId="49" fillId="0" borderId="50" xfId="11" applyFont="1" applyBorder="1" applyAlignment="1">
      <alignment horizontal="center" vertical="center" wrapText="1"/>
    </xf>
    <xf numFmtId="177" fontId="51" fillId="0" borderId="51" xfId="3" applyNumberFormat="1" applyFont="1" applyFill="1" applyBorder="1" applyAlignment="1">
      <alignment horizontal="right" vertical="center"/>
    </xf>
    <xf numFmtId="177" fontId="51" fillId="0" borderId="32" xfId="3" applyNumberFormat="1" applyFont="1" applyFill="1" applyBorder="1" applyAlignment="1">
      <alignment horizontal="right" vertical="center"/>
    </xf>
    <xf numFmtId="177" fontId="51" fillId="0" borderId="61" xfId="3" applyNumberFormat="1" applyFont="1" applyFill="1" applyBorder="1" applyAlignment="1">
      <alignment horizontal="right" vertical="center"/>
    </xf>
    <xf numFmtId="177" fontId="48" fillId="0" borderId="61" xfId="3" applyNumberFormat="1" applyFont="1" applyFill="1" applyBorder="1" applyAlignment="1">
      <alignment horizontal="right" vertical="center"/>
    </xf>
    <xf numFmtId="177" fontId="48" fillId="0" borderId="51" xfId="3" applyNumberFormat="1" applyFont="1" applyFill="1" applyBorder="1" applyAlignment="1">
      <alignment horizontal="right" vertical="center"/>
    </xf>
    <xf numFmtId="177" fontId="51" fillId="0" borderId="52" xfId="3" applyNumberFormat="1" applyFont="1" applyFill="1" applyBorder="1" applyAlignment="1">
      <alignment horizontal="right" vertical="center"/>
    </xf>
    <xf numFmtId="177" fontId="51" fillId="0" borderId="49" xfId="3" applyNumberFormat="1" applyFont="1" applyFill="1" applyBorder="1" applyAlignment="1">
      <alignment horizontal="right" vertical="center"/>
    </xf>
    <xf numFmtId="177" fontId="51" fillId="0" borderId="62" xfId="3" applyNumberFormat="1" applyFont="1" applyFill="1" applyBorder="1" applyAlignment="1">
      <alignment horizontal="right" vertical="center"/>
    </xf>
    <xf numFmtId="177" fontId="48" fillId="0" borderId="41" xfId="3" applyNumberFormat="1" applyFont="1" applyFill="1" applyBorder="1" applyAlignment="1">
      <alignment horizontal="right" vertical="center"/>
    </xf>
    <xf numFmtId="0" fontId="12" fillId="0" borderId="0" xfId="11" applyFont="1"/>
    <xf numFmtId="0" fontId="51" fillId="0" borderId="37" xfId="11" applyFont="1" applyBorder="1" applyAlignment="1">
      <alignment horizontal="left" vertical="center"/>
    </xf>
    <xf numFmtId="0" fontId="51" fillId="0" borderId="54" xfId="11" applyFont="1" applyBorder="1" applyAlignment="1">
      <alignment horizontal="left" vertical="center"/>
    </xf>
    <xf numFmtId="0" fontId="49" fillId="0" borderId="59" xfId="11" applyFont="1" applyBorder="1" applyAlignment="1">
      <alignment horizontal="left" vertical="center"/>
    </xf>
    <xf numFmtId="0" fontId="6" fillId="0" borderId="56" xfId="11" applyBorder="1"/>
    <xf numFmtId="177" fontId="6" fillId="0" borderId="56" xfId="11" applyNumberFormat="1" applyBorder="1"/>
    <xf numFmtId="175" fontId="6" fillId="0" borderId="29" xfId="11" applyNumberFormat="1" applyBorder="1"/>
    <xf numFmtId="175" fontId="6" fillId="0" borderId="40" xfId="11" applyNumberFormat="1" applyBorder="1"/>
    <xf numFmtId="0" fontId="48" fillId="0" borderId="59" xfId="11" applyFont="1" applyBorder="1" applyAlignment="1">
      <alignment horizontal="left" vertical="center"/>
    </xf>
    <xf numFmtId="175" fontId="6" fillId="0" borderId="56" xfId="11" applyNumberFormat="1" applyBorder="1"/>
    <xf numFmtId="0" fontId="48" fillId="0" borderId="53" xfId="11" applyFont="1" applyBorder="1" applyAlignment="1">
      <alignment horizontal="left" vertical="center"/>
    </xf>
    <xf numFmtId="0" fontId="48" fillId="0" borderId="21" xfId="11" applyFont="1" applyBorder="1" applyAlignment="1">
      <alignment horizontal="left" vertical="center"/>
    </xf>
    <xf numFmtId="175" fontId="6" fillId="0" borderId="22" xfId="11" applyNumberFormat="1" applyBorder="1"/>
    <xf numFmtId="177" fontId="6" fillId="0" borderId="22" xfId="11" applyNumberFormat="1" applyBorder="1"/>
    <xf numFmtId="0" fontId="51" fillId="0" borderId="32" xfId="11" applyFont="1" applyBorder="1" applyAlignment="1">
      <alignment horizontal="left" vertical="center"/>
    </xf>
    <xf numFmtId="0" fontId="48" fillId="0" borderId="32" xfId="11" applyFont="1" applyBorder="1" applyAlignment="1">
      <alignment horizontal="left" vertical="center"/>
    </xf>
    <xf numFmtId="0" fontId="48" fillId="0" borderId="54" xfId="11" applyFont="1" applyBorder="1" applyAlignment="1">
      <alignment horizontal="left" vertical="center"/>
    </xf>
    <xf numFmtId="165" fontId="6" fillId="0" borderId="29" xfId="11" applyNumberFormat="1" applyBorder="1"/>
    <xf numFmtId="0" fontId="6" fillId="0" borderId="30" xfId="11" applyBorder="1" applyAlignment="1">
      <alignment horizontal="left"/>
    </xf>
    <xf numFmtId="0" fontId="6" fillId="0" borderId="23" xfId="11" applyBorder="1" applyAlignment="1">
      <alignment horizontal="left"/>
    </xf>
    <xf numFmtId="0" fontId="6" fillId="0" borderId="48" xfId="11" applyBorder="1"/>
    <xf numFmtId="177" fontId="6" fillId="0" borderId="48" xfId="11" applyNumberFormat="1" applyBorder="1"/>
    <xf numFmtId="0" fontId="12" fillId="0" borderId="0" xfId="11" applyFont="1" applyAlignment="1">
      <alignment horizontal="left"/>
    </xf>
    <xf numFmtId="0" fontId="10" fillId="0" borderId="0" xfId="0" applyFont="1" applyFill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169" fontId="10" fillId="0" borderId="3" xfId="2" applyNumberFormat="1" applyFont="1" applyFill="1" applyBorder="1" applyAlignment="1">
      <alignment horizontal="right"/>
    </xf>
    <xf numFmtId="176" fontId="11" fillId="0" borderId="0" xfId="0" applyNumberFormat="1" applyFont="1" applyFill="1"/>
    <xf numFmtId="0" fontId="49" fillId="0" borderId="50" xfId="11" applyFont="1" applyBorder="1" applyAlignment="1">
      <alignment horizontal="left" vertical="top" wrapText="1"/>
    </xf>
    <xf numFmtId="2" fontId="0" fillId="0" borderId="0" xfId="0" applyNumberFormat="1" applyFill="1"/>
    <xf numFmtId="188" fontId="6" fillId="0" borderId="0" xfId="1" applyNumberFormat="1"/>
    <xf numFmtId="0" fontId="1" fillId="0" borderId="0" xfId="33"/>
    <xf numFmtId="0" fontId="54" fillId="0" borderId="4" xfId="33" applyFont="1" applyBorder="1"/>
    <xf numFmtId="165" fontId="12" fillId="0" borderId="8" xfId="2" applyNumberFormat="1" applyFont="1" applyFill="1" applyBorder="1"/>
    <xf numFmtId="165" fontId="12" fillId="0" borderId="9" xfId="2" applyNumberFormat="1" applyFont="1" applyFill="1" applyBorder="1"/>
    <xf numFmtId="165" fontId="12" fillId="0" borderId="10" xfId="2" applyNumberFormat="1" applyFont="1" applyFill="1" applyBorder="1"/>
    <xf numFmtId="165" fontId="10" fillId="0" borderId="65" xfId="2" applyNumberFormat="1" applyFont="1" applyFill="1" applyBorder="1"/>
    <xf numFmtId="165" fontId="10" fillId="0" borderId="66" xfId="2" applyNumberFormat="1" applyFont="1" applyFill="1" applyBorder="1"/>
    <xf numFmtId="165" fontId="10" fillId="0" borderId="67" xfId="2" applyNumberFormat="1" applyFont="1" applyFill="1" applyBorder="1"/>
    <xf numFmtId="169" fontId="10" fillId="0" borderId="7" xfId="2" applyNumberFormat="1" applyFont="1" applyFill="1" applyBorder="1" applyAlignment="1">
      <alignment horizontal="right"/>
    </xf>
    <xf numFmtId="0" fontId="51" fillId="0" borderId="25" xfId="11" applyFont="1" applyBorder="1" applyAlignment="1">
      <alignment horizontal="left" vertical="center"/>
    </xf>
    <xf numFmtId="177" fontId="10" fillId="0" borderId="68" xfId="11" quotePrefix="1" applyNumberFormat="1" applyFont="1" applyBorder="1" applyAlignment="1">
      <alignment vertical="top" wrapText="1"/>
    </xf>
    <xf numFmtId="0" fontId="52" fillId="0" borderId="69" xfId="11" applyFont="1" applyBorder="1" applyAlignment="1">
      <alignment horizontal="left" vertical="center"/>
    </xf>
    <xf numFmtId="0" fontId="48" fillId="0" borderId="70" xfId="11" applyFont="1" applyBorder="1" applyAlignment="1">
      <alignment horizontal="left" vertical="center"/>
    </xf>
    <xf numFmtId="0" fontId="53" fillId="0" borderId="69" xfId="11" applyFont="1" applyBorder="1" applyAlignment="1">
      <alignment horizontal="left" vertical="center"/>
    </xf>
    <xf numFmtId="177" fontId="6" fillId="0" borderId="31" xfId="3" applyNumberFormat="1" applyFont="1" applyFill="1" applyBorder="1"/>
    <xf numFmtId="0" fontId="10" fillId="0" borderId="72" xfId="0" applyFont="1" applyFill="1" applyBorder="1"/>
    <xf numFmtId="0" fontId="8" fillId="0" borderId="71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72" xfId="0" applyFont="1" applyFill="1" applyBorder="1" applyAlignment="1">
      <alignment horizontal="right" vertical="center" wrapText="1"/>
    </xf>
    <xf numFmtId="0" fontId="11" fillId="0" borderId="71" xfId="0" applyFont="1" applyFill="1" applyBorder="1"/>
    <xf numFmtId="0" fontId="11" fillId="0" borderId="72" xfId="0" applyFont="1" applyFill="1" applyBorder="1"/>
    <xf numFmtId="181" fontId="12" fillId="0" borderId="71" xfId="2" applyNumberFormat="1" applyFont="1" applyFill="1" applyBorder="1"/>
    <xf numFmtId="185" fontId="12" fillId="0" borderId="72" xfId="2" applyNumberFormat="1" applyFont="1" applyFill="1" applyBorder="1"/>
    <xf numFmtId="165" fontId="12" fillId="0" borderId="71" xfId="2" applyNumberFormat="1" applyFont="1" applyFill="1" applyBorder="1"/>
    <xf numFmtId="181" fontId="13" fillId="0" borderId="72" xfId="2" applyNumberFormat="1" applyFont="1" applyFill="1" applyBorder="1"/>
    <xf numFmtId="165" fontId="12" fillId="0" borderId="72" xfId="2" applyNumberFormat="1" applyFont="1" applyFill="1" applyBorder="1"/>
    <xf numFmtId="181" fontId="12" fillId="0" borderId="72" xfId="2" applyNumberFormat="1" applyFont="1" applyFill="1" applyBorder="1"/>
    <xf numFmtId="165" fontId="14" fillId="0" borderId="71" xfId="2" applyNumberFormat="1" applyFont="1" applyFill="1" applyBorder="1"/>
    <xf numFmtId="165" fontId="13" fillId="0" borderId="71" xfId="2" applyNumberFormat="1" applyFont="1" applyFill="1" applyBorder="1"/>
    <xf numFmtId="165" fontId="13" fillId="0" borderId="72" xfId="2" applyNumberFormat="1" applyFont="1" applyFill="1" applyBorder="1"/>
    <xf numFmtId="165" fontId="10" fillId="0" borderId="71" xfId="2" applyNumberFormat="1" applyFont="1" applyFill="1" applyBorder="1"/>
    <xf numFmtId="165" fontId="10" fillId="0" borderId="72" xfId="2" applyNumberFormat="1" applyFont="1" applyFill="1" applyBorder="1"/>
    <xf numFmtId="165" fontId="10" fillId="0" borderId="73" xfId="2" applyNumberFormat="1" applyFont="1" applyFill="1" applyBorder="1"/>
    <xf numFmtId="165" fontId="10" fillId="0" borderId="74" xfId="2" applyNumberFormat="1" applyFont="1" applyFill="1" applyBorder="1"/>
    <xf numFmtId="182" fontId="12" fillId="0" borderId="71" xfId="2" applyNumberFormat="1" applyFont="1" applyFill="1" applyBorder="1"/>
    <xf numFmtId="165" fontId="12" fillId="0" borderId="18" xfId="2" applyNumberFormat="1" applyFont="1" applyFill="1" applyBorder="1"/>
    <xf numFmtId="165" fontId="13" fillId="0" borderId="18" xfId="2" applyNumberFormat="1" applyFont="1" applyFill="1" applyBorder="1"/>
    <xf numFmtId="165" fontId="10" fillId="0" borderId="53" xfId="2" applyNumberFormat="1" applyFont="1" applyFill="1" applyBorder="1"/>
    <xf numFmtId="165" fontId="10" fillId="0" borderId="22" xfId="2" applyNumberFormat="1" applyFont="1" applyFill="1" applyBorder="1"/>
    <xf numFmtId="165" fontId="10" fillId="0" borderId="75" xfId="2" applyNumberFormat="1" applyFont="1" applyFill="1" applyBorder="1"/>
    <xf numFmtId="165" fontId="14" fillId="0" borderId="72" xfId="2" applyNumberFormat="1" applyFont="1" applyFill="1" applyBorder="1"/>
    <xf numFmtId="181" fontId="14" fillId="0" borderId="72" xfId="2" applyNumberFormat="1" applyFont="1" applyFill="1" applyBorder="1"/>
    <xf numFmtId="165" fontId="12" fillId="0" borderId="53" xfId="2" applyNumberFormat="1" applyFont="1" applyFill="1" applyBorder="1"/>
    <xf numFmtId="165" fontId="12" fillId="0" borderId="75" xfId="2" applyNumberFormat="1" applyFont="1" applyFill="1" applyBorder="1"/>
    <xf numFmtId="165" fontId="10" fillId="0" borderId="30" xfId="2" applyNumberFormat="1" applyFont="1" applyFill="1" applyBorder="1"/>
    <xf numFmtId="165" fontId="10" fillId="0" borderId="2" xfId="2" applyNumberFormat="1" applyFont="1" applyFill="1" applyBorder="1"/>
    <xf numFmtId="165" fontId="10" fillId="0" borderId="14" xfId="2" applyNumberFormat="1" applyFont="1" applyFill="1" applyBorder="1"/>
    <xf numFmtId="165" fontId="10" fillId="0" borderId="13" xfId="2" applyNumberFormat="1" applyFont="1" applyFill="1" applyBorder="1"/>
    <xf numFmtId="165" fontId="10" fillId="0" borderId="27" xfId="2" applyNumberFormat="1" applyFont="1" applyFill="1" applyBorder="1"/>
    <xf numFmtId="164" fontId="0" fillId="0" borderId="0" xfId="0" applyNumberFormat="1" applyFill="1"/>
    <xf numFmtId="179" fontId="12" fillId="0" borderId="0" xfId="2" applyNumberFormat="1" applyFont="1"/>
    <xf numFmtId="174" fontId="12" fillId="0" borderId="0" xfId="2" applyNumberFormat="1" applyFont="1"/>
    <xf numFmtId="166" fontId="12" fillId="0" borderId="9" xfId="2" applyFont="1" applyFill="1" applyBorder="1"/>
    <xf numFmtId="175" fontId="12" fillId="0" borderId="22" xfId="2" applyNumberFormat="1" applyFont="1" applyFill="1" applyBorder="1"/>
    <xf numFmtId="175" fontId="12" fillId="0" borderId="9" xfId="2" applyNumberFormat="1" applyFont="1" applyFill="1" applyBorder="1"/>
    <xf numFmtId="181" fontId="12" fillId="0" borderId="10" xfId="2" applyNumberFormat="1" applyFont="1" applyFill="1" applyBorder="1"/>
    <xf numFmtId="175" fontId="12" fillId="0" borderId="53" xfId="2" applyNumberFormat="1" applyFont="1" applyFill="1" applyBorder="1"/>
    <xf numFmtId="186" fontId="0" fillId="0" borderId="0" xfId="0" applyNumberFormat="1" applyFill="1"/>
    <xf numFmtId="0" fontId="54" fillId="0" borderId="28" xfId="33" applyFont="1" applyBorder="1" applyAlignment="1">
      <alignment horizontal="center" wrapText="1"/>
    </xf>
    <xf numFmtId="0" fontId="58" fillId="0" borderId="33" xfId="11" applyFont="1" applyBorder="1" applyAlignment="1">
      <alignment vertical="center"/>
    </xf>
    <xf numFmtId="189" fontId="57" fillId="0" borderId="28" xfId="34" applyNumberFormat="1" applyFont="1" applyBorder="1" applyAlignment="1">
      <alignment horizontal="center"/>
    </xf>
    <xf numFmtId="189" fontId="57" fillId="0" borderId="28" xfId="1" applyNumberFormat="1" applyFont="1" applyBorder="1" applyAlignment="1">
      <alignment horizontal="center"/>
    </xf>
    <xf numFmtId="189" fontId="55" fillId="0" borderId="28" xfId="34" applyNumberFormat="1" applyFont="1" applyFill="1" applyBorder="1" applyAlignment="1">
      <alignment horizontal="center"/>
    </xf>
    <xf numFmtId="189" fontId="55" fillId="0" borderId="28" xfId="1" applyNumberFormat="1" applyFont="1" applyFill="1" applyBorder="1" applyAlignment="1">
      <alignment horizontal="center"/>
    </xf>
    <xf numFmtId="189" fontId="57" fillId="0" borderId="28" xfId="34" applyNumberFormat="1" applyFont="1" applyFill="1" applyBorder="1" applyAlignment="1">
      <alignment horizontal="center"/>
    </xf>
    <xf numFmtId="189" fontId="57" fillId="0" borderId="28" xfId="1" applyNumberFormat="1" applyFont="1" applyFill="1" applyBorder="1" applyAlignment="1">
      <alignment horizontal="center"/>
    </xf>
    <xf numFmtId="189" fontId="56" fillId="0" borderId="28" xfId="34" applyNumberFormat="1" applyFont="1" applyBorder="1" applyAlignment="1">
      <alignment horizontal="center"/>
    </xf>
    <xf numFmtId="189" fontId="56" fillId="0" borderId="28" xfId="1" applyNumberFormat="1" applyFont="1" applyFill="1" applyBorder="1" applyAlignment="1">
      <alignment horizontal="center"/>
    </xf>
    <xf numFmtId="189" fontId="56" fillId="0" borderId="28" xfId="34" applyNumberFormat="1" applyFont="1" applyFill="1" applyBorder="1" applyAlignment="1">
      <alignment horizontal="center"/>
    </xf>
    <xf numFmtId="0" fontId="54" fillId="0" borderId="4" xfId="33" applyFont="1" applyBorder="1" applyAlignment="1">
      <alignment horizontal="center"/>
    </xf>
    <xf numFmtId="0" fontId="54" fillId="0" borderId="28" xfId="33" applyFont="1" applyBorder="1" applyAlignment="1">
      <alignment horizontal="center"/>
    </xf>
    <xf numFmtId="0" fontId="1" fillId="0" borderId="33" xfId="11" applyFont="1" applyBorder="1" applyAlignment="1">
      <alignment vertical="center"/>
    </xf>
    <xf numFmtId="0" fontId="54" fillId="0" borderId="28" xfId="33" applyFont="1" applyBorder="1" applyAlignment="1">
      <alignment horizontal="center" wrapText="1"/>
    </xf>
    <xf numFmtId="0" fontId="25" fillId="0" borderId="0" xfId="0" applyFont="1" applyFill="1" applyAlignment="1">
      <alignment horizontal="center" vertical="center" wrapText="1"/>
    </xf>
    <xf numFmtId="0" fontId="50" fillId="0" borderId="1" xfId="11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1" fillId="0" borderId="43" xfId="11" applyFont="1" applyBorder="1" applyAlignment="1">
      <alignment horizontal="center" vertical="center" wrapText="1"/>
    </xf>
    <xf numFmtId="0" fontId="21" fillId="0" borderId="44" xfId="11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47" fillId="0" borderId="64" xfId="11" quotePrefix="1" applyFont="1" applyBorder="1" applyAlignment="1">
      <alignment horizontal="center" vertical="center" wrapText="1"/>
    </xf>
    <xf numFmtId="0" fontId="39" fillId="0" borderId="34" xfId="0" applyFont="1" applyFill="1" applyBorder="1" applyAlignment="1">
      <alignment horizontal="center" vertical="center" wrapText="1"/>
    </xf>
    <xf numFmtId="0" fontId="39" fillId="0" borderId="42" xfId="0" applyFont="1" applyFill="1" applyBorder="1" applyAlignment="1">
      <alignment horizontal="center" vertical="center" wrapText="1"/>
    </xf>
    <xf numFmtId="0" fontId="39" fillId="0" borderId="35" xfId="0" applyFont="1" applyFill="1" applyBorder="1" applyAlignment="1">
      <alignment horizontal="center" vertical="center" wrapText="1"/>
    </xf>
    <xf numFmtId="0" fontId="46" fillId="0" borderId="1" xfId="11" applyFont="1" applyBorder="1" applyAlignment="1">
      <alignment horizontal="center" vertical="center" wrapText="1"/>
    </xf>
    <xf numFmtId="0" fontId="46" fillId="0" borderId="26" xfId="11" applyFont="1" applyBorder="1" applyAlignment="1">
      <alignment horizontal="center" vertical="center" wrapText="1"/>
    </xf>
    <xf numFmtId="0" fontId="46" fillId="0" borderId="2" xfId="11" applyFont="1" applyBorder="1" applyAlignment="1">
      <alignment horizontal="center" vertical="center" wrapText="1"/>
    </xf>
    <xf numFmtId="0" fontId="46" fillId="0" borderId="27" xfId="11" applyFont="1" applyBorder="1" applyAlignment="1">
      <alignment horizontal="center" vertical="center" wrapText="1"/>
    </xf>
    <xf numFmtId="0" fontId="10" fillId="0" borderId="25" xfId="11" quotePrefix="1" applyFont="1" applyBorder="1" applyAlignment="1">
      <alignment horizontal="center" vertical="top" wrapText="1"/>
    </xf>
    <xf numFmtId="0" fontId="10" fillId="0" borderId="1" xfId="11" quotePrefix="1" applyFont="1" applyBorder="1" applyAlignment="1">
      <alignment horizontal="center" vertical="top" wrapText="1"/>
    </xf>
    <xf numFmtId="0" fontId="10" fillId="0" borderId="26" xfId="11" quotePrefix="1" applyFont="1" applyBorder="1" applyAlignment="1">
      <alignment horizontal="center" vertical="top" wrapText="1"/>
    </xf>
    <xf numFmtId="0" fontId="10" fillId="0" borderId="37" xfId="11" quotePrefix="1" applyFont="1" applyBorder="1" applyAlignment="1">
      <alignment horizontal="center" vertical="top" wrapText="1"/>
    </xf>
    <xf numFmtId="0" fontId="10" fillId="0" borderId="38" xfId="11" quotePrefix="1" applyFont="1" applyBorder="1" applyAlignment="1">
      <alignment horizontal="center" vertical="top" wrapText="1"/>
    </xf>
    <xf numFmtId="0" fontId="10" fillId="0" borderId="36" xfId="11" quotePrefix="1" applyFont="1" applyBorder="1" applyAlignment="1">
      <alignment horizontal="center" vertical="top" wrapText="1"/>
    </xf>
    <xf numFmtId="0" fontId="30" fillId="0" borderId="5" xfId="0" quotePrefix="1" applyFont="1" applyFill="1" applyBorder="1" applyAlignment="1">
      <alignment horizontal="center" wrapText="1"/>
    </xf>
    <xf numFmtId="0" fontId="25" fillId="0" borderId="5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34" fillId="0" borderId="33" xfId="0" quotePrefix="1" applyFont="1" applyFill="1" applyBorder="1" applyAlignment="1">
      <alignment horizontal="center" wrapText="1"/>
    </xf>
    <xf numFmtId="0" fontId="34" fillId="0" borderId="61" xfId="0" quotePrefix="1" applyFont="1" applyFill="1" applyBorder="1" applyAlignment="1">
      <alignment horizontal="center" wrapText="1"/>
    </xf>
    <xf numFmtId="0" fontId="35" fillId="0" borderId="61" xfId="0" applyFont="1" applyFill="1" applyBorder="1" applyAlignment="1">
      <alignment horizontal="center" wrapText="1"/>
    </xf>
    <xf numFmtId="0" fontId="45" fillId="0" borderId="33" xfId="0" applyFont="1" applyFill="1" applyBorder="1" applyAlignment="1">
      <alignment horizontal="center" vertical="center" wrapText="1"/>
    </xf>
    <xf numFmtId="0" fontId="45" fillId="0" borderId="61" xfId="0" applyFont="1" applyFill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4" fillId="0" borderId="4" xfId="0" quotePrefix="1" applyFont="1" applyFill="1" applyBorder="1" applyAlignment="1">
      <alignment horizontal="center" wrapText="1"/>
    </xf>
    <xf numFmtId="0" fontId="34" fillId="0" borderId="5" xfId="0" quotePrefix="1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35" fillId="0" borderId="6" xfId="0" applyFont="1" applyFill="1" applyBorder="1" applyAlignment="1">
      <alignment horizontal="center" wrapText="1"/>
    </xf>
    <xf numFmtId="168" fontId="10" fillId="0" borderId="0" xfId="1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168" fontId="10" fillId="0" borderId="3" xfId="1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6" xfId="0" applyBorder="1"/>
    <xf numFmtId="0" fontId="21" fillId="0" borderId="7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7" fillId="0" borderId="1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68" fontId="8" fillId="0" borderId="4" xfId="1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168" fontId="10" fillId="0" borderId="7" xfId="1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169" fontId="7" fillId="0" borderId="16" xfId="0" quotePrefix="1" applyNumberFormat="1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wrapText="1"/>
    </xf>
    <xf numFmtId="0" fontId="0" fillId="0" borderId="17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26" xfId="0" applyFill="1" applyBorder="1"/>
    <xf numFmtId="0" fontId="23" fillId="0" borderId="0" xfId="0" applyFont="1" applyFill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7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7" xfId="0" applyFill="1" applyBorder="1" applyAlignment="1">
      <alignment vertical="center" wrapText="1"/>
    </xf>
  </cellXfs>
  <cellStyles count="35">
    <cellStyle name="Comma" xfId="1" builtinId="3"/>
    <cellStyle name="Comma 2" xfId="4" xr:uid="{00000000-0005-0000-0000-000001000000}"/>
    <cellStyle name="Comma 3" xfId="5" xr:uid="{00000000-0005-0000-0000-000002000000}"/>
    <cellStyle name="Comma 4" xfId="6" xr:uid="{00000000-0005-0000-0000-000003000000}"/>
    <cellStyle name="Comma 5" xfId="7" xr:uid="{00000000-0005-0000-0000-000004000000}"/>
    <cellStyle name="Comma 6" xfId="8" xr:uid="{00000000-0005-0000-0000-000005000000}"/>
    <cellStyle name="Comma 6 2" xfId="25" xr:uid="{AFD4174A-006E-40EB-9D34-EE537BC17469}"/>
    <cellStyle name="Comma 7" xfId="29" xr:uid="{8BA7FBD1-7ABB-420C-B7F0-D401CF9D70C0}"/>
    <cellStyle name="Comma 8" xfId="34" xr:uid="{9A67A465-995A-4675-A469-9016E4D2D0CF}"/>
    <cellStyle name="Currency" xfId="2" builtinId="4"/>
    <cellStyle name="Currency 2" xfId="9" xr:uid="{00000000-0005-0000-0000-000007000000}"/>
    <cellStyle name="Currency 3" xfId="10" xr:uid="{00000000-0005-0000-0000-000008000000}"/>
    <cellStyle name="Currency 4" xfId="30" xr:uid="{1C7103EA-1F0A-4895-B37F-529C01E359F0}"/>
    <cellStyle name="Normal" xfId="0" builtinId="0"/>
    <cellStyle name="Normal 2" xfId="11" xr:uid="{00000000-0005-0000-0000-00000A000000}"/>
    <cellStyle name="Normal 3" xfId="12" xr:uid="{00000000-0005-0000-0000-00000B000000}"/>
    <cellStyle name="Normal 4" xfId="13" xr:uid="{00000000-0005-0000-0000-00000C000000}"/>
    <cellStyle name="Normal 5" xfId="14" xr:uid="{00000000-0005-0000-0000-00000D000000}"/>
    <cellStyle name="Normal 6" xfId="15" xr:uid="{00000000-0005-0000-0000-00000E000000}"/>
    <cellStyle name="Normal 6 2" xfId="26" xr:uid="{4A864428-4EAB-4808-B1A5-1F121DA0471B}"/>
    <cellStyle name="Normal 7" xfId="28" xr:uid="{E3ED9A03-8411-4E2D-B724-4966A70D58B8}"/>
    <cellStyle name="Normal 8" xfId="33" xr:uid="{F76CC008-AD49-47BF-ACA2-DAD5A66A7152}"/>
    <cellStyle name="Normal 8 2" xfId="31" xr:uid="{7E6E0B71-8511-45C6-AF02-3449A08EE4E5}"/>
    <cellStyle name="Output Amounts" xfId="16" xr:uid="{00000000-0005-0000-0000-00000F000000}"/>
    <cellStyle name="Output Column Headings" xfId="17" xr:uid="{00000000-0005-0000-0000-000010000000}"/>
    <cellStyle name="Output Line Items" xfId="18" xr:uid="{00000000-0005-0000-0000-000011000000}"/>
    <cellStyle name="Output Report Heading" xfId="19" xr:uid="{00000000-0005-0000-0000-000012000000}"/>
    <cellStyle name="Output Report Title" xfId="20" xr:uid="{00000000-0005-0000-0000-000013000000}"/>
    <cellStyle name="Percent" xfId="3" builtinId="5"/>
    <cellStyle name="Percent 2" xfId="21" xr:uid="{00000000-0005-0000-0000-000015000000}"/>
    <cellStyle name="Percent 3" xfId="22" xr:uid="{00000000-0005-0000-0000-000016000000}"/>
    <cellStyle name="Percent 4" xfId="23" xr:uid="{00000000-0005-0000-0000-000017000000}"/>
    <cellStyle name="Percent 5" xfId="24" xr:uid="{00000000-0005-0000-0000-000018000000}"/>
    <cellStyle name="Percent 5 2" xfId="27" xr:uid="{03D06BCB-B987-4A1A-B105-FBCF4CE9BDBD}"/>
    <cellStyle name="Percent 6 2" xfId="32" xr:uid="{3A51A996-B15F-4500-A93E-3C5FEA3BC1CC}"/>
  </cellStyles>
  <dxfs count="0"/>
  <tableStyles count="0" defaultTableStyle="TableStyleMedium2" defaultPivotStyle="PivotStyleLight16"/>
  <colors>
    <mruColors>
      <color rgb="FF1290DE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466D-6CAE-4C23-A9CE-59C8EDD8B0EC}">
  <dimension ref="C3:J20"/>
  <sheetViews>
    <sheetView showGridLines="0" view="pageBreakPreview" zoomScale="130" zoomScaleNormal="85" zoomScaleSheetLayoutView="13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7" sqref="D7"/>
    </sheetView>
  </sheetViews>
  <sheetFormatPr defaultColWidth="9.140625" defaultRowHeight="15" x14ac:dyDescent="0.25"/>
  <cols>
    <col min="1" max="1" width="9.140625" style="401"/>
    <col min="2" max="2" width="2.85546875" style="401" customWidth="1"/>
    <col min="3" max="3" width="9.140625" style="401" hidden="1" customWidth="1"/>
    <col min="4" max="4" width="51.7109375" style="401" customWidth="1"/>
    <col min="5" max="5" width="11.5703125" style="401" customWidth="1"/>
    <col min="6" max="6" width="10.7109375" style="401" customWidth="1"/>
    <col min="7" max="7" width="10.5703125" style="401" customWidth="1"/>
    <col min="8" max="10" width="9.140625" style="401"/>
    <col min="11" max="11" width="4" style="401" customWidth="1"/>
    <col min="12" max="16384" width="9.140625" style="401"/>
  </cols>
  <sheetData>
    <row r="3" spans="4:10" ht="14.45" customHeight="1" x14ac:dyDescent="0.25">
      <c r="D3" s="402" t="s">
        <v>133</v>
      </c>
      <c r="E3" s="402"/>
      <c r="F3" s="473" t="s">
        <v>154</v>
      </c>
      <c r="G3" s="473"/>
      <c r="H3" s="473"/>
      <c r="I3" s="473"/>
      <c r="J3" s="473"/>
    </row>
    <row r="4" spans="4:10" ht="23.45" customHeight="1" x14ac:dyDescent="0.25">
      <c r="D4" s="402"/>
      <c r="E4" s="470" t="s">
        <v>126</v>
      </c>
      <c r="F4" s="459" t="s">
        <v>134</v>
      </c>
      <c r="G4" s="459" t="s">
        <v>135</v>
      </c>
      <c r="H4" s="471" t="s">
        <v>136</v>
      </c>
      <c r="I4" s="471" t="s">
        <v>137</v>
      </c>
      <c r="J4" s="471" t="s">
        <v>14</v>
      </c>
    </row>
    <row r="5" spans="4:10" x14ac:dyDescent="0.25">
      <c r="D5" s="460" t="s">
        <v>74</v>
      </c>
      <c r="E5" s="461">
        <f>'Percent increase in summary'!$C7*100</f>
        <v>0</v>
      </c>
      <c r="F5" s="461">
        <f>'Percent increase in summary'!$F7*100</f>
        <v>0</v>
      </c>
      <c r="G5" s="461">
        <v>0</v>
      </c>
      <c r="H5" s="462">
        <f>'Percent increase in summary'!$I7*100</f>
        <v>7.1440367297714885E-2</v>
      </c>
      <c r="I5" s="461">
        <f>'Percent increase in summary'!$J7*100</f>
        <v>0</v>
      </c>
      <c r="J5" s="461">
        <f>E5+F5+G5+H5+I5</f>
        <v>7.1440367297714885E-2</v>
      </c>
    </row>
    <row r="6" spans="4:10" x14ac:dyDescent="0.25">
      <c r="D6" s="460" t="s">
        <v>77</v>
      </c>
      <c r="E6" s="461">
        <f>'Percent increase in summary'!$C8*100</f>
        <v>0</v>
      </c>
      <c r="F6" s="461">
        <f>'Percent increase in summary'!$F8*100</f>
        <v>0</v>
      </c>
      <c r="G6" s="461">
        <v>0</v>
      </c>
      <c r="H6" s="462">
        <f>'Percent increase in summary'!$I8*100</f>
        <v>-0.12060564057042415</v>
      </c>
      <c r="I6" s="461">
        <f>'Percent increase in summary'!$J8*100</f>
        <v>0</v>
      </c>
      <c r="J6" s="461">
        <f t="shared" ref="J6:J20" si="0">E6+F6+G6+H6+I6</f>
        <v>-0.12060564057042415</v>
      </c>
    </row>
    <row r="7" spans="4:10" x14ac:dyDescent="0.25">
      <c r="D7" s="460" t="s">
        <v>78</v>
      </c>
      <c r="E7" s="461">
        <f>'Percent increase in summary'!$C9*100</f>
        <v>0</v>
      </c>
      <c r="F7" s="461">
        <f>'Percent increase in summary'!$F9*100</f>
        <v>0</v>
      </c>
      <c r="G7" s="461">
        <v>0</v>
      </c>
      <c r="H7" s="462">
        <f>'Percent increase in summary'!$I9*100</f>
        <v>0.61007096971454877</v>
      </c>
      <c r="I7" s="461">
        <f>'Percent increase in summary'!$J9*100</f>
        <v>0</v>
      </c>
      <c r="J7" s="461">
        <f t="shared" si="0"/>
        <v>0.61007096971454877</v>
      </c>
    </row>
    <row r="8" spans="4:10" x14ac:dyDescent="0.25">
      <c r="D8" s="460" t="s">
        <v>79</v>
      </c>
      <c r="E8" s="461">
        <f>'Percent increase in summary'!$C10*100</f>
        <v>0</v>
      </c>
      <c r="F8" s="461">
        <f>'Percent increase in summary'!$F10*100</f>
        <v>0</v>
      </c>
      <c r="G8" s="461">
        <v>0</v>
      </c>
      <c r="H8" s="462">
        <f>'Percent increase in summary'!$I10*100</f>
        <v>-2.1920622459108161</v>
      </c>
      <c r="I8" s="461">
        <f>'Percent increase in summary'!$J10*100</f>
        <v>0</v>
      </c>
      <c r="J8" s="461">
        <f t="shared" si="0"/>
        <v>-2.1920622459108161</v>
      </c>
    </row>
    <row r="9" spans="4:10" x14ac:dyDescent="0.25">
      <c r="D9" s="460" t="s">
        <v>80</v>
      </c>
      <c r="E9" s="461">
        <f>'Percent increase in summary'!$C11*100</f>
        <v>0</v>
      </c>
      <c r="F9" s="461">
        <f>'Percent increase in summary'!$F11*100</f>
        <v>0</v>
      </c>
      <c r="G9" s="461">
        <v>0</v>
      </c>
      <c r="H9" s="462">
        <f>'Percent increase in summary'!$I11*100</f>
        <v>-1.1779533782962537</v>
      </c>
      <c r="I9" s="461">
        <f>'Percent increase in summary'!$J11*100</f>
        <v>0</v>
      </c>
      <c r="J9" s="461">
        <f t="shared" si="0"/>
        <v>-1.1779533782962537</v>
      </c>
    </row>
    <row r="10" spans="4:10" x14ac:dyDescent="0.25">
      <c r="D10" s="460" t="s">
        <v>81</v>
      </c>
      <c r="E10" s="461">
        <f>'Percent increase in summary'!$C12*100</f>
        <v>0</v>
      </c>
      <c r="F10" s="461">
        <f>'Percent increase in summary'!$F12*100</f>
        <v>0</v>
      </c>
      <c r="G10" s="461">
        <v>0</v>
      </c>
      <c r="H10" s="462">
        <f>'Percent increase in summary'!$I12*100</f>
        <v>1.0674451634164754</v>
      </c>
      <c r="I10" s="461">
        <f>'Percent increase in summary'!$J12*100</f>
        <v>0</v>
      </c>
      <c r="J10" s="461">
        <f t="shared" si="0"/>
        <v>1.0674451634164754</v>
      </c>
    </row>
    <row r="11" spans="4:10" x14ac:dyDescent="0.25">
      <c r="D11" s="472" t="s">
        <v>138</v>
      </c>
      <c r="E11" s="463">
        <f>'Revenue Details'!$AJ$108*100</f>
        <v>0</v>
      </c>
      <c r="F11" s="463">
        <f>'Revenue Details'!$AM$108*100</f>
        <v>0</v>
      </c>
      <c r="G11" s="463">
        <v>0</v>
      </c>
      <c r="H11" s="464">
        <f>'Revenue Details'!$AP$108*100</f>
        <v>1.6968838680461149</v>
      </c>
      <c r="I11" s="463">
        <f>'Revenue Details'!$AS$108*100</f>
        <v>0</v>
      </c>
      <c r="J11" s="463">
        <f t="shared" si="0"/>
        <v>1.6968838680461149</v>
      </c>
    </row>
    <row r="12" spans="4:10" x14ac:dyDescent="0.25">
      <c r="D12" s="472" t="s">
        <v>139</v>
      </c>
      <c r="E12" s="463">
        <f>'Revenue Details'!$AJ$116*100</f>
        <v>0</v>
      </c>
      <c r="F12" s="463">
        <f>'Revenue Details'!$AM$116*100</f>
        <v>0</v>
      </c>
      <c r="G12" s="463">
        <v>0</v>
      </c>
      <c r="H12" s="464">
        <f>'Revenue Details'!$AP$116*100</f>
        <v>1.5782973605584845</v>
      </c>
      <c r="I12" s="463">
        <f>'Revenue Details'!$AS$116*100</f>
        <v>0</v>
      </c>
      <c r="J12" s="463">
        <f t="shared" si="0"/>
        <v>1.5782973605584845</v>
      </c>
    </row>
    <row r="13" spans="4:10" x14ac:dyDescent="0.25">
      <c r="D13" s="472" t="s">
        <v>140</v>
      </c>
      <c r="E13" s="465">
        <f>'Revenue Details'!$AJ$118*100</f>
        <v>0</v>
      </c>
      <c r="F13" s="465">
        <f>'Revenue Details'!$AM$118*100</f>
        <v>0</v>
      </c>
      <c r="G13" s="465">
        <v>0</v>
      </c>
      <c r="H13" s="466">
        <f>'Revenue Details'!$AP$118*100</f>
        <v>1.6305621594584225</v>
      </c>
      <c r="I13" s="465">
        <f>'Revenue Details'!$AS$118*100</f>
        <v>0</v>
      </c>
      <c r="J13" s="465">
        <f t="shared" si="0"/>
        <v>1.6305621594584225</v>
      </c>
    </row>
    <row r="14" spans="4:10" x14ac:dyDescent="0.25">
      <c r="D14" s="472" t="s">
        <v>141</v>
      </c>
      <c r="E14" s="463">
        <f>'Revenue Details'!$AJ$127*100</f>
        <v>0</v>
      </c>
      <c r="F14" s="463">
        <f>'Revenue Details'!$AM$127*100</f>
        <v>0</v>
      </c>
      <c r="G14" s="463">
        <v>0</v>
      </c>
      <c r="H14" s="464">
        <f>'Revenue Details'!$AP$127*100</f>
        <v>1.903947511335178</v>
      </c>
      <c r="I14" s="463">
        <f>'Revenue Details'!$AS$127*100</f>
        <v>0</v>
      </c>
      <c r="J14" s="463">
        <f t="shared" si="0"/>
        <v>1.903947511335178</v>
      </c>
    </row>
    <row r="15" spans="4:10" x14ac:dyDescent="0.25">
      <c r="D15" s="472" t="s">
        <v>142</v>
      </c>
      <c r="E15" s="463">
        <f>'Revenue Details'!$AJ$135*100</f>
        <v>0</v>
      </c>
      <c r="F15" s="463">
        <f>'Revenue Details'!$AM$135*100</f>
        <v>0</v>
      </c>
      <c r="G15" s="463">
        <v>0</v>
      </c>
      <c r="H15" s="464">
        <f>'Revenue Details'!$AP$135*100</f>
        <v>1.7464968704038784</v>
      </c>
      <c r="I15" s="463">
        <f>'Revenue Details'!$AS$135*100</f>
        <v>0</v>
      </c>
      <c r="J15" s="463">
        <f t="shared" si="0"/>
        <v>1.7464968704038784</v>
      </c>
    </row>
    <row r="16" spans="4:10" x14ac:dyDescent="0.25">
      <c r="D16" s="472" t="s">
        <v>143</v>
      </c>
      <c r="E16" s="465">
        <f>'Revenue Details'!$AJ$137*100</f>
        <v>0</v>
      </c>
      <c r="F16" s="465">
        <f>'Revenue Details'!$AM$137*100</f>
        <v>0</v>
      </c>
      <c r="G16" s="465">
        <v>0</v>
      </c>
      <c r="H16" s="466">
        <f>'Revenue Details'!$AP$137*100</f>
        <v>1.8402843532345579</v>
      </c>
      <c r="I16" s="465">
        <f>'Revenue Details'!$AS$137*100</f>
        <v>0</v>
      </c>
      <c r="J16" s="465">
        <f t="shared" si="0"/>
        <v>1.8402843532345579</v>
      </c>
    </row>
    <row r="17" spans="4:10" x14ac:dyDescent="0.25">
      <c r="D17" s="460" t="s">
        <v>82</v>
      </c>
      <c r="E17" s="461">
        <f>'Percent increase in summary'!$C13*100</f>
        <v>0</v>
      </c>
      <c r="F17" s="461">
        <f>'Percent increase in summary'!$F13*100</f>
        <v>0</v>
      </c>
      <c r="G17" s="461">
        <v>0</v>
      </c>
      <c r="H17" s="466">
        <f>'Percent increase in summary'!$I13*100</f>
        <v>1.8095085785377274</v>
      </c>
      <c r="I17" s="465">
        <f>'Percent increase in summary'!$J13*100</f>
        <v>0</v>
      </c>
      <c r="J17" s="465">
        <f t="shared" si="0"/>
        <v>1.8095085785377274</v>
      </c>
    </row>
    <row r="18" spans="4:10" x14ac:dyDescent="0.25">
      <c r="D18" s="460" t="s">
        <v>83</v>
      </c>
      <c r="E18" s="461">
        <f>'Percent increase in summary'!$C14*100</f>
        <v>0</v>
      </c>
      <c r="F18" s="461">
        <f>'Percent increase in summary'!$F14*100</f>
        <v>0</v>
      </c>
      <c r="G18" s="461">
        <v>0</v>
      </c>
      <c r="H18" s="466">
        <f>'Percent increase in summary'!$I14*100</f>
        <v>-1.7334074471789893</v>
      </c>
      <c r="I18" s="465">
        <f>'Percent increase in summary'!$J14*100</f>
        <v>0</v>
      </c>
      <c r="J18" s="465">
        <f t="shared" si="0"/>
        <v>-1.7334074471789893</v>
      </c>
    </row>
    <row r="19" spans="4:10" x14ac:dyDescent="0.25">
      <c r="D19" s="460" t="s">
        <v>84</v>
      </c>
      <c r="E19" s="461">
        <f>'Percent increase in summary'!$C15*100</f>
        <v>0</v>
      </c>
      <c r="F19" s="461">
        <f>'Percent increase in summary'!$F15*100</f>
        <v>0</v>
      </c>
      <c r="G19" s="461">
        <v>0</v>
      </c>
      <c r="H19" s="466">
        <f>'Percent increase in summary'!$I15*100</f>
        <v>-1.1699842502487607</v>
      </c>
      <c r="I19" s="465">
        <f>'Percent increase in summary'!$J15*100</f>
        <v>0</v>
      </c>
      <c r="J19" s="465">
        <f t="shared" si="0"/>
        <v>-1.1699842502487607</v>
      </c>
    </row>
    <row r="20" spans="4:10" x14ac:dyDescent="0.25">
      <c r="D20" s="460" t="s">
        <v>16</v>
      </c>
      <c r="E20" s="467">
        <f>'Percent increase in summary'!$C16*100</f>
        <v>0</v>
      </c>
      <c r="F20" s="467">
        <f>'Percent increase in summary'!$F16*100</f>
        <v>0</v>
      </c>
      <c r="G20" s="467">
        <v>0</v>
      </c>
      <c r="H20" s="468">
        <f>'Percent increase in summary'!$I16*100</f>
        <v>0.17799853098257271</v>
      </c>
      <c r="I20" s="469">
        <f>'Percent increase in summary'!$J16*100</f>
        <v>0</v>
      </c>
      <c r="J20" s="469">
        <f t="shared" si="0"/>
        <v>0.17799853098257271</v>
      </c>
    </row>
  </sheetData>
  <mergeCells count="1">
    <mergeCell ref="F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0189-8B93-45E5-9609-1D1EE7236470}">
  <dimension ref="A2:K21"/>
  <sheetViews>
    <sheetView view="pageBreakPreview" zoomScaleNormal="85" zoomScaleSheetLayoutView="100" workbookViewId="0">
      <pane xSplit="1" ySplit="22" topLeftCell="B23" activePane="bottomRight" state="frozen"/>
      <selection pane="topRight" activeCell="B1" sqref="B1"/>
      <selection pane="bottomLeft" activeCell="A23" sqref="A23"/>
      <selection pane="bottomRight" activeCell="G7" sqref="G7"/>
    </sheetView>
  </sheetViews>
  <sheetFormatPr defaultColWidth="8.7109375" defaultRowHeight="12.75" x14ac:dyDescent="0.2"/>
  <cols>
    <col min="1" max="1" width="3" style="221" customWidth="1"/>
    <col min="2" max="2" width="25.85546875" style="221" customWidth="1"/>
    <col min="3" max="3" width="8.140625" style="221" customWidth="1"/>
    <col min="4" max="4" width="6.7109375" style="221" bestFit="1" customWidth="1"/>
    <col min="5" max="5" width="7.85546875" style="221" customWidth="1"/>
    <col min="6" max="6" width="9.28515625" style="221" customWidth="1"/>
    <col min="7" max="8" width="8.42578125" style="221" customWidth="1"/>
    <col min="9" max="9" width="9.5703125" style="221" customWidth="1"/>
    <col min="10" max="10" width="9.140625" style="221" customWidth="1"/>
    <col min="11" max="11" width="7.28515625" style="221" customWidth="1"/>
    <col min="12" max="12" width="2.28515625" style="221" customWidth="1"/>
    <col min="13" max="13" width="4" style="221" customWidth="1"/>
    <col min="14" max="16384" width="8.7109375" style="221"/>
  </cols>
  <sheetData>
    <row r="2" spans="2:11" ht="14.65" customHeight="1" thickBot="1" x14ac:dyDescent="0.3">
      <c r="B2" s="220"/>
      <c r="C2" s="220"/>
      <c r="D2" s="474"/>
      <c r="E2" s="474"/>
      <c r="F2" s="474"/>
      <c r="G2" s="474"/>
      <c r="H2" s="474"/>
      <c r="I2" s="474"/>
      <c r="J2" s="474"/>
      <c r="K2" s="474"/>
    </row>
    <row r="3" spans="2:11" ht="34.9" customHeight="1" thickBot="1" x14ac:dyDescent="0.25">
      <c r="B3" s="478" t="s">
        <v>132</v>
      </c>
      <c r="C3" s="479"/>
      <c r="D3" s="480"/>
      <c r="E3" s="480"/>
      <c r="F3" s="480"/>
      <c r="G3" s="480"/>
      <c r="H3" s="480"/>
      <c r="I3" s="480"/>
      <c r="J3" s="480"/>
      <c r="K3" s="481"/>
    </row>
    <row r="4" spans="2:11" ht="51.4" customHeight="1" thickBot="1" x14ac:dyDescent="0.25">
      <c r="B4" s="318"/>
      <c r="C4" s="328"/>
      <c r="D4" s="475" t="s">
        <v>104</v>
      </c>
      <c r="E4" s="476"/>
      <c r="F4" s="476"/>
      <c r="G4" s="476"/>
      <c r="H4" s="476"/>
      <c r="I4" s="476"/>
      <c r="J4" s="476"/>
      <c r="K4" s="477"/>
    </row>
    <row r="5" spans="2:11" ht="31.5" x14ac:dyDescent="0.2">
      <c r="B5" s="319"/>
      <c r="C5" s="398" t="s">
        <v>126</v>
      </c>
      <c r="D5" s="358" t="s">
        <v>98</v>
      </c>
      <c r="E5" s="359" t="s">
        <v>99</v>
      </c>
      <c r="F5" s="359" t="s">
        <v>108</v>
      </c>
      <c r="G5" s="358" t="s">
        <v>123</v>
      </c>
      <c r="H5" s="359" t="s">
        <v>124</v>
      </c>
      <c r="I5" s="359" t="s">
        <v>125</v>
      </c>
      <c r="J5" s="358" t="s">
        <v>101</v>
      </c>
      <c r="K5" s="360" t="s">
        <v>14</v>
      </c>
    </row>
    <row r="6" spans="2:11" ht="14.25" x14ac:dyDescent="0.2">
      <c r="B6" s="295"/>
      <c r="C6" s="296"/>
      <c r="D6" s="295"/>
      <c r="E6" s="317"/>
      <c r="F6" s="317"/>
      <c r="G6" s="295"/>
      <c r="H6" s="317"/>
      <c r="I6" s="317"/>
      <c r="J6" s="296"/>
      <c r="K6" s="296"/>
    </row>
    <row r="7" spans="2:11" ht="15" x14ac:dyDescent="0.2">
      <c r="B7" s="356" t="s">
        <v>74</v>
      </c>
      <c r="C7" s="361">
        <f>'Revenue Details'!AJ$30</f>
        <v>0</v>
      </c>
      <c r="D7" s="362">
        <f>'Revenue Details'!AK$28</f>
        <v>0</v>
      </c>
      <c r="E7" s="363">
        <f>'Revenue Details'!AL$28</f>
        <v>0</v>
      </c>
      <c r="F7" s="364">
        <f>D7+E7</f>
        <v>0</v>
      </c>
      <c r="G7" s="362">
        <f>'Revenue Details'!$AN$29</f>
        <v>-7.6154867932694346E-4</v>
      </c>
      <c r="H7" s="363">
        <f>'Revenue Details'!$AO$29</f>
        <v>1.4759523523040924E-3</v>
      </c>
      <c r="I7" s="364">
        <f>G7+H7</f>
        <v>7.144036729771489E-4</v>
      </c>
      <c r="J7" s="361">
        <f>'Revenue Details'!AS$29</f>
        <v>0</v>
      </c>
      <c r="K7" s="365">
        <f>C7+F7+I7+J7</f>
        <v>7.144036729771489E-4</v>
      </c>
    </row>
    <row r="8" spans="2:11" ht="15" x14ac:dyDescent="0.2">
      <c r="B8" s="356" t="s">
        <v>77</v>
      </c>
      <c r="C8" s="361">
        <f>'Revenue Details'!AJ$53</f>
        <v>0</v>
      </c>
      <c r="D8" s="362">
        <f>'Revenue Details'!AK$51</f>
        <v>0</v>
      </c>
      <c r="E8" s="363">
        <f>'Revenue Details'!AL$51</f>
        <v>0</v>
      </c>
      <c r="F8" s="364">
        <f t="shared" ref="F8:F16" si="0">D8+E8</f>
        <v>0</v>
      </c>
      <c r="G8" s="362">
        <f>'Revenue Details'!$AN$52</f>
        <v>1.5731536072401552E-3</v>
      </c>
      <c r="H8" s="363">
        <f>'Revenue Details'!$AO$52</f>
        <v>-2.7792100129443967E-3</v>
      </c>
      <c r="I8" s="364">
        <f t="shared" ref="I8:I16" si="1">G8+H8</f>
        <v>-1.2060564057042415E-3</v>
      </c>
      <c r="J8" s="361">
        <f>'Revenue Details'!AS$52</f>
        <v>0</v>
      </c>
      <c r="K8" s="365">
        <f t="shared" ref="K8:K16" si="2">C8+F8+I8+J8</f>
        <v>-1.2060564057042415E-3</v>
      </c>
    </row>
    <row r="9" spans="2:11" ht="15" x14ac:dyDescent="0.2">
      <c r="B9" s="356" t="s">
        <v>78</v>
      </c>
      <c r="C9" s="361">
        <f>'Revenue Details'!AJ72</f>
        <v>0</v>
      </c>
      <c r="D9" s="362">
        <f>'Revenue Details'!AK72</f>
        <v>0</v>
      </c>
      <c r="E9" s="363">
        <f>'Revenue Details'!AL72</f>
        <v>0</v>
      </c>
      <c r="F9" s="364">
        <f t="shared" si="0"/>
        <v>0</v>
      </c>
      <c r="G9" s="362">
        <f>'Revenue Details'!$AN$73</f>
        <v>5.835703017833125E-3</v>
      </c>
      <c r="H9" s="363">
        <f>'Revenue Details'!$AO$73</f>
        <v>2.650066793123629E-4</v>
      </c>
      <c r="I9" s="364">
        <f t="shared" si="1"/>
        <v>6.1007096971454882E-3</v>
      </c>
      <c r="J9" s="361">
        <f>'Revenue Details'!AS$74</f>
        <v>0</v>
      </c>
      <c r="K9" s="365">
        <f t="shared" si="2"/>
        <v>6.1007096971454882E-3</v>
      </c>
    </row>
    <row r="10" spans="2:11" ht="15" x14ac:dyDescent="0.2">
      <c r="B10" s="356" t="s">
        <v>79</v>
      </c>
      <c r="C10" s="361">
        <f>'Revenue Details'!AJ$77</f>
        <v>0</v>
      </c>
      <c r="D10" s="362">
        <f>'Revenue Details'!AK$77</f>
        <v>0</v>
      </c>
      <c r="E10" s="363">
        <f>'Revenue Details'!AL$77</f>
        <v>0</v>
      </c>
      <c r="F10" s="364">
        <f t="shared" si="0"/>
        <v>0</v>
      </c>
      <c r="G10" s="362">
        <f>'Revenue Details'!$AN$82</f>
        <v>-2.2429588463047854E-2</v>
      </c>
      <c r="H10" s="363">
        <f>'Revenue Details'!$AO$82</f>
        <v>5.0896600393969343E-4</v>
      </c>
      <c r="I10" s="364">
        <f t="shared" si="1"/>
        <v>-2.1920622459108162E-2</v>
      </c>
      <c r="J10" s="361">
        <f>'Revenue Details'!AS$81</f>
        <v>0</v>
      </c>
      <c r="K10" s="365">
        <f t="shared" si="2"/>
        <v>-2.1920622459108162E-2</v>
      </c>
    </row>
    <row r="11" spans="2:11" ht="15" x14ac:dyDescent="0.2">
      <c r="B11" s="356" t="s">
        <v>80</v>
      </c>
      <c r="C11" s="361">
        <f>'Revenue Details'!AJ$94</f>
        <v>0</v>
      </c>
      <c r="D11" s="362">
        <f>'Revenue Details'!AK$92</f>
        <v>0</v>
      </c>
      <c r="E11" s="363">
        <f>'Revenue Details'!AL$92</f>
        <v>0</v>
      </c>
      <c r="F11" s="364">
        <f t="shared" si="0"/>
        <v>0</v>
      </c>
      <c r="G11" s="362">
        <f>'Revenue Details'!$AN$93</f>
        <v>-1.0975387947724758E-2</v>
      </c>
      <c r="H11" s="363">
        <f>'Revenue Details'!$AO$93</f>
        <v>-8.0414583523777969E-4</v>
      </c>
      <c r="I11" s="364">
        <f t="shared" si="1"/>
        <v>-1.1779533782962537E-2</v>
      </c>
      <c r="J11" s="361">
        <f>'Revenue Details'!AS$93</f>
        <v>0</v>
      </c>
      <c r="K11" s="365">
        <f t="shared" si="2"/>
        <v>-1.1779533782962537E-2</v>
      </c>
    </row>
    <row r="12" spans="2:11" ht="15" x14ac:dyDescent="0.2">
      <c r="B12" s="356" t="s">
        <v>81</v>
      </c>
      <c r="C12" s="361">
        <f>'Revenue Details'!AJ$99</f>
        <v>0</v>
      </c>
      <c r="D12" s="362">
        <f>'Revenue Details'!AK$97</f>
        <v>0</v>
      </c>
      <c r="E12" s="363">
        <f>'Revenue Details'!AL$97</f>
        <v>0</v>
      </c>
      <c r="F12" s="364">
        <f t="shared" si="0"/>
        <v>0</v>
      </c>
      <c r="G12" s="362">
        <f>'Revenue Details'!$AN$98</f>
        <v>1.1462077298806241E-2</v>
      </c>
      <c r="H12" s="363">
        <f>'Revenue Details'!$AO$98</f>
        <v>-7.8762566464148716E-4</v>
      </c>
      <c r="I12" s="364">
        <f t="shared" si="1"/>
        <v>1.0674451634164753E-2</v>
      </c>
      <c r="J12" s="361">
        <f>'Revenue Details'!AS$98</f>
        <v>0</v>
      </c>
      <c r="K12" s="365">
        <f t="shared" si="2"/>
        <v>1.0674451634164753E-2</v>
      </c>
    </row>
    <row r="13" spans="2:11" ht="15" x14ac:dyDescent="0.2">
      <c r="B13" s="356" t="s">
        <v>82</v>
      </c>
      <c r="C13" s="361">
        <f>'Revenue Details'!$AJ$142</f>
        <v>0</v>
      </c>
      <c r="D13" s="362">
        <f>'Revenue Details'!AK140</f>
        <v>0</v>
      </c>
      <c r="E13" s="363">
        <f>'Revenue Details'!AL140</f>
        <v>0</v>
      </c>
      <c r="F13" s="364">
        <f t="shared" si="0"/>
        <v>0</v>
      </c>
      <c r="G13" s="362">
        <f>'Revenue Details'!$AN142</f>
        <v>1.6215671443181076E-2</v>
      </c>
      <c r="H13" s="363">
        <f>'Revenue Details'!$AO142</f>
        <v>1.8794143421961989E-3</v>
      </c>
      <c r="I13" s="364">
        <f t="shared" si="1"/>
        <v>1.8095085785377274E-2</v>
      </c>
      <c r="J13" s="361">
        <f>'Revenue Details'!AS$142</f>
        <v>0</v>
      </c>
      <c r="K13" s="365">
        <f t="shared" si="2"/>
        <v>1.8095085785377274E-2</v>
      </c>
    </row>
    <row r="14" spans="2:11" ht="15" x14ac:dyDescent="0.2">
      <c r="B14" s="356" t="s">
        <v>83</v>
      </c>
      <c r="C14" s="361">
        <f>'Revenue Details'!AJ157</f>
        <v>0</v>
      </c>
      <c r="D14" s="362">
        <f>'Revenue Details'!AK152</f>
        <v>0</v>
      </c>
      <c r="E14" s="363">
        <f>'Revenue Details'!AL152</f>
        <v>0</v>
      </c>
      <c r="F14" s="364">
        <f t="shared" si="0"/>
        <v>0</v>
      </c>
      <c r="G14" s="362">
        <f>'Revenue Details'!$AN157</f>
        <v>-1.7740020066679157E-2</v>
      </c>
      <c r="H14" s="363">
        <f>'Revenue Details'!$AO157</f>
        <v>4.0594559488926486E-4</v>
      </c>
      <c r="I14" s="364">
        <f t="shared" si="1"/>
        <v>-1.7334074471789893E-2</v>
      </c>
      <c r="J14" s="361">
        <f>'Revenue Details'!$AS$157</f>
        <v>0</v>
      </c>
      <c r="K14" s="365">
        <f t="shared" si="2"/>
        <v>-1.7334074471789893E-2</v>
      </c>
    </row>
    <row r="15" spans="2:11" ht="15" x14ac:dyDescent="0.2">
      <c r="B15" s="356" t="s">
        <v>84</v>
      </c>
      <c r="C15" s="361">
        <f>'Revenue Details'!AJ162</f>
        <v>0</v>
      </c>
      <c r="D15" s="362">
        <f>'Revenue Details'!AK160</f>
        <v>0</v>
      </c>
      <c r="E15" s="363">
        <f>'Revenue Details'!AL160</f>
        <v>0</v>
      </c>
      <c r="F15" s="364">
        <f t="shared" si="0"/>
        <v>0</v>
      </c>
      <c r="G15" s="362">
        <f>'Revenue Details'!$AN162</f>
        <v>-1.1665903918368704E-2</v>
      </c>
      <c r="H15" s="363">
        <f>'Revenue Details'!$AO162</f>
        <v>-3.3938584118902809E-5</v>
      </c>
      <c r="I15" s="364">
        <f t="shared" si="1"/>
        <v>-1.1699842502487607E-2</v>
      </c>
      <c r="J15" s="361">
        <f>'Revenue Details'!$AS$162</f>
        <v>0</v>
      </c>
      <c r="K15" s="365">
        <f t="shared" si="2"/>
        <v>-1.1699842502487607E-2</v>
      </c>
    </row>
    <row r="16" spans="2:11" ht="15.75" thickBot="1" x14ac:dyDescent="0.25">
      <c r="B16" s="357" t="s">
        <v>16</v>
      </c>
      <c r="C16" s="366">
        <f>'Revenue Details'!AJ$172</f>
        <v>0</v>
      </c>
      <c r="D16" s="367">
        <f>'Revenue Details'!AK$170</f>
        <v>0</v>
      </c>
      <c r="E16" s="368">
        <f>'Revenue Details'!AL$170</f>
        <v>0</v>
      </c>
      <c r="F16" s="369">
        <f t="shared" si="0"/>
        <v>0</v>
      </c>
      <c r="G16" s="367">
        <f>'Revenue Details'!$AN$171</f>
        <v>9.1368275328348255E-4</v>
      </c>
      <c r="H16" s="368">
        <f>'Revenue Details'!$AO$171</f>
        <v>8.6630255654224447E-4</v>
      </c>
      <c r="I16" s="369">
        <f t="shared" si="1"/>
        <v>1.7799853098257271E-3</v>
      </c>
      <c r="J16" s="366">
        <f>'Revenue Details'!AS$171</f>
        <v>0</v>
      </c>
      <c r="K16" s="365">
        <f t="shared" si="2"/>
        <v>1.7799853098257271E-3</v>
      </c>
    </row>
    <row r="17" spans="1:10" ht="8.65" customHeight="1" x14ac:dyDescent="0.2"/>
    <row r="19" spans="1:10" ht="15.75" x14ac:dyDescent="0.25">
      <c r="B19" s="246" t="s">
        <v>97</v>
      </c>
      <c r="C19" s="246"/>
      <c r="J19" s="300"/>
    </row>
    <row r="20" spans="1:10" s="249" customFormat="1" ht="15.75" x14ac:dyDescent="0.25"/>
    <row r="21" spans="1:10" s="249" customFormat="1" ht="15.75" x14ac:dyDescent="0.25">
      <c r="A21" s="249">
        <v>1</v>
      </c>
      <c r="B21" s="370" t="s">
        <v>114</v>
      </c>
    </row>
  </sheetData>
  <mergeCells count="3">
    <mergeCell ref="D2:K2"/>
    <mergeCell ref="D4:K4"/>
    <mergeCell ref="B3:K3"/>
  </mergeCells>
  <pageMargins left="0.7" right="0.7" top="0.75" bottom="0.75" header="0.3" footer="0.3"/>
  <pageSetup scale="83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FDDB-0CC7-4A63-83F0-62823388FF15}">
  <sheetPr>
    <pageSetUpPr fitToPage="1"/>
  </sheetPr>
  <dimension ref="B1:G50"/>
  <sheetViews>
    <sheetView showGridLines="0" zoomScale="85" zoomScaleNormal="85" workbookViewId="0">
      <pane xSplit="2" ySplit="5" topLeftCell="C19" activePane="bottomRight" state="frozen"/>
      <selection pane="topRight" activeCell="C1" sqref="C1"/>
      <selection pane="bottomLeft" activeCell="A6" sqref="A6"/>
      <selection pane="bottomRight" activeCell="C4" sqref="C4:G4"/>
    </sheetView>
  </sheetViews>
  <sheetFormatPr defaultColWidth="8.7109375" defaultRowHeight="13.5" x14ac:dyDescent="0.25"/>
  <cols>
    <col min="1" max="1" width="3" style="267" customWidth="1"/>
    <col min="2" max="2" width="32.5703125" style="267" customWidth="1"/>
    <col min="3" max="3" width="9.42578125" style="267" customWidth="1"/>
    <col min="4" max="4" width="10.42578125" style="267" customWidth="1"/>
    <col min="5" max="5" width="11.85546875" style="267" customWidth="1"/>
    <col min="6" max="6" width="8.7109375" style="267" customWidth="1"/>
    <col min="7" max="7" width="11.42578125" style="267" customWidth="1"/>
    <col min="8" max="8" width="1" style="267" customWidth="1"/>
    <col min="9" max="16384" width="8.7109375" style="267"/>
  </cols>
  <sheetData>
    <row r="1" spans="2:7" ht="14.25" thickBot="1" x14ac:dyDescent="0.3"/>
    <row r="2" spans="2:7" ht="28.5" customHeight="1" x14ac:dyDescent="0.25">
      <c r="B2" s="268"/>
      <c r="C2" s="486" t="s">
        <v>153</v>
      </c>
      <c r="D2" s="486"/>
      <c r="E2" s="486"/>
      <c r="F2" s="486"/>
      <c r="G2" s="487"/>
    </row>
    <row r="3" spans="2:7" ht="14.25" thickBot="1" x14ac:dyDescent="0.3">
      <c r="C3" s="488"/>
      <c r="D3" s="488"/>
      <c r="E3" s="488"/>
      <c r="F3" s="488"/>
      <c r="G3" s="489"/>
    </row>
    <row r="4" spans="2:7" ht="50.65" customHeight="1" x14ac:dyDescent="0.25">
      <c r="B4" s="271"/>
      <c r="C4" s="482" t="s">
        <v>113</v>
      </c>
      <c r="D4" s="483"/>
      <c r="E4" s="483"/>
      <c r="F4" s="484"/>
      <c r="G4" s="485"/>
    </row>
    <row r="5" spans="2:7" ht="47.25" x14ac:dyDescent="0.25">
      <c r="B5" s="271"/>
      <c r="C5" s="330" t="s">
        <v>109</v>
      </c>
      <c r="D5" s="272" t="s">
        <v>71</v>
      </c>
      <c r="E5" s="272" t="s">
        <v>72</v>
      </c>
      <c r="F5" s="273" t="s">
        <v>101</v>
      </c>
      <c r="G5" s="274" t="s">
        <v>14</v>
      </c>
    </row>
    <row r="6" spans="2:7" ht="15" x14ac:dyDescent="0.25">
      <c r="B6" s="275" t="s">
        <v>74</v>
      </c>
      <c r="C6" s="331"/>
      <c r="D6" s="276"/>
      <c r="E6" s="276"/>
      <c r="F6" s="275"/>
      <c r="G6" s="277"/>
    </row>
    <row r="7" spans="2:7" ht="15" x14ac:dyDescent="0.25">
      <c r="B7" s="278" t="s">
        <v>75</v>
      </c>
      <c r="C7" s="332">
        <f>'Revenue Details'!$AJ$28</f>
        <v>0</v>
      </c>
      <c r="D7" s="279">
        <f>'Revenue Details'!$AM$28</f>
        <v>0</v>
      </c>
      <c r="E7" s="289">
        <f>'Revenue Details'!$AP$28</f>
        <v>0</v>
      </c>
      <c r="F7" s="279">
        <f>'Revenue Details'!$AS$28</f>
        <v>0</v>
      </c>
      <c r="G7" s="280">
        <f>SUM(C7:F7)</f>
        <v>0</v>
      </c>
    </row>
    <row r="8" spans="2:7" ht="15" x14ac:dyDescent="0.25">
      <c r="B8" s="278" t="s">
        <v>76</v>
      </c>
      <c r="C8" s="332">
        <f>'Revenue Details'!$AJ$29</f>
        <v>0</v>
      </c>
      <c r="D8" s="279">
        <f>'Revenue Details'!$AM$29</f>
        <v>0</v>
      </c>
      <c r="E8" s="289">
        <f>'Revenue Details'!$AP$29</f>
        <v>7.144036729771489E-4</v>
      </c>
      <c r="F8" s="279">
        <f>'Revenue Details'!$AS$29</f>
        <v>0</v>
      </c>
      <c r="G8" s="280">
        <f>SUM(C8:F8)</f>
        <v>7.144036729771489E-4</v>
      </c>
    </row>
    <row r="9" spans="2:7" ht="15" x14ac:dyDescent="0.25">
      <c r="B9" s="281" t="s">
        <v>14</v>
      </c>
      <c r="C9" s="333">
        <f t="shared" ref="C9:F9" si="0">SUM(C7:C8)</f>
        <v>0</v>
      </c>
      <c r="D9" s="282">
        <f t="shared" si="0"/>
        <v>0</v>
      </c>
      <c r="E9" s="290">
        <f t="shared" si="0"/>
        <v>7.144036729771489E-4</v>
      </c>
      <c r="F9" s="282">
        <f t="shared" si="0"/>
        <v>0</v>
      </c>
      <c r="G9" s="283">
        <f>SUM(G7:G8)</f>
        <v>7.144036729771489E-4</v>
      </c>
    </row>
    <row r="10" spans="2:7" ht="15" x14ac:dyDescent="0.25">
      <c r="B10" s="275" t="s">
        <v>77</v>
      </c>
      <c r="C10" s="334"/>
      <c r="D10" s="284"/>
      <c r="E10" s="284"/>
      <c r="F10" s="284"/>
      <c r="G10" s="280"/>
    </row>
    <row r="11" spans="2:7" ht="15" x14ac:dyDescent="0.25">
      <c r="B11" s="278" t="s">
        <v>75</v>
      </c>
      <c r="C11" s="332">
        <f>'Revenue Details'!$AJ$51</f>
        <v>0</v>
      </c>
      <c r="D11" s="279">
        <f>'Revenue Details'!$AM$51</f>
        <v>0</v>
      </c>
      <c r="E11" s="279">
        <f>'Revenue Details'!$AP$51</f>
        <v>0</v>
      </c>
      <c r="F11" s="279">
        <f>'Revenue Details'!$AS$51</f>
        <v>0</v>
      </c>
      <c r="G11" s="280">
        <f>SUM(C11:F11)</f>
        <v>0</v>
      </c>
    </row>
    <row r="12" spans="2:7" ht="15" x14ac:dyDescent="0.25">
      <c r="B12" s="278" t="s">
        <v>76</v>
      </c>
      <c r="C12" s="332">
        <f>'Revenue Details'!$AJ52</f>
        <v>0</v>
      </c>
      <c r="D12" s="279">
        <f>'Revenue Details'!$AM52</f>
        <v>0</v>
      </c>
      <c r="E12" s="279">
        <f>'Revenue Details'!$AP52</f>
        <v>-1.2060564057042415E-3</v>
      </c>
      <c r="F12" s="279">
        <f>'Revenue Details'!$AS52</f>
        <v>0</v>
      </c>
      <c r="G12" s="280">
        <f>SUM(C12:F12)</f>
        <v>-1.2060564057042415E-3</v>
      </c>
    </row>
    <row r="13" spans="2:7" ht="15" x14ac:dyDescent="0.25">
      <c r="B13" s="281" t="s">
        <v>14</v>
      </c>
      <c r="C13" s="333">
        <f t="shared" ref="C13:F13" si="1">SUM(C11:C12)</f>
        <v>0</v>
      </c>
      <c r="D13" s="282">
        <f t="shared" si="1"/>
        <v>0</v>
      </c>
      <c r="E13" s="282">
        <f t="shared" si="1"/>
        <v>-1.2060564057042415E-3</v>
      </c>
      <c r="F13" s="282">
        <f t="shared" si="1"/>
        <v>0</v>
      </c>
      <c r="G13" s="283">
        <f>SUM(G11:G12)</f>
        <v>-1.2060564057042415E-3</v>
      </c>
    </row>
    <row r="14" spans="2:7" ht="15" x14ac:dyDescent="0.25">
      <c r="B14" s="275" t="s">
        <v>78</v>
      </c>
      <c r="C14" s="334"/>
      <c r="D14" s="284"/>
      <c r="E14" s="284"/>
      <c r="F14" s="284"/>
      <c r="G14" s="280"/>
    </row>
    <row r="15" spans="2:7" ht="15" x14ac:dyDescent="0.25">
      <c r="B15" s="278" t="s">
        <v>75</v>
      </c>
      <c r="C15" s="332">
        <f>'Revenue Details'!$AJ72</f>
        <v>0</v>
      </c>
      <c r="D15" s="279">
        <f>'Revenue Details'!$AM72</f>
        <v>0</v>
      </c>
      <c r="E15" s="289">
        <f>'Revenue Details'!$AP72</f>
        <v>0</v>
      </c>
      <c r="F15" s="289">
        <f>'Revenue Details'!$AS72</f>
        <v>0</v>
      </c>
      <c r="G15" s="280">
        <f>SUM(C15:F15)</f>
        <v>0</v>
      </c>
    </row>
    <row r="16" spans="2:7" ht="15" x14ac:dyDescent="0.25">
      <c r="B16" s="278" t="s">
        <v>76</v>
      </c>
      <c r="C16" s="332">
        <f>'Revenue Details'!$AJ73</f>
        <v>0</v>
      </c>
      <c r="D16" s="279">
        <f>'Revenue Details'!$AM73</f>
        <v>0</v>
      </c>
      <c r="E16" s="289">
        <f>'Revenue Details'!$AP73</f>
        <v>6.1007096971454882E-3</v>
      </c>
      <c r="F16" s="289">
        <f>'Revenue Details'!$AS73</f>
        <v>0</v>
      </c>
      <c r="G16" s="280">
        <f>SUM(C16:F16)</f>
        <v>6.1007096971454882E-3</v>
      </c>
    </row>
    <row r="17" spans="2:7" ht="15" x14ac:dyDescent="0.25">
      <c r="B17" s="281" t="s">
        <v>14</v>
      </c>
      <c r="C17" s="333">
        <f t="shared" ref="C17:F17" si="2">SUM(C15:C16)</f>
        <v>0</v>
      </c>
      <c r="D17" s="282">
        <f t="shared" si="2"/>
        <v>0</v>
      </c>
      <c r="E17" s="291">
        <f t="shared" si="2"/>
        <v>6.1007096971454882E-3</v>
      </c>
      <c r="F17" s="290">
        <f t="shared" si="2"/>
        <v>0</v>
      </c>
      <c r="G17" s="283">
        <f>SUM(G15:G16)</f>
        <v>6.1007096971454882E-3</v>
      </c>
    </row>
    <row r="18" spans="2:7" ht="15" x14ac:dyDescent="0.25">
      <c r="B18" s="275" t="s">
        <v>79</v>
      </c>
      <c r="C18" s="334"/>
      <c r="D18" s="284"/>
      <c r="E18" s="284"/>
      <c r="F18" s="284"/>
      <c r="G18" s="280"/>
    </row>
    <row r="19" spans="2:7" ht="15" x14ac:dyDescent="0.25">
      <c r="B19" s="278" t="s">
        <v>75</v>
      </c>
      <c r="C19" s="332">
        <f>'Revenue Details'!$AJ$77</f>
        <v>0</v>
      </c>
      <c r="D19" s="279">
        <f>'Revenue Details'!$AM$77</f>
        <v>0</v>
      </c>
      <c r="E19" s="279">
        <f>'Revenue Details'!$AP$77</f>
        <v>0</v>
      </c>
      <c r="F19" s="279">
        <f>'Revenue Details'!$AS$77</f>
        <v>0</v>
      </c>
      <c r="G19" s="280">
        <f>SUM(C19:F19)</f>
        <v>0</v>
      </c>
    </row>
    <row r="20" spans="2:7" ht="15" x14ac:dyDescent="0.25">
      <c r="B20" s="278" t="s">
        <v>76</v>
      </c>
      <c r="C20" s="332">
        <f>'Revenue Details'!$AJ$81</f>
        <v>0</v>
      </c>
      <c r="D20" s="279">
        <f>'Revenue Details'!$AM$81</f>
        <v>0</v>
      </c>
      <c r="E20" s="279">
        <f>'Revenue Details'!$AP$81</f>
        <v>-2.1920622459108158E-2</v>
      </c>
      <c r="F20" s="279">
        <f>'Revenue Details'!$AS$81</f>
        <v>0</v>
      </c>
      <c r="G20" s="280">
        <f>SUM(C20:F20)</f>
        <v>-2.1920622459108158E-2</v>
      </c>
    </row>
    <row r="21" spans="2:7" ht="15" x14ac:dyDescent="0.25">
      <c r="B21" s="281" t="s">
        <v>14</v>
      </c>
      <c r="C21" s="333">
        <f t="shared" ref="C21:F21" si="3">SUM(C19:C20)</f>
        <v>0</v>
      </c>
      <c r="D21" s="282">
        <f t="shared" si="3"/>
        <v>0</v>
      </c>
      <c r="E21" s="282">
        <f t="shared" si="3"/>
        <v>-2.1920622459108158E-2</v>
      </c>
      <c r="F21" s="282">
        <f t="shared" si="3"/>
        <v>0</v>
      </c>
      <c r="G21" s="283">
        <f>SUM(G19:G20)</f>
        <v>-2.1920622459108158E-2</v>
      </c>
    </row>
    <row r="22" spans="2:7" ht="15" x14ac:dyDescent="0.25">
      <c r="B22" s="275" t="s">
        <v>80</v>
      </c>
      <c r="C22" s="334"/>
      <c r="D22" s="284"/>
      <c r="E22" s="284"/>
      <c r="F22" s="284"/>
      <c r="G22" s="280"/>
    </row>
    <row r="23" spans="2:7" ht="15" x14ac:dyDescent="0.25">
      <c r="B23" s="278" t="s">
        <v>75</v>
      </c>
      <c r="C23" s="332">
        <f>'Revenue Details'!$AJ$92</f>
        <v>0</v>
      </c>
      <c r="D23" s="279">
        <f>'Revenue Details'!$AM$92</f>
        <v>0</v>
      </c>
      <c r="E23" s="279">
        <f>'Revenue Details'!$AP$92</f>
        <v>0</v>
      </c>
      <c r="F23" s="279">
        <f>'Revenue Details'!$AS$92</f>
        <v>0</v>
      </c>
      <c r="G23" s="280">
        <f>SUM(C23:F23)</f>
        <v>0</v>
      </c>
    </row>
    <row r="24" spans="2:7" ht="15" x14ac:dyDescent="0.25">
      <c r="B24" s="278" t="s">
        <v>76</v>
      </c>
      <c r="C24" s="332">
        <f>'Revenue Details'!$AJ$93</f>
        <v>0</v>
      </c>
      <c r="D24" s="279">
        <f>'Revenue Details'!$AM$93</f>
        <v>0</v>
      </c>
      <c r="E24" s="279">
        <f>'Revenue Details'!$AP$93</f>
        <v>-1.1779533782962537E-2</v>
      </c>
      <c r="F24" s="279">
        <f>'Revenue Details'!$AS$93</f>
        <v>0</v>
      </c>
      <c r="G24" s="280">
        <f>SUM(C24:F24)</f>
        <v>-1.1779533782962537E-2</v>
      </c>
    </row>
    <row r="25" spans="2:7" ht="15" x14ac:dyDescent="0.25">
      <c r="B25" s="281" t="s">
        <v>14</v>
      </c>
      <c r="C25" s="333">
        <f t="shared" ref="C25:F25" si="4">SUM(C23:C24)</f>
        <v>0</v>
      </c>
      <c r="D25" s="282">
        <f t="shared" si="4"/>
        <v>0</v>
      </c>
      <c r="E25" s="282">
        <f t="shared" si="4"/>
        <v>-1.1779533782962537E-2</v>
      </c>
      <c r="F25" s="282">
        <f t="shared" si="4"/>
        <v>0</v>
      </c>
      <c r="G25" s="283">
        <f>SUM(G23:G24)</f>
        <v>-1.1779533782962537E-2</v>
      </c>
    </row>
    <row r="26" spans="2:7" ht="15" x14ac:dyDescent="0.25">
      <c r="B26" s="275" t="s">
        <v>81</v>
      </c>
      <c r="C26" s="334"/>
      <c r="D26" s="284"/>
      <c r="E26" s="284"/>
      <c r="F26" s="284"/>
      <c r="G26" s="280"/>
    </row>
    <row r="27" spans="2:7" ht="22.15" customHeight="1" x14ac:dyDescent="0.25">
      <c r="B27" s="278" t="s">
        <v>75</v>
      </c>
      <c r="C27" s="332">
        <f>'Revenue Details'!$AJ$97</f>
        <v>0</v>
      </c>
      <c r="D27" s="279">
        <f>'Revenue Details'!$AM$97</f>
        <v>0</v>
      </c>
      <c r="E27" s="279">
        <f>'Revenue Details'!$AP$97</f>
        <v>0</v>
      </c>
      <c r="F27" s="279">
        <f>'Revenue Details'!$AS$97</f>
        <v>0</v>
      </c>
      <c r="G27" s="280">
        <f>SUM(C27:F27)</f>
        <v>0</v>
      </c>
    </row>
    <row r="28" spans="2:7" ht="15" x14ac:dyDescent="0.25">
      <c r="B28" s="278" t="s">
        <v>76</v>
      </c>
      <c r="C28" s="332">
        <f>'Revenue Details'!$AJ$98</f>
        <v>0</v>
      </c>
      <c r="D28" s="279">
        <f>'Revenue Details'!$AM$98</f>
        <v>0</v>
      </c>
      <c r="E28" s="279">
        <f>'Revenue Details'!$AP$98</f>
        <v>1.0674451634164753E-2</v>
      </c>
      <c r="F28" s="279">
        <f>'Revenue Details'!$AS$98</f>
        <v>0</v>
      </c>
      <c r="G28" s="280">
        <f>SUM(C28:F28)</f>
        <v>1.0674451634164753E-2</v>
      </c>
    </row>
    <row r="29" spans="2:7" ht="15" x14ac:dyDescent="0.25">
      <c r="B29" s="281" t="s">
        <v>14</v>
      </c>
      <c r="C29" s="333">
        <f t="shared" ref="C29:F29" si="5">SUM(C27:C28)</f>
        <v>0</v>
      </c>
      <c r="D29" s="282">
        <f t="shared" si="5"/>
        <v>0</v>
      </c>
      <c r="E29" s="282">
        <f t="shared" si="5"/>
        <v>1.0674451634164753E-2</v>
      </c>
      <c r="F29" s="282">
        <f t="shared" si="5"/>
        <v>0</v>
      </c>
      <c r="G29" s="283">
        <f>SUM(G27:G28)</f>
        <v>1.0674451634164753E-2</v>
      </c>
    </row>
    <row r="30" spans="2:7" ht="15" x14ac:dyDescent="0.25">
      <c r="B30" s="275" t="s">
        <v>82</v>
      </c>
      <c r="C30" s="334"/>
      <c r="D30" s="284"/>
      <c r="E30" s="284"/>
      <c r="F30" s="284"/>
      <c r="G30" s="280"/>
    </row>
    <row r="31" spans="2:7" ht="15" x14ac:dyDescent="0.25">
      <c r="B31" s="278" t="s">
        <v>75</v>
      </c>
      <c r="C31" s="332">
        <f>'Revenue Details'!$AJ140</f>
        <v>0</v>
      </c>
      <c r="D31" s="279">
        <f>'Revenue Details'!$AM140</f>
        <v>0</v>
      </c>
      <c r="E31" s="279">
        <f>'Revenue Details'!$AP140</f>
        <v>0</v>
      </c>
      <c r="F31" s="279">
        <f>'Revenue Details'!$AS140</f>
        <v>0</v>
      </c>
      <c r="G31" s="280">
        <f>SUM(C31:F31)</f>
        <v>0</v>
      </c>
    </row>
    <row r="32" spans="2:7" ht="15" x14ac:dyDescent="0.25">
      <c r="B32" s="278" t="s">
        <v>76</v>
      </c>
      <c r="C32" s="332">
        <f>'Revenue Details'!$AJ141</f>
        <v>0</v>
      </c>
      <c r="D32" s="279">
        <f>'Revenue Details'!$AM141</f>
        <v>0</v>
      </c>
      <c r="E32" s="279">
        <f>'Revenue Details'!$AP141</f>
        <v>1.8095085785377274E-2</v>
      </c>
      <c r="F32" s="279">
        <f>'Revenue Details'!$AS141</f>
        <v>0</v>
      </c>
      <c r="G32" s="280">
        <f>SUM(C32:F32)</f>
        <v>1.8095085785377274E-2</v>
      </c>
    </row>
    <row r="33" spans="2:7" ht="15" x14ac:dyDescent="0.25">
      <c r="B33" s="281" t="s">
        <v>14</v>
      </c>
      <c r="C33" s="333">
        <f t="shared" ref="C33:F33" si="6">SUM(C31:C32)</f>
        <v>0</v>
      </c>
      <c r="D33" s="282">
        <f t="shared" si="6"/>
        <v>0</v>
      </c>
      <c r="E33" s="282">
        <f t="shared" si="6"/>
        <v>1.8095085785377274E-2</v>
      </c>
      <c r="F33" s="282">
        <f t="shared" si="6"/>
        <v>0</v>
      </c>
      <c r="G33" s="283">
        <f>SUM(G31:G32)</f>
        <v>1.8095085785377274E-2</v>
      </c>
    </row>
    <row r="34" spans="2:7" ht="15" x14ac:dyDescent="0.25">
      <c r="B34" s="275" t="s">
        <v>83</v>
      </c>
      <c r="C34" s="333"/>
      <c r="D34" s="282"/>
      <c r="E34" s="282"/>
      <c r="F34" s="282"/>
      <c r="G34" s="283"/>
    </row>
    <row r="35" spans="2:7" ht="15" x14ac:dyDescent="0.25">
      <c r="B35" s="278" t="s">
        <v>75</v>
      </c>
      <c r="C35" s="332">
        <f>'Revenue Details'!$AJ152</f>
        <v>0</v>
      </c>
      <c r="D35" s="279">
        <f>'Revenue Details'!$AM152</f>
        <v>0</v>
      </c>
      <c r="E35" s="279">
        <f>'Revenue Details'!$AP152</f>
        <v>0</v>
      </c>
      <c r="F35" s="279">
        <f>'Revenue Details'!$AS152</f>
        <v>0</v>
      </c>
      <c r="G35" s="280">
        <f>SUM(C35:F35)</f>
        <v>0</v>
      </c>
    </row>
    <row r="36" spans="2:7" ht="15" x14ac:dyDescent="0.25">
      <c r="B36" s="278" t="s">
        <v>76</v>
      </c>
      <c r="C36" s="332">
        <f>'Revenue Details'!$AJ156</f>
        <v>0</v>
      </c>
      <c r="D36" s="279">
        <f>'Revenue Details'!$AM156</f>
        <v>0</v>
      </c>
      <c r="E36" s="279">
        <f>'Revenue Details'!$AP156</f>
        <v>-1.7334074471789893E-2</v>
      </c>
      <c r="F36" s="279">
        <f>'Revenue Details'!$AS156</f>
        <v>0</v>
      </c>
      <c r="G36" s="280">
        <f>SUM(C36:F36)</f>
        <v>-1.7334074471789893E-2</v>
      </c>
    </row>
    <row r="37" spans="2:7" ht="15" x14ac:dyDescent="0.25">
      <c r="B37" s="281" t="s">
        <v>14</v>
      </c>
      <c r="C37" s="333">
        <f t="shared" ref="C37:F37" si="7">SUM(C35:C36)</f>
        <v>0</v>
      </c>
      <c r="D37" s="282">
        <f t="shared" si="7"/>
        <v>0</v>
      </c>
      <c r="E37" s="282">
        <f t="shared" si="7"/>
        <v>-1.7334074471789893E-2</v>
      </c>
      <c r="F37" s="282">
        <f t="shared" si="7"/>
        <v>0</v>
      </c>
      <c r="G37" s="283">
        <f>SUM(G35:G36)</f>
        <v>-1.7334074471789893E-2</v>
      </c>
    </row>
    <row r="38" spans="2:7" ht="15" x14ac:dyDescent="0.25">
      <c r="B38" s="275" t="s">
        <v>84</v>
      </c>
      <c r="C38" s="334"/>
      <c r="D38" s="284"/>
      <c r="E38" s="284"/>
      <c r="F38" s="284"/>
      <c r="G38" s="280"/>
    </row>
    <row r="39" spans="2:7" ht="15" x14ac:dyDescent="0.25">
      <c r="B39" s="278" t="s">
        <v>75</v>
      </c>
      <c r="C39" s="332">
        <f>'Revenue Details'!$AJ160</f>
        <v>0</v>
      </c>
      <c r="D39" s="279">
        <f>'Revenue Details'!$AM160</f>
        <v>0</v>
      </c>
      <c r="E39" s="279">
        <f>'Revenue Details'!$AP160</f>
        <v>0</v>
      </c>
      <c r="F39" s="279">
        <f>'Revenue Details'!$AS160</f>
        <v>0</v>
      </c>
      <c r="G39" s="280">
        <f>SUM(C39:F39)</f>
        <v>0</v>
      </c>
    </row>
    <row r="40" spans="2:7" ht="15" x14ac:dyDescent="0.25">
      <c r="B40" s="278" t="s">
        <v>76</v>
      </c>
      <c r="C40" s="332">
        <f>'Revenue Details'!$AJ161</f>
        <v>0</v>
      </c>
      <c r="D40" s="279">
        <f>'Revenue Details'!$AM161</f>
        <v>0</v>
      </c>
      <c r="E40" s="279">
        <f>'Revenue Details'!$AP161</f>
        <v>-1.1699842502487607E-2</v>
      </c>
      <c r="F40" s="279">
        <f>'Revenue Details'!$AS161</f>
        <v>0</v>
      </c>
      <c r="G40" s="280">
        <f>SUM(C40:F40)</f>
        <v>-1.1699842502487607E-2</v>
      </c>
    </row>
    <row r="41" spans="2:7" ht="15" x14ac:dyDescent="0.25">
      <c r="B41" s="281" t="s">
        <v>14</v>
      </c>
      <c r="C41" s="333">
        <f t="shared" ref="C41:F41" si="8">SUM(C39:C40)</f>
        <v>0</v>
      </c>
      <c r="D41" s="282">
        <f t="shared" si="8"/>
        <v>0</v>
      </c>
      <c r="E41" s="282">
        <f t="shared" si="8"/>
        <v>-1.1699842502487607E-2</v>
      </c>
      <c r="F41" s="282">
        <f t="shared" si="8"/>
        <v>0</v>
      </c>
      <c r="G41" s="283">
        <f>SUM(G39:G40)</f>
        <v>-1.1699842502487607E-2</v>
      </c>
    </row>
    <row r="42" spans="2:7" ht="15" x14ac:dyDescent="0.25">
      <c r="B42" s="275" t="s">
        <v>16</v>
      </c>
      <c r="C42" s="334"/>
      <c r="D42" s="284"/>
      <c r="E42" s="284"/>
      <c r="F42" s="284"/>
      <c r="G42" s="280"/>
    </row>
    <row r="43" spans="2:7" ht="15" x14ac:dyDescent="0.25">
      <c r="B43" s="278" t="s">
        <v>75</v>
      </c>
      <c r="C43" s="332">
        <f>'Revenue Details'!$AJ$170</f>
        <v>0</v>
      </c>
      <c r="D43" s="279">
        <f>'Revenue Details'!$AM$170</f>
        <v>0</v>
      </c>
      <c r="E43" s="279">
        <f>'Revenue Details'!$AP$170</f>
        <v>0</v>
      </c>
      <c r="F43" s="279">
        <f>'Revenue Details'!$AS$170</f>
        <v>0</v>
      </c>
      <c r="G43" s="280">
        <f>SUM(C43:F43)</f>
        <v>0</v>
      </c>
    </row>
    <row r="44" spans="2:7" ht="15" x14ac:dyDescent="0.25">
      <c r="B44" s="278" t="s">
        <v>76</v>
      </c>
      <c r="C44" s="332">
        <f>'Revenue Details'!$AJ$171</f>
        <v>0</v>
      </c>
      <c r="D44" s="279">
        <f>'Revenue Details'!$AM$171</f>
        <v>0</v>
      </c>
      <c r="E44" s="279">
        <f>'Revenue Details'!$AP$171</f>
        <v>1.7799853098257271E-3</v>
      </c>
      <c r="F44" s="279">
        <f>'Revenue Details'!$AS$171</f>
        <v>0</v>
      </c>
      <c r="G44" s="280">
        <f>SUM(C44:F44)</f>
        <v>1.7799853098257271E-3</v>
      </c>
    </row>
    <row r="45" spans="2:7" ht="15" x14ac:dyDescent="0.25">
      <c r="B45" s="281" t="s">
        <v>14</v>
      </c>
      <c r="C45" s="333">
        <f t="shared" ref="C45:F45" si="9">SUM(C43:C44)</f>
        <v>0</v>
      </c>
      <c r="D45" s="282">
        <f t="shared" si="9"/>
        <v>0</v>
      </c>
      <c r="E45" s="282">
        <f t="shared" si="9"/>
        <v>1.7799853098257271E-3</v>
      </c>
      <c r="F45" s="282">
        <f t="shared" si="9"/>
        <v>0</v>
      </c>
      <c r="G45" s="283">
        <f>SUM(G43:G44)</f>
        <v>1.7799853098257271E-3</v>
      </c>
    </row>
    <row r="46" spans="2:7" ht="8.65" customHeight="1" thickBot="1" x14ac:dyDescent="0.3">
      <c r="C46" s="329"/>
      <c r="D46" s="269"/>
      <c r="E46" s="269"/>
      <c r="F46" s="269"/>
      <c r="G46" s="270"/>
    </row>
    <row r="48" spans="2:7" ht="15.75" x14ac:dyDescent="0.25">
      <c r="B48" s="268" t="s">
        <v>97</v>
      </c>
    </row>
    <row r="49" spans="2:2" s="285" customFormat="1" ht="15.75" x14ac:dyDescent="0.25">
      <c r="B49" s="285" t="s">
        <v>100</v>
      </c>
    </row>
    <row r="50" spans="2:2" s="285" customFormat="1" ht="15.75" x14ac:dyDescent="0.25"/>
  </sheetData>
  <mergeCells count="2">
    <mergeCell ref="C4:G4"/>
    <mergeCell ref="C2:G3"/>
  </mergeCells>
  <pageMargins left="0.7" right="0.7" top="0.75" bottom="0.75" header="0.3" footer="0.3"/>
  <pageSetup scale="86" fitToWidth="0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9827-44C7-4D06-8F9C-CB7B381B9286}">
  <sheetPr>
    <pageSetUpPr fitToPage="1"/>
  </sheetPr>
  <dimension ref="A1:I122"/>
  <sheetViews>
    <sheetView showGridLines="0" tabSelected="1" zoomScale="85" zoomScaleNormal="85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F26" sqref="F26"/>
    </sheetView>
  </sheetViews>
  <sheetFormatPr defaultColWidth="8.7109375" defaultRowHeight="12.75" x14ac:dyDescent="0.2"/>
  <cols>
    <col min="1" max="1" width="4.7109375" style="310" customWidth="1"/>
    <col min="2" max="2" width="25.140625" style="294" customWidth="1"/>
    <col min="3" max="3" width="15.140625" style="294" customWidth="1"/>
    <col min="4" max="4" width="22.42578125" style="294" customWidth="1"/>
    <col min="5" max="5" width="15" style="221" customWidth="1"/>
    <col min="6" max="6" width="20" style="300" customWidth="1"/>
    <col min="7" max="16384" width="8.7109375" style="221"/>
  </cols>
  <sheetData>
    <row r="1" spans="1:6" ht="70.900000000000006" customHeight="1" thickBot="1" x14ac:dyDescent="0.25">
      <c r="B1" s="292"/>
      <c r="C1" s="292"/>
      <c r="D1" s="292"/>
    </row>
    <row r="2" spans="1:6" ht="15" customHeight="1" thickBot="1" x14ac:dyDescent="0.25">
      <c r="B2" s="410"/>
      <c r="C2" s="490" t="s">
        <v>102</v>
      </c>
      <c r="D2" s="491"/>
      <c r="E2" s="491"/>
      <c r="F2" s="492"/>
    </row>
    <row r="3" spans="1:6" ht="15" customHeight="1" thickBot="1" x14ac:dyDescent="0.25">
      <c r="B3" s="371"/>
      <c r="C3" s="493" t="s">
        <v>35</v>
      </c>
      <c r="D3" s="494"/>
      <c r="E3" s="495"/>
      <c r="F3" s="411" t="s">
        <v>107</v>
      </c>
    </row>
    <row r="4" spans="1:6" ht="81.599999999999994" customHeight="1" thickBot="1" x14ac:dyDescent="0.3">
      <c r="B4" s="372"/>
      <c r="C4" s="311" t="s">
        <v>131</v>
      </c>
      <c r="D4" s="311" t="s">
        <v>152</v>
      </c>
      <c r="E4" s="303" t="s">
        <v>21</v>
      </c>
      <c r="F4" s="304" t="s">
        <v>106</v>
      </c>
    </row>
    <row r="5" spans="1:6" ht="15.75" x14ac:dyDescent="0.2">
      <c r="B5" s="412" t="s">
        <v>94</v>
      </c>
      <c r="C5" s="373"/>
      <c r="D5" s="373"/>
      <c r="E5" s="374"/>
      <c r="F5" s="375"/>
    </row>
    <row r="6" spans="1:6" ht="14.25" x14ac:dyDescent="0.2">
      <c r="A6" s="310" t="str">
        <f>B5</f>
        <v xml:space="preserve">Domestic Service Tariffs </v>
      </c>
      <c r="B6" s="384" t="s">
        <v>90</v>
      </c>
      <c r="C6" s="376">
        <f>'Revenues at 2025 DSM Riders'!$W29</f>
        <v>435.38273517337802</v>
      </c>
      <c r="D6" s="376">
        <f>'Revenues at 2026 DSM Riders'!$W$29</f>
        <v>435.38273517337802</v>
      </c>
      <c r="E6" s="377">
        <f>D6-C6</f>
        <v>0</v>
      </c>
      <c r="F6" s="299">
        <f>E6/$C$15</f>
        <v>0</v>
      </c>
    </row>
    <row r="7" spans="1:6" ht="14.25" x14ac:dyDescent="0.2">
      <c r="A7" s="310" t="str">
        <f>B5</f>
        <v xml:space="preserve">Domestic Service Tariffs </v>
      </c>
      <c r="B7" s="384" t="s">
        <v>91</v>
      </c>
      <c r="C7" s="376">
        <f>'Revenues at 2025 DSM Riders'!$AA31</f>
        <v>32.933881011779327</v>
      </c>
      <c r="D7" s="376">
        <f>'Revenues at 2026 DSM Riders'!$AA31</f>
        <v>32.933881011779327</v>
      </c>
      <c r="E7" s="377">
        <f t="shared" ref="E7:E8" si="0">D7-C7</f>
        <v>0</v>
      </c>
      <c r="F7" s="299">
        <f t="shared" ref="F7:F8" si="1">E7/$C$15</f>
        <v>0</v>
      </c>
    </row>
    <row r="8" spans="1:6" ht="15" x14ac:dyDescent="0.2">
      <c r="B8" s="385" t="s">
        <v>95</v>
      </c>
      <c r="C8" s="307">
        <f>SUM(C6:C7)</f>
        <v>468.31661618515733</v>
      </c>
      <c r="D8" s="307">
        <f>SUM(D6:D7)</f>
        <v>468.31661618515733</v>
      </c>
      <c r="E8" s="254">
        <f t="shared" si="0"/>
        <v>0</v>
      </c>
      <c r="F8" s="299">
        <f t="shared" si="1"/>
        <v>0</v>
      </c>
    </row>
    <row r="9" spans="1:6" ht="5.65" customHeight="1" x14ac:dyDescent="0.2">
      <c r="B9" s="385"/>
      <c r="C9" s="307"/>
      <c r="D9" s="307"/>
      <c r="E9" s="254"/>
      <c r="F9" s="299"/>
    </row>
    <row r="10" spans="1:6" ht="14.25" x14ac:dyDescent="0.2">
      <c r="A10" s="310" t="s">
        <v>94</v>
      </c>
      <c r="B10" s="384" t="s">
        <v>92</v>
      </c>
      <c r="C10" s="376">
        <f>'Revenues at 2025 DSM Riders'!$W30</f>
        <v>563.46956535516142</v>
      </c>
      <c r="D10" s="376">
        <f>'Revenues at 2026 DSM Riders'!$W30</f>
        <v>563.46956535516142</v>
      </c>
      <c r="E10" s="377">
        <f>D10-C10</f>
        <v>0</v>
      </c>
      <c r="F10" s="299">
        <f>E10/$C$15</f>
        <v>0</v>
      </c>
    </row>
    <row r="11" spans="1:6" ht="14.25" x14ac:dyDescent="0.2">
      <c r="A11" s="310" t="s">
        <v>94</v>
      </c>
      <c r="B11" s="384" t="s">
        <v>93</v>
      </c>
      <c r="C11" s="376">
        <f>'Revenues at 2025 DSM Riders'!$AD31</f>
        <v>33.487202016650784</v>
      </c>
      <c r="D11" s="376">
        <f>'Revenues at 2026 DSM Riders'!$AD31</f>
        <v>34.262361639082279</v>
      </c>
      <c r="E11" s="377">
        <f>D11-C11</f>
        <v>0.77515962243149517</v>
      </c>
      <c r="F11" s="299">
        <f>E11/$C$15</f>
        <v>7.1440367297714261E-4</v>
      </c>
    </row>
    <row r="12" spans="1:6" ht="14.25" x14ac:dyDescent="0.2">
      <c r="A12" s="310" t="s">
        <v>94</v>
      </c>
      <c r="B12" s="384" t="s">
        <v>115</v>
      </c>
      <c r="C12" s="376">
        <f>'Revenues at 2025 DSM Riders'!$AG31</f>
        <v>19.770901281549701</v>
      </c>
      <c r="D12" s="376">
        <f>'Revenues at 2026 DSM Riders'!$AG31</f>
        <v>19.770901281549701</v>
      </c>
      <c r="E12" s="377">
        <f t="shared" ref="E12" si="2">D12-C12</f>
        <v>0</v>
      </c>
      <c r="F12" s="299">
        <f>E12/$C$15</f>
        <v>0</v>
      </c>
    </row>
    <row r="13" spans="1:6" ht="15" x14ac:dyDescent="0.2">
      <c r="A13" s="310" t="s">
        <v>94</v>
      </c>
      <c r="B13" s="385" t="s">
        <v>96</v>
      </c>
      <c r="C13" s="307">
        <f>SUM(C10:C12)</f>
        <v>616.727668653362</v>
      </c>
      <c r="D13" s="307">
        <f>SUM(D10:D12)</f>
        <v>617.50282827579349</v>
      </c>
      <c r="E13" s="254">
        <f>SUM(E10:E12)</f>
        <v>0.77515962243149517</v>
      </c>
      <c r="F13" s="298">
        <f>E13/$C$15</f>
        <v>7.1440367297714261E-4</v>
      </c>
    </row>
    <row r="14" spans="1:6" ht="4.9000000000000004" customHeight="1" x14ac:dyDescent="0.2">
      <c r="B14" s="385"/>
      <c r="C14" s="307"/>
      <c r="D14" s="307"/>
      <c r="E14" s="254"/>
      <c r="F14" s="299"/>
    </row>
    <row r="15" spans="1:6" ht="15.75" thickBot="1" x14ac:dyDescent="0.25">
      <c r="B15" s="413" t="s">
        <v>14</v>
      </c>
      <c r="C15" s="308">
        <f t="shared" ref="C15:D15" si="3">C8+C13</f>
        <v>1085.0442848385194</v>
      </c>
      <c r="D15" s="308">
        <f t="shared" si="3"/>
        <v>1085.8194444609508</v>
      </c>
      <c r="E15" s="305">
        <f t="shared" ref="E15" si="4">E8+E13</f>
        <v>0.77515962243149517</v>
      </c>
      <c r="F15" s="306">
        <f>E15/$C$15</f>
        <v>7.1440367297714261E-4</v>
      </c>
    </row>
    <row r="16" spans="1:6" ht="15" x14ac:dyDescent="0.2">
      <c r="B16" s="414" t="s">
        <v>77</v>
      </c>
      <c r="C16" s="378"/>
      <c r="D16" s="378"/>
      <c r="E16" s="379"/>
      <c r="F16" s="375"/>
    </row>
    <row r="17" spans="1:6" ht="14.25" x14ac:dyDescent="0.2">
      <c r="A17" s="310" t="str">
        <f>B16</f>
        <v xml:space="preserve">Small General Tariff  </v>
      </c>
      <c r="B17" s="384" t="s">
        <v>90</v>
      </c>
      <c r="C17" s="376">
        <f>'Revenues at 2025 DSM Riders'!$W52</f>
        <v>30.713598710070816</v>
      </c>
      <c r="D17" s="376">
        <f>'Revenues at 2026 DSM Riders'!$W52</f>
        <v>30.713598710070816</v>
      </c>
      <c r="E17" s="377">
        <f>D17-C17</f>
        <v>0</v>
      </c>
      <c r="F17" s="299">
        <f>E17/$C26</f>
        <v>0</v>
      </c>
    </row>
    <row r="18" spans="1:6" ht="14.25" x14ac:dyDescent="0.2">
      <c r="A18" s="310" t="str">
        <f>A17</f>
        <v xml:space="preserve">Small General Tariff  </v>
      </c>
      <c r="B18" s="384" t="s">
        <v>91</v>
      </c>
      <c r="C18" s="376">
        <f>'Revenues at 2025 DSM Riders'!$AA52</f>
        <v>2.0809999371497598</v>
      </c>
      <c r="D18" s="376">
        <f>'Revenues at 2026 DSM Riders'!$AA52</f>
        <v>2.0809999371497598</v>
      </c>
      <c r="E18" s="377">
        <f t="shared" ref="E18:E19" si="5">D18-C18</f>
        <v>0</v>
      </c>
      <c r="F18" s="299">
        <f>E18/$C26</f>
        <v>0</v>
      </c>
    </row>
    <row r="19" spans="1:6" ht="15" x14ac:dyDescent="0.2">
      <c r="B19" s="385" t="s">
        <v>95</v>
      </c>
      <c r="C19" s="307">
        <f t="shared" ref="C19" si="6">SUM(C17:C18)</f>
        <v>32.794598647220575</v>
      </c>
      <c r="D19" s="307">
        <f t="shared" ref="D19" si="7">SUM(D17:D18)</f>
        <v>32.794598647220575</v>
      </c>
      <c r="E19" s="254">
        <f t="shared" si="5"/>
        <v>0</v>
      </c>
      <c r="F19" s="299">
        <f>E19/$C26</f>
        <v>0</v>
      </c>
    </row>
    <row r="20" spans="1:6" ht="4.9000000000000004" customHeight="1" x14ac:dyDescent="0.2">
      <c r="B20" s="385"/>
      <c r="C20" s="307"/>
      <c r="D20" s="307"/>
      <c r="E20" s="254"/>
      <c r="F20" s="299"/>
    </row>
    <row r="21" spans="1:6" ht="14.25" x14ac:dyDescent="0.2">
      <c r="A21" s="310" t="str">
        <f>A18</f>
        <v xml:space="preserve">Small General Tariff  </v>
      </c>
      <c r="B21" s="384" t="s">
        <v>92</v>
      </c>
      <c r="C21" s="376">
        <f>'Revenues at 2025 DSM Riders'!$W53</f>
        <v>37.01884936780808</v>
      </c>
      <c r="D21" s="376">
        <f>'Revenues at 2026 DSM Riders'!$W53</f>
        <v>37.01884936780808</v>
      </c>
      <c r="E21" s="377">
        <f>D21-C21</f>
        <v>0</v>
      </c>
      <c r="F21" s="299">
        <f>E21/$C26</f>
        <v>0</v>
      </c>
    </row>
    <row r="22" spans="1:6" ht="14.25" x14ac:dyDescent="0.2">
      <c r="A22" s="310" t="str">
        <f>A21</f>
        <v xml:space="preserve">Small General Tariff  </v>
      </c>
      <c r="B22" s="384" t="s">
        <v>93</v>
      </c>
      <c r="C22" s="376">
        <f>'Revenues at 2025 DSM Riders'!$AD53</f>
        <v>2.8387553490466835</v>
      </c>
      <c r="D22" s="376">
        <f>'Revenues at 2026 DSM Riders'!$AD53</f>
        <v>2.7495185992744524</v>
      </c>
      <c r="E22" s="377">
        <f>D22-C22</f>
        <v>-8.9236749772231061E-2</v>
      </c>
      <c r="F22" s="299">
        <f>E22/$C26</f>
        <v>-1.2060564057042324E-3</v>
      </c>
    </row>
    <row r="23" spans="1:6" ht="14.25" x14ac:dyDescent="0.2">
      <c r="A23" s="310" t="str">
        <f>A22</f>
        <v xml:space="preserve">Small General Tariff  </v>
      </c>
      <c r="B23" s="384" t="s">
        <v>115</v>
      </c>
      <c r="C23" s="376">
        <f>'Revenues at 2025 DSM Riders'!$AG53</f>
        <v>1.3383242349423274</v>
      </c>
      <c r="D23" s="376">
        <f>'Revenues at 2026 DSM Riders'!$AG53</f>
        <v>1.3383242349423274</v>
      </c>
      <c r="E23" s="377">
        <f t="shared" ref="E23" si="8">D23-C23</f>
        <v>0</v>
      </c>
      <c r="F23" s="299">
        <f>E23/$C$26</f>
        <v>0</v>
      </c>
    </row>
    <row r="24" spans="1:6" ht="15" x14ac:dyDescent="0.2">
      <c r="A24" s="310" t="str">
        <f>A23</f>
        <v xml:space="preserve">Small General Tariff  </v>
      </c>
      <c r="B24" s="385" t="s">
        <v>96</v>
      </c>
      <c r="C24" s="307">
        <f>SUM(C21:C23)</f>
        <v>41.195928951797093</v>
      </c>
      <c r="D24" s="307">
        <f>SUM(D21:D23)</f>
        <v>41.10669220202486</v>
      </c>
      <c r="E24" s="254">
        <f>SUM(E21:E23)</f>
        <v>-8.9236749772231061E-2</v>
      </c>
      <c r="F24" s="298">
        <f>E24/$C26</f>
        <v>-1.2060564057042324E-3</v>
      </c>
    </row>
    <row r="25" spans="1:6" ht="4.1500000000000004" customHeight="1" x14ac:dyDescent="0.2">
      <c r="B25" s="385"/>
      <c r="C25" s="307"/>
      <c r="D25" s="307"/>
      <c r="E25" s="254"/>
      <c r="F25" s="299"/>
    </row>
    <row r="26" spans="1:6" ht="15.75" thickBot="1" x14ac:dyDescent="0.25">
      <c r="B26" s="413" t="s">
        <v>14</v>
      </c>
      <c r="C26" s="308">
        <f t="shared" ref="C26:D26" si="9">C19+C24</f>
        <v>73.990527599017668</v>
      </c>
      <c r="D26" s="308">
        <f t="shared" si="9"/>
        <v>73.901290849245441</v>
      </c>
      <c r="E26" s="305">
        <f t="shared" ref="E26" si="10">E19+E24</f>
        <v>-8.9236749772231061E-2</v>
      </c>
      <c r="F26" s="306">
        <f>E26/$C26</f>
        <v>-1.2060564057042324E-3</v>
      </c>
    </row>
    <row r="27" spans="1:6" ht="15" x14ac:dyDescent="0.2">
      <c r="B27" s="380" t="s">
        <v>78</v>
      </c>
      <c r="C27" s="381"/>
      <c r="D27" s="381"/>
      <c r="E27" s="382"/>
      <c r="F27" s="383"/>
    </row>
    <row r="28" spans="1:6" ht="14.25" x14ac:dyDescent="0.2">
      <c r="A28" s="310" t="str">
        <f>B27</f>
        <v xml:space="preserve">General Tariff  </v>
      </c>
      <c r="B28" s="384" t="s">
        <v>90</v>
      </c>
      <c r="C28" s="376">
        <f>'Revenues at 2025 DSM Riders'!$W78</f>
        <v>185.12674889338521</v>
      </c>
      <c r="D28" s="376">
        <f>'Revenues at 2026 DSM Riders'!$W78</f>
        <v>185.12674889338521</v>
      </c>
      <c r="E28" s="377">
        <f>D28-C28</f>
        <v>0</v>
      </c>
      <c r="F28" s="299">
        <f>E28/$C37</f>
        <v>0</v>
      </c>
    </row>
    <row r="29" spans="1:6" ht="14.25" x14ac:dyDescent="0.2">
      <c r="A29" s="310" t="str">
        <f>A28</f>
        <v xml:space="preserve">General Tariff  </v>
      </c>
      <c r="B29" s="384" t="s">
        <v>91</v>
      </c>
      <c r="C29" s="376">
        <f>'Revenues at 2025 DSM Riders'!$AA78</f>
        <v>13.82512733578494</v>
      </c>
      <c r="D29" s="376">
        <f>'Revenues at 2026 DSM Riders'!$AA78</f>
        <v>13.82512733578494</v>
      </c>
      <c r="E29" s="377">
        <f t="shared" ref="E29:E30" si="11">D29-C29</f>
        <v>0</v>
      </c>
      <c r="F29" s="299">
        <f>E29/$C37</f>
        <v>0</v>
      </c>
    </row>
    <row r="30" spans="1:6" ht="15" x14ac:dyDescent="0.2">
      <c r="B30" s="385" t="s">
        <v>95</v>
      </c>
      <c r="C30" s="307">
        <f>SUM(C28:C29)</f>
        <v>198.95187622917015</v>
      </c>
      <c r="D30" s="307">
        <f>SUM(D28:D29)</f>
        <v>198.95187622917015</v>
      </c>
      <c r="E30" s="254">
        <f t="shared" si="11"/>
        <v>0</v>
      </c>
      <c r="F30" s="299">
        <f>E30/$C37</f>
        <v>0</v>
      </c>
    </row>
    <row r="31" spans="1:6" ht="4.9000000000000004" customHeight="1" x14ac:dyDescent="0.2">
      <c r="B31" s="385"/>
      <c r="C31" s="307"/>
      <c r="D31" s="307"/>
      <c r="E31" s="254"/>
      <c r="F31" s="299"/>
    </row>
    <row r="32" spans="1:6" ht="14.25" x14ac:dyDescent="0.2">
      <c r="A32" s="310" t="str">
        <f>A29</f>
        <v xml:space="preserve">General Tariff  </v>
      </c>
      <c r="B32" s="384" t="s">
        <v>92</v>
      </c>
      <c r="C32" s="376">
        <f>'Revenues at 2025 DSM Riders'!$W79</f>
        <v>176.71912156016984</v>
      </c>
      <c r="D32" s="376">
        <f>'Revenues at 2026 DSM Riders'!$W79</f>
        <v>176.71912156016984</v>
      </c>
      <c r="E32" s="377">
        <f>D32-C32</f>
        <v>0</v>
      </c>
      <c r="F32" s="299">
        <f>E32/$C37</f>
        <v>0</v>
      </c>
    </row>
    <row r="33" spans="1:6" ht="14.25" x14ac:dyDescent="0.2">
      <c r="A33" s="310" t="str">
        <f>A32</f>
        <v xml:space="preserve">General Tariff  </v>
      </c>
      <c r="B33" s="384" t="s">
        <v>93</v>
      </c>
      <c r="C33" s="376">
        <f>'Revenues at 2025 DSM Riders'!$AD79</f>
        <v>14.889506692823849</v>
      </c>
      <c r="D33" s="376">
        <f>'Revenues at 2026 DSM Riders'!$AD79</f>
        <v>17.283360748733603</v>
      </c>
      <c r="E33" s="377">
        <f>D33-C33</f>
        <v>2.3938540559097543</v>
      </c>
      <c r="F33" s="299">
        <f>E33/$C37</f>
        <v>6.0965182792479594E-3</v>
      </c>
    </row>
    <row r="34" spans="1:6" ht="14.25" x14ac:dyDescent="0.2">
      <c r="A34" s="310" t="str">
        <f>A33</f>
        <v xml:space="preserve">General Tariff  </v>
      </c>
      <c r="B34" s="384" t="s">
        <v>105</v>
      </c>
      <c r="C34" s="376">
        <f>'Revenues at 2025 DSM Riders'!$AG79</f>
        <v>2.0987062772353533</v>
      </c>
      <c r="D34" s="376">
        <f>'Revenues at 2026 DSM Riders'!$AG79</f>
        <v>2.0987062772353533</v>
      </c>
      <c r="E34" s="377">
        <f t="shared" ref="E34" si="12">D34-C34</f>
        <v>0</v>
      </c>
      <c r="F34" s="299">
        <f>E34/$C$15</f>
        <v>0</v>
      </c>
    </row>
    <row r="35" spans="1:6" ht="15" x14ac:dyDescent="0.2">
      <c r="A35" s="310" t="str">
        <f>A34</f>
        <v xml:space="preserve">General Tariff  </v>
      </c>
      <c r="B35" s="385" t="s">
        <v>96</v>
      </c>
      <c r="C35" s="307">
        <f>SUM(C32:C34)</f>
        <v>193.70733453022905</v>
      </c>
      <c r="D35" s="307">
        <f>SUM(D32:D34)</f>
        <v>196.10118858613879</v>
      </c>
      <c r="E35" s="254">
        <f>SUM(E32:E34)</f>
        <v>2.3938540559097543</v>
      </c>
      <c r="F35" s="298">
        <f>E35/$C37</f>
        <v>6.0965182792479594E-3</v>
      </c>
    </row>
    <row r="36" spans="1:6" ht="5.65" customHeight="1" x14ac:dyDescent="0.2">
      <c r="B36" s="385"/>
      <c r="C36" s="307"/>
      <c r="D36" s="307"/>
      <c r="E36" s="254"/>
      <c r="F36" s="299"/>
    </row>
    <row r="37" spans="1:6" ht="15.75" thickBot="1" x14ac:dyDescent="0.25">
      <c r="B37" s="386" t="s">
        <v>14</v>
      </c>
      <c r="C37" s="309">
        <f t="shared" ref="C37:E37" si="13">C30+C35</f>
        <v>392.65921075939923</v>
      </c>
      <c r="D37" s="309">
        <f t="shared" ref="D37" si="14">D30+D35</f>
        <v>395.05306481530897</v>
      </c>
      <c r="E37" s="301">
        <f t="shared" si="13"/>
        <v>2.3938540559097543</v>
      </c>
      <c r="F37" s="302">
        <f>E37/$C37</f>
        <v>6.0965182792479594E-3</v>
      </c>
    </row>
    <row r="38" spans="1:6" ht="15" x14ac:dyDescent="0.2">
      <c r="B38" s="414" t="s">
        <v>79</v>
      </c>
      <c r="C38" s="378"/>
      <c r="D38" s="378"/>
      <c r="E38" s="379"/>
      <c r="F38" s="375"/>
    </row>
    <row r="39" spans="1:6" ht="14.25" x14ac:dyDescent="0.2">
      <c r="A39" s="310" t="str">
        <f>B38</f>
        <v>Large General Tariff</v>
      </c>
      <c r="B39" s="384" t="s">
        <v>90</v>
      </c>
      <c r="C39" s="376">
        <f>'Revenues at 2025 DSM Riders'!$W$83</f>
        <v>27.551696215639396</v>
      </c>
      <c r="D39" s="376">
        <f>'Revenues at 2026 DSM Riders'!$W$83</f>
        <v>27.551696215639396</v>
      </c>
      <c r="E39" s="377">
        <f>D39-C39</f>
        <v>0</v>
      </c>
      <c r="F39" s="299">
        <f>E39/$C48</f>
        <v>0</v>
      </c>
    </row>
    <row r="40" spans="1:6" ht="14.25" x14ac:dyDescent="0.2">
      <c r="A40" s="310" t="str">
        <f>A39</f>
        <v>Large General Tariff</v>
      </c>
      <c r="B40" s="384" t="s">
        <v>91</v>
      </c>
      <c r="C40" s="376">
        <f>'Revenues at 2025 DSM Riders'!$AA$83</f>
        <v>1.8806742729714241</v>
      </c>
      <c r="D40" s="376">
        <f>'Revenues at 2026 DSM Riders'!$AA$83</f>
        <v>1.8806742729714241</v>
      </c>
      <c r="E40" s="377">
        <f t="shared" ref="E40:E41" si="15">D40-C40</f>
        <v>0</v>
      </c>
      <c r="F40" s="299">
        <f>E40/$C48</f>
        <v>0</v>
      </c>
    </row>
    <row r="41" spans="1:6" ht="15" x14ac:dyDescent="0.2">
      <c r="B41" s="385" t="s">
        <v>95</v>
      </c>
      <c r="C41" s="307">
        <f t="shared" ref="C41" si="16">SUM(C39:C40)</f>
        <v>29.432370488610822</v>
      </c>
      <c r="D41" s="307">
        <f t="shared" ref="D41" si="17">SUM(D39:D40)</f>
        <v>29.432370488610822</v>
      </c>
      <c r="E41" s="254">
        <f t="shared" si="15"/>
        <v>0</v>
      </c>
      <c r="F41" s="299">
        <f>E41/$C48</f>
        <v>0</v>
      </c>
    </row>
    <row r="42" spans="1:6" ht="5.65" customHeight="1" x14ac:dyDescent="0.2">
      <c r="B42" s="385"/>
      <c r="C42" s="307"/>
      <c r="D42" s="307"/>
      <c r="E42" s="254"/>
      <c r="F42" s="299"/>
    </row>
    <row r="43" spans="1:6" ht="14.25" x14ac:dyDescent="0.2">
      <c r="A43" s="310" t="str">
        <f>A40</f>
        <v>Large General Tariff</v>
      </c>
      <c r="B43" s="384" t="s">
        <v>92</v>
      </c>
      <c r="C43" s="376">
        <f>'Revenues at 2025 DSM Riders'!$W$87</f>
        <v>22.722002471586205</v>
      </c>
      <c r="D43" s="376">
        <f>'Revenues at 2026 DSM Riders'!$W$87</f>
        <v>22.722002471586205</v>
      </c>
      <c r="E43" s="377">
        <f>D43-C43</f>
        <v>0</v>
      </c>
      <c r="F43" s="299">
        <f>E43/$C48</f>
        <v>0</v>
      </c>
    </row>
    <row r="44" spans="1:6" ht="14.25" x14ac:dyDescent="0.2">
      <c r="A44" s="310" t="str">
        <f>A43</f>
        <v>Large General Tariff</v>
      </c>
      <c r="B44" s="384" t="s">
        <v>93</v>
      </c>
      <c r="C44" s="376">
        <f>'Revenues at 2025 DSM Riders'!$AD$87</f>
        <v>2.8739410407176225</v>
      </c>
      <c r="D44" s="376">
        <f>'Revenues at 2026 DSM Riders'!$AD$87</f>
        <v>1.6644168072654102</v>
      </c>
      <c r="E44" s="377">
        <f>D44-C44</f>
        <v>-1.2095242334522123</v>
      </c>
      <c r="F44" s="299">
        <f>E44/$C48</f>
        <v>-2.1920622459108155E-2</v>
      </c>
    </row>
    <row r="45" spans="1:6" ht="14.25" x14ac:dyDescent="0.2">
      <c r="A45" s="310" t="str">
        <f>A44</f>
        <v>Large General Tariff</v>
      </c>
      <c r="B45" s="384" t="s">
        <v>115</v>
      </c>
      <c r="C45" s="376">
        <f>'Revenues at 2025 DSM Riders'!$AG$87</f>
        <v>0.1491443814155288</v>
      </c>
      <c r="D45" s="376">
        <f>'Revenues at 2026 DSM Riders'!$AG$87</f>
        <v>0.1491443814155288</v>
      </c>
      <c r="E45" s="377">
        <f t="shared" ref="E45" si="18">D45-C45</f>
        <v>0</v>
      </c>
      <c r="F45" s="299">
        <f>E45/$C48</f>
        <v>0</v>
      </c>
    </row>
    <row r="46" spans="1:6" ht="15" x14ac:dyDescent="0.2">
      <c r="A46" s="310" t="str">
        <f>A45</f>
        <v>Large General Tariff</v>
      </c>
      <c r="B46" s="385" t="s">
        <v>96</v>
      </c>
      <c r="C46" s="376">
        <f>SUM(C43:C45)</f>
        <v>25.745087893719354</v>
      </c>
      <c r="D46" s="376">
        <f>SUM(D43:D45)</f>
        <v>24.535563660267144</v>
      </c>
      <c r="E46" s="377">
        <f>SUM(E43:E45)</f>
        <v>-1.2095242334522123</v>
      </c>
      <c r="F46" s="299">
        <f>E46/$C48</f>
        <v>-2.1920622459108155E-2</v>
      </c>
    </row>
    <row r="47" spans="1:6" ht="4.9000000000000004" customHeight="1" x14ac:dyDescent="0.2">
      <c r="B47" s="385"/>
      <c r="C47" s="307"/>
      <c r="D47" s="307"/>
      <c r="E47" s="254"/>
      <c r="F47" s="299"/>
    </row>
    <row r="48" spans="1:6" ht="15.75" thickBot="1" x14ac:dyDescent="0.25">
      <c r="B48" s="413" t="s">
        <v>14</v>
      </c>
      <c r="C48" s="308">
        <f t="shared" ref="C48:E48" si="19">C41+C46</f>
        <v>55.177458382330173</v>
      </c>
      <c r="D48" s="308">
        <f t="shared" ref="D48" si="20">D41+D46</f>
        <v>53.967934148877966</v>
      </c>
      <c r="E48" s="305">
        <f t="shared" si="19"/>
        <v>-1.2095242334522123</v>
      </c>
      <c r="F48" s="306">
        <f>E48/$C48</f>
        <v>-2.1920622459108155E-2</v>
      </c>
    </row>
    <row r="49" spans="1:6" ht="15" x14ac:dyDescent="0.2">
      <c r="B49" s="414" t="s">
        <v>80</v>
      </c>
      <c r="C49" s="378"/>
      <c r="D49" s="378"/>
      <c r="E49" s="379"/>
      <c r="F49" s="375"/>
    </row>
    <row r="50" spans="1:6" ht="14.25" x14ac:dyDescent="0.2">
      <c r="A50" s="310" t="str">
        <f>B49</f>
        <v xml:space="preserve">Small Industrial Tariff </v>
      </c>
      <c r="B50" s="384" t="s">
        <v>90</v>
      </c>
      <c r="C50" s="376">
        <f>'Revenues at 2025 DSM Riders'!$W$98</f>
        <v>19.727436363136977</v>
      </c>
      <c r="D50" s="376">
        <f>'Revenues at 2026 DSM Riders'!$W$98</f>
        <v>19.727436363136977</v>
      </c>
      <c r="E50" s="377">
        <f>D50-C50</f>
        <v>0</v>
      </c>
      <c r="F50" s="299">
        <f>E50/$C59</f>
        <v>0</v>
      </c>
    </row>
    <row r="51" spans="1:6" ht="14.25" x14ac:dyDescent="0.2">
      <c r="A51" s="310" t="str">
        <f>A50</f>
        <v xml:space="preserve">Small Industrial Tariff </v>
      </c>
      <c r="B51" s="384" t="s">
        <v>91</v>
      </c>
      <c r="C51" s="376">
        <f>'Revenues at 2025 DSM Riders'!$AA$98</f>
        <v>1.3877665163011186</v>
      </c>
      <c r="D51" s="376">
        <f>'Revenues at 2026 DSM Riders'!$AA$98</f>
        <v>1.3877665163011186</v>
      </c>
      <c r="E51" s="377">
        <f t="shared" ref="E51:E52" si="21">D51-C51</f>
        <v>0</v>
      </c>
      <c r="F51" s="299">
        <f>E51/$C59</f>
        <v>0</v>
      </c>
    </row>
    <row r="52" spans="1:6" ht="15" x14ac:dyDescent="0.2">
      <c r="B52" s="385" t="s">
        <v>95</v>
      </c>
      <c r="C52" s="307">
        <f t="shared" ref="C52:D52" si="22">SUM(C50:C51)</f>
        <v>21.115202879438097</v>
      </c>
      <c r="D52" s="307">
        <f t="shared" si="22"/>
        <v>21.115202879438097</v>
      </c>
      <c r="E52" s="254">
        <f t="shared" si="21"/>
        <v>0</v>
      </c>
      <c r="F52" s="299">
        <f>E52/$C59</f>
        <v>0</v>
      </c>
    </row>
    <row r="53" spans="1:6" ht="4.9000000000000004" customHeight="1" x14ac:dyDescent="0.2">
      <c r="B53" s="385"/>
      <c r="C53" s="307"/>
      <c r="D53" s="307"/>
      <c r="E53" s="254"/>
      <c r="F53" s="299"/>
    </row>
    <row r="54" spans="1:6" ht="14.25" x14ac:dyDescent="0.2">
      <c r="A54" s="310" t="str">
        <f>A51</f>
        <v xml:space="preserve">Small Industrial Tariff </v>
      </c>
      <c r="B54" s="384" t="s">
        <v>92</v>
      </c>
      <c r="C54" s="376">
        <f>'Revenues at 2025 DSM Riders'!$W$99</f>
        <v>19.937593389798494</v>
      </c>
      <c r="D54" s="376">
        <f>'Revenues at 2026 DSM Riders'!$W$99</f>
        <v>19.937593389798494</v>
      </c>
      <c r="E54" s="377">
        <f>D54-C54</f>
        <v>0</v>
      </c>
      <c r="F54" s="299">
        <f>E54/$C59</f>
        <v>0</v>
      </c>
    </row>
    <row r="55" spans="1:6" ht="14.25" x14ac:dyDescent="0.2">
      <c r="A55" s="310" t="str">
        <f>A54</f>
        <v xml:space="preserve">Small Industrial Tariff </v>
      </c>
      <c r="B55" s="384" t="s">
        <v>93</v>
      </c>
      <c r="C55" s="376">
        <f>'Revenues at 2025 DSM Riders'!$AD$99</f>
        <v>1.9420134040442092</v>
      </c>
      <c r="D55" s="376">
        <f>'Revenues at 2026 DSM Riders'!$AD$99</f>
        <v>1.4325768405019617</v>
      </c>
      <c r="E55" s="377">
        <f>D55-C55</f>
        <v>-0.50943656354224753</v>
      </c>
      <c r="F55" s="299">
        <f>E55/$C59</f>
        <v>-1.1779533782962533E-2</v>
      </c>
    </row>
    <row r="56" spans="1:6" ht="14.25" x14ac:dyDescent="0.2">
      <c r="A56" s="310" t="str">
        <f>A55</f>
        <v xml:space="preserve">Small Industrial Tariff </v>
      </c>
      <c r="B56" s="384" t="s">
        <v>115</v>
      </c>
      <c r="C56" s="376">
        <f>'Revenues at 2025 DSM Riders'!$AG$99</f>
        <v>0.25279018326674652</v>
      </c>
      <c r="D56" s="376">
        <f>'Revenues at 2026 DSM Riders'!$AG$99</f>
        <v>0.25279018326674652</v>
      </c>
      <c r="E56" s="377">
        <f t="shared" ref="E56" si="23">D56-C56</f>
        <v>0</v>
      </c>
      <c r="F56" s="299">
        <f>E56/$C59</f>
        <v>0</v>
      </c>
    </row>
    <row r="57" spans="1:6" ht="15" x14ac:dyDescent="0.2">
      <c r="A57" s="310" t="str">
        <f>A56</f>
        <v xml:space="preserve">Small Industrial Tariff </v>
      </c>
      <c r="B57" s="385" t="s">
        <v>96</v>
      </c>
      <c r="C57" s="376">
        <f>SUM(C54:C56)</f>
        <v>22.132396977109451</v>
      </c>
      <c r="D57" s="376">
        <f>SUM(D54:D56)</f>
        <v>21.622960413567203</v>
      </c>
      <c r="E57" s="377">
        <f>SUM(E54:E56)</f>
        <v>-0.50943656354224753</v>
      </c>
      <c r="F57" s="299">
        <f>E57/$C59</f>
        <v>-1.1779533782962533E-2</v>
      </c>
    </row>
    <row r="58" spans="1:6" ht="6.4" customHeight="1" x14ac:dyDescent="0.2">
      <c r="B58" s="385"/>
      <c r="C58" s="307"/>
      <c r="D58" s="307"/>
      <c r="E58" s="254"/>
      <c r="F58" s="299"/>
    </row>
    <row r="59" spans="1:6" ht="15.75" thickBot="1" x14ac:dyDescent="0.25">
      <c r="B59" s="413" t="s">
        <v>14</v>
      </c>
      <c r="C59" s="308">
        <f t="shared" ref="C59:E59" si="24">C52+C57</f>
        <v>43.247599856547552</v>
      </c>
      <c r="D59" s="308">
        <f t="shared" ref="D59" si="25">D52+D57</f>
        <v>42.7381632930053</v>
      </c>
      <c r="E59" s="305">
        <f t="shared" si="24"/>
        <v>-0.50943656354224753</v>
      </c>
      <c r="F59" s="306">
        <f>E59/$C59</f>
        <v>-1.1779533782962533E-2</v>
      </c>
    </row>
    <row r="60" spans="1:6" ht="15" x14ac:dyDescent="0.2">
      <c r="B60" s="414" t="s">
        <v>81</v>
      </c>
      <c r="C60" s="378"/>
      <c r="D60" s="378"/>
      <c r="E60" s="379"/>
      <c r="F60" s="375"/>
    </row>
    <row r="61" spans="1:6" ht="14.25" x14ac:dyDescent="0.2">
      <c r="A61" s="310" t="str">
        <f>B60</f>
        <v xml:space="preserve">Medium Industrial Tariff </v>
      </c>
      <c r="B61" s="384" t="s">
        <v>90</v>
      </c>
      <c r="C61" s="376">
        <f>'Revenues at 2025 DSM Riders'!$W$103</f>
        <v>37.420757236013323</v>
      </c>
      <c r="D61" s="376">
        <f>'Revenues at 2026 DSM Riders'!$W$103</f>
        <v>37.420757236013323</v>
      </c>
      <c r="E61" s="377">
        <f>D61-C61</f>
        <v>0</v>
      </c>
      <c r="F61" s="299">
        <f>E61/$C70</f>
        <v>0</v>
      </c>
    </row>
    <row r="62" spans="1:6" ht="14.25" x14ac:dyDescent="0.2">
      <c r="A62" s="310" t="str">
        <f>A61</f>
        <v xml:space="preserve">Medium Industrial Tariff </v>
      </c>
      <c r="B62" s="384" t="s">
        <v>91</v>
      </c>
      <c r="C62" s="376">
        <f>'Revenues at 2025 DSM Riders'!$AA$103</f>
        <v>2.7718172419552651</v>
      </c>
      <c r="D62" s="376">
        <f>'Revenues at 2026 DSM Riders'!$AA$103</f>
        <v>2.7718172419552651</v>
      </c>
      <c r="E62" s="377">
        <f t="shared" ref="E62:E63" si="26">D62-C62</f>
        <v>0</v>
      </c>
      <c r="F62" s="299">
        <f>E62/$C70</f>
        <v>0</v>
      </c>
    </row>
    <row r="63" spans="1:6" ht="15" x14ac:dyDescent="0.2">
      <c r="B63" s="385" t="s">
        <v>95</v>
      </c>
      <c r="C63" s="307">
        <f>SUM(C61:C62)</f>
        <v>40.192574477968591</v>
      </c>
      <c r="D63" s="307">
        <f>SUM(D61:D62)</f>
        <v>40.192574477968591</v>
      </c>
      <c r="E63" s="254">
        <f t="shared" si="26"/>
        <v>0</v>
      </c>
      <c r="F63" s="299">
        <f>E63/$C70</f>
        <v>0</v>
      </c>
    </row>
    <row r="64" spans="1:6" ht="5.65" customHeight="1" x14ac:dyDescent="0.2">
      <c r="B64" s="385"/>
      <c r="C64" s="307"/>
      <c r="D64" s="307"/>
      <c r="E64" s="254"/>
      <c r="F64" s="299"/>
    </row>
    <row r="65" spans="1:6" ht="14.25" x14ac:dyDescent="0.2">
      <c r="A65" s="310" t="str">
        <f>A62</f>
        <v xml:space="preserve">Medium Industrial Tariff </v>
      </c>
      <c r="B65" s="384" t="s">
        <v>92</v>
      </c>
      <c r="C65" s="376">
        <f>'Revenues at 2025 DSM Riders'!$W$104</f>
        <v>33.513599858822523</v>
      </c>
      <c r="D65" s="376">
        <f>'Revenues at 2026 DSM Riders'!$W$104</f>
        <v>33.513599858822523</v>
      </c>
      <c r="E65" s="377">
        <f>D65-C65</f>
        <v>0</v>
      </c>
      <c r="F65" s="299">
        <f>E65/$C70</f>
        <v>0</v>
      </c>
    </row>
    <row r="66" spans="1:6" ht="14.25" x14ac:dyDescent="0.2">
      <c r="A66" s="310" t="str">
        <f>A65</f>
        <v xml:space="preserve">Medium Industrial Tariff </v>
      </c>
      <c r="B66" s="384" t="s">
        <v>93</v>
      </c>
      <c r="C66" s="376">
        <f>'Revenues at 2025 DSM Riders'!$AD$104</f>
        <v>1.545439923444323</v>
      </c>
      <c r="D66" s="376">
        <f>'Revenues at 2026 DSM Riders'!$AD$104</f>
        <v>2.3518048000385106</v>
      </c>
      <c r="E66" s="377">
        <f>D66-C66</f>
        <v>0.80636487659418754</v>
      </c>
      <c r="F66" s="299">
        <f>E66/$C70</f>
        <v>1.0674451634164753E-2</v>
      </c>
    </row>
    <row r="67" spans="1:6" ht="14.25" x14ac:dyDescent="0.2">
      <c r="A67" s="310" t="str">
        <f>A66</f>
        <v xml:space="preserve">Medium Industrial Tariff </v>
      </c>
      <c r="B67" s="384" t="s">
        <v>115</v>
      </c>
      <c r="C67" s="376">
        <f>'Revenues at 2025 DSM Riders'!$AG$104</f>
        <v>0.28995960509815721</v>
      </c>
      <c r="D67" s="376">
        <f>'Revenues at 2026 DSM Riders'!$AG$104</f>
        <v>0.28995960509815721</v>
      </c>
      <c r="E67" s="377">
        <f t="shared" ref="E67" si="27">D67-C67</f>
        <v>0</v>
      </c>
      <c r="F67" s="299">
        <f>E67/$C70</f>
        <v>0</v>
      </c>
    </row>
    <row r="68" spans="1:6" ht="15" x14ac:dyDescent="0.2">
      <c r="A68" s="310" t="str">
        <f>A67</f>
        <v xml:space="preserve">Medium Industrial Tariff </v>
      </c>
      <c r="B68" s="385" t="s">
        <v>96</v>
      </c>
      <c r="C68" s="376">
        <f>SUM(C65:C67)</f>
        <v>35.348999387364998</v>
      </c>
      <c r="D68" s="376">
        <f>SUM(D65:D67)</f>
        <v>36.155364263959186</v>
      </c>
      <c r="E68" s="377">
        <f>SUM(E65:E67)</f>
        <v>0.80636487659418754</v>
      </c>
      <c r="F68" s="299">
        <f>E68/$C70</f>
        <v>1.0674451634164753E-2</v>
      </c>
    </row>
    <row r="69" spans="1:6" ht="6.4" customHeight="1" x14ac:dyDescent="0.2">
      <c r="B69" s="385"/>
      <c r="C69" s="307"/>
      <c r="D69" s="307"/>
      <c r="E69" s="254"/>
      <c r="F69" s="299"/>
    </row>
    <row r="70" spans="1:6" ht="15.75" thickBot="1" x14ac:dyDescent="0.25">
      <c r="B70" s="413" t="s">
        <v>14</v>
      </c>
      <c r="C70" s="308">
        <f t="shared" ref="C70:E70" si="28">C63+C68</f>
        <v>75.541573865333589</v>
      </c>
      <c r="D70" s="308">
        <f t="shared" ref="D70" si="29">D63+D68</f>
        <v>76.347938741927777</v>
      </c>
      <c r="E70" s="305">
        <f t="shared" si="28"/>
        <v>0.80636487659418754</v>
      </c>
      <c r="F70" s="306">
        <f>E70/$C70</f>
        <v>1.0674451634164753E-2</v>
      </c>
    </row>
    <row r="71" spans="1:6" ht="15" x14ac:dyDescent="0.2">
      <c r="B71" s="414" t="s">
        <v>82</v>
      </c>
      <c r="C71" s="378"/>
      <c r="D71" s="378"/>
      <c r="E71" s="379"/>
      <c r="F71" s="375"/>
    </row>
    <row r="72" spans="1:6" ht="14.25" x14ac:dyDescent="0.2">
      <c r="A72" s="310" t="str">
        <f>B71</f>
        <v xml:space="preserve">Large Industrial Tariff </v>
      </c>
      <c r="B72" s="384" t="s">
        <v>90</v>
      </c>
      <c r="C72" s="376">
        <f>'Revenues at 2025 DSM Riders'!$W$146</f>
        <v>47.489862986743375</v>
      </c>
      <c r="D72" s="376">
        <f>'Revenues at 2026 DSM Riders'!$W$146</f>
        <v>47.489862986743375</v>
      </c>
      <c r="E72" s="377">
        <f>D72-C72</f>
        <v>0</v>
      </c>
      <c r="F72" s="415">
        <f>E72/$C81</f>
        <v>0</v>
      </c>
    </row>
    <row r="73" spans="1:6" ht="14.25" x14ac:dyDescent="0.2">
      <c r="A73" s="310" t="str">
        <f>A72</f>
        <v xml:space="preserve">Large Industrial Tariff </v>
      </c>
      <c r="B73" s="384" t="s">
        <v>91</v>
      </c>
      <c r="C73" s="376">
        <f>'Revenues at 2025 DSM Riders'!$AA$146</f>
        <v>3.8151521770902992</v>
      </c>
      <c r="D73" s="376">
        <f>'Revenues at 2026 DSM Riders'!$AA$146</f>
        <v>3.8151521770902992</v>
      </c>
      <c r="E73" s="377">
        <f t="shared" ref="E73:E74" si="30">D73-C73</f>
        <v>0</v>
      </c>
      <c r="F73" s="299">
        <f>E73/$C81</f>
        <v>0</v>
      </c>
    </row>
    <row r="74" spans="1:6" ht="15" x14ac:dyDescent="0.2">
      <c r="B74" s="385" t="s">
        <v>95</v>
      </c>
      <c r="C74" s="307">
        <f>SUM(C72:C73)</f>
        <v>51.305015163833673</v>
      </c>
      <c r="D74" s="307">
        <f>SUM(D72:D73)</f>
        <v>51.305015163833673</v>
      </c>
      <c r="E74" s="254">
        <f t="shared" si="30"/>
        <v>0</v>
      </c>
      <c r="F74" s="299">
        <f>E74/$C81</f>
        <v>0</v>
      </c>
    </row>
    <row r="75" spans="1:6" ht="2.65" customHeight="1" x14ac:dyDescent="0.2">
      <c r="B75" s="385"/>
      <c r="C75" s="307"/>
      <c r="D75" s="307"/>
      <c r="E75" s="254"/>
      <c r="F75" s="299"/>
    </row>
    <row r="76" spans="1:6" ht="14.25" x14ac:dyDescent="0.2">
      <c r="A76" s="310" t="str">
        <f>A73</f>
        <v xml:space="preserve">Large Industrial Tariff </v>
      </c>
      <c r="B76" s="384" t="s">
        <v>92</v>
      </c>
      <c r="C76" s="376">
        <f>'Revenues at 2025 DSM Riders'!$W$147</f>
        <v>28.283713443650107</v>
      </c>
      <c r="D76" s="376">
        <f>'Revenues at 2026 DSM Riders'!$W$147</f>
        <v>28.283713443650107</v>
      </c>
      <c r="E76" s="377">
        <f>D76-C76</f>
        <v>0</v>
      </c>
      <c r="F76" s="299">
        <f>E76/$C81</f>
        <v>0</v>
      </c>
    </row>
    <row r="77" spans="1:6" ht="14.25" x14ac:dyDescent="0.2">
      <c r="A77" s="310" t="str">
        <f>A76</f>
        <v xml:space="preserve">Large Industrial Tariff </v>
      </c>
      <c r="B77" s="384" t="s">
        <v>93</v>
      </c>
      <c r="C77" s="376">
        <f>'Revenues at 2025 DSM Riders'!$AD$147</f>
        <v>2.7727080665519366</v>
      </c>
      <c r="D77" s="376">
        <f>'Revenues at 2026 DSM Riders'!$AD$147</f>
        <v>4.2650040315752538</v>
      </c>
      <c r="E77" s="377">
        <f>D77-C77</f>
        <v>1.4922959650233172</v>
      </c>
      <c r="F77" s="299">
        <f>E77/$C81</f>
        <v>1.8095085785377281E-2</v>
      </c>
    </row>
    <row r="78" spans="1:6" ht="14.25" x14ac:dyDescent="0.2">
      <c r="A78" s="310" t="str">
        <f>A77</f>
        <v xml:space="preserve">Large Industrial Tariff </v>
      </c>
      <c r="B78" s="384" t="s">
        <v>115</v>
      </c>
      <c r="C78" s="376">
        <f>'Revenues at 2025 DSM Riders'!$AG$147</f>
        <v>0.108245024254332</v>
      </c>
      <c r="D78" s="376">
        <f>'Revenues at 2026 DSM Riders'!$AG$147</f>
        <v>0.108245024254332</v>
      </c>
      <c r="E78" s="377">
        <f t="shared" ref="E78" si="31">D78-C78</f>
        <v>0</v>
      </c>
      <c r="F78" s="299">
        <f>E78/$C81</f>
        <v>0</v>
      </c>
    </row>
    <row r="79" spans="1:6" ht="15" x14ac:dyDescent="0.2">
      <c r="A79" s="310" t="str">
        <f>A78</f>
        <v xml:space="preserve">Large Industrial Tariff </v>
      </c>
      <c r="B79" s="385" t="s">
        <v>96</v>
      </c>
      <c r="C79" s="307">
        <f>SUM(C76:C78)</f>
        <v>31.164666534456373</v>
      </c>
      <c r="D79" s="307">
        <f>SUM(D76:D78)</f>
        <v>32.65696249947969</v>
      </c>
      <c r="E79" s="254">
        <f>SUM(E76:E78)</f>
        <v>1.4922959650233172</v>
      </c>
      <c r="F79" s="298">
        <f>E79/$C81</f>
        <v>1.8095085785377281E-2</v>
      </c>
    </row>
    <row r="80" spans="1:6" ht="6.4" customHeight="1" x14ac:dyDescent="0.2">
      <c r="B80" s="385"/>
      <c r="C80" s="307"/>
      <c r="D80" s="307"/>
      <c r="E80" s="254"/>
      <c r="F80" s="299"/>
    </row>
    <row r="81" spans="1:6" ht="15.75" thickBot="1" x14ac:dyDescent="0.25">
      <c r="B81" s="413" t="s">
        <v>14</v>
      </c>
      <c r="C81" s="308">
        <f t="shared" ref="C81:E81" si="32">C74+C79</f>
        <v>82.469681698290046</v>
      </c>
      <c r="D81" s="308">
        <f t="shared" ref="D81" si="33">D74+D79</f>
        <v>83.961977663313363</v>
      </c>
      <c r="E81" s="305">
        <f t="shared" si="32"/>
        <v>1.4922959650233172</v>
      </c>
      <c r="F81" s="306">
        <f>E81/$C81</f>
        <v>1.8095085785377281E-2</v>
      </c>
    </row>
    <row r="82" spans="1:6" ht="15" x14ac:dyDescent="0.2">
      <c r="B82" s="414" t="s">
        <v>83</v>
      </c>
      <c r="C82" s="378"/>
      <c r="D82" s="378"/>
      <c r="E82" s="379"/>
      <c r="F82" s="375"/>
    </row>
    <row r="83" spans="1:6" ht="14.25" x14ac:dyDescent="0.2">
      <c r="A83" s="310" t="str">
        <f>B82</f>
        <v>Municipal Tariff</v>
      </c>
      <c r="B83" s="384" t="s">
        <v>90</v>
      </c>
      <c r="C83" s="376">
        <f>'Revenues at 2025 DSM Riders'!$W$158</f>
        <v>2.8976315875500047</v>
      </c>
      <c r="D83" s="376">
        <f>'Revenues at 2026 DSM Riders'!$W$158</f>
        <v>2.8976315875500047</v>
      </c>
      <c r="E83" s="377">
        <f>D83-C83</f>
        <v>0</v>
      </c>
      <c r="F83" s="299">
        <f>E83/$C92</f>
        <v>0</v>
      </c>
    </row>
    <row r="84" spans="1:6" ht="14.25" x14ac:dyDescent="0.2">
      <c r="A84" s="310" t="str">
        <f>A83</f>
        <v>Municipal Tariff</v>
      </c>
      <c r="B84" s="384" t="s">
        <v>91</v>
      </c>
      <c r="C84" s="387">
        <f>'Revenues at 2025 DSM Riders'!$AA$158</f>
        <v>0.21541738739000033</v>
      </c>
      <c r="D84" s="387">
        <f>'Revenues at 2026 DSM Riders'!$AA$158</f>
        <v>0.21541738739000033</v>
      </c>
      <c r="E84" s="377">
        <f t="shared" ref="E84:E85" si="34">D84-C84</f>
        <v>0</v>
      </c>
      <c r="F84" s="299">
        <f>E84/$C92</f>
        <v>0</v>
      </c>
    </row>
    <row r="85" spans="1:6" ht="15" x14ac:dyDescent="0.2">
      <c r="B85" s="385" t="s">
        <v>95</v>
      </c>
      <c r="C85" s="307">
        <f>SUM(C83:C84)</f>
        <v>3.1130489749400052</v>
      </c>
      <c r="D85" s="307">
        <f>SUM(D83:D84)</f>
        <v>3.1130489749400052</v>
      </c>
      <c r="E85" s="254">
        <f t="shared" si="34"/>
        <v>0</v>
      </c>
      <c r="F85" s="299">
        <f>E85/$C92</f>
        <v>0</v>
      </c>
    </row>
    <row r="86" spans="1:6" ht="4.9000000000000004" customHeight="1" x14ac:dyDescent="0.2">
      <c r="B86" s="385"/>
      <c r="C86" s="307"/>
      <c r="D86" s="307"/>
      <c r="E86" s="254"/>
      <c r="F86" s="299"/>
    </row>
    <row r="87" spans="1:6" ht="14.25" x14ac:dyDescent="0.2">
      <c r="A87" s="310" t="str">
        <f>A84</f>
        <v>Municipal Tariff</v>
      </c>
      <c r="B87" s="384" t="s">
        <v>92</v>
      </c>
      <c r="C87" s="376">
        <f>'Revenues at 2025 DSM Riders'!$W$162</f>
        <v>5.2214130956200018</v>
      </c>
      <c r="D87" s="376">
        <f>'Revenues at 2026 DSM Riders'!$W$162</f>
        <v>5.2214130956200018</v>
      </c>
      <c r="E87" s="377">
        <f>D87-C87</f>
        <v>0</v>
      </c>
      <c r="F87" s="299">
        <f>E87/$C92</f>
        <v>0</v>
      </c>
    </row>
    <row r="88" spans="1:6" ht="14.25" x14ac:dyDescent="0.2">
      <c r="A88" s="310" t="str">
        <f>A87</f>
        <v>Municipal Tariff</v>
      </c>
      <c r="B88" s="384" t="s">
        <v>93</v>
      </c>
      <c r="C88" s="376">
        <f>'Revenues at 2025 DSM Riders'!$AD$162</f>
        <v>0.25825373211000041</v>
      </c>
      <c r="D88" s="376">
        <f>'Revenues at 2026 DSM Riders'!$AD$162</f>
        <v>0.10929267707948738</v>
      </c>
      <c r="E88" s="377">
        <f>D88-C88</f>
        <v>-0.14896105503051305</v>
      </c>
      <c r="F88" s="299">
        <f>E88/$C92</f>
        <v>-1.7334074471789893E-2</v>
      </c>
    </row>
    <row r="89" spans="1:6" ht="14.25" x14ac:dyDescent="0.2">
      <c r="A89" s="310" t="str">
        <f>A88</f>
        <v>Municipal Tariff</v>
      </c>
      <c r="B89" s="384" t="s">
        <v>115</v>
      </c>
      <c r="C89" s="376">
        <f>'Revenues at 2025 DSM Riders'!$AG$162</f>
        <v>8.2377586000000145E-4</v>
      </c>
      <c r="D89" s="376">
        <f>'Revenues at 2026 DSM Riders'!$AG$162</f>
        <v>8.2377586000000145E-4</v>
      </c>
      <c r="E89" s="377">
        <f t="shared" ref="E89" si="35">D89-C89</f>
        <v>0</v>
      </c>
      <c r="F89" s="299">
        <f>E89/$C92</f>
        <v>0</v>
      </c>
    </row>
    <row r="90" spans="1:6" ht="15" x14ac:dyDescent="0.2">
      <c r="A90" s="310" t="str">
        <f>A89</f>
        <v>Municipal Tariff</v>
      </c>
      <c r="B90" s="385" t="s">
        <v>96</v>
      </c>
      <c r="C90" s="307">
        <f>SUM(C87:C89)</f>
        <v>5.4804906035900016</v>
      </c>
      <c r="D90" s="307">
        <f>SUM(D87:D89)</f>
        <v>5.3315295485594891</v>
      </c>
      <c r="E90" s="254">
        <f>SUM(E87:E89)</f>
        <v>-0.14896105503051305</v>
      </c>
      <c r="F90" s="298">
        <f>E90/$C92</f>
        <v>-1.7334074471789893E-2</v>
      </c>
    </row>
    <row r="91" spans="1:6" ht="6.4" customHeight="1" x14ac:dyDescent="0.2">
      <c r="B91" s="385"/>
      <c r="C91" s="307"/>
      <c r="D91" s="307"/>
      <c r="E91" s="254"/>
      <c r="F91" s="299"/>
    </row>
    <row r="92" spans="1:6" ht="15.75" thickBot="1" x14ac:dyDescent="0.25">
      <c r="B92" s="413" t="s">
        <v>14</v>
      </c>
      <c r="C92" s="308">
        <f t="shared" ref="C92:E92" si="36">C85+C90</f>
        <v>8.5935395785300059</v>
      </c>
      <c r="D92" s="308">
        <f t="shared" ref="D92" si="37">D85+D90</f>
        <v>8.4445785234994943</v>
      </c>
      <c r="E92" s="305">
        <f t="shared" si="36"/>
        <v>-0.14896105503051305</v>
      </c>
      <c r="F92" s="306">
        <f>E92/$C92</f>
        <v>-1.7334074471789893E-2</v>
      </c>
    </row>
    <row r="93" spans="1:6" ht="15" x14ac:dyDescent="0.2">
      <c r="B93" s="414" t="s">
        <v>84</v>
      </c>
      <c r="C93" s="378"/>
      <c r="D93" s="378"/>
      <c r="E93" s="379"/>
      <c r="F93" s="375"/>
    </row>
    <row r="94" spans="1:6" ht="14.25" x14ac:dyDescent="0.2">
      <c r="A94" s="310" t="str">
        <f>B93</f>
        <v>Unmetered</v>
      </c>
      <c r="B94" s="384" t="s">
        <v>90</v>
      </c>
      <c r="C94" s="376">
        <f>'Revenues at 2025 DSM Riders'!$W$166</f>
        <v>5.8060281692000002</v>
      </c>
      <c r="D94" s="376">
        <f>'Revenues at 2026 DSM Riders'!$W$166</f>
        <v>5.8060281692000002</v>
      </c>
      <c r="E94" s="377">
        <f>D94-C94</f>
        <v>0</v>
      </c>
      <c r="F94" s="299">
        <f>E94/$C103</f>
        <v>0</v>
      </c>
    </row>
    <row r="95" spans="1:6" ht="14.25" x14ac:dyDescent="0.2">
      <c r="A95" s="310" t="str">
        <f>A94</f>
        <v>Unmetered</v>
      </c>
      <c r="B95" s="384" t="s">
        <v>91</v>
      </c>
      <c r="C95" s="376">
        <f>'Revenues at 2025 DSM Riders'!$AA$166</f>
        <v>0.44463392036000005</v>
      </c>
      <c r="D95" s="376">
        <f>'Revenues at 2026 DSM Riders'!$AA$166</f>
        <v>0.44463392036000005</v>
      </c>
      <c r="E95" s="377">
        <f t="shared" ref="E95:E96" si="38">D95-C95</f>
        <v>0</v>
      </c>
      <c r="F95" s="299">
        <f>E95/$C103</f>
        <v>0</v>
      </c>
    </row>
    <row r="96" spans="1:6" ht="15" x14ac:dyDescent="0.2">
      <c r="B96" s="385" t="s">
        <v>95</v>
      </c>
      <c r="C96" s="307">
        <f>SUM(C94:C95)</f>
        <v>6.2506620895600005</v>
      </c>
      <c r="D96" s="307">
        <f>SUM(D94:D95)</f>
        <v>6.2506620895600005</v>
      </c>
      <c r="E96" s="254">
        <f t="shared" si="38"/>
        <v>0</v>
      </c>
      <c r="F96" s="299">
        <f>E96/$C103</f>
        <v>0</v>
      </c>
    </row>
    <row r="97" spans="1:9" ht="3.4" customHeight="1" x14ac:dyDescent="0.2">
      <c r="B97" s="385"/>
      <c r="C97" s="307"/>
      <c r="D97" s="307"/>
      <c r="E97" s="254"/>
      <c r="F97" s="299"/>
    </row>
    <row r="98" spans="1:9" ht="14.25" x14ac:dyDescent="0.2">
      <c r="A98" s="310" t="str">
        <f>A95</f>
        <v>Unmetered</v>
      </c>
      <c r="B98" s="384" t="s">
        <v>92</v>
      </c>
      <c r="C98" s="376">
        <f>'Revenues at 2025 DSM Riders'!$W$167</f>
        <v>13.659404091200003</v>
      </c>
      <c r="D98" s="376">
        <f>'Revenues at 2026 DSM Riders'!$W$167</f>
        <v>13.659404091200003</v>
      </c>
      <c r="E98" s="377">
        <f>D98-C98</f>
        <v>0</v>
      </c>
      <c r="F98" s="299">
        <f>E98/$C103</f>
        <v>0</v>
      </c>
    </row>
    <row r="99" spans="1:9" ht="14.25" x14ac:dyDescent="0.2">
      <c r="A99" s="310" t="str">
        <f>A98</f>
        <v>Unmetered</v>
      </c>
      <c r="B99" s="384" t="s">
        <v>93</v>
      </c>
      <c r="C99" s="376">
        <f>'Revenues at 2025 DSM Riders'!$AD$167</f>
        <v>0.27902886020486678</v>
      </c>
      <c r="D99" s="376">
        <f>'Revenues at 2026 DSM Riders'!$AD$167</f>
        <v>3.8385460616619203E-2</v>
      </c>
      <c r="E99" s="377">
        <f>D99-C99</f>
        <v>-0.24064339958824757</v>
      </c>
      <c r="F99" s="299">
        <f>E99/$C103</f>
        <v>-1.1699842502487606E-2</v>
      </c>
    </row>
    <row r="100" spans="1:9" ht="14.25" x14ac:dyDescent="0.2">
      <c r="A100" s="310" t="str">
        <f>A99</f>
        <v>Unmetered</v>
      </c>
      <c r="B100" s="384" t="s">
        <v>115</v>
      </c>
      <c r="C100" s="376">
        <f>'Revenues at 2025 DSM Riders'!$AG$167</f>
        <v>0.37899376340000002</v>
      </c>
      <c r="D100" s="376">
        <f>'Revenues at 2026 DSM Riders'!$AG$167</f>
        <v>0.37899376340000002</v>
      </c>
      <c r="E100" s="377">
        <f t="shared" ref="E100" si="39">D100-C100</f>
        <v>0</v>
      </c>
      <c r="F100" s="299">
        <f>E100/$C103</f>
        <v>0</v>
      </c>
    </row>
    <row r="101" spans="1:9" ht="15" x14ac:dyDescent="0.2">
      <c r="A101" s="310" t="str">
        <f>A100</f>
        <v>Unmetered</v>
      </c>
      <c r="B101" s="385" t="s">
        <v>96</v>
      </c>
      <c r="C101" s="376">
        <f>SUM(C98:C100)</f>
        <v>14.317426714804871</v>
      </c>
      <c r="D101" s="376">
        <f>SUM(D98:D100)</f>
        <v>14.076783315216622</v>
      </c>
      <c r="E101" s="377">
        <f>SUM(E98:E100)</f>
        <v>-0.24064339958824757</v>
      </c>
      <c r="F101" s="299">
        <f>E101/$C103</f>
        <v>-1.1699842502487606E-2</v>
      </c>
    </row>
    <row r="102" spans="1:9" ht="4.1500000000000004" customHeight="1" x14ac:dyDescent="0.2">
      <c r="B102" s="385"/>
      <c r="C102" s="307"/>
      <c r="D102" s="307"/>
      <c r="E102" s="254"/>
      <c r="F102" s="299"/>
    </row>
    <row r="103" spans="1:9" ht="15.75" thickBot="1" x14ac:dyDescent="0.25">
      <c r="B103" s="413" t="s">
        <v>14</v>
      </c>
      <c r="C103" s="308">
        <f t="shared" ref="C103:E103" si="40">C96+C101</f>
        <v>20.568088804364869</v>
      </c>
      <c r="D103" s="308">
        <f t="shared" ref="D103" si="41">D96+D101</f>
        <v>20.327445404776622</v>
      </c>
      <c r="E103" s="305">
        <f t="shared" si="40"/>
        <v>-0.24064339958824757</v>
      </c>
      <c r="F103" s="306">
        <f>E103/$C103</f>
        <v>-1.1699842502487606E-2</v>
      </c>
    </row>
    <row r="104" spans="1:9" ht="15" x14ac:dyDescent="0.2">
      <c r="B104" s="414" t="s">
        <v>16</v>
      </c>
      <c r="C104" s="378"/>
      <c r="D104" s="378"/>
      <c r="E104" s="379"/>
      <c r="F104" s="375"/>
    </row>
    <row r="105" spans="1:9" ht="14.25" x14ac:dyDescent="0.2">
      <c r="A105" s="310" t="str">
        <f>B104</f>
        <v>Total FAM Classes</v>
      </c>
      <c r="B105" s="384" t="s">
        <v>90</v>
      </c>
      <c r="C105" s="376">
        <f>C6+C17+C28+C39+C50+C61+C72+C83+C94</f>
        <v>792.11649533511707</v>
      </c>
      <c r="D105" s="376">
        <f>D6+D17+D28+D39+D50+D61+D72+D83+D94</f>
        <v>792.11649533511707</v>
      </c>
      <c r="E105" s="377">
        <f>D105-C105</f>
        <v>0</v>
      </c>
      <c r="F105" s="299">
        <f>E105/$C114</f>
        <v>0</v>
      </c>
    </row>
    <row r="106" spans="1:9" ht="14.25" x14ac:dyDescent="0.2">
      <c r="A106" s="310" t="str">
        <f>A105</f>
        <v>Total FAM Classes</v>
      </c>
      <c r="B106" s="384" t="s">
        <v>91</v>
      </c>
      <c r="C106" s="387">
        <f>C7+C18+C29+C40+C51+C62+C73+C84+C95</f>
        <v>59.355469800782132</v>
      </c>
      <c r="D106" s="387">
        <f>D7+D18+D29+D40+D51+D62+D73+D84+D95</f>
        <v>59.355469800782132</v>
      </c>
      <c r="E106" s="377">
        <f t="shared" ref="E106:E107" si="42">D106-C106</f>
        <v>0</v>
      </c>
      <c r="F106" s="299">
        <f>E106/$C114</f>
        <v>0</v>
      </c>
      <c r="H106" s="312"/>
      <c r="I106" s="297"/>
    </row>
    <row r="107" spans="1:9" ht="15" x14ac:dyDescent="0.2">
      <c r="B107" s="385" t="s">
        <v>95</v>
      </c>
      <c r="C107" s="307">
        <f t="shared" ref="C107:D107" si="43">SUM(C105:C106)</f>
        <v>851.47196513589915</v>
      </c>
      <c r="D107" s="307">
        <f t="shared" si="43"/>
        <v>851.47196513589915</v>
      </c>
      <c r="E107" s="254">
        <f t="shared" si="42"/>
        <v>0</v>
      </c>
      <c r="F107" s="299">
        <f>E107/$C114</f>
        <v>0</v>
      </c>
      <c r="H107" s="312"/>
    </row>
    <row r="108" spans="1:9" ht="5.65" customHeight="1" x14ac:dyDescent="0.2">
      <c r="B108" s="385"/>
      <c r="C108" s="307"/>
      <c r="D108" s="307"/>
      <c r="E108" s="254"/>
      <c r="F108" s="299"/>
      <c r="H108" s="312"/>
    </row>
    <row r="109" spans="1:9" ht="14.25" x14ac:dyDescent="0.2">
      <c r="A109" s="310" t="str">
        <f>A106</f>
        <v>Total FAM Classes</v>
      </c>
      <c r="B109" s="384" t="s">
        <v>92</v>
      </c>
      <c r="C109" s="376">
        <f t="shared" ref="C109:C110" si="44">C10+C21+C32+C43+C54+C65+C76+C87+C98</f>
        <v>900.54526263381672</v>
      </c>
      <c r="D109" s="376">
        <f t="shared" ref="D109" si="45">D10+D21+D32+D43+D54+D65+D76+D87+D98</f>
        <v>900.54526263381672</v>
      </c>
      <c r="E109" s="377">
        <f>D109-C109</f>
        <v>0</v>
      </c>
      <c r="F109" s="299">
        <f>E109/$C114</f>
        <v>0</v>
      </c>
      <c r="H109" s="312"/>
    </row>
    <row r="110" spans="1:9" ht="14.25" x14ac:dyDescent="0.2">
      <c r="A110" s="310" t="str">
        <f>A109</f>
        <v>Total FAM Classes</v>
      </c>
      <c r="B110" s="384" t="s">
        <v>93</v>
      </c>
      <c r="C110" s="376">
        <f t="shared" si="44"/>
        <v>60.886849085594278</v>
      </c>
      <c r="D110" s="376">
        <f t="shared" ref="D110" si="46">D11+D22+D33+D44+D55+D66+D77+D88+D99</f>
        <v>64.156721604167572</v>
      </c>
      <c r="E110" s="377">
        <f>D110-C110</f>
        <v>3.269872518573294</v>
      </c>
      <c r="F110" s="299">
        <f>E110/$C114</f>
        <v>1.7797239525253396E-3</v>
      </c>
      <c r="H110" s="312"/>
    </row>
    <row r="111" spans="1:9" ht="14.25" x14ac:dyDescent="0.2">
      <c r="A111" s="310" t="str">
        <f>A110</f>
        <v>Total FAM Classes</v>
      </c>
      <c r="B111" s="384" t="s">
        <v>115</v>
      </c>
      <c r="C111" s="376">
        <f>C12+C23+C34+C45+C56+C67+C78+C89+C100</f>
        <v>24.387888527022145</v>
      </c>
      <c r="D111" s="376">
        <f>D12+D23+D34+D45+D56+D67+D78+D89+D100</f>
        <v>24.387888527022145</v>
      </c>
      <c r="E111" s="377">
        <f t="shared" ref="E111" si="47">D111-C111</f>
        <v>0</v>
      </c>
      <c r="F111" s="299">
        <f>E111/$C114</f>
        <v>0</v>
      </c>
      <c r="H111" s="312"/>
      <c r="I111" s="312"/>
    </row>
    <row r="112" spans="1:9" ht="15" x14ac:dyDescent="0.2">
      <c r="A112" s="310" t="str">
        <f>A111</f>
        <v>Total FAM Classes</v>
      </c>
      <c r="B112" s="385" t="s">
        <v>96</v>
      </c>
      <c r="C112" s="307">
        <f>SUM(C109:C111)</f>
        <v>985.8200002464331</v>
      </c>
      <c r="D112" s="307">
        <f>SUM(D109:D111)</f>
        <v>989.08987276500648</v>
      </c>
      <c r="E112" s="254">
        <f>SUM(E109:E111)</f>
        <v>3.269872518573294</v>
      </c>
      <c r="F112" s="298">
        <f>E112/$C114</f>
        <v>1.7797239525253396E-3</v>
      </c>
      <c r="H112" s="312"/>
    </row>
    <row r="113" spans="1:6" ht="4.9000000000000004" customHeight="1" x14ac:dyDescent="0.2">
      <c r="B113" s="385"/>
      <c r="C113" s="307"/>
      <c r="D113" s="307"/>
      <c r="E113" s="254"/>
      <c r="F113" s="299"/>
    </row>
    <row r="114" spans="1:6" ht="15.75" thickBot="1" x14ac:dyDescent="0.25">
      <c r="B114" s="413" t="s">
        <v>14</v>
      </c>
      <c r="C114" s="308">
        <f t="shared" ref="C114:D114" si="48">C107+C112</f>
        <v>1837.2919653823324</v>
      </c>
      <c r="D114" s="308">
        <f t="shared" si="48"/>
        <v>1840.5618379009056</v>
      </c>
      <c r="E114" s="335">
        <f t="shared" ref="E114" si="49">E107+E112</f>
        <v>3.269872518573294</v>
      </c>
      <c r="F114" s="306">
        <f>E114/$C114</f>
        <v>1.7797239525253396E-3</v>
      </c>
    </row>
    <row r="115" spans="1:6" ht="8.65" customHeight="1" thickBot="1" x14ac:dyDescent="0.25">
      <c r="B115" s="388"/>
      <c r="C115" s="389"/>
      <c r="D115" s="389"/>
      <c r="E115" s="390"/>
      <c r="F115" s="391"/>
    </row>
    <row r="117" spans="1:6" x14ac:dyDescent="0.2">
      <c r="E117" s="400"/>
    </row>
    <row r="118" spans="1:6" x14ac:dyDescent="0.2">
      <c r="E118" s="400"/>
    </row>
    <row r="119" spans="1:6" x14ac:dyDescent="0.2">
      <c r="A119" s="310">
        <v>1</v>
      </c>
    </row>
    <row r="120" spans="1:6" x14ac:dyDescent="0.2">
      <c r="B120" s="294" t="s">
        <v>103</v>
      </c>
    </row>
    <row r="121" spans="1:6" ht="15.75" x14ac:dyDescent="0.25">
      <c r="B121" s="293" t="s">
        <v>97</v>
      </c>
      <c r="C121" s="293"/>
      <c r="D121" s="293"/>
    </row>
    <row r="122" spans="1:6" ht="15" x14ac:dyDescent="0.2">
      <c r="B122" s="392" t="s">
        <v>114</v>
      </c>
      <c r="C122" s="392"/>
      <c r="D122" s="392"/>
    </row>
  </sheetData>
  <mergeCells count="2">
    <mergeCell ref="C2:F2"/>
    <mergeCell ref="C3:E3"/>
  </mergeCells>
  <pageMargins left="0.7" right="0.7" top="0.75" bottom="0.75" header="0.3" footer="0.3"/>
  <pageSetup scale="41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67AB4-369F-4D69-AC74-44499FD9D98A}">
  <dimension ref="A1:AY183"/>
  <sheetViews>
    <sheetView showGridLines="0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28515625" defaultRowHeight="22.5" customHeight="1" x14ac:dyDescent="0.2"/>
  <cols>
    <col min="1" max="1" width="46.28515625" style="17" customWidth="1"/>
    <col min="2" max="2" width="12.7109375" style="15" customWidth="1"/>
    <col min="3" max="3" width="15.28515625" style="15" bestFit="1" customWidth="1"/>
    <col min="4" max="4" width="10.7109375" style="15" bestFit="1" customWidth="1"/>
    <col min="5" max="5" width="12.7109375" style="15" customWidth="1"/>
    <col min="6" max="6" width="9" style="15" bestFit="1" customWidth="1"/>
    <col min="7" max="7" width="9.7109375" style="15" bestFit="1" customWidth="1"/>
    <col min="8" max="8" width="8" style="15" bestFit="1" customWidth="1"/>
    <col min="9" max="9" width="10.28515625" style="15" customWidth="1"/>
    <col min="10" max="10" width="8.7109375" style="15" customWidth="1"/>
    <col min="11" max="11" width="11" style="15" customWidth="1"/>
    <col min="12" max="13" width="12.7109375" style="15" customWidth="1"/>
    <col min="14" max="14" width="15.28515625" style="15" customWidth="1"/>
    <col min="15" max="15" width="11.5703125" style="15" customWidth="1"/>
    <col min="16" max="16" width="12.7109375" style="15" customWidth="1"/>
    <col min="17" max="17" width="13" style="15" bestFit="1" customWidth="1"/>
    <col min="18" max="18" width="12.140625" style="15" customWidth="1"/>
    <col min="19" max="19" width="13.5703125" style="15" customWidth="1"/>
    <col min="20" max="20" width="10.28515625" style="15" customWidth="1"/>
    <col min="21" max="21" width="8.7109375" style="15" customWidth="1"/>
    <col min="22" max="22" width="11" style="15" customWidth="1"/>
    <col min="23" max="23" width="18.140625" style="15" customWidth="1"/>
    <col min="24" max="24" width="2" style="15" customWidth="1"/>
    <col min="25" max="25" width="12.7109375" style="15" customWidth="1"/>
    <col min="26" max="26" width="15.28515625" style="15" bestFit="1" customWidth="1"/>
    <col min="27" max="27" width="10.7109375" style="15" bestFit="1" customWidth="1"/>
    <col min="28" max="28" width="12.7109375" style="15" customWidth="1"/>
    <col min="29" max="29" width="8.7109375" style="15" bestFit="1" customWidth="1"/>
    <col min="30" max="30" width="11.7109375" style="15" bestFit="1" customWidth="1"/>
    <col min="31" max="31" width="9.140625" style="15" bestFit="1" customWidth="1"/>
    <col min="32" max="32" width="14.5703125" style="15" bestFit="1" customWidth="1"/>
    <col min="33" max="33" width="8.7109375" style="15" bestFit="1" customWidth="1"/>
    <col min="34" max="34" width="11.28515625" style="15" bestFit="1" customWidth="1"/>
    <col min="35" max="35" width="10.85546875" style="15" bestFit="1" customWidth="1"/>
    <col min="36" max="36" width="10" style="15" customWidth="1"/>
    <col min="37" max="37" width="8.7109375" style="15" customWidth="1"/>
    <col min="38" max="38" width="8.5703125" style="15" bestFit="1" customWidth="1"/>
    <col min="39" max="39" width="8.7109375" style="15" customWidth="1"/>
    <col min="40" max="40" width="8.28515625" style="15" bestFit="1" customWidth="1"/>
    <col min="41" max="41" width="7.85546875" style="15" bestFit="1" customWidth="1"/>
    <col min="42" max="42" width="9.140625" style="15" bestFit="1" customWidth="1"/>
    <col min="43" max="43" width="8.7109375" style="15" customWidth="1"/>
    <col min="44" max="44" width="7.85546875" style="15" bestFit="1" customWidth="1"/>
    <col min="45" max="45" width="9.140625" style="15" customWidth="1"/>
    <col min="46" max="46" width="17.85546875" style="15" customWidth="1"/>
    <col min="47" max="47" width="2" style="15" customWidth="1"/>
    <col min="48" max="50" width="9.28515625" style="15"/>
    <col min="51" max="51" width="27" style="15" customWidth="1"/>
    <col min="52" max="16384" width="9.28515625" style="15"/>
  </cols>
  <sheetData>
    <row r="1" spans="1:47" ht="131.25" customHeight="1" x14ac:dyDescent="0.35">
      <c r="B1" s="505" t="s">
        <v>150</v>
      </c>
      <c r="C1" s="506"/>
      <c r="D1" s="506"/>
      <c r="E1" s="506"/>
      <c r="F1" s="506"/>
      <c r="G1" s="506"/>
      <c r="H1" s="506"/>
      <c r="I1" s="506"/>
      <c r="J1" s="506"/>
      <c r="K1" s="506"/>
      <c r="L1" s="507"/>
      <c r="M1" s="505" t="s">
        <v>151</v>
      </c>
      <c r="N1" s="506"/>
      <c r="O1" s="506"/>
      <c r="P1" s="506"/>
      <c r="Q1" s="506"/>
      <c r="R1" s="506"/>
      <c r="S1" s="506"/>
      <c r="T1" s="506"/>
      <c r="U1" s="506"/>
      <c r="V1" s="506"/>
      <c r="W1" s="507"/>
      <c r="X1" s="25"/>
      <c r="Y1" s="505" t="s">
        <v>111</v>
      </c>
      <c r="Z1" s="506"/>
      <c r="AA1" s="506"/>
      <c r="AB1" s="506"/>
      <c r="AC1" s="506"/>
      <c r="AD1" s="506"/>
      <c r="AE1" s="506"/>
      <c r="AF1" s="506"/>
      <c r="AG1" s="506"/>
      <c r="AH1" s="506"/>
      <c r="AI1" s="507"/>
      <c r="AJ1" s="508" t="s">
        <v>112</v>
      </c>
      <c r="AK1" s="508"/>
      <c r="AL1" s="508"/>
      <c r="AM1" s="508"/>
      <c r="AN1" s="508"/>
      <c r="AO1" s="508"/>
      <c r="AP1" s="508"/>
      <c r="AQ1" s="508"/>
      <c r="AR1" s="508"/>
      <c r="AS1" s="508"/>
      <c r="AT1" s="509"/>
      <c r="AU1" s="14"/>
    </row>
    <row r="2" spans="1:47" s="14" customFormat="1" ht="103.5" customHeight="1" x14ac:dyDescent="0.4">
      <c r="A2" s="13"/>
      <c r="B2" s="13"/>
      <c r="C2" s="502" t="s">
        <v>110</v>
      </c>
      <c r="D2" s="503"/>
      <c r="E2" s="503"/>
      <c r="F2" s="503"/>
      <c r="G2" s="503"/>
      <c r="H2" s="503"/>
      <c r="I2" s="504"/>
      <c r="J2" s="504"/>
      <c r="K2" s="504"/>
      <c r="L2" s="504"/>
      <c r="M2" s="510" t="s">
        <v>110</v>
      </c>
      <c r="N2" s="511"/>
      <c r="O2" s="511"/>
      <c r="P2" s="511"/>
      <c r="Q2" s="511"/>
      <c r="R2" s="511"/>
      <c r="S2" s="512"/>
      <c r="T2" s="512"/>
      <c r="U2" s="512"/>
      <c r="V2" s="512"/>
      <c r="W2" s="513"/>
      <c r="Y2" s="510" t="s">
        <v>110</v>
      </c>
      <c r="Z2" s="511"/>
      <c r="AA2" s="511"/>
      <c r="AB2" s="511"/>
      <c r="AC2" s="511"/>
      <c r="AD2" s="511"/>
      <c r="AE2" s="512"/>
      <c r="AF2" s="512"/>
      <c r="AG2" s="512"/>
      <c r="AH2" s="512"/>
      <c r="AI2" s="513"/>
      <c r="AJ2" s="321"/>
      <c r="AK2" s="496" t="s">
        <v>117</v>
      </c>
      <c r="AL2" s="496"/>
      <c r="AM2" s="496"/>
      <c r="AN2" s="496"/>
      <c r="AO2" s="496"/>
      <c r="AP2" s="497"/>
      <c r="AQ2" s="497"/>
      <c r="AR2" s="497"/>
      <c r="AS2" s="497"/>
      <c r="AT2" s="498"/>
      <c r="AU2" s="48"/>
    </row>
    <row r="3" spans="1:47" s="16" customFormat="1" ht="64.5" customHeight="1" x14ac:dyDescent="0.3">
      <c r="A3" s="15"/>
      <c r="B3" s="320" t="s">
        <v>109</v>
      </c>
      <c r="C3" s="499" t="s">
        <v>89</v>
      </c>
      <c r="D3" s="500"/>
      <c r="E3" s="501"/>
      <c r="F3" s="499" t="s">
        <v>88</v>
      </c>
      <c r="G3" s="500"/>
      <c r="H3" s="501"/>
      <c r="I3" s="499" t="s">
        <v>101</v>
      </c>
      <c r="J3" s="500"/>
      <c r="K3" s="501"/>
      <c r="L3" s="228" t="s">
        <v>14</v>
      </c>
      <c r="M3" s="320" t="s">
        <v>109</v>
      </c>
      <c r="N3" s="499" t="s">
        <v>89</v>
      </c>
      <c r="O3" s="500"/>
      <c r="P3" s="501"/>
      <c r="Q3" s="499" t="s">
        <v>88</v>
      </c>
      <c r="R3" s="500"/>
      <c r="S3" s="501"/>
      <c r="T3" s="499" t="s">
        <v>101</v>
      </c>
      <c r="U3" s="500"/>
      <c r="V3" s="501"/>
      <c r="W3" s="228" t="s">
        <v>14</v>
      </c>
      <c r="Y3" s="320" t="s">
        <v>109</v>
      </c>
      <c r="Z3" s="499" t="s">
        <v>89</v>
      </c>
      <c r="AA3" s="500"/>
      <c r="AB3" s="501"/>
      <c r="AC3" s="499" t="s">
        <v>88</v>
      </c>
      <c r="AD3" s="500"/>
      <c r="AE3" s="501"/>
      <c r="AF3" s="499" t="s">
        <v>101</v>
      </c>
      <c r="AG3" s="500"/>
      <c r="AH3" s="501"/>
      <c r="AI3" s="228" t="s">
        <v>14</v>
      </c>
      <c r="AJ3" s="320" t="s">
        <v>109</v>
      </c>
      <c r="AK3" s="499" t="s">
        <v>89</v>
      </c>
      <c r="AL3" s="500"/>
      <c r="AM3" s="501"/>
      <c r="AN3" s="499" t="s">
        <v>88</v>
      </c>
      <c r="AO3" s="500"/>
      <c r="AP3" s="501"/>
      <c r="AQ3" s="499" t="s">
        <v>101</v>
      </c>
      <c r="AR3" s="500"/>
      <c r="AS3" s="501"/>
      <c r="AT3" s="266" t="s">
        <v>14</v>
      </c>
      <c r="AU3" s="204"/>
    </row>
    <row r="4" spans="1:47" s="16" customFormat="1" ht="22.5" customHeight="1" x14ac:dyDescent="0.25">
      <c r="A4" s="16" t="s">
        <v>70</v>
      </c>
      <c r="B4" s="27"/>
      <c r="C4" s="229" t="s">
        <v>85</v>
      </c>
      <c r="D4" s="230" t="s">
        <v>86</v>
      </c>
      <c r="E4" s="231" t="s">
        <v>14</v>
      </c>
      <c r="F4" s="229" t="s">
        <v>87</v>
      </c>
      <c r="G4" s="230" t="s">
        <v>86</v>
      </c>
      <c r="H4" s="231" t="s">
        <v>14</v>
      </c>
      <c r="I4" s="229" t="s">
        <v>116</v>
      </c>
      <c r="J4" s="230" t="s">
        <v>86</v>
      </c>
      <c r="K4" s="231" t="s">
        <v>14</v>
      </c>
      <c r="L4" s="28"/>
      <c r="M4" s="27"/>
      <c r="N4" s="229" t="s">
        <v>85</v>
      </c>
      <c r="O4" s="230" t="s">
        <v>86</v>
      </c>
      <c r="P4" s="231" t="s">
        <v>14</v>
      </c>
      <c r="Q4" s="229" t="s">
        <v>87</v>
      </c>
      <c r="R4" s="230" t="s">
        <v>86</v>
      </c>
      <c r="S4" s="231" t="s">
        <v>14</v>
      </c>
      <c r="T4" s="229" t="s">
        <v>116</v>
      </c>
      <c r="U4" s="230" t="s">
        <v>86</v>
      </c>
      <c r="V4" s="231" t="s">
        <v>14</v>
      </c>
      <c r="W4" s="28"/>
      <c r="Y4" s="27"/>
      <c r="Z4" s="229" t="s">
        <v>85</v>
      </c>
      <c r="AA4" s="230" t="s">
        <v>86</v>
      </c>
      <c r="AB4" s="231" t="s">
        <v>14</v>
      </c>
      <c r="AC4" s="229" t="s">
        <v>87</v>
      </c>
      <c r="AD4" s="230" t="s">
        <v>86</v>
      </c>
      <c r="AE4" s="231" t="s">
        <v>14</v>
      </c>
      <c r="AF4" s="229" t="s">
        <v>116</v>
      </c>
      <c r="AG4" s="230" t="s">
        <v>86</v>
      </c>
      <c r="AH4" s="231" t="s">
        <v>14</v>
      </c>
      <c r="AI4" s="28"/>
      <c r="AJ4" s="322"/>
      <c r="AK4" s="229" t="s">
        <v>85</v>
      </c>
      <c r="AL4" s="230" t="s">
        <v>86</v>
      </c>
      <c r="AM4" s="231" t="s">
        <v>14</v>
      </c>
      <c r="AN4" s="229" t="s">
        <v>87</v>
      </c>
      <c r="AO4" s="230" t="s">
        <v>86</v>
      </c>
      <c r="AP4" s="231" t="s">
        <v>14</v>
      </c>
      <c r="AQ4" s="229" t="s">
        <v>116</v>
      </c>
      <c r="AR4" s="230" t="s">
        <v>86</v>
      </c>
      <c r="AS4" s="231" t="s">
        <v>14</v>
      </c>
      <c r="AT4" s="258"/>
    </row>
    <row r="5" spans="1:47" s="17" customFormat="1" ht="22.5" customHeight="1" x14ac:dyDescent="0.3">
      <c r="A5" s="19" t="s">
        <v>25</v>
      </c>
      <c r="B5" s="44"/>
      <c r="C5" s="44"/>
      <c r="D5" s="55"/>
      <c r="E5" s="45"/>
      <c r="F5" s="44"/>
      <c r="G5" s="55"/>
      <c r="H5" s="223"/>
      <c r="I5" s="44"/>
      <c r="J5" s="55"/>
      <c r="K5" s="223"/>
      <c r="L5" s="45"/>
      <c r="M5" s="44"/>
      <c r="N5" s="44"/>
      <c r="O5" s="55"/>
      <c r="P5" s="45"/>
      <c r="Q5" s="44"/>
      <c r="R5" s="55"/>
      <c r="S5" s="223"/>
      <c r="T5" s="44"/>
      <c r="U5" s="55"/>
      <c r="V5" s="223"/>
      <c r="W5" s="45"/>
      <c r="X5" s="15"/>
      <c r="Y5" s="44"/>
      <c r="Z5" s="44"/>
      <c r="AA5" s="55"/>
      <c r="AB5" s="45"/>
      <c r="AC5" s="44"/>
      <c r="AD5" s="55"/>
      <c r="AE5" s="223"/>
      <c r="AF5" s="44"/>
      <c r="AG5" s="55"/>
      <c r="AH5" s="223"/>
      <c r="AI5" s="45"/>
      <c r="AJ5" s="322"/>
      <c r="AK5" s="42"/>
      <c r="AL5" s="15"/>
      <c r="AM5" s="26"/>
      <c r="AN5" s="42"/>
      <c r="AO5" s="15"/>
      <c r="AP5" s="26"/>
      <c r="AQ5" s="42"/>
      <c r="AR5" s="15"/>
      <c r="AS5" s="26"/>
      <c r="AT5" s="259"/>
      <c r="AU5" s="15"/>
    </row>
    <row r="6" spans="1:47" s="17" customFormat="1" ht="8.1" customHeight="1" x14ac:dyDescent="0.3">
      <c r="A6" s="19"/>
      <c r="B6" s="44"/>
      <c r="C6" s="44"/>
      <c r="D6" s="55"/>
      <c r="E6" s="45"/>
      <c r="F6" s="44"/>
      <c r="G6" s="55"/>
      <c r="H6" s="223"/>
      <c r="I6" s="44"/>
      <c r="J6" s="55"/>
      <c r="K6" s="223"/>
      <c r="L6" s="45"/>
      <c r="M6" s="44"/>
      <c r="N6" s="44"/>
      <c r="O6" s="55"/>
      <c r="P6" s="45"/>
      <c r="Q6" s="44"/>
      <c r="R6" s="55"/>
      <c r="S6" s="223"/>
      <c r="T6" s="44"/>
      <c r="U6" s="55"/>
      <c r="V6" s="223"/>
      <c r="W6" s="45"/>
      <c r="X6" s="15"/>
      <c r="Y6" s="44"/>
      <c r="Z6" s="44"/>
      <c r="AA6" s="55"/>
      <c r="AB6" s="45"/>
      <c r="AC6" s="44"/>
      <c r="AD6" s="55"/>
      <c r="AE6" s="223"/>
      <c r="AF6" s="44"/>
      <c r="AG6" s="55"/>
      <c r="AH6" s="223"/>
      <c r="AI6" s="45"/>
      <c r="AJ6" s="322"/>
      <c r="AK6" s="42"/>
      <c r="AL6" s="15"/>
      <c r="AM6" s="26"/>
      <c r="AN6" s="42"/>
      <c r="AO6" s="15"/>
      <c r="AP6" s="26"/>
      <c r="AQ6" s="42"/>
      <c r="AR6" s="15"/>
      <c r="AS6" s="26"/>
      <c r="AT6" s="259"/>
      <c r="AU6" s="15"/>
    </row>
    <row r="7" spans="1:47" s="17" customFormat="1" ht="15.75" x14ac:dyDescent="0.25">
      <c r="A7" s="16" t="s">
        <v>50</v>
      </c>
      <c r="B7" s="44"/>
      <c r="C7" s="44"/>
      <c r="D7" s="55"/>
      <c r="E7" s="45"/>
      <c r="F7" s="44"/>
      <c r="G7" s="55"/>
      <c r="H7" s="28"/>
      <c r="I7" s="44"/>
      <c r="J7" s="55"/>
      <c r="K7" s="28"/>
      <c r="L7" s="45"/>
      <c r="M7" s="44"/>
      <c r="N7" s="44"/>
      <c r="O7" s="55"/>
      <c r="P7" s="45"/>
      <c r="Q7" s="44"/>
      <c r="R7" s="55"/>
      <c r="S7" s="28"/>
      <c r="T7" s="44"/>
      <c r="U7" s="55"/>
      <c r="V7" s="28"/>
      <c r="W7" s="45"/>
      <c r="X7" s="15"/>
      <c r="Y7" s="44"/>
      <c r="Z7" s="44"/>
      <c r="AA7" s="55"/>
      <c r="AB7" s="45"/>
      <c r="AC7" s="44"/>
      <c r="AD7" s="55"/>
      <c r="AE7" s="28"/>
      <c r="AF7" s="44"/>
      <c r="AG7" s="55"/>
      <c r="AH7" s="28"/>
      <c r="AI7" s="45"/>
      <c r="AJ7" s="322"/>
      <c r="AK7" s="42"/>
      <c r="AL7" s="15"/>
      <c r="AM7" s="26"/>
      <c r="AN7" s="42"/>
      <c r="AO7" s="15"/>
      <c r="AP7" s="26"/>
      <c r="AQ7" s="42"/>
      <c r="AR7" s="15"/>
      <c r="AS7" s="26"/>
      <c r="AT7" s="259"/>
      <c r="AU7" s="15"/>
    </row>
    <row r="8" spans="1:47" s="17" customFormat="1" ht="22.5" customHeight="1" x14ac:dyDescent="0.2">
      <c r="A8" s="20" t="s">
        <v>22</v>
      </c>
      <c r="B8" s="29">
        <f>'Revenues at 2025 DSM Riders'!$W9</f>
        <v>402.149016752992</v>
      </c>
      <c r="C8" s="29">
        <f>'Revenues at 2025 DSM Riders'!Y9</f>
        <v>22.802767219966881</v>
      </c>
      <c r="D8" s="52">
        <f>'Revenues at 2025 DSM Riders'!$Z9</f>
        <v>7.6171984717662395</v>
      </c>
      <c r="E8" s="8">
        <f>SUM(C8:D8)</f>
        <v>30.419965691733122</v>
      </c>
      <c r="F8" s="29"/>
      <c r="G8" s="52"/>
      <c r="H8" s="206"/>
      <c r="I8" s="29">
        <f>'Revenues at 2025 DSM Riders'!$AE9</f>
        <v>0</v>
      </c>
      <c r="J8" s="52">
        <f>'Revenues at 2025 DSM Riders'!$AF9</f>
        <v>0</v>
      </c>
      <c r="K8" s="206"/>
      <c r="L8" s="8">
        <f>B8+E8+H8+K8</f>
        <v>432.56898244472512</v>
      </c>
      <c r="M8" s="29">
        <f>'Revenues at 2026 DSM Riders'!$W9</f>
        <v>402.149016752992</v>
      </c>
      <c r="N8" s="29">
        <f>'Revenues at 2026 DSM Riders'!$Y9</f>
        <v>22.802767219966881</v>
      </c>
      <c r="O8" s="52">
        <f>'Revenues at 2026 DSM Riders'!$Z9</f>
        <v>7.6171984717662395</v>
      </c>
      <c r="P8" s="8">
        <f>SUM(N8:O8)</f>
        <v>30.419965691733122</v>
      </c>
      <c r="Q8" s="29"/>
      <c r="R8" s="52"/>
      <c r="S8" s="206"/>
      <c r="T8" s="29">
        <f>'Revenues at 2026 DSM Riders'!$AE9</f>
        <v>0</v>
      </c>
      <c r="U8" s="52">
        <f>'Revenues at 2026 DSM Riders'!$AF9</f>
        <v>0</v>
      </c>
      <c r="V8" s="206"/>
      <c r="W8" s="8">
        <f>M8+P8+S8+V8</f>
        <v>432.56898244472512</v>
      </c>
      <c r="X8" s="201"/>
      <c r="Y8" s="29">
        <f t="shared" ref="Y8:AA9" si="0">M8-B8</f>
        <v>0</v>
      </c>
      <c r="Z8" s="29">
        <f t="shared" si="0"/>
        <v>0</v>
      </c>
      <c r="AA8" s="52">
        <f t="shared" si="0"/>
        <v>0</v>
      </c>
      <c r="AB8" s="8">
        <f>SUM(Z8:AA8)</f>
        <v>0</v>
      </c>
      <c r="AC8" s="29">
        <f>Q8-F8</f>
        <v>0</v>
      </c>
      <c r="AD8" s="52">
        <f>R8-G8</f>
        <v>0</v>
      </c>
      <c r="AE8" s="206">
        <f>SUM(AC8:AD8)</f>
        <v>0</v>
      </c>
      <c r="AF8" s="29">
        <f>T8-I8</f>
        <v>0</v>
      </c>
      <c r="AG8" s="52">
        <f>U8-J8</f>
        <v>0</v>
      </c>
      <c r="AH8" s="206">
        <f>SUM(AF8:AG8)</f>
        <v>0</v>
      </c>
      <c r="AI8" s="8">
        <f>Y8+AB8+AE8+AH8</f>
        <v>0</v>
      </c>
      <c r="AJ8" s="323">
        <f>Y8/$L10</f>
        <v>0</v>
      </c>
      <c r="AK8" s="207">
        <f>Z8/$L10</f>
        <v>0</v>
      </c>
      <c r="AL8" s="315">
        <f>AA8/$L10</f>
        <v>0</v>
      </c>
      <c r="AM8" s="209">
        <f>SUM(AK8:AL8)</f>
        <v>0</v>
      </c>
      <c r="AN8" s="207"/>
      <c r="AO8" s="208"/>
      <c r="AP8" s="209"/>
      <c r="AQ8" s="207"/>
      <c r="AR8" s="208"/>
      <c r="AS8" s="209"/>
      <c r="AT8" s="260">
        <f>AJ8+AM8+AP8+AS8</f>
        <v>0</v>
      </c>
      <c r="AU8" s="210"/>
    </row>
    <row r="9" spans="1:47" s="17" customFormat="1" ht="22.5" customHeight="1" x14ac:dyDescent="0.2">
      <c r="A9" s="20" t="s">
        <v>23</v>
      </c>
      <c r="B9" s="30">
        <f>'Revenues at 2025 DSM Riders'!$W10</f>
        <v>535.25972811822498</v>
      </c>
      <c r="C9" s="30"/>
      <c r="D9" s="54"/>
      <c r="E9" s="31"/>
      <c r="F9" s="30">
        <f>'Revenues at 2025 DSM Riders'!$AB10</f>
        <v>32.099918874418073</v>
      </c>
      <c r="G9" s="54">
        <f>'Revenues at 2025 DSM Riders'!$AC10</f>
        <v>-1.1688683828496425</v>
      </c>
      <c r="H9" s="31">
        <f>SUM(F9:G9)</f>
        <v>30.931050491568431</v>
      </c>
      <c r="I9" s="30">
        <f>'Revenues at 2025 DSM Riders'!$AE10</f>
        <v>18.261745054106239</v>
      </c>
      <c r="J9" s="54">
        <f>'Revenues at 2025 DSM Riders'!$AF10</f>
        <v>0</v>
      </c>
      <c r="K9" s="31">
        <f>SUM(I9:J9)</f>
        <v>18.261745054106239</v>
      </c>
      <c r="L9" s="31">
        <f>B9+E9+H9+K9</f>
        <v>584.45252366389957</v>
      </c>
      <c r="M9" s="30">
        <f>'Revenues at 2026 DSM Riders'!$W10</f>
        <v>535.25972811822498</v>
      </c>
      <c r="N9" s="30"/>
      <c r="O9" s="54"/>
      <c r="P9" s="31"/>
      <c r="Q9" s="30">
        <f>'Revenues at 2026 DSM Riders'!$AB10</f>
        <v>31.336679194187187</v>
      </c>
      <c r="R9" s="54">
        <f>'Revenues at 2026 DSM Riders'!$AC10</f>
        <v>0.31036128688625547</v>
      </c>
      <c r="S9" s="31">
        <f>SUM(Q9:R9)</f>
        <v>31.647040481073443</v>
      </c>
      <c r="T9" s="30">
        <f>'Revenues at 2026 DSM Riders'!$AE10</f>
        <v>18.261745054106239</v>
      </c>
      <c r="U9" s="54">
        <f>'Revenues at 2026 DSM Riders'!$AF10</f>
        <v>0</v>
      </c>
      <c r="V9" s="31">
        <f>SUM(T9:U9)</f>
        <v>18.261745054106239</v>
      </c>
      <c r="W9" s="31">
        <f>M9+P9+S9+V9</f>
        <v>585.1685136534046</v>
      </c>
      <c r="X9" s="201"/>
      <c r="Y9" s="30">
        <f t="shared" si="0"/>
        <v>0</v>
      </c>
      <c r="Z9" s="30">
        <f t="shared" si="0"/>
        <v>0</v>
      </c>
      <c r="AA9" s="54">
        <f t="shared" si="0"/>
        <v>0</v>
      </c>
      <c r="AB9" s="31">
        <f>SUM(Z9:AA9)</f>
        <v>0</v>
      </c>
      <c r="AC9" s="30">
        <f>Q9-F9</f>
        <v>-0.7632396802308854</v>
      </c>
      <c r="AD9" s="54">
        <f>R9-G9</f>
        <v>1.479229669735898</v>
      </c>
      <c r="AE9" s="31">
        <f>SUM(AC9:AD9)</f>
        <v>0.71598998950501258</v>
      </c>
      <c r="AF9" s="30">
        <f>T9-I9</f>
        <v>0</v>
      </c>
      <c r="AG9" s="54">
        <f>U9-J9</f>
        <v>0</v>
      </c>
      <c r="AH9" s="31">
        <f>SUM(AF9:AG9)</f>
        <v>0</v>
      </c>
      <c r="AI9" s="31">
        <f>Y9+AB9+AE9+AH9</f>
        <v>0.71598998950501258</v>
      </c>
      <c r="AJ9" s="323">
        <f>Y9/$L10</f>
        <v>0</v>
      </c>
      <c r="AK9" s="211">
        <f>Z9/$L10</f>
        <v>0</v>
      </c>
      <c r="AL9" s="316">
        <f>AA9/$L10</f>
        <v>0</v>
      </c>
      <c r="AM9" s="213">
        <f>SUM(AK9:AL9)</f>
        <v>0</v>
      </c>
      <c r="AN9" s="211">
        <f>AC9/$L10</f>
        <v>-7.5046562501045709E-4</v>
      </c>
      <c r="AO9" s="212">
        <f>AD9/$L10</f>
        <v>1.4544723595824398E-3</v>
      </c>
      <c r="AP9" s="213">
        <f>SUM(AN9:AO9)</f>
        <v>7.0400673457198274E-4</v>
      </c>
      <c r="AQ9" s="211">
        <f>AF9/$L10</f>
        <v>0</v>
      </c>
      <c r="AR9" s="212">
        <f>AG9/$L10</f>
        <v>0</v>
      </c>
      <c r="AS9" s="213">
        <f>SUM(AQ9:AR9)</f>
        <v>0</v>
      </c>
      <c r="AT9" s="262">
        <f t="shared" ref="AT9:AT69" si="1">AJ9+AM9+AP9+AS9</f>
        <v>7.0400673457198274E-4</v>
      </c>
      <c r="AU9" s="210"/>
    </row>
    <row r="10" spans="1:47" ht="23.25" customHeight="1" x14ac:dyDescent="0.2">
      <c r="A10" s="20" t="s">
        <v>24</v>
      </c>
      <c r="B10" s="29">
        <f t="shared" ref="B10:G10" si="2">SUM(B8:B9)</f>
        <v>937.40874487121698</v>
      </c>
      <c r="C10" s="29">
        <f t="shared" si="2"/>
        <v>22.802767219966881</v>
      </c>
      <c r="D10" s="52">
        <f t="shared" si="2"/>
        <v>7.6171984717662395</v>
      </c>
      <c r="E10" s="8">
        <f t="shared" si="2"/>
        <v>30.419965691733122</v>
      </c>
      <c r="F10" s="29">
        <f t="shared" si="2"/>
        <v>32.099918874418073</v>
      </c>
      <c r="G10" s="52">
        <f t="shared" si="2"/>
        <v>-1.1688683828496425</v>
      </c>
      <c r="H10" s="8">
        <f>SUM(H8:H9)</f>
        <v>30.931050491568431</v>
      </c>
      <c r="I10" s="29">
        <f t="shared" ref="I10:J10" si="3">SUM(I8:I9)</f>
        <v>18.261745054106239</v>
      </c>
      <c r="J10" s="52">
        <f t="shared" si="3"/>
        <v>0</v>
      </c>
      <c r="K10" s="8">
        <f>SUM(K8:K9)</f>
        <v>18.261745054106239</v>
      </c>
      <c r="L10" s="8">
        <f>SUM(L8:L9)</f>
        <v>1017.0215061086246</v>
      </c>
      <c r="M10" s="29">
        <f t="shared" ref="M10:R10" si="4">SUM(M8:M9)</f>
        <v>937.40874487121698</v>
      </c>
      <c r="N10" s="29">
        <f t="shared" si="4"/>
        <v>22.802767219966881</v>
      </c>
      <c r="O10" s="52">
        <f t="shared" si="4"/>
        <v>7.6171984717662395</v>
      </c>
      <c r="P10" s="8">
        <f t="shared" si="4"/>
        <v>30.419965691733122</v>
      </c>
      <c r="Q10" s="29">
        <f t="shared" si="4"/>
        <v>31.336679194187187</v>
      </c>
      <c r="R10" s="52">
        <f t="shared" si="4"/>
        <v>0.31036128688625547</v>
      </c>
      <c r="S10" s="8">
        <f>SUM(S8:S9)</f>
        <v>31.647040481073443</v>
      </c>
      <c r="T10" s="29">
        <f t="shared" ref="T10:U10" si="5">SUM(T8:T9)</f>
        <v>18.261745054106239</v>
      </c>
      <c r="U10" s="52">
        <f t="shared" si="5"/>
        <v>0</v>
      </c>
      <c r="V10" s="8">
        <f>SUM(V8:V9)</f>
        <v>18.261745054106239</v>
      </c>
      <c r="W10" s="8">
        <f>SUM(W8:W9)</f>
        <v>1017.7374960981297</v>
      </c>
      <c r="X10" s="201"/>
      <c r="Y10" s="29">
        <f t="shared" ref="Y10" si="6">SUM(Y8:Y9)</f>
        <v>0</v>
      </c>
      <c r="Z10" s="29">
        <f>N10-C10</f>
        <v>0</v>
      </c>
      <c r="AA10" s="52">
        <f>O10-D10</f>
        <v>0</v>
      </c>
      <c r="AB10" s="8">
        <f>SUM(Z10:AA10)</f>
        <v>0</v>
      </c>
      <c r="AC10" s="29">
        <f t="shared" ref="AC10:AS10" si="7">SUM(AC8:AC9)</f>
        <v>-0.7632396802308854</v>
      </c>
      <c r="AD10" s="52">
        <f t="shared" si="7"/>
        <v>1.479229669735898</v>
      </c>
      <c r="AE10" s="8">
        <f t="shared" si="7"/>
        <v>0.71598998950501258</v>
      </c>
      <c r="AF10" s="29">
        <f t="shared" si="7"/>
        <v>0</v>
      </c>
      <c r="AG10" s="52">
        <f t="shared" si="7"/>
        <v>0</v>
      </c>
      <c r="AH10" s="8">
        <f t="shared" si="7"/>
        <v>0</v>
      </c>
      <c r="AI10" s="8">
        <f t="shared" si="7"/>
        <v>0.71598998950501258</v>
      </c>
      <c r="AJ10" s="323">
        <f t="shared" ref="AJ10" si="8">SUM(AJ8:AJ9)</f>
        <v>0</v>
      </c>
      <c r="AK10" s="207">
        <f t="shared" si="7"/>
        <v>0</v>
      </c>
      <c r="AL10" s="315">
        <f t="shared" si="7"/>
        <v>0</v>
      </c>
      <c r="AM10" s="209">
        <f t="shared" si="7"/>
        <v>0</v>
      </c>
      <c r="AN10" s="207">
        <f t="shared" si="7"/>
        <v>-7.5046562501045709E-4</v>
      </c>
      <c r="AO10" s="208">
        <f t="shared" si="7"/>
        <v>1.4544723595824398E-3</v>
      </c>
      <c r="AP10" s="209">
        <f t="shared" si="7"/>
        <v>7.0400673457198274E-4</v>
      </c>
      <c r="AQ10" s="207">
        <f t="shared" si="7"/>
        <v>0</v>
      </c>
      <c r="AR10" s="208">
        <f t="shared" si="7"/>
        <v>0</v>
      </c>
      <c r="AS10" s="209">
        <f t="shared" si="7"/>
        <v>0</v>
      </c>
      <c r="AT10" s="260">
        <f t="shared" si="1"/>
        <v>7.0400673457198274E-4</v>
      </c>
      <c r="AU10" s="210"/>
    </row>
    <row r="11" spans="1:47" ht="15.75" x14ac:dyDescent="0.25">
      <c r="A11" s="16"/>
      <c r="B11" s="29"/>
      <c r="C11" s="29"/>
      <c r="D11" s="52"/>
      <c r="E11" s="8"/>
      <c r="F11" s="29"/>
      <c r="G11" s="52"/>
      <c r="H11" s="224"/>
      <c r="I11" s="29"/>
      <c r="J11" s="52"/>
      <c r="K11" s="224"/>
      <c r="L11" s="8"/>
      <c r="M11" s="29"/>
      <c r="N11" s="29"/>
      <c r="O11" s="52"/>
      <c r="P11" s="8"/>
      <c r="Q11" s="29"/>
      <c r="R11" s="52"/>
      <c r="S11" s="224"/>
      <c r="T11" s="29"/>
      <c r="U11" s="52"/>
      <c r="V11" s="224"/>
      <c r="W11" s="8"/>
      <c r="X11" s="201"/>
      <c r="Y11" s="29"/>
      <c r="Z11" s="29"/>
      <c r="AA11" s="52"/>
      <c r="AB11" s="8"/>
      <c r="AC11" s="29"/>
      <c r="AD11" s="52"/>
      <c r="AE11" s="224"/>
      <c r="AF11" s="29"/>
      <c r="AG11" s="52"/>
      <c r="AH11" s="224"/>
      <c r="AI11" s="8"/>
      <c r="AJ11" s="323"/>
      <c r="AK11" s="214"/>
      <c r="AL11" s="324"/>
      <c r="AM11" s="215"/>
      <c r="AN11" s="214"/>
      <c r="AO11" s="210"/>
      <c r="AP11" s="215"/>
      <c r="AQ11" s="214"/>
      <c r="AR11" s="210"/>
      <c r="AS11" s="215"/>
      <c r="AT11" s="260"/>
      <c r="AU11" s="210"/>
    </row>
    <row r="12" spans="1:47" ht="15.75" x14ac:dyDescent="0.25">
      <c r="A12" s="16" t="s">
        <v>51</v>
      </c>
      <c r="B12" s="29"/>
      <c r="C12" s="29"/>
      <c r="D12" s="52"/>
      <c r="E12" s="8"/>
      <c r="F12" s="29"/>
      <c r="G12" s="52"/>
      <c r="H12" s="224"/>
      <c r="I12" s="29"/>
      <c r="J12" s="52"/>
      <c r="K12" s="224"/>
      <c r="L12" s="8"/>
      <c r="M12" s="29"/>
      <c r="N12" s="29"/>
      <c r="O12" s="52"/>
      <c r="P12" s="8"/>
      <c r="Q12" s="29"/>
      <c r="R12" s="52"/>
      <c r="S12" s="224"/>
      <c r="T12" s="29"/>
      <c r="U12" s="52"/>
      <c r="V12" s="224"/>
      <c r="W12" s="8"/>
      <c r="X12" s="201"/>
      <c r="Y12" s="29"/>
      <c r="Z12" s="29"/>
      <c r="AA12" s="52"/>
      <c r="AB12" s="8"/>
      <c r="AC12" s="29"/>
      <c r="AD12" s="52"/>
      <c r="AE12" s="224"/>
      <c r="AF12" s="29"/>
      <c r="AG12" s="52"/>
      <c r="AH12" s="224"/>
      <c r="AI12" s="8"/>
      <c r="AJ12" s="323"/>
      <c r="AK12" s="214"/>
      <c r="AL12" s="210"/>
      <c r="AM12" s="215"/>
      <c r="AN12" s="214"/>
      <c r="AO12" s="210"/>
      <c r="AP12" s="215"/>
      <c r="AQ12" s="214"/>
      <c r="AR12" s="210"/>
      <c r="AS12" s="215"/>
      <c r="AT12" s="260"/>
      <c r="AU12" s="210"/>
    </row>
    <row r="13" spans="1:47" ht="22.5" customHeight="1" x14ac:dyDescent="0.2">
      <c r="A13" s="20" t="s">
        <v>22</v>
      </c>
      <c r="B13" s="29">
        <f>'Revenues at 2025 DSM Riders'!$W14</f>
        <v>24.467744142408904</v>
      </c>
      <c r="C13" s="29">
        <f>'Revenues at 2025 DSM Riders'!$Y14</f>
        <v>1.3873769444517918</v>
      </c>
      <c r="D13" s="52">
        <f>'Revenues at 2025 DSM Riders'!$Z14</f>
        <v>0.46344925767554507</v>
      </c>
      <c r="E13" s="8">
        <f>SUM(C13:D13)</f>
        <v>1.850826202127337</v>
      </c>
      <c r="F13" s="29"/>
      <c r="G13" s="52"/>
      <c r="H13" s="206"/>
      <c r="I13" s="29">
        <f>'Revenues at 2025 DSM Riders'!$AE14</f>
        <v>0</v>
      </c>
      <c r="J13" s="52">
        <f>'Revenues at 2025 DSM Riders'!$AF14</f>
        <v>0</v>
      </c>
      <c r="K13" s="206"/>
      <c r="L13" s="8">
        <f>B13+E13+H13+K13</f>
        <v>26.318570344536241</v>
      </c>
      <c r="M13" s="29">
        <f>'Revenues at 2026 DSM Riders'!$W14</f>
        <v>24.467744142408904</v>
      </c>
      <c r="N13" s="29">
        <f>'Revenues at 2026 DSM Riders'!$Y14</f>
        <v>1.3873769444517918</v>
      </c>
      <c r="O13" s="52">
        <f>'Revenues at 2026 DSM Riders'!$Z14</f>
        <v>0.46344925767554507</v>
      </c>
      <c r="P13" s="8">
        <f>SUM(N13:O13)</f>
        <v>1.850826202127337</v>
      </c>
      <c r="Q13" s="29"/>
      <c r="R13" s="52"/>
      <c r="S13" s="206"/>
      <c r="T13" s="29">
        <f>'Revenues at 2026 DSM Riders'!$AE14</f>
        <v>0</v>
      </c>
      <c r="U13" s="52">
        <f>'Revenues at 2026 DSM Riders'!$AF14</f>
        <v>0</v>
      </c>
      <c r="V13" s="206"/>
      <c r="W13" s="8">
        <f>M13+P13+S13+V13</f>
        <v>26.318570344536241</v>
      </c>
      <c r="X13" s="201"/>
      <c r="Y13" s="29">
        <f>M13-B13</f>
        <v>0</v>
      </c>
      <c r="Z13" s="29">
        <f t="shared" ref="Z13:AA14" si="9">N13-C13</f>
        <v>0</v>
      </c>
      <c r="AA13" s="52">
        <f t="shared" si="9"/>
        <v>0</v>
      </c>
      <c r="AB13" s="8">
        <f>SUM(Z13:AA13)</f>
        <v>0</v>
      </c>
      <c r="AC13" s="29">
        <f>Q13-F13</f>
        <v>0</v>
      </c>
      <c r="AD13" s="52">
        <f>R13-G13</f>
        <v>0</v>
      </c>
      <c r="AE13" s="206">
        <f>SUM(AC13:AD13)</f>
        <v>0</v>
      </c>
      <c r="AF13" s="29">
        <f>T13-I13</f>
        <v>0</v>
      </c>
      <c r="AG13" s="52">
        <f>U13-J13</f>
        <v>0</v>
      </c>
      <c r="AH13" s="206">
        <f>SUM(AF13:AG13)</f>
        <v>0</v>
      </c>
      <c r="AI13" s="8">
        <f t="shared" ref="AI13:AI14" si="10">Y13+AB13+AE13+AH13</f>
        <v>0</v>
      </c>
      <c r="AJ13" s="323">
        <f>Y13/$L15</f>
        <v>0</v>
      </c>
      <c r="AK13" s="207">
        <f>Z13/$L15</f>
        <v>0</v>
      </c>
      <c r="AL13" s="208">
        <f>AA13/$L15</f>
        <v>0</v>
      </c>
      <c r="AM13" s="209">
        <f>SUM(AK13:AL13)</f>
        <v>0</v>
      </c>
      <c r="AN13" s="207"/>
      <c r="AO13" s="208"/>
      <c r="AP13" s="209"/>
      <c r="AQ13" s="207"/>
      <c r="AR13" s="208"/>
      <c r="AS13" s="209"/>
      <c r="AT13" s="260">
        <f>AJ13+AM13+AP13+AS13</f>
        <v>0</v>
      </c>
      <c r="AU13" s="210"/>
    </row>
    <row r="14" spans="1:47" ht="22.5" customHeight="1" x14ac:dyDescent="0.2">
      <c r="A14" s="20" t="s">
        <v>23</v>
      </c>
      <c r="B14" s="30">
        <f>'Revenues at 2025 DSM Riders'!$W15</f>
        <v>19.165161421118981</v>
      </c>
      <c r="C14" s="30"/>
      <c r="D14" s="54"/>
      <c r="E14" s="31"/>
      <c r="F14" s="30">
        <f>'Revenues at 2025 DSM Riders'!$AB15</f>
        <v>1.9530387226925885</v>
      </c>
      <c r="G14" s="54">
        <f>'Revenues at 2025 DSM Riders'!$AC15</f>
        <v>-7.111685304774161E-2</v>
      </c>
      <c r="H14" s="31">
        <f>SUM(F14:G14)</f>
        <v>1.881921869644847</v>
      </c>
      <c r="I14" s="30">
        <f>'Revenues at 2025 DSM Riders'!$AE15</f>
        <v>1.1110898869913708</v>
      </c>
      <c r="J14" s="54">
        <f>'Revenues at 2025 DSM Riders'!$AF15</f>
        <v>0</v>
      </c>
      <c r="K14" s="31">
        <f>SUM(I14:J14)</f>
        <v>1.1110898869913708</v>
      </c>
      <c r="L14" s="31">
        <f>B14+E14+H14+K14</f>
        <v>22.158173177755202</v>
      </c>
      <c r="M14" s="30">
        <f>'Revenues at 2026 DSM Riders'!$W15</f>
        <v>19.165161421118981</v>
      </c>
      <c r="N14" s="30"/>
      <c r="O14" s="54"/>
      <c r="P14" s="31"/>
      <c r="Q14" s="30">
        <f>'Revenues at 2026 DSM Riders'!$AB15</f>
        <v>1.9066013265104322</v>
      </c>
      <c r="R14" s="54">
        <f>'Revenues at 2026 DSM Riders'!$AC15</f>
        <v>1.8883150879132841E-2</v>
      </c>
      <c r="S14" s="31">
        <f>SUM(Q14:R14)</f>
        <v>1.9254844773895652</v>
      </c>
      <c r="T14" s="30">
        <f>'Revenues at 2026 DSM Riders'!$AE15</f>
        <v>1.1110898869913708</v>
      </c>
      <c r="U14" s="54">
        <f>'Revenues at 2026 DSM Riders'!$AF15</f>
        <v>0</v>
      </c>
      <c r="V14" s="31">
        <f>SUM(T14:U14)</f>
        <v>1.1110898869913708</v>
      </c>
      <c r="W14" s="31">
        <f>M14+P14+S14+V14</f>
        <v>22.20173578549992</v>
      </c>
      <c r="X14" s="201"/>
      <c r="Y14" s="30">
        <f>M14-B14</f>
        <v>0</v>
      </c>
      <c r="Z14" s="30">
        <f t="shared" si="9"/>
        <v>0</v>
      </c>
      <c r="AA14" s="54">
        <f t="shared" si="9"/>
        <v>0</v>
      </c>
      <c r="AB14" s="31">
        <f>SUM(Z14:AA14)</f>
        <v>0</v>
      </c>
      <c r="AC14" s="30">
        <f>Q14-F14</f>
        <v>-4.6437396182156254E-2</v>
      </c>
      <c r="AD14" s="54">
        <f>R14-G14</f>
        <v>9.0000003926874447E-2</v>
      </c>
      <c r="AE14" s="31">
        <f>SUM(AC14:AD14)</f>
        <v>4.3562607744718193E-2</v>
      </c>
      <c r="AF14" s="30">
        <f>T14-I14</f>
        <v>0</v>
      </c>
      <c r="AG14" s="54">
        <f>U14-J14</f>
        <v>0</v>
      </c>
      <c r="AH14" s="31">
        <f>SUM(AF14:AG14)</f>
        <v>0</v>
      </c>
      <c r="AI14" s="31">
        <f t="shared" si="10"/>
        <v>4.3562607744718193E-2</v>
      </c>
      <c r="AJ14" s="323">
        <f>Y14/$L15</f>
        <v>0</v>
      </c>
      <c r="AK14" s="211">
        <f>Z14/$L15</f>
        <v>0</v>
      </c>
      <c r="AL14" s="212">
        <f>AA14/$L15</f>
        <v>0</v>
      </c>
      <c r="AM14" s="213">
        <f>SUM(AK14:AL14)</f>
        <v>0</v>
      </c>
      <c r="AN14" s="211">
        <f>AC14/$L15</f>
        <v>-9.579314287231893E-4</v>
      </c>
      <c r="AO14" s="212">
        <f>AD14/$L15</f>
        <v>1.8565604326431092E-3</v>
      </c>
      <c r="AP14" s="213">
        <f>SUM(AN14:AO14)</f>
        <v>8.9862900391991991E-4</v>
      </c>
      <c r="AQ14" s="211">
        <f>AF14/$L15</f>
        <v>0</v>
      </c>
      <c r="AR14" s="212">
        <f>AG14/$L15</f>
        <v>0</v>
      </c>
      <c r="AS14" s="213">
        <f>SUM(AQ14:AR14)</f>
        <v>0</v>
      </c>
      <c r="AT14" s="265">
        <f t="shared" ref="AT14:AT15" si="11">AJ14+AM14+AP14+AS14</f>
        <v>8.9862900391991991E-4</v>
      </c>
      <c r="AU14" s="210"/>
    </row>
    <row r="15" spans="1:47" ht="15" x14ac:dyDescent="0.2">
      <c r="A15" s="20" t="s">
        <v>24</v>
      </c>
      <c r="B15" s="29">
        <f t="shared" ref="B15:J15" si="12">SUM(B13:B14)</f>
        <v>43.632905563527885</v>
      </c>
      <c r="C15" s="29">
        <f t="shared" si="12"/>
        <v>1.3873769444517918</v>
      </c>
      <c r="D15" s="52">
        <f t="shared" si="12"/>
        <v>0.46344925767554507</v>
      </c>
      <c r="E15" s="8">
        <f t="shared" si="12"/>
        <v>1.850826202127337</v>
      </c>
      <c r="F15" s="29">
        <f t="shared" si="12"/>
        <v>1.9530387226925885</v>
      </c>
      <c r="G15" s="52">
        <f t="shared" si="12"/>
        <v>-7.111685304774161E-2</v>
      </c>
      <c r="H15" s="8">
        <f t="shared" si="12"/>
        <v>1.881921869644847</v>
      </c>
      <c r="I15" s="29">
        <f t="shared" si="12"/>
        <v>1.1110898869913708</v>
      </c>
      <c r="J15" s="52">
        <f t="shared" si="12"/>
        <v>0</v>
      </c>
      <c r="K15" s="8">
        <f>SUM(K13:K14)</f>
        <v>1.1110898869913708</v>
      </c>
      <c r="L15" s="8">
        <f t="shared" ref="L15" si="13">SUM(L13:L14)</f>
        <v>48.476743522291443</v>
      </c>
      <c r="M15" s="29">
        <f t="shared" ref="M15:R15" si="14">SUM(M13:M14)</f>
        <v>43.632905563527885</v>
      </c>
      <c r="N15" s="29">
        <f t="shared" si="14"/>
        <v>1.3873769444517918</v>
      </c>
      <c r="O15" s="52">
        <f t="shared" si="14"/>
        <v>0.46344925767554507</v>
      </c>
      <c r="P15" s="8">
        <f t="shared" si="14"/>
        <v>1.850826202127337</v>
      </c>
      <c r="Q15" s="29">
        <f t="shared" si="14"/>
        <v>1.9066013265104322</v>
      </c>
      <c r="R15" s="52">
        <f t="shared" si="14"/>
        <v>1.8883150879132841E-2</v>
      </c>
      <c r="S15" s="8">
        <f>SUM(S13:S14)</f>
        <v>1.9254844773895652</v>
      </c>
      <c r="T15" s="29">
        <f t="shared" ref="T15:U15" si="15">SUM(T13:T14)</f>
        <v>1.1110898869913708</v>
      </c>
      <c r="U15" s="52">
        <f t="shared" si="15"/>
        <v>0</v>
      </c>
      <c r="V15" s="8">
        <f>SUM(V13:V14)</f>
        <v>1.1110898869913708</v>
      </c>
      <c r="W15" s="8">
        <f t="shared" ref="W15" si="16">SUM(W13:W14)</f>
        <v>48.520306130036161</v>
      </c>
      <c r="X15" s="201"/>
      <c r="Y15" s="29">
        <f t="shared" ref="Y15:AD15" si="17">SUM(Y13:Y14)</f>
        <v>0</v>
      </c>
      <c r="Z15" s="29">
        <f t="shared" si="17"/>
        <v>0</v>
      </c>
      <c r="AA15" s="52">
        <f t="shared" si="17"/>
        <v>0</v>
      </c>
      <c r="AB15" s="8">
        <f t="shared" si="17"/>
        <v>0</v>
      </c>
      <c r="AC15" s="29">
        <f t="shared" si="17"/>
        <v>-4.6437396182156254E-2</v>
      </c>
      <c r="AD15" s="52">
        <f t="shared" si="17"/>
        <v>9.0000003926874447E-2</v>
      </c>
      <c r="AE15" s="8">
        <f>SUM(AE13:AE14)</f>
        <v>4.3562607744718193E-2</v>
      </c>
      <c r="AF15" s="29">
        <f t="shared" ref="AF15:AG15" si="18">SUM(AF13:AF14)</f>
        <v>0</v>
      </c>
      <c r="AG15" s="52">
        <f t="shared" si="18"/>
        <v>0</v>
      </c>
      <c r="AH15" s="8">
        <f>SUM(AH13:AH14)</f>
        <v>0</v>
      </c>
      <c r="AI15" s="8">
        <f t="shared" ref="AI15:AS15" si="19">SUM(AI13:AI14)</f>
        <v>4.3562607744718193E-2</v>
      </c>
      <c r="AJ15" s="323">
        <f t="shared" ref="AJ15" si="20">SUM(AJ13:AJ14)</f>
        <v>0</v>
      </c>
      <c r="AK15" s="207">
        <f t="shared" si="19"/>
        <v>0</v>
      </c>
      <c r="AL15" s="208">
        <f t="shared" si="19"/>
        <v>0</v>
      </c>
      <c r="AM15" s="209">
        <f t="shared" si="19"/>
        <v>0</v>
      </c>
      <c r="AN15" s="207">
        <f t="shared" si="19"/>
        <v>-9.579314287231893E-4</v>
      </c>
      <c r="AO15" s="208">
        <f t="shared" si="19"/>
        <v>1.8565604326431092E-3</v>
      </c>
      <c r="AP15" s="209">
        <f t="shared" si="19"/>
        <v>8.9862900391991991E-4</v>
      </c>
      <c r="AQ15" s="207">
        <f t="shared" si="19"/>
        <v>0</v>
      </c>
      <c r="AR15" s="208">
        <f t="shared" si="19"/>
        <v>0</v>
      </c>
      <c r="AS15" s="209">
        <f t="shared" si="19"/>
        <v>0</v>
      </c>
      <c r="AT15" s="260">
        <f t="shared" si="11"/>
        <v>8.9862900391991991E-4</v>
      </c>
      <c r="AU15" s="210"/>
    </row>
    <row r="16" spans="1:47" s="22" customFormat="1" ht="20.25" customHeight="1" x14ac:dyDescent="0.35">
      <c r="A16" s="16"/>
      <c r="B16" s="32"/>
      <c r="C16" s="32"/>
      <c r="D16" s="21"/>
      <c r="E16" s="33"/>
      <c r="F16" s="32"/>
      <c r="G16" s="21"/>
      <c r="H16" s="224"/>
      <c r="I16" s="32"/>
      <c r="J16" s="21"/>
      <c r="K16" s="224"/>
      <c r="L16" s="33"/>
      <c r="M16" s="32"/>
      <c r="N16" s="32"/>
      <c r="O16" s="21"/>
      <c r="P16" s="33"/>
      <c r="Q16" s="32"/>
      <c r="R16" s="21"/>
      <c r="S16" s="224"/>
      <c r="T16" s="32"/>
      <c r="U16" s="21"/>
      <c r="V16" s="224"/>
      <c r="W16" s="33"/>
      <c r="X16" s="201"/>
      <c r="Y16" s="32"/>
      <c r="Z16" s="32"/>
      <c r="AA16" s="21"/>
      <c r="AB16" s="33"/>
      <c r="AC16" s="32"/>
      <c r="AD16" s="21"/>
      <c r="AE16" s="224"/>
      <c r="AF16" s="32"/>
      <c r="AG16" s="21"/>
      <c r="AH16" s="224"/>
      <c r="AI16" s="33"/>
      <c r="AJ16" s="323"/>
      <c r="AK16" s="214"/>
      <c r="AL16" s="210"/>
      <c r="AM16" s="215"/>
      <c r="AN16" s="214"/>
      <c r="AO16" s="210"/>
      <c r="AP16" s="215"/>
      <c r="AQ16" s="214"/>
      <c r="AR16" s="210"/>
      <c r="AS16" s="215"/>
      <c r="AT16" s="261"/>
      <c r="AU16" s="210"/>
    </row>
    <row r="17" spans="1:51" s="22" customFormat="1" ht="14.1" customHeight="1" x14ac:dyDescent="0.25">
      <c r="A17" s="16" t="s">
        <v>52</v>
      </c>
      <c r="B17" s="29"/>
      <c r="C17" s="29"/>
      <c r="D17" s="52"/>
      <c r="E17" s="8"/>
      <c r="F17" s="29"/>
      <c r="G17" s="52"/>
      <c r="H17" s="224"/>
      <c r="I17" s="29"/>
      <c r="J17" s="52"/>
      <c r="K17" s="224"/>
      <c r="L17" s="8"/>
      <c r="M17" s="29"/>
      <c r="N17" s="29"/>
      <c r="O17" s="52"/>
      <c r="P17" s="8"/>
      <c r="Q17" s="29"/>
      <c r="R17" s="52"/>
      <c r="S17" s="224"/>
      <c r="T17" s="29"/>
      <c r="U17" s="52"/>
      <c r="V17" s="224"/>
      <c r="W17" s="8"/>
      <c r="X17" s="201"/>
      <c r="Y17" s="29"/>
      <c r="Z17" s="29"/>
      <c r="AA17" s="52"/>
      <c r="AB17" s="8"/>
      <c r="AC17" s="29"/>
      <c r="AD17" s="52"/>
      <c r="AE17" s="224"/>
      <c r="AF17" s="29"/>
      <c r="AG17" s="52"/>
      <c r="AH17" s="224"/>
      <c r="AI17" s="8"/>
      <c r="AJ17" s="323"/>
      <c r="AK17" s="214"/>
      <c r="AL17" s="210"/>
      <c r="AM17" s="215"/>
      <c r="AN17" s="214"/>
      <c r="AO17" s="210"/>
      <c r="AP17" s="215"/>
      <c r="AQ17" s="214"/>
      <c r="AR17" s="210"/>
      <c r="AS17" s="215"/>
      <c r="AT17" s="261"/>
      <c r="AU17" s="210"/>
    </row>
    <row r="18" spans="1:51" s="22" customFormat="1" ht="18" customHeight="1" x14ac:dyDescent="0.2">
      <c r="A18" s="20" t="s">
        <v>22</v>
      </c>
      <c r="B18" s="29">
        <f>'Revenues at 2025 DSM Riders'!$W19</f>
        <v>5.8867924961314113</v>
      </c>
      <c r="C18" s="29">
        <f>'Revenues at 2025 DSM Riders'!$Y19</f>
        <v>0.33379457208515889</v>
      </c>
      <c r="D18" s="52">
        <f>'Revenues at 2025 DSM Riders'!$Z19</f>
        <v>0.1115031118742715</v>
      </c>
      <c r="E18" s="8">
        <f>SUM(C18:D18)</f>
        <v>0.44529768395943037</v>
      </c>
      <c r="F18" s="29"/>
      <c r="G18" s="52"/>
      <c r="H18" s="206"/>
      <c r="I18" s="29">
        <f>'Revenues at 2025 DSM Riders'!$AE19</f>
        <v>0</v>
      </c>
      <c r="J18" s="52">
        <f>'Revenues at 2025 DSM Riders'!$AF19</f>
        <v>0</v>
      </c>
      <c r="K18" s="206"/>
      <c r="L18" s="8">
        <f>B18+E18+H18+K18</f>
        <v>6.3320901800908418</v>
      </c>
      <c r="M18" s="29">
        <f>'Revenues at 2026 DSM Riders'!$W19</f>
        <v>5.8867924961314113</v>
      </c>
      <c r="N18" s="29">
        <f>'Revenues at 2026 DSM Riders'!$Y19</f>
        <v>0.33379457208515889</v>
      </c>
      <c r="O18" s="52">
        <f>'Revenues at 2026 DSM Riders'!$Z19</f>
        <v>0.1115031118742715</v>
      </c>
      <c r="P18" s="8">
        <f>SUM(N18:O18)</f>
        <v>0.44529768395943037</v>
      </c>
      <c r="Q18" s="29"/>
      <c r="R18" s="52"/>
      <c r="S18" s="206"/>
      <c r="T18" s="29">
        <f>'Revenues at 2026 DSM Riders'!$AE19</f>
        <v>0</v>
      </c>
      <c r="U18" s="52">
        <f>'Revenues at 2026 DSM Riders'!$AF19</f>
        <v>0</v>
      </c>
      <c r="V18" s="206"/>
      <c r="W18" s="8">
        <f>M18+P18+S18+V18</f>
        <v>6.3320901800908418</v>
      </c>
      <c r="X18" s="201"/>
      <c r="Y18" s="29">
        <f>M18-B18</f>
        <v>0</v>
      </c>
      <c r="Z18" s="29">
        <f>N18-C18</f>
        <v>0</v>
      </c>
      <c r="AA18" s="52">
        <f>O18-D18</f>
        <v>0</v>
      </c>
      <c r="AB18" s="8">
        <f>SUM(Z18:AA18)</f>
        <v>0</v>
      </c>
      <c r="AC18" s="29">
        <f>Q18-F18</f>
        <v>0</v>
      </c>
      <c r="AD18" s="52">
        <f>R18-G18</f>
        <v>0</v>
      </c>
      <c r="AE18" s="206">
        <f>SUM(AC18:AD18)</f>
        <v>0</v>
      </c>
      <c r="AF18" s="29">
        <f>T18-I18</f>
        <v>0</v>
      </c>
      <c r="AG18" s="52">
        <f>U18-J18</f>
        <v>0</v>
      </c>
      <c r="AH18" s="206">
        <f>SUM(AF18:AG18)</f>
        <v>0</v>
      </c>
      <c r="AI18" s="8">
        <f>Y18+AB18+AE18+AH18</f>
        <v>0</v>
      </c>
      <c r="AJ18" s="323">
        <f>Y18/$L20</f>
        <v>0</v>
      </c>
      <c r="AK18" s="207">
        <f>Z18/$L20</f>
        <v>0</v>
      </c>
      <c r="AL18" s="208">
        <f>AA18/$L20</f>
        <v>0</v>
      </c>
      <c r="AM18" s="209">
        <f>SUM(AK18:AL18)</f>
        <v>0</v>
      </c>
      <c r="AN18" s="207"/>
      <c r="AO18" s="208"/>
      <c r="AP18" s="209"/>
      <c r="AQ18" s="207"/>
      <c r="AR18" s="208"/>
      <c r="AS18" s="209"/>
      <c r="AT18" s="260">
        <f>AJ18+AM18+AP18+AS18</f>
        <v>0</v>
      </c>
      <c r="AU18" s="210"/>
    </row>
    <row r="19" spans="1:51" s="22" customFormat="1" ht="18" customHeight="1" x14ac:dyDescent="0.2">
      <c r="A19" s="20" t="s">
        <v>23</v>
      </c>
      <c r="B19" s="30">
        <f>'Revenues at 2025 DSM Riders'!$W20</f>
        <v>6.3196122037776172</v>
      </c>
      <c r="C19" s="30"/>
      <c r="D19" s="54"/>
      <c r="E19" s="31"/>
      <c r="F19" s="30">
        <f>'Revenues at 2025 DSM Riders'!$AB20</f>
        <v>0.46988940339102658</v>
      </c>
      <c r="G19" s="54">
        <f>'Revenues at 2025 DSM Riders'!$AC20</f>
        <v>-1.7110288322179118E-2</v>
      </c>
      <c r="H19" s="31">
        <f>SUM(F19:G19)</f>
        <v>0.45277911506884749</v>
      </c>
      <c r="I19" s="30">
        <f>'Revenues at 2025 DSM Riders'!$AE20</f>
        <v>0.26732156308318938</v>
      </c>
      <c r="J19" s="54">
        <f>'Revenues at 2025 DSM Riders'!$AF20</f>
        <v>0</v>
      </c>
      <c r="K19" s="31">
        <f>SUM(I19:J19)</f>
        <v>0.26732156308318938</v>
      </c>
      <c r="L19" s="31">
        <f>B19+E19+H19+K19</f>
        <v>7.0397128819296544</v>
      </c>
      <c r="M19" s="30">
        <f>'Revenues at 2026 DSM Riders'!$W20</f>
        <v>6.3196122037776172</v>
      </c>
      <c r="N19" s="30"/>
      <c r="O19" s="54"/>
      <c r="P19" s="31"/>
      <c r="Q19" s="30">
        <f>'Revenues at 2026 DSM Riders'!$AB20</f>
        <v>0.45871684437643467</v>
      </c>
      <c r="R19" s="54">
        <f>'Revenues at 2026 DSM Riders'!$AC20</f>
        <v>4.5431728504110635E-3</v>
      </c>
      <c r="S19" s="31">
        <f>SUM(Q19:R19)</f>
        <v>0.46326001722684573</v>
      </c>
      <c r="T19" s="30">
        <f>'Revenues at 2026 DSM Riders'!$AE20</f>
        <v>0.26732156308318938</v>
      </c>
      <c r="U19" s="54">
        <f>'Revenues at 2026 DSM Riders'!$AF20</f>
        <v>0</v>
      </c>
      <c r="V19" s="31">
        <f>SUM(T19:U19)</f>
        <v>0.26732156308318938</v>
      </c>
      <c r="W19" s="31">
        <f>M19+P19+S19+V19</f>
        <v>7.0501937840876527</v>
      </c>
      <c r="X19" s="201"/>
      <c r="Y19" s="30">
        <f>M19-B19</f>
        <v>0</v>
      </c>
      <c r="Z19" s="30">
        <f t="shared" ref="Z19:AA19" si="21">N19-C19</f>
        <v>0</v>
      </c>
      <c r="AA19" s="54">
        <f t="shared" si="21"/>
        <v>0</v>
      </c>
      <c r="AB19" s="31">
        <f>SUM(Z19:AA19)</f>
        <v>0</v>
      </c>
      <c r="AC19" s="30">
        <f>Q19-F19</f>
        <v>-1.117255901459191E-2</v>
      </c>
      <c r="AD19" s="54">
        <f>R19-G19</f>
        <v>2.1653461172590181E-2</v>
      </c>
      <c r="AE19" s="31">
        <f>SUM(AC19:AD19)</f>
        <v>1.0480902157998271E-2</v>
      </c>
      <c r="AF19" s="30">
        <f>T19-I19</f>
        <v>0</v>
      </c>
      <c r="AG19" s="54">
        <f>U19-J19</f>
        <v>0</v>
      </c>
      <c r="AH19" s="31">
        <f>SUM(AF19:AG19)</f>
        <v>0</v>
      </c>
      <c r="AI19" s="31">
        <f>Y19+AB19+AE19+AH19</f>
        <v>1.0480902157998271E-2</v>
      </c>
      <c r="AJ19" s="323">
        <f>Y19/$L20</f>
        <v>0</v>
      </c>
      <c r="AK19" s="211">
        <f>Z19/$L20</f>
        <v>0</v>
      </c>
      <c r="AL19" s="212">
        <f>AA19/$L20</f>
        <v>0</v>
      </c>
      <c r="AM19" s="213">
        <f>SUM(AK19:AL19)</f>
        <v>0</v>
      </c>
      <c r="AN19" s="211">
        <f>AC19/$L20</f>
        <v>-8.3553122662455076E-4</v>
      </c>
      <c r="AO19" s="212">
        <f>AD19/$L20</f>
        <v>1.6193374275823588E-3</v>
      </c>
      <c r="AP19" s="213">
        <f>SUM(AN19:AO19)</f>
        <v>7.8380620095780808E-4</v>
      </c>
      <c r="AQ19" s="211">
        <f>AF19/$L20</f>
        <v>0</v>
      </c>
      <c r="AR19" s="212">
        <f>AG19/$L20</f>
        <v>0</v>
      </c>
      <c r="AS19" s="213">
        <f>SUM(AQ19:AR19)</f>
        <v>0</v>
      </c>
      <c r="AT19" s="260">
        <f t="shared" ref="AT19:AT20" si="22">AJ19+AM19+AP19+AS19</f>
        <v>7.8380620095780808E-4</v>
      </c>
      <c r="AU19" s="210"/>
    </row>
    <row r="20" spans="1:51" s="22" customFormat="1" ht="14.1" customHeight="1" x14ac:dyDescent="0.2">
      <c r="A20" s="20" t="s">
        <v>24</v>
      </c>
      <c r="B20" s="29">
        <f t="shared" ref="B20:J20" si="23">SUM(B18:B19)</f>
        <v>12.206404699909029</v>
      </c>
      <c r="C20" s="29">
        <f t="shared" si="23"/>
        <v>0.33379457208515889</v>
      </c>
      <c r="D20" s="52">
        <f t="shared" si="23"/>
        <v>0.1115031118742715</v>
      </c>
      <c r="E20" s="8">
        <f t="shared" si="23"/>
        <v>0.44529768395943037</v>
      </c>
      <c r="F20" s="29">
        <f t="shared" si="23"/>
        <v>0.46988940339102658</v>
      </c>
      <c r="G20" s="52">
        <f t="shared" si="23"/>
        <v>-1.7110288322179118E-2</v>
      </c>
      <c r="H20" s="8">
        <f t="shared" si="23"/>
        <v>0.45277911506884749</v>
      </c>
      <c r="I20" s="29">
        <f t="shared" si="23"/>
        <v>0.26732156308318938</v>
      </c>
      <c r="J20" s="52">
        <f t="shared" si="23"/>
        <v>0</v>
      </c>
      <c r="K20" s="8">
        <f>SUM(K18:K19)</f>
        <v>0.26732156308318938</v>
      </c>
      <c r="L20" s="8">
        <f t="shared" ref="L20" si="24">SUM(L18:L19)</f>
        <v>13.371803062020497</v>
      </c>
      <c r="M20" s="29">
        <f t="shared" ref="M20:R20" si="25">SUM(M18:M19)</f>
        <v>12.206404699909029</v>
      </c>
      <c r="N20" s="29">
        <f t="shared" si="25"/>
        <v>0.33379457208515889</v>
      </c>
      <c r="O20" s="52">
        <f t="shared" si="25"/>
        <v>0.1115031118742715</v>
      </c>
      <c r="P20" s="8">
        <f t="shared" si="25"/>
        <v>0.44529768395943037</v>
      </c>
      <c r="Q20" s="29">
        <f t="shared" si="25"/>
        <v>0.45871684437643467</v>
      </c>
      <c r="R20" s="52">
        <f t="shared" si="25"/>
        <v>4.5431728504110635E-3</v>
      </c>
      <c r="S20" s="8">
        <f>SUM(S18:S19)</f>
        <v>0.46326001722684573</v>
      </c>
      <c r="T20" s="29">
        <f t="shared" ref="T20:U20" si="26">SUM(T18:T19)</f>
        <v>0.26732156308318938</v>
      </c>
      <c r="U20" s="52">
        <f t="shared" si="26"/>
        <v>0</v>
      </c>
      <c r="V20" s="8">
        <f>SUM(V18:V19)</f>
        <v>0.26732156308318938</v>
      </c>
      <c r="W20" s="8">
        <f t="shared" ref="W20" si="27">SUM(W18:W19)</f>
        <v>13.382283964178495</v>
      </c>
      <c r="X20" s="201"/>
      <c r="Y20" s="29">
        <f t="shared" ref="Y20:AD20" si="28">SUM(Y18:Y19)</f>
        <v>0</v>
      </c>
      <c r="Z20" s="29">
        <f t="shared" si="28"/>
        <v>0</v>
      </c>
      <c r="AA20" s="52">
        <f t="shared" si="28"/>
        <v>0</v>
      </c>
      <c r="AB20" s="8">
        <f t="shared" si="28"/>
        <v>0</v>
      </c>
      <c r="AC20" s="29">
        <f t="shared" si="28"/>
        <v>-1.117255901459191E-2</v>
      </c>
      <c r="AD20" s="52">
        <f t="shared" si="28"/>
        <v>2.1653461172590181E-2</v>
      </c>
      <c r="AE20" s="8">
        <f>SUM(AE18:AE19)</f>
        <v>1.0480902157998271E-2</v>
      </c>
      <c r="AF20" s="29">
        <f t="shared" ref="AF20:AG20" si="29">SUM(AF18:AF19)</f>
        <v>0</v>
      </c>
      <c r="AG20" s="52">
        <f t="shared" si="29"/>
        <v>0</v>
      </c>
      <c r="AH20" s="8">
        <f>SUM(AH18:AH19)</f>
        <v>0</v>
      </c>
      <c r="AI20" s="8">
        <f t="shared" ref="AI20:AS20" si="30">SUM(AI18:AI19)</f>
        <v>1.0480902157998271E-2</v>
      </c>
      <c r="AJ20" s="323">
        <f t="shared" ref="AJ20" si="31">SUM(AJ18:AJ19)</f>
        <v>0</v>
      </c>
      <c r="AK20" s="207">
        <f t="shared" si="30"/>
        <v>0</v>
      </c>
      <c r="AL20" s="208">
        <f t="shared" si="30"/>
        <v>0</v>
      </c>
      <c r="AM20" s="209">
        <f t="shared" si="30"/>
        <v>0</v>
      </c>
      <c r="AN20" s="207">
        <f t="shared" si="30"/>
        <v>-8.3553122662455076E-4</v>
      </c>
      <c r="AO20" s="208">
        <f t="shared" si="30"/>
        <v>1.6193374275823588E-3</v>
      </c>
      <c r="AP20" s="209">
        <f t="shared" si="30"/>
        <v>7.8380620095780808E-4</v>
      </c>
      <c r="AQ20" s="207">
        <f t="shared" si="30"/>
        <v>0</v>
      </c>
      <c r="AR20" s="208">
        <f t="shared" si="30"/>
        <v>0</v>
      </c>
      <c r="AS20" s="209">
        <f t="shared" si="30"/>
        <v>0</v>
      </c>
      <c r="AT20" s="260">
        <f t="shared" si="22"/>
        <v>7.8380620095780808E-4</v>
      </c>
      <c r="AU20" s="210"/>
    </row>
    <row r="21" spans="1:51" s="22" customFormat="1" ht="14.1" customHeight="1" x14ac:dyDescent="0.35">
      <c r="A21" s="16"/>
      <c r="B21" s="32"/>
      <c r="C21" s="32"/>
      <c r="D21" s="21"/>
      <c r="E21" s="33"/>
      <c r="F21" s="32"/>
      <c r="G21" s="21"/>
      <c r="H21" s="224"/>
      <c r="I21" s="32"/>
      <c r="J21" s="21"/>
      <c r="K21" s="224"/>
      <c r="L21" s="33"/>
      <c r="M21" s="32"/>
      <c r="N21" s="32"/>
      <c r="O21" s="21"/>
      <c r="P21" s="33"/>
      <c r="Q21" s="32"/>
      <c r="R21" s="21"/>
      <c r="S21" s="224"/>
      <c r="T21" s="32"/>
      <c r="U21" s="21"/>
      <c r="V21" s="224"/>
      <c r="W21" s="33"/>
      <c r="X21" s="201"/>
      <c r="Y21" s="32"/>
      <c r="Z21" s="32"/>
      <c r="AA21" s="21"/>
      <c r="AB21" s="33"/>
      <c r="AC21" s="32"/>
      <c r="AD21" s="21"/>
      <c r="AE21" s="224"/>
      <c r="AF21" s="32"/>
      <c r="AG21" s="21"/>
      <c r="AH21" s="224"/>
      <c r="AI21" s="33"/>
      <c r="AJ21" s="323"/>
      <c r="AK21" s="214"/>
      <c r="AL21" s="210"/>
      <c r="AM21" s="215"/>
      <c r="AN21" s="214"/>
      <c r="AO21" s="210"/>
      <c r="AP21" s="215"/>
      <c r="AQ21" s="214"/>
      <c r="AR21" s="210"/>
      <c r="AS21" s="215"/>
      <c r="AT21" s="261"/>
      <c r="AU21" s="210"/>
    </row>
    <row r="22" spans="1:51" s="22" customFormat="1" ht="14.1" customHeight="1" x14ac:dyDescent="0.25">
      <c r="A22" s="16" t="s">
        <v>53</v>
      </c>
      <c r="B22" s="29"/>
      <c r="C22" s="29"/>
      <c r="D22" s="52"/>
      <c r="E22" s="8"/>
      <c r="F22" s="29"/>
      <c r="G22" s="52"/>
      <c r="H22" s="224"/>
      <c r="I22" s="29"/>
      <c r="J22" s="52"/>
      <c r="K22" s="224"/>
      <c r="L22" s="8"/>
      <c r="M22" s="29"/>
      <c r="N22" s="29"/>
      <c r="O22" s="52"/>
      <c r="P22" s="8"/>
      <c r="Q22" s="29"/>
      <c r="R22" s="52"/>
      <c r="S22" s="224"/>
      <c r="T22" s="29"/>
      <c r="U22" s="52"/>
      <c r="V22" s="224"/>
      <c r="W22" s="8"/>
      <c r="X22" s="201"/>
      <c r="Y22" s="29"/>
      <c r="Z22" s="29"/>
      <c r="AA22" s="52"/>
      <c r="AB22" s="8"/>
      <c r="AC22" s="29"/>
      <c r="AD22" s="52"/>
      <c r="AE22" s="224"/>
      <c r="AF22" s="29"/>
      <c r="AG22" s="52"/>
      <c r="AH22" s="224"/>
      <c r="AI22" s="8"/>
      <c r="AJ22" s="323"/>
      <c r="AK22" s="214"/>
      <c r="AL22" s="210"/>
      <c r="AM22" s="215"/>
      <c r="AN22" s="214"/>
      <c r="AO22" s="210"/>
      <c r="AP22" s="215"/>
      <c r="AQ22" s="214"/>
      <c r="AR22" s="210"/>
      <c r="AS22" s="215"/>
      <c r="AT22" s="261"/>
      <c r="AU22" s="210"/>
    </row>
    <row r="23" spans="1:51" s="22" customFormat="1" ht="14.1" customHeight="1" x14ac:dyDescent="0.2">
      <c r="A23" s="20" t="s">
        <v>22</v>
      </c>
      <c r="B23" s="29">
        <f>'Revenues at 2025 DSM Riders'!$W24</f>
        <v>2.8791817818456988</v>
      </c>
      <c r="C23" s="29">
        <f>'Revenues at 2025 DSM Riders'!$Y24</f>
        <v>0.16325617922801616</v>
      </c>
      <c r="D23" s="52">
        <f>'Revenues at 2025 DSM Riders'!$Z24</f>
        <v>5.45352547314144E-2</v>
      </c>
      <c r="E23" s="8">
        <f>SUM(C23:D23)</f>
        <v>0.21779143395943057</v>
      </c>
      <c r="F23" s="29"/>
      <c r="G23" s="52"/>
      <c r="H23" s="206"/>
      <c r="I23" s="29">
        <f>'Revenues at 2025 DSM Riders'!$AE24</f>
        <v>0</v>
      </c>
      <c r="J23" s="52">
        <f>'Revenues at 2025 DSM Riders'!$AF24</f>
        <v>0</v>
      </c>
      <c r="K23" s="206"/>
      <c r="L23" s="8">
        <f>B23+E23+H23+K23</f>
        <v>3.0969732158051295</v>
      </c>
      <c r="M23" s="29">
        <f>'Revenues at 2026 DSM Riders'!$W24</f>
        <v>2.8791817818456988</v>
      </c>
      <c r="N23" s="29">
        <f>'Revenues at 2026 DSM Riders'!$Y24</f>
        <v>0.16325617922801616</v>
      </c>
      <c r="O23" s="52">
        <f>'Revenues at 2026 DSM Riders'!$Z24</f>
        <v>5.45352547314144E-2</v>
      </c>
      <c r="P23" s="8">
        <f>SUM(N23:O23)</f>
        <v>0.21779143395943057</v>
      </c>
      <c r="Q23" s="29"/>
      <c r="R23" s="52"/>
      <c r="S23" s="206"/>
      <c r="T23" s="29">
        <f>'Revenues at 2026 DSM Riders'!$AE24</f>
        <v>0</v>
      </c>
      <c r="U23" s="52">
        <f>'Revenues at 2026 DSM Riders'!$AF24</f>
        <v>0</v>
      </c>
      <c r="V23" s="206"/>
      <c r="W23" s="8">
        <f t="shared" ref="W23:W24" si="32">M23+P23+S23+V23</f>
        <v>3.0969732158051295</v>
      </c>
      <c r="X23" s="201"/>
      <c r="Y23" s="29">
        <f t="shared" ref="Y23:AA24" si="33">M23-B23</f>
        <v>0</v>
      </c>
      <c r="Z23" s="29">
        <f t="shared" si="33"/>
        <v>0</v>
      </c>
      <c r="AA23" s="52">
        <f t="shared" si="33"/>
        <v>0</v>
      </c>
      <c r="AB23" s="8">
        <f>SUM(Z23:AA23)</f>
        <v>0</v>
      </c>
      <c r="AC23" s="29">
        <f>Q23-F23</f>
        <v>0</v>
      </c>
      <c r="AD23" s="52">
        <f>R23-G23</f>
        <v>0</v>
      </c>
      <c r="AE23" s="206">
        <f>SUM(AC23:AD23)</f>
        <v>0</v>
      </c>
      <c r="AF23" s="29">
        <f>T23-I23</f>
        <v>0</v>
      </c>
      <c r="AG23" s="52">
        <f>U23-J23</f>
        <v>0</v>
      </c>
      <c r="AH23" s="206">
        <f>SUM(AF23:AG23)</f>
        <v>0</v>
      </c>
      <c r="AI23" s="8">
        <f>Y23+AB23+AE23+AH23</f>
        <v>0</v>
      </c>
      <c r="AJ23" s="323">
        <f>Y23/$L25</f>
        <v>0</v>
      </c>
      <c r="AK23" s="207">
        <f>Z23/$L25</f>
        <v>0</v>
      </c>
      <c r="AL23" s="208">
        <f>AA23/$L25</f>
        <v>0</v>
      </c>
      <c r="AM23" s="209">
        <f>SUM(AK23:AL23)</f>
        <v>0</v>
      </c>
      <c r="AN23" s="207"/>
      <c r="AO23" s="208"/>
      <c r="AP23" s="209"/>
      <c r="AQ23" s="207"/>
      <c r="AR23" s="208"/>
      <c r="AS23" s="209"/>
      <c r="AT23" s="260">
        <f>AJ23+AM23+AP23+AS23</f>
        <v>0</v>
      </c>
      <c r="AU23" s="210"/>
    </row>
    <row r="24" spans="1:51" s="22" customFormat="1" ht="15" x14ac:dyDescent="0.2">
      <c r="A24" s="20" t="s">
        <v>23</v>
      </c>
      <c r="B24" s="30">
        <f>'Revenues at 2025 DSM Riders'!$W25</f>
        <v>2.7250636120397709</v>
      </c>
      <c r="C24" s="30"/>
      <c r="D24" s="54"/>
      <c r="E24" s="31"/>
      <c r="F24" s="30">
        <f>'Revenues at 2025 DSM Riders'!$AB25</f>
        <v>0.22981904162833389</v>
      </c>
      <c r="G24" s="38">
        <f>'Revenues at 2025 DSM Riders'!$AC25</f>
        <v>-8.3685012596791224E-3</v>
      </c>
      <c r="H24" s="31">
        <f>SUM(F24:G24)</f>
        <v>0.22145054036865477</v>
      </c>
      <c r="I24" s="30">
        <f>'Revenues at 2025 DSM Riders'!$AE25</f>
        <v>0.13074477736890375</v>
      </c>
      <c r="J24" s="54">
        <f>'Revenues at 2025 DSM Riders'!$AF25</f>
        <v>0</v>
      </c>
      <c r="K24" s="31">
        <f>SUM(I24:J24)</f>
        <v>0.13074477736890375</v>
      </c>
      <c r="L24" s="31">
        <f>B24+E24+H24+K24</f>
        <v>3.0772589297773294</v>
      </c>
      <c r="M24" s="30">
        <f>'Revenues at 2026 DSM Riders'!$W25</f>
        <v>2.7250636120397709</v>
      </c>
      <c r="N24" s="30"/>
      <c r="O24" s="54"/>
      <c r="P24" s="31"/>
      <c r="Q24" s="30">
        <f>'Revenues at 2026 DSM Riders'!$AB25</f>
        <v>0.22435463492594909</v>
      </c>
      <c r="R24" s="38">
        <f>'Revenues at 2026 DSM Riders'!$AC25</f>
        <v>2.2220284664824933E-3</v>
      </c>
      <c r="S24" s="31">
        <f>SUM(Q24:R24)</f>
        <v>0.2265766633924316</v>
      </c>
      <c r="T24" s="30">
        <f>'Revenues at 2026 DSM Riders'!$AE25</f>
        <v>0.13074477736890375</v>
      </c>
      <c r="U24" s="54">
        <f>'Revenues at 2026 DSM Riders'!$AF25</f>
        <v>0</v>
      </c>
      <c r="V24" s="31">
        <f>SUM(T24:U24)</f>
        <v>0.13074477736890375</v>
      </c>
      <c r="W24" s="31">
        <f t="shared" si="32"/>
        <v>3.0823850528011065</v>
      </c>
      <c r="X24" s="201"/>
      <c r="Y24" s="30">
        <f t="shared" si="33"/>
        <v>0</v>
      </c>
      <c r="Z24" s="30">
        <f t="shared" si="33"/>
        <v>0</v>
      </c>
      <c r="AA24" s="54">
        <f t="shared" si="33"/>
        <v>0</v>
      </c>
      <c r="AB24" s="31">
        <f>SUM(Z24:AA24)</f>
        <v>0</v>
      </c>
      <c r="AC24" s="30">
        <f>Q24-F24</f>
        <v>-5.4644067023847942E-3</v>
      </c>
      <c r="AD24" s="54">
        <f>R24-G24</f>
        <v>1.0590529726161615E-2</v>
      </c>
      <c r="AE24" s="31">
        <f>SUM(AC24:AD24)</f>
        <v>5.1261230237768206E-3</v>
      </c>
      <c r="AF24" s="30">
        <f>T24-I24</f>
        <v>0</v>
      </c>
      <c r="AG24" s="54">
        <f>U24-J24</f>
        <v>0</v>
      </c>
      <c r="AH24" s="31">
        <f>SUM(AF24:AG24)</f>
        <v>0</v>
      </c>
      <c r="AI24" s="31">
        <f>Y24+AB24+AE24+AH24</f>
        <v>5.1261230237768206E-3</v>
      </c>
      <c r="AJ24" s="323">
        <f>Y24/$L25</f>
        <v>0</v>
      </c>
      <c r="AK24" s="211">
        <f>Z24/$L25</f>
        <v>0</v>
      </c>
      <c r="AL24" s="212">
        <f>AA24/$L25</f>
        <v>0</v>
      </c>
      <c r="AM24" s="213">
        <f>SUM(AK24:AL24)</f>
        <v>0</v>
      </c>
      <c r="AN24" s="211">
        <f>AC24/$L25</f>
        <v>-8.8503421535493596E-4</v>
      </c>
      <c r="AO24" s="212">
        <f>AD24/$L25</f>
        <v>1.7152788357235531E-3</v>
      </c>
      <c r="AP24" s="213">
        <f>SUM(AN24:AO24)</f>
        <v>8.302446203686171E-4</v>
      </c>
      <c r="AQ24" s="211">
        <f>AF24/$L25</f>
        <v>0</v>
      </c>
      <c r="AR24" s="212">
        <f>AG24/$L25</f>
        <v>0</v>
      </c>
      <c r="AS24" s="213">
        <f>SUM(AQ24:AR24)</f>
        <v>0</v>
      </c>
      <c r="AT24" s="262">
        <f t="shared" ref="AT24" si="34">AJ24+AM24+AP24+AS24</f>
        <v>8.302446203686171E-4</v>
      </c>
      <c r="AU24" s="210"/>
    </row>
    <row r="25" spans="1:51" s="22" customFormat="1" ht="14.1" customHeight="1" x14ac:dyDescent="0.2">
      <c r="A25" s="20" t="s">
        <v>24</v>
      </c>
      <c r="B25" s="29">
        <f t="shared" ref="B25:J25" si="35">SUM(B23:B24)</f>
        <v>5.6042453938854697</v>
      </c>
      <c r="C25" s="29">
        <f t="shared" si="35"/>
        <v>0.16325617922801616</v>
      </c>
      <c r="D25" s="52">
        <f t="shared" si="35"/>
        <v>5.45352547314144E-2</v>
      </c>
      <c r="E25" s="8">
        <f t="shared" si="35"/>
        <v>0.21779143395943057</v>
      </c>
      <c r="F25" s="29">
        <f t="shared" si="35"/>
        <v>0.22981904162833389</v>
      </c>
      <c r="G25" s="52">
        <f t="shared" si="35"/>
        <v>-8.3685012596791224E-3</v>
      </c>
      <c r="H25" s="8">
        <f t="shared" si="35"/>
        <v>0.22145054036865477</v>
      </c>
      <c r="I25" s="29">
        <f t="shared" si="35"/>
        <v>0.13074477736890375</v>
      </c>
      <c r="J25" s="52">
        <f t="shared" si="35"/>
        <v>0</v>
      </c>
      <c r="K25" s="8">
        <f>SUM(K23:K24)</f>
        <v>0.13074477736890375</v>
      </c>
      <c r="L25" s="8">
        <f t="shared" ref="L25" si="36">SUM(L23:L24)</f>
        <v>6.1742321455824589</v>
      </c>
      <c r="M25" s="29">
        <f t="shared" ref="M25:R25" si="37">SUM(M23:M24)</f>
        <v>5.6042453938854697</v>
      </c>
      <c r="N25" s="29">
        <f t="shared" si="37"/>
        <v>0.16325617922801616</v>
      </c>
      <c r="O25" s="52">
        <f t="shared" si="37"/>
        <v>5.45352547314144E-2</v>
      </c>
      <c r="P25" s="8">
        <f t="shared" si="37"/>
        <v>0.21779143395943057</v>
      </c>
      <c r="Q25" s="29">
        <f t="shared" si="37"/>
        <v>0.22435463492594909</v>
      </c>
      <c r="R25" s="52">
        <f t="shared" si="37"/>
        <v>2.2220284664824933E-3</v>
      </c>
      <c r="S25" s="8">
        <f>SUM(S23:S24)</f>
        <v>0.2265766633924316</v>
      </c>
      <c r="T25" s="29">
        <f t="shared" ref="T25:U25" si="38">SUM(T23:T24)</f>
        <v>0.13074477736890375</v>
      </c>
      <c r="U25" s="52">
        <f t="shared" si="38"/>
        <v>0</v>
      </c>
      <c r="V25" s="8">
        <f>SUM(V23:V24)</f>
        <v>0.13074477736890375</v>
      </c>
      <c r="W25" s="8">
        <f t="shared" ref="W25" si="39">SUM(W23:W24)</f>
        <v>6.1793582686062365</v>
      </c>
      <c r="X25" s="201"/>
      <c r="Y25" s="29">
        <f t="shared" ref="Y25:AD25" si="40">SUM(Y23:Y24)</f>
        <v>0</v>
      </c>
      <c r="Z25" s="29">
        <f t="shared" si="40"/>
        <v>0</v>
      </c>
      <c r="AA25" s="52">
        <f t="shared" si="40"/>
        <v>0</v>
      </c>
      <c r="AB25" s="8">
        <f t="shared" si="40"/>
        <v>0</v>
      </c>
      <c r="AC25" s="29">
        <f t="shared" si="40"/>
        <v>-5.4644067023847942E-3</v>
      </c>
      <c r="AD25" s="52">
        <f t="shared" si="40"/>
        <v>1.0590529726161615E-2</v>
      </c>
      <c r="AE25" s="8">
        <f>SUM(AE23:AE24)</f>
        <v>5.1261230237768206E-3</v>
      </c>
      <c r="AF25" s="29">
        <f t="shared" ref="AF25:AG25" si="41">SUM(AF23:AF24)</f>
        <v>0</v>
      </c>
      <c r="AG25" s="52">
        <f t="shared" si="41"/>
        <v>0</v>
      </c>
      <c r="AH25" s="8">
        <f>SUM(AH23:AH24)</f>
        <v>0</v>
      </c>
      <c r="AI25" s="8">
        <f t="shared" ref="AI25:AS25" si="42">SUM(AI23:AI24)</f>
        <v>5.1261230237768206E-3</v>
      </c>
      <c r="AJ25" s="323">
        <f t="shared" ref="AJ25" si="43">SUM(AJ23:AJ24)</f>
        <v>0</v>
      </c>
      <c r="AK25" s="207">
        <f t="shared" si="42"/>
        <v>0</v>
      </c>
      <c r="AL25" s="208">
        <f t="shared" si="42"/>
        <v>0</v>
      </c>
      <c r="AM25" s="209">
        <f t="shared" si="42"/>
        <v>0</v>
      </c>
      <c r="AN25" s="207">
        <f t="shared" si="42"/>
        <v>-8.8503421535493596E-4</v>
      </c>
      <c r="AO25" s="208">
        <f t="shared" si="42"/>
        <v>1.7152788357235531E-3</v>
      </c>
      <c r="AP25" s="209">
        <f t="shared" si="42"/>
        <v>8.302446203686171E-4</v>
      </c>
      <c r="AQ25" s="207">
        <f t="shared" si="42"/>
        <v>0</v>
      </c>
      <c r="AR25" s="208">
        <f t="shared" si="42"/>
        <v>0</v>
      </c>
      <c r="AS25" s="209">
        <f t="shared" si="42"/>
        <v>0</v>
      </c>
      <c r="AT25" s="260">
        <f t="shared" si="1"/>
        <v>8.302446203686171E-4</v>
      </c>
      <c r="AU25" s="210"/>
    </row>
    <row r="26" spans="1:51" s="22" customFormat="1" ht="14.1" customHeight="1" x14ac:dyDescent="0.35">
      <c r="A26" s="16"/>
      <c r="B26" s="32"/>
      <c r="C26" s="32"/>
      <c r="D26" s="21"/>
      <c r="E26" s="33"/>
      <c r="F26" s="32"/>
      <c r="G26" s="21"/>
      <c r="H26" s="224"/>
      <c r="I26" s="32"/>
      <c r="J26" s="21"/>
      <c r="K26" s="224"/>
      <c r="L26" s="33"/>
      <c r="M26" s="32"/>
      <c r="N26" s="32"/>
      <c r="O26" s="21"/>
      <c r="P26" s="33"/>
      <c r="Q26" s="32"/>
      <c r="R26" s="21"/>
      <c r="S26" s="224"/>
      <c r="T26" s="32"/>
      <c r="U26" s="21"/>
      <c r="V26" s="224"/>
      <c r="W26" s="33"/>
      <c r="X26" s="201"/>
      <c r="Y26" s="32"/>
      <c r="Z26" s="32"/>
      <c r="AA26" s="21"/>
      <c r="AB26" s="33"/>
      <c r="AC26" s="32"/>
      <c r="AD26" s="21"/>
      <c r="AE26" s="224"/>
      <c r="AF26" s="32"/>
      <c r="AG26" s="21"/>
      <c r="AH26" s="224"/>
      <c r="AI26" s="33"/>
      <c r="AJ26" s="323"/>
      <c r="AK26" s="214"/>
      <c r="AL26" s="210"/>
      <c r="AM26" s="215"/>
      <c r="AN26" s="214"/>
      <c r="AO26" s="210"/>
      <c r="AP26" s="215"/>
      <c r="AQ26" s="214"/>
      <c r="AR26" s="210"/>
      <c r="AS26" s="215"/>
      <c r="AT26" s="261"/>
      <c r="AU26" s="210"/>
    </row>
    <row r="27" spans="1:51" s="22" customFormat="1" ht="22.5" customHeight="1" x14ac:dyDescent="0.35">
      <c r="A27" s="16" t="s">
        <v>49</v>
      </c>
      <c r="B27" s="32"/>
      <c r="C27" s="32"/>
      <c r="D27" s="21"/>
      <c r="E27" s="33"/>
      <c r="F27" s="32"/>
      <c r="G27" s="21"/>
      <c r="H27" s="224"/>
      <c r="I27" s="32"/>
      <c r="J27" s="21"/>
      <c r="K27" s="224"/>
      <c r="L27" s="33"/>
      <c r="M27" s="32"/>
      <c r="N27" s="32"/>
      <c r="O27" s="21"/>
      <c r="P27" s="33"/>
      <c r="Q27" s="32"/>
      <c r="R27" s="21"/>
      <c r="S27" s="224"/>
      <c r="T27" s="32"/>
      <c r="U27" s="21"/>
      <c r="V27" s="224"/>
      <c r="W27" s="33"/>
      <c r="X27" s="201"/>
      <c r="Y27" s="32"/>
      <c r="Z27" s="32"/>
      <c r="AA27" s="21"/>
      <c r="AB27" s="33"/>
      <c r="AC27" s="32"/>
      <c r="AD27" s="21"/>
      <c r="AE27" s="224"/>
      <c r="AF27" s="32"/>
      <c r="AG27" s="21"/>
      <c r="AH27" s="224"/>
      <c r="AI27" s="33"/>
      <c r="AJ27" s="323"/>
      <c r="AK27" s="214"/>
      <c r="AL27" s="210"/>
      <c r="AM27" s="215"/>
      <c r="AN27" s="214"/>
      <c r="AO27" s="210"/>
      <c r="AP27" s="215"/>
      <c r="AQ27" s="214"/>
      <c r="AR27" s="210"/>
      <c r="AS27" s="215"/>
      <c r="AT27" s="261"/>
      <c r="AU27" s="210"/>
    </row>
    <row r="28" spans="1:51" s="22" customFormat="1" ht="15" x14ac:dyDescent="0.2">
      <c r="A28" s="20" t="s">
        <v>22</v>
      </c>
      <c r="B28" s="29">
        <f>B8+B13+B18+B23</f>
        <v>435.38273517337802</v>
      </c>
      <c r="C28" s="29">
        <f>C8+C13+C18+C23</f>
        <v>24.687194915731848</v>
      </c>
      <c r="D28" s="52">
        <f>D8+D13+D18+D23</f>
        <v>8.2466860960474691</v>
      </c>
      <c r="E28" s="8">
        <f>E8+E13+E18+E23</f>
        <v>32.933881011779327</v>
      </c>
      <c r="F28" s="29"/>
      <c r="G28" s="52"/>
      <c r="H28" s="8"/>
      <c r="I28" s="29">
        <f t="shared" ref="I28:K28" si="44">I8+I13+I18+I23</f>
        <v>0</v>
      </c>
      <c r="J28" s="52">
        <f t="shared" si="44"/>
        <v>0</v>
      </c>
      <c r="K28" s="8">
        <f t="shared" si="44"/>
        <v>0</v>
      </c>
      <c r="L28" s="8">
        <f t="shared" ref="L28:W29" si="45">L8+L13+L18+L23</f>
        <v>468.31661618515733</v>
      </c>
      <c r="M28" s="29">
        <f t="shared" si="45"/>
        <v>435.38273517337802</v>
      </c>
      <c r="N28" s="29">
        <f t="shared" si="45"/>
        <v>24.687194915731848</v>
      </c>
      <c r="O28" s="52">
        <f t="shared" si="45"/>
        <v>8.2466860960474691</v>
      </c>
      <c r="P28" s="8">
        <f t="shared" si="45"/>
        <v>32.933881011779327</v>
      </c>
      <c r="Q28" s="29"/>
      <c r="R28" s="52"/>
      <c r="S28" s="8"/>
      <c r="T28" s="29">
        <f t="shared" ref="T28:W29" si="46">T8+T13+T18+T23</f>
        <v>0</v>
      </c>
      <c r="U28" s="52">
        <f t="shared" si="46"/>
        <v>0</v>
      </c>
      <c r="V28" s="8">
        <f t="shared" si="46"/>
        <v>0</v>
      </c>
      <c r="W28" s="8">
        <f t="shared" si="46"/>
        <v>468.31661618515733</v>
      </c>
      <c r="X28" s="201"/>
      <c r="Y28" s="29">
        <f t="shared" ref="Y28:AA29" si="47">M28-B28</f>
        <v>0</v>
      </c>
      <c r="Z28" s="29">
        <f t="shared" si="47"/>
        <v>0</v>
      </c>
      <c r="AA28" s="52">
        <f t="shared" si="47"/>
        <v>0</v>
      </c>
      <c r="AB28" s="8">
        <f>SUM(Z28:AA28)</f>
        <v>0</v>
      </c>
      <c r="AC28" s="29">
        <f>Q28-F28</f>
        <v>0</v>
      </c>
      <c r="AD28" s="52">
        <f>R28-G28</f>
        <v>0</v>
      </c>
      <c r="AE28" s="8">
        <f>SUM(AC28:AD28)</f>
        <v>0</v>
      </c>
      <c r="AF28" s="29">
        <f>T28-I28</f>
        <v>0</v>
      </c>
      <c r="AG28" s="52">
        <f>U28-J28</f>
        <v>0</v>
      </c>
      <c r="AH28" s="8">
        <f>SUM(AF28:AG28)</f>
        <v>0</v>
      </c>
      <c r="AI28" s="8">
        <f>Y28+AB28+AE28+AH28</f>
        <v>0</v>
      </c>
      <c r="AJ28" s="323">
        <f>Y28/$L30</f>
        <v>0</v>
      </c>
      <c r="AK28" s="207">
        <f>Z28/$L30</f>
        <v>0</v>
      </c>
      <c r="AL28" s="208">
        <f>AA28/$L30</f>
        <v>0</v>
      </c>
      <c r="AM28" s="209">
        <f>SUM(AK28:AL28)</f>
        <v>0</v>
      </c>
      <c r="AN28" s="207"/>
      <c r="AO28" s="208"/>
      <c r="AP28" s="209"/>
      <c r="AQ28" s="207"/>
      <c r="AR28" s="208"/>
      <c r="AS28" s="209">
        <f>SUM(AQ28:AR28)</f>
        <v>0</v>
      </c>
      <c r="AT28" s="260">
        <f>AJ28+AM28+AP28+AS28</f>
        <v>0</v>
      </c>
      <c r="AU28" s="210"/>
      <c r="AX28" s="348"/>
      <c r="AY28" s="349"/>
    </row>
    <row r="29" spans="1:51" s="22" customFormat="1" ht="22.5" customHeight="1" x14ac:dyDescent="0.35">
      <c r="A29" s="20" t="s">
        <v>23</v>
      </c>
      <c r="B29" s="32">
        <f t="shared" ref="B29" si="48">B9+B14+B19+B24</f>
        <v>563.46956535516142</v>
      </c>
      <c r="C29" s="32"/>
      <c r="D29" s="21"/>
      <c r="E29" s="33">
        <f t="shared" ref="E29:K29" si="49">E9+E14+E19+E24</f>
        <v>0</v>
      </c>
      <c r="F29" s="32">
        <f t="shared" si="49"/>
        <v>34.752666042130024</v>
      </c>
      <c r="G29" s="39">
        <f t="shared" si="49"/>
        <v>-1.2654640254792422</v>
      </c>
      <c r="H29" s="33">
        <f t="shared" si="49"/>
        <v>33.487202016650784</v>
      </c>
      <c r="I29" s="32">
        <f t="shared" si="49"/>
        <v>19.770901281549701</v>
      </c>
      <c r="J29" s="21">
        <f t="shared" si="49"/>
        <v>0</v>
      </c>
      <c r="K29" s="33">
        <f t="shared" si="49"/>
        <v>19.770901281549701</v>
      </c>
      <c r="L29" s="33">
        <f t="shared" si="45"/>
        <v>616.72766865336177</v>
      </c>
      <c r="M29" s="32">
        <f t="shared" si="45"/>
        <v>563.46956535516142</v>
      </c>
      <c r="N29" s="32">
        <f t="shared" si="45"/>
        <v>0</v>
      </c>
      <c r="O29" s="21">
        <f t="shared" si="45"/>
        <v>0</v>
      </c>
      <c r="P29" s="33">
        <f t="shared" si="45"/>
        <v>0</v>
      </c>
      <c r="Q29" s="32">
        <f t="shared" si="45"/>
        <v>33.926352000000001</v>
      </c>
      <c r="R29" s="39">
        <f t="shared" si="45"/>
        <v>0.33600963908228187</v>
      </c>
      <c r="S29" s="33">
        <f t="shared" si="45"/>
        <v>34.262361639082279</v>
      </c>
      <c r="T29" s="32">
        <f t="shared" si="46"/>
        <v>19.770901281549701</v>
      </c>
      <c r="U29" s="21">
        <f t="shared" si="46"/>
        <v>0</v>
      </c>
      <c r="V29" s="33">
        <f t="shared" si="45"/>
        <v>19.770901281549701</v>
      </c>
      <c r="W29" s="33">
        <f t="shared" si="45"/>
        <v>617.50282827579326</v>
      </c>
      <c r="X29" s="201"/>
      <c r="Y29" s="32">
        <f t="shared" si="47"/>
        <v>0</v>
      </c>
      <c r="Z29" s="32">
        <f t="shared" si="47"/>
        <v>0</v>
      </c>
      <c r="AA29" s="21">
        <f t="shared" si="47"/>
        <v>0</v>
      </c>
      <c r="AB29" s="33">
        <f>SUM(Z29:AA29)</f>
        <v>0</v>
      </c>
      <c r="AC29" s="30">
        <f>Q29-F29</f>
        <v>-0.82631404213002213</v>
      </c>
      <c r="AD29" s="54">
        <f>R29-G29</f>
        <v>1.601473664561524</v>
      </c>
      <c r="AE29" s="31">
        <f>SUM(AC29:AD29)</f>
        <v>0.77515962243150183</v>
      </c>
      <c r="AF29" s="30">
        <f>T29-I29</f>
        <v>0</v>
      </c>
      <c r="AG29" s="54">
        <f>U29-J29</f>
        <v>0</v>
      </c>
      <c r="AH29" s="33">
        <f>SUM(AF29:AG29)</f>
        <v>0</v>
      </c>
      <c r="AI29" s="33">
        <f>Y29+AB29+AE29+AH29</f>
        <v>0.77515962243150183</v>
      </c>
      <c r="AJ29" s="323">
        <f>Y29/$L30</f>
        <v>0</v>
      </c>
      <c r="AK29" s="211">
        <f>Z29/$L30</f>
        <v>0</v>
      </c>
      <c r="AL29" s="212">
        <f>AA29/$L30</f>
        <v>0</v>
      </c>
      <c r="AM29" s="213">
        <f>SUM(AK29:AL29)</f>
        <v>0</v>
      </c>
      <c r="AN29" s="211">
        <f>AC29/$L30</f>
        <v>-7.6154867932694346E-4</v>
      </c>
      <c r="AO29" s="212">
        <f>AD29/$L30</f>
        <v>1.4759523523040924E-3</v>
      </c>
      <c r="AP29" s="213">
        <f>SUM(AN29:AO29)</f>
        <v>7.144036729771489E-4</v>
      </c>
      <c r="AQ29" s="211">
        <f>AF29/$L30</f>
        <v>0</v>
      </c>
      <c r="AR29" s="212">
        <f>AG29/$L30</f>
        <v>0</v>
      </c>
      <c r="AS29" s="213">
        <f>SUM(AQ29:AR29)</f>
        <v>0</v>
      </c>
      <c r="AT29" s="262">
        <f t="shared" ref="AT29" si="50">AJ29+AM29+AP29+AS29</f>
        <v>7.144036729771489E-4</v>
      </c>
      <c r="AU29" s="210"/>
    </row>
    <row r="30" spans="1:51" s="17" customFormat="1" ht="18" x14ac:dyDescent="0.25">
      <c r="A30" s="23" t="s">
        <v>24</v>
      </c>
      <c r="B30" s="29">
        <f>SUM(B28:B29)</f>
        <v>998.85230052853944</v>
      </c>
      <c r="C30" s="34">
        <f>SUM(C28:C29)</f>
        <v>24.687194915731848</v>
      </c>
      <c r="D30" s="52">
        <f>SUM(D28:D29)</f>
        <v>8.2466860960474691</v>
      </c>
      <c r="E30" s="8">
        <f>SUM(E28:E29)</f>
        <v>32.933881011779327</v>
      </c>
      <c r="F30" s="29">
        <f t="shared" ref="F30:G30" si="51">SUM(F28:F29)</f>
        <v>34.752666042130024</v>
      </c>
      <c r="G30" s="52">
        <f t="shared" si="51"/>
        <v>-1.2654640254792422</v>
      </c>
      <c r="H30" s="8">
        <f>SUM(H28:H29)</f>
        <v>33.487202016650784</v>
      </c>
      <c r="I30" s="29">
        <f t="shared" ref="I30:J30" si="52">SUM(I28:I29)</f>
        <v>19.770901281549701</v>
      </c>
      <c r="J30" s="52">
        <f t="shared" si="52"/>
        <v>0</v>
      </c>
      <c r="K30" s="8">
        <f>SUM(K28:K29)</f>
        <v>19.770901281549701</v>
      </c>
      <c r="L30" s="8">
        <f t="shared" ref="L30" si="53">SUM(L28:L29)</f>
        <v>1085.0442848385192</v>
      </c>
      <c r="M30" s="29">
        <f t="shared" ref="M30:O30" si="54">SUM(M28:M29)</f>
        <v>998.85230052853944</v>
      </c>
      <c r="N30" s="34">
        <f t="shared" si="54"/>
        <v>24.687194915731848</v>
      </c>
      <c r="O30" s="52">
        <f t="shared" si="54"/>
        <v>8.2466860960474691</v>
      </c>
      <c r="P30" s="8">
        <f>SUM(P28:P29)</f>
        <v>32.933881011779327</v>
      </c>
      <c r="Q30" s="29">
        <f t="shared" ref="Q30:R30" si="55">SUM(Q28:Q29)</f>
        <v>33.926352000000001</v>
      </c>
      <c r="R30" s="52">
        <f t="shared" si="55"/>
        <v>0.33600963908228187</v>
      </c>
      <c r="S30" s="8">
        <f>SUM(S28:S29)</f>
        <v>34.262361639082279</v>
      </c>
      <c r="T30" s="29">
        <f t="shared" ref="T30:U30" si="56">SUM(T28:T29)</f>
        <v>19.770901281549701</v>
      </c>
      <c r="U30" s="52">
        <f t="shared" si="56"/>
        <v>0</v>
      </c>
      <c r="V30" s="8">
        <f>SUM(V28:V29)</f>
        <v>19.770901281549701</v>
      </c>
      <c r="W30" s="8">
        <f t="shared" ref="W30" si="57">SUM(W28:W29)</f>
        <v>1085.8194444609505</v>
      </c>
      <c r="X30" s="201"/>
      <c r="Y30" s="29">
        <f t="shared" ref="Y30:AA30" si="58">SUM(Y28:Y29)</f>
        <v>0</v>
      </c>
      <c r="Z30" s="34">
        <f t="shared" si="58"/>
        <v>0</v>
      </c>
      <c r="AA30" s="52">
        <f t="shared" si="58"/>
        <v>0</v>
      </c>
      <c r="AB30" s="8">
        <f>SUM(AB28:AB29)</f>
        <v>0</v>
      </c>
      <c r="AC30" s="29">
        <f t="shared" ref="AC30:AD30" si="59">SUM(AC28:AC29)</f>
        <v>-0.82631404213002213</v>
      </c>
      <c r="AD30" s="52">
        <f t="shared" si="59"/>
        <v>1.601473664561524</v>
      </c>
      <c r="AE30" s="8">
        <f>SUM(AE28:AE29)</f>
        <v>0.77515962243150183</v>
      </c>
      <c r="AF30" s="29">
        <f t="shared" ref="AF30:AG30" si="60">SUM(AF28:AF29)</f>
        <v>0</v>
      </c>
      <c r="AG30" s="52">
        <f t="shared" si="60"/>
        <v>0</v>
      </c>
      <c r="AH30" s="8">
        <f>SUM(AH28:AH29)</f>
        <v>0</v>
      </c>
      <c r="AI30" s="8">
        <f t="shared" ref="AI30:AS30" si="61">SUM(AI28:AI29)</f>
        <v>0.77515962243150183</v>
      </c>
      <c r="AJ30" s="323">
        <f t="shared" ref="AJ30" si="62">SUM(AJ28:AJ29)</f>
        <v>0</v>
      </c>
      <c r="AK30" s="207">
        <f t="shared" si="61"/>
        <v>0</v>
      </c>
      <c r="AL30" s="208">
        <f t="shared" si="61"/>
        <v>0</v>
      </c>
      <c r="AM30" s="209">
        <f t="shared" si="61"/>
        <v>0</v>
      </c>
      <c r="AN30" s="207">
        <f t="shared" si="61"/>
        <v>-7.6154867932694346E-4</v>
      </c>
      <c r="AO30" s="208">
        <f t="shared" si="61"/>
        <v>1.4759523523040924E-3</v>
      </c>
      <c r="AP30" s="209">
        <f t="shared" si="61"/>
        <v>7.144036729771489E-4</v>
      </c>
      <c r="AQ30" s="207">
        <f t="shared" si="61"/>
        <v>0</v>
      </c>
      <c r="AR30" s="208">
        <f t="shared" si="61"/>
        <v>0</v>
      </c>
      <c r="AS30" s="209">
        <f t="shared" si="61"/>
        <v>0</v>
      </c>
      <c r="AT30" s="260">
        <f t="shared" si="1"/>
        <v>7.144036729771489E-4</v>
      </c>
      <c r="AU30" s="210"/>
    </row>
    <row r="31" spans="1:51" ht="10.5" customHeight="1" x14ac:dyDescent="0.25">
      <c r="A31" s="16"/>
      <c r="B31" s="29"/>
      <c r="C31" s="29"/>
      <c r="D31" s="52"/>
      <c r="E31" s="8"/>
      <c r="F31" s="29"/>
      <c r="G31" s="52"/>
      <c r="H31" s="224"/>
      <c r="I31" s="29"/>
      <c r="J31" s="52"/>
      <c r="K31" s="224"/>
      <c r="L31" s="8"/>
      <c r="M31" s="29"/>
      <c r="N31" s="29"/>
      <c r="O31" s="52"/>
      <c r="P31" s="8"/>
      <c r="Q31" s="29"/>
      <c r="R31" s="52"/>
      <c r="S31" s="224"/>
      <c r="T31" s="29"/>
      <c r="U31" s="52"/>
      <c r="V31" s="224"/>
      <c r="W31" s="8"/>
      <c r="X31" s="201"/>
      <c r="Y31" s="29"/>
      <c r="Z31" s="29"/>
      <c r="AA31" s="52"/>
      <c r="AB31" s="8"/>
      <c r="AC31" s="29"/>
      <c r="AD31" s="52"/>
      <c r="AE31" s="224"/>
      <c r="AF31" s="29"/>
      <c r="AG31" s="52"/>
      <c r="AH31" s="224"/>
      <c r="AI31" s="8"/>
      <c r="AJ31" s="323"/>
      <c r="AK31" s="214"/>
      <c r="AL31" s="210"/>
      <c r="AM31" s="215"/>
      <c r="AN31" s="214"/>
      <c r="AO31" s="210"/>
      <c r="AP31" s="215"/>
      <c r="AQ31" s="214"/>
      <c r="AR31" s="210"/>
      <c r="AS31" s="215"/>
      <c r="AT31" s="261"/>
      <c r="AU31" s="210"/>
    </row>
    <row r="32" spans="1:51" ht="22.5" customHeight="1" x14ac:dyDescent="0.35">
      <c r="A32" s="13" t="s">
        <v>29</v>
      </c>
      <c r="B32" s="29"/>
      <c r="C32" s="326"/>
      <c r="D32" s="52"/>
      <c r="E32" s="8"/>
      <c r="F32" s="29"/>
      <c r="G32" s="52"/>
      <c r="H32" s="225"/>
      <c r="I32" s="29"/>
      <c r="J32" s="52"/>
      <c r="K32" s="225"/>
      <c r="L32" s="8"/>
      <c r="M32" s="29"/>
      <c r="N32" s="326"/>
      <c r="O32" s="52"/>
      <c r="P32" s="8"/>
      <c r="Q32" s="29"/>
      <c r="R32" s="52"/>
      <c r="S32" s="225"/>
      <c r="T32" s="29"/>
      <c r="U32" s="52"/>
      <c r="V32" s="225"/>
      <c r="W32" s="327"/>
      <c r="X32" s="201"/>
      <c r="Y32" s="29"/>
      <c r="Z32" s="326"/>
      <c r="AA32" s="52"/>
      <c r="AB32" s="8"/>
      <c r="AC32" s="29"/>
      <c r="AD32" s="52"/>
      <c r="AE32" s="225"/>
      <c r="AF32" s="29"/>
      <c r="AG32" s="52"/>
      <c r="AH32" s="225"/>
      <c r="AI32" s="8"/>
      <c r="AJ32" s="323"/>
      <c r="AK32" s="214"/>
      <c r="AL32" s="210"/>
      <c r="AM32" s="215"/>
      <c r="AN32" s="214"/>
      <c r="AO32" s="210"/>
      <c r="AP32" s="215"/>
      <c r="AQ32" s="214"/>
      <c r="AR32" s="210"/>
      <c r="AS32" s="215"/>
      <c r="AT32" s="261"/>
      <c r="AU32" s="210"/>
    </row>
    <row r="33" spans="1:47" ht="13.5" customHeight="1" x14ac:dyDescent="0.35">
      <c r="A33" s="13"/>
      <c r="B33" s="29"/>
      <c r="C33" s="29"/>
      <c r="D33" s="52"/>
      <c r="E33" s="8"/>
      <c r="F33" s="29"/>
      <c r="G33" s="52"/>
      <c r="H33" s="225"/>
      <c r="I33" s="29"/>
      <c r="J33" s="52"/>
      <c r="K33" s="225"/>
      <c r="L33" s="8"/>
      <c r="M33" s="29"/>
      <c r="N33" s="29"/>
      <c r="O33" s="52"/>
      <c r="P33" s="8"/>
      <c r="Q33" s="29"/>
      <c r="R33" s="52"/>
      <c r="S33" s="225"/>
      <c r="T33" s="29"/>
      <c r="U33" s="52"/>
      <c r="V33" s="225"/>
      <c r="W33" s="8"/>
      <c r="X33" s="201"/>
      <c r="Y33" s="29"/>
      <c r="Z33" s="29"/>
      <c r="AA33" s="52"/>
      <c r="AB33" s="8"/>
      <c r="AC33" s="29"/>
      <c r="AD33" s="52"/>
      <c r="AE33" s="225"/>
      <c r="AF33" s="29"/>
      <c r="AG33" s="52"/>
      <c r="AH33" s="225"/>
      <c r="AI33" s="8"/>
      <c r="AJ33" s="323"/>
      <c r="AK33" s="214"/>
      <c r="AL33" s="210"/>
      <c r="AM33" s="215"/>
      <c r="AN33" s="214"/>
      <c r="AO33" s="210"/>
      <c r="AP33" s="215"/>
      <c r="AQ33" s="214"/>
      <c r="AR33" s="210"/>
      <c r="AS33" s="215"/>
      <c r="AT33" s="261"/>
      <c r="AU33" s="210"/>
    </row>
    <row r="34" spans="1:47" ht="18" x14ac:dyDescent="0.25">
      <c r="A34" s="18" t="s">
        <v>45</v>
      </c>
      <c r="B34" s="29"/>
      <c r="C34" s="34"/>
      <c r="D34" s="52"/>
      <c r="E34" s="8"/>
      <c r="F34" s="29"/>
      <c r="G34" s="52"/>
      <c r="H34" s="226"/>
      <c r="I34" s="29"/>
      <c r="J34" s="52"/>
      <c r="K34" s="226"/>
      <c r="L34" s="8"/>
      <c r="M34" s="29"/>
      <c r="N34" s="34"/>
      <c r="O34" s="52"/>
      <c r="P34" s="8"/>
      <c r="Q34" s="29"/>
      <c r="R34" s="52"/>
      <c r="S34" s="226"/>
      <c r="T34" s="29"/>
      <c r="U34" s="52"/>
      <c r="V34" s="226"/>
      <c r="W34" s="8"/>
      <c r="X34" s="201"/>
      <c r="Y34" s="29"/>
      <c r="Z34" s="34"/>
      <c r="AA34" s="52"/>
      <c r="AB34" s="8"/>
      <c r="AC34" s="29"/>
      <c r="AD34" s="52"/>
      <c r="AE34" s="226"/>
      <c r="AF34" s="29"/>
      <c r="AG34" s="52"/>
      <c r="AH34" s="226"/>
      <c r="AI34" s="8"/>
      <c r="AJ34" s="323"/>
      <c r="AK34" s="214"/>
      <c r="AL34" s="210"/>
      <c r="AM34" s="215"/>
      <c r="AN34" s="214"/>
      <c r="AO34" s="210"/>
      <c r="AP34" s="215"/>
      <c r="AQ34" s="214"/>
      <c r="AR34" s="210"/>
      <c r="AS34" s="215"/>
      <c r="AT34" s="261"/>
      <c r="AU34" s="210"/>
    </row>
    <row r="35" spans="1:47" ht="22.5" customHeight="1" x14ac:dyDescent="0.25">
      <c r="A35" s="16" t="s">
        <v>54</v>
      </c>
      <c r="B35" s="29"/>
      <c r="C35" s="29"/>
      <c r="D35" s="52"/>
      <c r="E35" s="8"/>
      <c r="F35" s="29"/>
      <c r="G35" s="52"/>
      <c r="H35" s="224"/>
      <c r="I35" s="29"/>
      <c r="J35" s="52"/>
      <c r="K35" s="224"/>
      <c r="L35" s="8"/>
      <c r="M35" s="29"/>
      <c r="N35" s="29"/>
      <c r="O35" s="52"/>
      <c r="P35" s="8"/>
      <c r="Q35" s="29"/>
      <c r="R35" s="52"/>
      <c r="S35" s="224"/>
      <c r="T35" s="29"/>
      <c r="U35" s="52"/>
      <c r="V35" s="224"/>
      <c r="W35" s="8"/>
      <c r="X35" s="201"/>
      <c r="Y35" s="29"/>
      <c r="Z35" s="29"/>
      <c r="AA35" s="52"/>
      <c r="AB35" s="8"/>
      <c r="AC35" s="29"/>
      <c r="AD35" s="52"/>
      <c r="AE35" s="224"/>
      <c r="AF35" s="29"/>
      <c r="AG35" s="52"/>
      <c r="AH35" s="224"/>
      <c r="AI35" s="8"/>
      <c r="AJ35" s="323"/>
      <c r="AK35" s="214"/>
      <c r="AL35" s="210"/>
      <c r="AM35" s="215"/>
      <c r="AN35" s="214"/>
      <c r="AO35" s="210"/>
      <c r="AP35" s="215"/>
      <c r="AQ35" s="214"/>
      <c r="AR35" s="210"/>
      <c r="AS35" s="215"/>
      <c r="AT35" s="261"/>
      <c r="AU35" s="210"/>
    </row>
    <row r="36" spans="1:47" ht="15" x14ac:dyDescent="0.2">
      <c r="A36" s="20" t="s">
        <v>22</v>
      </c>
      <c r="B36" s="29">
        <f>'Revenues at 2025 DSM Riders'!$W37</f>
        <v>30.596137849839806</v>
      </c>
      <c r="C36" s="29">
        <f>'Revenues at 2025 DSM Riders'!$Y37</f>
        <v>1.4871818569456934</v>
      </c>
      <c r="D36" s="52">
        <f>'Revenues at 2025 DSM Riders'!$Z37</f>
        <v>0.58585951940284897</v>
      </c>
      <c r="E36" s="8">
        <f>SUM(C36:D36)</f>
        <v>2.0730413763485425</v>
      </c>
      <c r="F36" s="29"/>
      <c r="G36" s="52"/>
      <c r="H36" s="206"/>
      <c r="I36" s="29">
        <f>'Revenues at 2025 DSM Riders'!$AE37</f>
        <v>0</v>
      </c>
      <c r="J36" s="52">
        <f>'Revenues at 2025 DSM Riders'!$AF37</f>
        <v>0</v>
      </c>
      <c r="K36" s="206"/>
      <c r="L36" s="8">
        <f>B36+E36+H36+K36</f>
        <v>32.669179226188348</v>
      </c>
      <c r="M36" s="29">
        <f>'Revenues at 2026 DSM Riders'!$W37</f>
        <v>30.596137849839806</v>
      </c>
      <c r="N36" s="29">
        <f>'Revenues at 2026 DSM Riders'!$Y37</f>
        <v>1.4871818569456934</v>
      </c>
      <c r="O36" s="52">
        <f>'Revenues at 2026 DSM Riders'!$Z37</f>
        <v>0.58585951940284897</v>
      </c>
      <c r="P36" s="8">
        <f>SUM(N36:O36)</f>
        <v>2.0730413763485425</v>
      </c>
      <c r="Q36" s="29"/>
      <c r="R36" s="52"/>
      <c r="S36" s="206"/>
      <c r="T36" s="29">
        <f>'Revenues at 2026 DSM Riders'!$AE37</f>
        <v>0</v>
      </c>
      <c r="U36" s="52">
        <f>'Revenues at 2026 DSM Riders'!$AF37</f>
        <v>0</v>
      </c>
      <c r="V36" s="206"/>
      <c r="W36" s="8">
        <f t="shared" ref="W36:W37" si="63">M36+P36+S36+V36</f>
        <v>32.669179226188348</v>
      </c>
      <c r="X36" s="201"/>
      <c r="Y36" s="29">
        <f t="shared" ref="Y36:AA37" si="64">M36-B36</f>
        <v>0</v>
      </c>
      <c r="Z36" s="29">
        <f t="shared" si="64"/>
        <v>0</v>
      </c>
      <c r="AA36" s="52">
        <f t="shared" si="64"/>
        <v>0</v>
      </c>
      <c r="AB36" s="8">
        <f>SUM(Z36:AA36)</f>
        <v>0</v>
      </c>
      <c r="AC36" s="29">
        <f>Q36-F36</f>
        <v>0</v>
      </c>
      <c r="AD36" s="52">
        <f>R36-G36</f>
        <v>0</v>
      </c>
      <c r="AE36" s="206">
        <f>SUM(AC36:AD36)</f>
        <v>0</v>
      </c>
      <c r="AF36" s="29">
        <f>T36-I36</f>
        <v>0</v>
      </c>
      <c r="AG36" s="52">
        <f>U36-J36</f>
        <v>0</v>
      </c>
      <c r="AH36" s="206">
        <f>SUM(AF36:AG36)</f>
        <v>0</v>
      </c>
      <c r="AI36" s="8">
        <f>Y36+AB36+AE36+AH36</f>
        <v>0</v>
      </c>
      <c r="AJ36" s="323">
        <f>Y36/$L38</f>
        <v>0</v>
      </c>
      <c r="AK36" s="207">
        <f>Z36/$L38</f>
        <v>0</v>
      </c>
      <c r="AL36" s="208">
        <f>AA36/$L38</f>
        <v>0</v>
      </c>
      <c r="AM36" s="209">
        <f>SUM(AK36:AL36)</f>
        <v>0</v>
      </c>
      <c r="AN36" s="207"/>
      <c r="AO36" s="208"/>
      <c r="AP36" s="209"/>
      <c r="AQ36" s="207"/>
      <c r="AR36" s="208"/>
      <c r="AS36" s="209">
        <f>SUM(AQ36:AR36)</f>
        <v>0</v>
      </c>
      <c r="AT36" s="260">
        <f>AJ36+AM36+AP36+AS36</f>
        <v>0</v>
      </c>
      <c r="AU36" s="210"/>
    </row>
    <row r="37" spans="1:47" ht="15" x14ac:dyDescent="0.2">
      <c r="A37" s="20" t="s">
        <v>23</v>
      </c>
      <c r="B37" s="30">
        <f>'Revenues at 2025 DSM Riders'!$W38</f>
        <v>36.908899353189838</v>
      </c>
      <c r="C37" s="30">
        <f>'Revenues at 2025 DSM Riders'!$Y38</f>
        <v>0</v>
      </c>
      <c r="D37" s="54">
        <f>'Revenues at 2025 DSM Riders'!$Z38</f>
        <v>0</v>
      </c>
      <c r="E37" s="31"/>
      <c r="F37" s="30">
        <f>'Revenues at 2025 DSM Riders'!$AB38</f>
        <v>2.9217865775347214</v>
      </c>
      <c r="G37" s="54">
        <f>'Revenues at 2025 DSM Riders'!$AC38</f>
        <v>-9.3887743494046313E-2</v>
      </c>
      <c r="H37" s="31">
        <f>SUM(F37:G37)</f>
        <v>2.827898834040675</v>
      </c>
      <c r="I37" s="30">
        <f>'Revenues at 2025 DSM Riders'!$AE38</f>
        <v>1.3332059576154576</v>
      </c>
      <c r="J37" s="54">
        <f>'Revenues at 2025 DSM Riders'!$AF38</f>
        <v>0</v>
      </c>
      <c r="K37" s="31">
        <f>SUM(I37:J37)</f>
        <v>1.3332059576154576</v>
      </c>
      <c r="L37" s="31">
        <f>B37+E37+H37+K37</f>
        <v>41.070004144845967</v>
      </c>
      <c r="M37" s="30">
        <f>'Revenues at 2026 DSM Riders'!$W38</f>
        <v>36.908899353189838</v>
      </c>
      <c r="N37" s="30">
        <f>'Revenues at 2026 DSM Riders'!$Y38</f>
        <v>0</v>
      </c>
      <c r="O37" s="54">
        <f>'Revenues at 2026 DSM Riders'!$Z38</f>
        <v>0</v>
      </c>
      <c r="P37" s="31"/>
      <c r="Q37" s="30">
        <f>'Revenues at 2026 DSM Riders'!$AB38</f>
        <v>3.0377398894967222</v>
      </c>
      <c r="R37" s="54">
        <f>'Revenues at 2026 DSM Riders'!$AC38</f>
        <v>-0.29873652886104424</v>
      </c>
      <c r="S37" s="31">
        <f>SUM(Q37:R37)</f>
        <v>2.7390033606356781</v>
      </c>
      <c r="T37" s="30">
        <f>'Revenues at 2026 DSM Riders'!$AE38</f>
        <v>1.3332059576154576</v>
      </c>
      <c r="U37" s="54">
        <f>'Revenues at 2026 DSM Riders'!$AF38</f>
        <v>0</v>
      </c>
      <c r="V37" s="31">
        <f>SUM(T37:U37)</f>
        <v>1.3332059576154576</v>
      </c>
      <c r="W37" s="31">
        <f t="shared" si="63"/>
        <v>40.981108671440971</v>
      </c>
      <c r="X37" s="201"/>
      <c r="Y37" s="30">
        <f t="shared" si="64"/>
        <v>0</v>
      </c>
      <c r="Z37" s="30">
        <f t="shared" si="64"/>
        <v>0</v>
      </c>
      <c r="AA37" s="54">
        <f t="shared" si="64"/>
        <v>0</v>
      </c>
      <c r="AB37" s="31">
        <f>SUM(Z37:AA37)</f>
        <v>0</v>
      </c>
      <c r="AC37" s="30">
        <f>Q37-F37</f>
        <v>0.11595331196200087</v>
      </c>
      <c r="AD37" s="54">
        <f>R37-G37</f>
        <v>-0.20484878536699791</v>
      </c>
      <c r="AE37" s="31">
        <f>SUM(AC37:AD37)</f>
        <v>-8.8895473404997039E-2</v>
      </c>
      <c r="AF37" s="30">
        <f>T37-I37</f>
        <v>0</v>
      </c>
      <c r="AG37" s="54">
        <f>U37-J37</f>
        <v>0</v>
      </c>
      <c r="AH37" s="31">
        <f>SUM(AF37:AG37)</f>
        <v>0</v>
      </c>
      <c r="AI37" s="31">
        <f>Y37+AB37+AE37+AH37</f>
        <v>-8.8895473404997039E-2</v>
      </c>
      <c r="AJ37" s="323">
        <f>Y37/$L38</f>
        <v>0</v>
      </c>
      <c r="AK37" s="211">
        <f>Z37/$L38</f>
        <v>0</v>
      </c>
      <c r="AL37" s="212">
        <f>AA37/$L38</f>
        <v>0</v>
      </c>
      <c r="AM37" s="213">
        <f>SUM(AK37:AL37)</f>
        <v>0</v>
      </c>
      <c r="AN37" s="211">
        <f>AC37/$L38</f>
        <v>1.5724789272286517E-3</v>
      </c>
      <c r="AO37" s="212">
        <f>AD37/$L38</f>
        <v>-2.7780180902771579E-3</v>
      </c>
      <c r="AP37" s="213">
        <f>SUM(AN37:AO37)</f>
        <v>-1.2055391630485062E-3</v>
      </c>
      <c r="AQ37" s="211">
        <f>AF37/$L38</f>
        <v>0</v>
      </c>
      <c r="AR37" s="212">
        <f>AG37/$L38</f>
        <v>0</v>
      </c>
      <c r="AS37" s="213">
        <f>SUM(AQ37:AR37)</f>
        <v>0</v>
      </c>
      <c r="AT37" s="262">
        <f t="shared" ref="AT37:AT38" si="65">AJ37+AM37+AP37+AS37</f>
        <v>-1.2055391630485062E-3</v>
      </c>
      <c r="AU37" s="210"/>
    </row>
    <row r="38" spans="1:47" s="22" customFormat="1" ht="15" x14ac:dyDescent="0.2">
      <c r="A38" s="20" t="s">
        <v>24</v>
      </c>
      <c r="B38" s="29">
        <f t="shared" ref="B38:J38" si="66">SUM(B36:B37)</f>
        <v>67.505037203029644</v>
      </c>
      <c r="C38" s="29">
        <f t="shared" si="66"/>
        <v>1.4871818569456934</v>
      </c>
      <c r="D38" s="52">
        <f t="shared" si="66"/>
        <v>0.58585951940284897</v>
      </c>
      <c r="E38" s="8">
        <f t="shared" si="66"/>
        <v>2.0730413763485425</v>
      </c>
      <c r="F38" s="29">
        <f t="shared" si="66"/>
        <v>2.9217865775347214</v>
      </c>
      <c r="G38" s="52">
        <f t="shared" si="66"/>
        <v>-9.3887743494046313E-2</v>
      </c>
      <c r="H38" s="8">
        <f t="shared" si="66"/>
        <v>2.827898834040675</v>
      </c>
      <c r="I38" s="29">
        <f t="shared" si="66"/>
        <v>1.3332059576154576</v>
      </c>
      <c r="J38" s="52">
        <f t="shared" si="66"/>
        <v>0</v>
      </c>
      <c r="K38" s="8">
        <f>SUM(K36:K37)</f>
        <v>1.3332059576154576</v>
      </c>
      <c r="L38" s="8">
        <f t="shared" ref="L38" si="67">SUM(L36:L37)</f>
        <v>73.739183371034315</v>
      </c>
      <c r="M38" s="29">
        <f t="shared" ref="M38:R38" si="68">SUM(M36:M37)</f>
        <v>67.505037203029644</v>
      </c>
      <c r="N38" s="29">
        <f t="shared" si="68"/>
        <v>1.4871818569456934</v>
      </c>
      <c r="O38" s="52">
        <f t="shared" si="68"/>
        <v>0.58585951940284897</v>
      </c>
      <c r="P38" s="8">
        <f t="shared" si="68"/>
        <v>2.0730413763485425</v>
      </c>
      <c r="Q38" s="29">
        <f t="shared" si="68"/>
        <v>3.0377398894967222</v>
      </c>
      <c r="R38" s="52">
        <f t="shared" si="68"/>
        <v>-0.29873652886104424</v>
      </c>
      <c r="S38" s="8">
        <f>SUM(S36:S37)</f>
        <v>2.7390033606356781</v>
      </c>
      <c r="T38" s="29">
        <f t="shared" ref="T38:U38" si="69">SUM(T36:T37)</f>
        <v>1.3332059576154576</v>
      </c>
      <c r="U38" s="52">
        <f t="shared" si="69"/>
        <v>0</v>
      </c>
      <c r="V38" s="8">
        <f>SUM(V36:V37)</f>
        <v>1.3332059576154576</v>
      </c>
      <c r="W38" s="8">
        <f t="shared" ref="W38" si="70">SUM(W36:W37)</f>
        <v>73.650287897629312</v>
      </c>
      <c r="X38" s="201"/>
      <c r="Y38" s="29">
        <f t="shared" ref="Y38:AD38" si="71">SUM(Y36:Y37)</f>
        <v>0</v>
      </c>
      <c r="Z38" s="29">
        <f t="shared" si="71"/>
        <v>0</v>
      </c>
      <c r="AA38" s="52">
        <f t="shared" si="71"/>
        <v>0</v>
      </c>
      <c r="AB38" s="8">
        <f t="shared" si="71"/>
        <v>0</v>
      </c>
      <c r="AC38" s="29">
        <f t="shared" si="71"/>
        <v>0.11595331196200087</v>
      </c>
      <c r="AD38" s="52">
        <f t="shared" si="71"/>
        <v>-0.20484878536699791</v>
      </c>
      <c r="AE38" s="8">
        <f>SUM(AE36:AE37)</f>
        <v>-8.8895473404997039E-2</v>
      </c>
      <c r="AF38" s="29">
        <f t="shared" ref="AF38:AG38" si="72">SUM(AF36:AF37)</f>
        <v>0</v>
      </c>
      <c r="AG38" s="52">
        <f t="shared" si="72"/>
        <v>0</v>
      </c>
      <c r="AH38" s="8">
        <f>SUM(AH36:AH37)</f>
        <v>0</v>
      </c>
      <c r="AI38" s="8">
        <f t="shared" ref="AI38:AS38" si="73">SUM(AI36:AI37)</f>
        <v>-8.8895473404997039E-2</v>
      </c>
      <c r="AJ38" s="323">
        <f t="shared" ref="AJ38" si="74">SUM(AJ36:AJ37)</f>
        <v>0</v>
      </c>
      <c r="AK38" s="207">
        <f t="shared" si="73"/>
        <v>0</v>
      </c>
      <c r="AL38" s="208">
        <f t="shared" si="73"/>
        <v>0</v>
      </c>
      <c r="AM38" s="209">
        <f t="shared" si="73"/>
        <v>0</v>
      </c>
      <c r="AN38" s="207">
        <f t="shared" si="73"/>
        <v>1.5724789272286517E-3</v>
      </c>
      <c r="AO38" s="208">
        <f t="shared" si="73"/>
        <v>-2.7780180902771579E-3</v>
      </c>
      <c r="AP38" s="209">
        <f t="shared" si="73"/>
        <v>-1.2055391630485062E-3</v>
      </c>
      <c r="AQ38" s="207">
        <f t="shared" si="73"/>
        <v>0</v>
      </c>
      <c r="AR38" s="208">
        <f t="shared" si="73"/>
        <v>0</v>
      </c>
      <c r="AS38" s="209">
        <f t="shared" si="73"/>
        <v>0</v>
      </c>
      <c r="AT38" s="260">
        <f t="shared" si="65"/>
        <v>-1.2055391630485062E-3</v>
      </c>
      <c r="AU38" s="210"/>
    </row>
    <row r="39" spans="1:47" s="22" customFormat="1" ht="15" x14ac:dyDescent="0.2">
      <c r="A39" s="20"/>
      <c r="B39" s="29"/>
      <c r="C39" s="29"/>
      <c r="D39" s="52"/>
      <c r="E39" s="8"/>
      <c r="F39" s="29"/>
      <c r="G39" s="52"/>
      <c r="H39" s="206"/>
      <c r="I39" s="29"/>
      <c r="J39" s="52"/>
      <c r="K39" s="206"/>
      <c r="L39" s="8"/>
      <c r="M39" s="29"/>
      <c r="N39" s="29"/>
      <c r="O39" s="52"/>
      <c r="P39" s="8"/>
      <c r="Q39" s="29"/>
      <c r="R39" s="52"/>
      <c r="S39" s="206"/>
      <c r="T39" s="29"/>
      <c r="U39" s="52"/>
      <c r="V39" s="206"/>
      <c r="W39" s="8"/>
      <c r="X39" s="201"/>
      <c r="Y39" s="29"/>
      <c r="Z39" s="29"/>
      <c r="AA39" s="52"/>
      <c r="AB39" s="8"/>
      <c r="AC39" s="29"/>
      <c r="AD39" s="52"/>
      <c r="AE39" s="206"/>
      <c r="AF39" s="29"/>
      <c r="AG39" s="52"/>
      <c r="AH39" s="206"/>
      <c r="AI39" s="8"/>
      <c r="AJ39" s="323"/>
      <c r="AK39" s="214"/>
      <c r="AL39" s="210"/>
      <c r="AM39" s="215"/>
      <c r="AN39" s="214"/>
      <c r="AO39" s="210"/>
      <c r="AP39" s="215"/>
      <c r="AQ39" s="214"/>
      <c r="AR39" s="210"/>
      <c r="AS39" s="215"/>
      <c r="AT39" s="261"/>
      <c r="AU39" s="210"/>
    </row>
    <row r="40" spans="1:47" s="22" customFormat="1" ht="15.75" x14ac:dyDescent="0.25">
      <c r="A40" s="16" t="s">
        <v>55</v>
      </c>
      <c r="B40" s="29"/>
      <c r="C40" s="29"/>
      <c r="D40" s="52"/>
      <c r="E40" s="8"/>
      <c r="F40" s="29"/>
      <c r="G40" s="52"/>
      <c r="H40" s="224"/>
      <c r="I40" s="29"/>
      <c r="J40" s="52"/>
      <c r="K40" s="224"/>
      <c r="L40" s="8"/>
      <c r="M40" s="29"/>
      <c r="N40" s="29"/>
      <c r="O40" s="52"/>
      <c r="P40" s="8"/>
      <c r="Q40" s="29"/>
      <c r="R40" s="52"/>
      <c r="S40" s="224"/>
      <c r="T40" s="29"/>
      <c r="U40" s="52"/>
      <c r="V40" s="224"/>
      <c r="W40" s="8"/>
      <c r="X40" s="201"/>
      <c r="Y40" s="29"/>
      <c r="Z40" s="29"/>
      <c r="AA40" s="52"/>
      <c r="AB40" s="8"/>
      <c r="AC40" s="29"/>
      <c r="AD40" s="52"/>
      <c r="AE40" s="224"/>
      <c r="AF40" s="29"/>
      <c r="AG40" s="52"/>
      <c r="AH40" s="224"/>
      <c r="AI40" s="8"/>
      <c r="AJ40" s="323"/>
      <c r="AK40" s="214"/>
      <c r="AL40" s="210"/>
      <c r="AM40" s="215"/>
      <c r="AN40" s="214"/>
      <c r="AO40" s="210"/>
      <c r="AP40" s="215"/>
      <c r="AQ40" s="214"/>
      <c r="AR40" s="210"/>
      <c r="AS40" s="215"/>
      <c r="AT40" s="261"/>
      <c r="AU40" s="210"/>
    </row>
    <row r="41" spans="1:47" s="22" customFormat="1" ht="15" x14ac:dyDescent="0.2">
      <c r="A41" s="20" t="s">
        <v>22</v>
      </c>
      <c r="B41" s="29">
        <f>'Revenues at 2025 DSM Riders'!$W42</f>
        <v>7.9507316865505356E-2</v>
      </c>
      <c r="C41" s="29">
        <f>'Revenues at 2025 DSM Riders'!$Y42</f>
        <v>3.8646001569584043E-3</v>
      </c>
      <c r="D41" s="52">
        <f>'Revenues at 2025 DSM Riders'!$Z42</f>
        <v>1.5224182436502805E-3</v>
      </c>
      <c r="E41" s="8">
        <f>SUM(C41:D41)</f>
        <v>5.3870184006086846E-3</v>
      </c>
      <c r="F41" s="29"/>
      <c r="G41" s="52"/>
      <c r="H41" s="206"/>
      <c r="I41" s="29">
        <f>'Revenues at 2025 DSM Riders'!$AE42</f>
        <v>0</v>
      </c>
      <c r="J41" s="52">
        <f>'Revenues at 2025 DSM Riders'!$AF42</f>
        <v>0</v>
      </c>
      <c r="K41" s="206"/>
      <c r="L41" s="8">
        <f>B41+E41+H41+K41</f>
        <v>8.4894335266114035E-2</v>
      </c>
      <c r="M41" s="29">
        <f>'Revenues at 2026 DSM Riders'!$W42</f>
        <v>7.9507316865505356E-2</v>
      </c>
      <c r="N41" s="29">
        <f>'Revenues at 2026 DSM Riders'!$Y42</f>
        <v>3.8646001569584043E-3</v>
      </c>
      <c r="O41" s="52">
        <f>'Revenues at 2026 DSM Riders'!$Z42</f>
        <v>1.5224182436502805E-3</v>
      </c>
      <c r="P41" s="8">
        <f>SUM(N41:O41)</f>
        <v>5.3870184006086846E-3</v>
      </c>
      <c r="Q41" s="29"/>
      <c r="R41" s="52"/>
      <c r="S41" s="206"/>
      <c r="T41" s="29">
        <f>'Revenues at 2026 DSM Riders'!$AE42</f>
        <v>0</v>
      </c>
      <c r="U41" s="52">
        <f>'Revenues at 2026 DSM Riders'!$AF42</f>
        <v>0</v>
      </c>
      <c r="V41" s="206"/>
      <c r="W41" s="8">
        <f t="shared" ref="W41:W42" si="75">M41+P41+S41+V41</f>
        <v>8.4894335266114035E-2</v>
      </c>
      <c r="X41" s="201"/>
      <c r="Y41" s="29">
        <f t="shared" ref="Y41:AA42" si="76">M41-B41</f>
        <v>0</v>
      </c>
      <c r="Z41" s="29">
        <f t="shared" si="76"/>
        <v>0</v>
      </c>
      <c r="AA41" s="52">
        <f t="shared" si="76"/>
        <v>0</v>
      </c>
      <c r="AB41" s="8">
        <f>SUM(Z41:AA41)</f>
        <v>0</v>
      </c>
      <c r="AC41" s="29">
        <f>Q41-F41</f>
        <v>0</v>
      </c>
      <c r="AD41" s="52">
        <f>R41-G41</f>
        <v>0</v>
      </c>
      <c r="AE41" s="206">
        <f>SUM(AC41:AD41)</f>
        <v>0</v>
      </c>
      <c r="AF41" s="29">
        <f>T41-I41</f>
        <v>0</v>
      </c>
      <c r="AG41" s="52">
        <f>U41-J41</f>
        <v>0</v>
      </c>
      <c r="AH41" s="206">
        <f>SUM(AF41:AG41)</f>
        <v>0</v>
      </c>
      <c r="AI41" s="8">
        <f>Y41+AB41+AE41+AH41</f>
        <v>0</v>
      </c>
      <c r="AJ41" s="323">
        <f>Y41/$L43</f>
        <v>0</v>
      </c>
      <c r="AK41" s="207">
        <f>Z41/$L43</f>
        <v>0</v>
      </c>
      <c r="AL41" s="208">
        <f>AA41/$L43</f>
        <v>0</v>
      </c>
      <c r="AM41" s="209">
        <f>SUM(AK41:AL41)</f>
        <v>0</v>
      </c>
      <c r="AN41" s="207"/>
      <c r="AO41" s="208"/>
      <c r="AP41" s="209"/>
      <c r="AQ41" s="207"/>
      <c r="AR41" s="208"/>
      <c r="AS41" s="209">
        <f>SUM(AQ41:AR41)</f>
        <v>0</v>
      </c>
      <c r="AT41" s="260">
        <f>AJ41+AM41+AP41+AS41</f>
        <v>0</v>
      </c>
      <c r="AU41" s="210"/>
    </row>
    <row r="42" spans="1:47" s="22" customFormat="1" ht="15" x14ac:dyDescent="0.2">
      <c r="A42" s="20" t="s">
        <v>23</v>
      </c>
      <c r="B42" s="30">
        <f>'Revenues at 2025 DSM Riders'!$W43</f>
        <v>6.275467831161792E-2</v>
      </c>
      <c r="C42" s="30"/>
      <c r="D42" s="54"/>
      <c r="E42" s="31">
        <v>0</v>
      </c>
      <c r="F42" s="30">
        <f>'Revenues at 2025 DSM Riders'!$AB43</f>
        <v>7.5925730356405019E-3</v>
      </c>
      <c r="G42" s="54">
        <f>'Revenues at 2025 DSM Riders'!$AC43</f>
        <v>-2.439772826362629E-4</v>
      </c>
      <c r="H42" s="31">
        <f>SUM(F42:G42)</f>
        <v>7.3485957530042391E-3</v>
      </c>
      <c r="I42" s="30">
        <f>'Revenues at 2025 DSM Riders'!$AE43</f>
        <v>3.4644774134349331E-3</v>
      </c>
      <c r="J42" s="54">
        <f>'Revenues at 2025 DSM Riders'!$AF43</f>
        <v>0</v>
      </c>
      <c r="K42" s="31">
        <f>SUM(I42:J42)</f>
        <v>3.4644774134349331E-3</v>
      </c>
      <c r="L42" s="31">
        <f>B42+E42+H42+K42</f>
        <v>7.3567751478057095E-2</v>
      </c>
      <c r="M42" s="30">
        <f>'Revenues at 2026 DSM Riders'!$W43</f>
        <v>6.275467831161792E-2</v>
      </c>
      <c r="N42" s="30"/>
      <c r="O42" s="54"/>
      <c r="P42" s="31">
        <v>0</v>
      </c>
      <c r="Q42" s="30">
        <f>'Revenues at 2026 DSM Riders'!$AB43</f>
        <v>7.8938900437221567E-3</v>
      </c>
      <c r="R42" s="54">
        <f>'Revenues at 2026 DSM Riders'!$AC43</f>
        <v>-7.7629862880162776E-4</v>
      </c>
      <c r="S42" s="31">
        <f>SUM(Q42:R42)</f>
        <v>7.1175914149205289E-3</v>
      </c>
      <c r="T42" s="30">
        <f>'Revenues at 2026 DSM Riders'!$AE43</f>
        <v>3.4644774134349331E-3</v>
      </c>
      <c r="U42" s="54">
        <f>'Revenues at 2026 DSM Riders'!$AF43</f>
        <v>0</v>
      </c>
      <c r="V42" s="31">
        <f>SUM(T42:U42)</f>
        <v>3.4644774134349331E-3</v>
      </c>
      <c r="W42" s="31">
        <f t="shared" si="75"/>
        <v>7.3336747139973388E-2</v>
      </c>
      <c r="X42" s="201"/>
      <c r="Y42" s="30">
        <f t="shared" si="76"/>
        <v>0</v>
      </c>
      <c r="Z42" s="30">
        <f t="shared" si="76"/>
        <v>0</v>
      </c>
      <c r="AA42" s="54">
        <f t="shared" si="76"/>
        <v>0</v>
      </c>
      <c r="AB42" s="31">
        <f>SUM(Z42:AA42)</f>
        <v>0</v>
      </c>
      <c r="AC42" s="30">
        <f>Q42-F42</f>
        <v>3.0131700808165487E-4</v>
      </c>
      <c r="AD42" s="54">
        <f>R42-G42</f>
        <v>-5.3232134616536492E-4</v>
      </c>
      <c r="AE42" s="31">
        <f>SUM(AC42:AD42)</f>
        <v>-2.3100433808371005E-4</v>
      </c>
      <c r="AF42" s="30">
        <f>T42-I42</f>
        <v>0</v>
      </c>
      <c r="AG42" s="54">
        <f>U42-J42</f>
        <v>0</v>
      </c>
      <c r="AH42" s="31">
        <f>SUM(AF42:AG42)</f>
        <v>0</v>
      </c>
      <c r="AI42" s="31">
        <f>Y42+AB42+AE42+AH42</f>
        <v>-2.3100433808371005E-4</v>
      </c>
      <c r="AJ42" s="323">
        <f>Y42/$L43</f>
        <v>0</v>
      </c>
      <c r="AK42" s="211">
        <f>Z42/$L43</f>
        <v>0</v>
      </c>
      <c r="AL42" s="212">
        <f>AA42/$L43</f>
        <v>0</v>
      </c>
      <c r="AM42" s="213">
        <f>SUM(AK42:AL42)</f>
        <v>0</v>
      </c>
      <c r="AN42" s="211">
        <f>AC42/$L43</f>
        <v>1.9015085202564301E-3</v>
      </c>
      <c r="AO42" s="212">
        <f>AD42/$L43</f>
        <v>-3.3592978428005327E-3</v>
      </c>
      <c r="AP42" s="213">
        <f>SUM(AN42:AO42)</f>
        <v>-1.4577893225441027E-3</v>
      </c>
      <c r="AQ42" s="211">
        <f>AF42/$L43</f>
        <v>0</v>
      </c>
      <c r="AR42" s="212">
        <f>AG42/$L43</f>
        <v>0</v>
      </c>
      <c r="AS42" s="213">
        <f>SUM(AQ42:AR42)</f>
        <v>0</v>
      </c>
      <c r="AT42" s="262">
        <f t="shared" ref="AT42" si="77">AJ42+AM42+AP42+AS42</f>
        <v>-1.4577893225441027E-3</v>
      </c>
      <c r="AU42" s="210"/>
    </row>
    <row r="43" spans="1:47" s="22" customFormat="1" ht="15" x14ac:dyDescent="0.2">
      <c r="A43" s="20" t="s">
        <v>24</v>
      </c>
      <c r="B43" s="29">
        <f t="shared" ref="B43:J43" si="78">SUM(B41:B42)</f>
        <v>0.14226199517712329</v>
      </c>
      <c r="C43" s="29">
        <f t="shared" si="78"/>
        <v>3.8646001569584043E-3</v>
      </c>
      <c r="D43" s="52">
        <f t="shared" si="78"/>
        <v>1.5224182436502805E-3</v>
      </c>
      <c r="E43" s="8">
        <f t="shared" si="78"/>
        <v>5.3870184006086846E-3</v>
      </c>
      <c r="F43" s="29">
        <f t="shared" si="78"/>
        <v>7.5925730356405019E-3</v>
      </c>
      <c r="G43" s="52">
        <f t="shared" si="78"/>
        <v>-2.439772826362629E-4</v>
      </c>
      <c r="H43" s="8">
        <f t="shared" si="78"/>
        <v>7.3485957530042391E-3</v>
      </c>
      <c r="I43" s="29">
        <f t="shared" si="78"/>
        <v>3.4644774134349331E-3</v>
      </c>
      <c r="J43" s="52">
        <f t="shared" si="78"/>
        <v>0</v>
      </c>
      <c r="K43" s="8">
        <f>SUM(K41:K42)</f>
        <v>3.4644774134349331E-3</v>
      </c>
      <c r="L43" s="8">
        <f t="shared" ref="L43" si="79">SUM(L41:L42)</f>
        <v>0.15846208674417112</v>
      </c>
      <c r="M43" s="29">
        <f t="shared" ref="M43:R43" si="80">SUM(M41:M42)</f>
        <v>0.14226199517712329</v>
      </c>
      <c r="N43" s="29">
        <f t="shared" si="80"/>
        <v>3.8646001569584043E-3</v>
      </c>
      <c r="O43" s="52">
        <f t="shared" si="80"/>
        <v>1.5224182436502805E-3</v>
      </c>
      <c r="P43" s="8">
        <f t="shared" si="80"/>
        <v>5.3870184006086846E-3</v>
      </c>
      <c r="Q43" s="29">
        <f t="shared" si="80"/>
        <v>7.8938900437221567E-3</v>
      </c>
      <c r="R43" s="52">
        <f t="shared" si="80"/>
        <v>-7.7629862880162776E-4</v>
      </c>
      <c r="S43" s="8">
        <f>SUM(S41:S42)</f>
        <v>7.1175914149205289E-3</v>
      </c>
      <c r="T43" s="29">
        <f t="shared" ref="T43:U43" si="81">SUM(T41:T42)</f>
        <v>3.4644774134349331E-3</v>
      </c>
      <c r="U43" s="52">
        <f t="shared" si="81"/>
        <v>0</v>
      </c>
      <c r="V43" s="8">
        <f>SUM(V41:V42)</f>
        <v>3.4644774134349331E-3</v>
      </c>
      <c r="W43" s="8">
        <f t="shared" ref="W43" si="82">SUM(W41:W42)</f>
        <v>0.15823108240608741</v>
      </c>
      <c r="X43" s="201"/>
      <c r="Y43" s="29">
        <f t="shared" ref="Y43:AD43" si="83">SUM(Y41:Y42)</f>
        <v>0</v>
      </c>
      <c r="Z43" s="29">
        <f t="shared" si="83"/>
        <v>0</v>
      </c>
      <c r="AA43" s="52">
        <f t="shared" si="83"/>
        <v>0</v>
      </c>
      <c r="AB43" s="8">
        <f t="shared" si="83"/>
        <v>0</v>
      </c>
      <c r="AC43" s="29">
        <f t="shared" si="83"/>
        <v>3.0131700808165487E-4</v>
      </c>
      <c r="AD43" s="52">
        <f t="shared" si="83"/>
        <v>-5.3232134616536492E-4</v>
      </c>
      <c r="AE43" s="8">
        <f>SUM(AE41:AE42)</f>
        <v>-2.3100433808371005E-4</v>
      </c>
      <c r="AF43" s="29">
        <f t="shared" ref="AF43:AG43" si="84">SUM(AF41:AF42)</f>
        <v>0</v>
      </c>
      <c r="AG43" s="52">
        <f t="shared" si="84"/>
        <v>0</v>
      </c>
      <c r="AH43" s="8">
        <f>SUM(AH41:AH42)</f>
        <v>0</v>
      </c>
      <c r="AI43" s="8">
        <f t="shared" ref="AI43:AS43" si="85">SUM(AI41:AI42)</f>
        <v>-2.3100433808371005E-4</v>
      </c>
      <c r="AJ43" s="323">
        <f t="shared" ref="AJ43" si="86">SUM(AJ41:AJ42)</f>
        <v>0</v>
      </c>
      <c r="AK43" s="207">
        <f t="shared" si="85"/>
        <v>0</v>
      </c>
      <c r="AL43" s="208">
        <f t="shared" si="85"/>
        <v>0</v>
      </c>
      <c r="AM43" s="209">
        <f t="shared" si="85"/>
        <v>0</v>
      </c>
      <c r="AN43" s="207">
        <f t="shared" si="85"/>
        <v>1.9015085202564301E-3</v>
      </c>
      <c r="AO43" s="208">
        <f t="shared" si="85"/>
        <v>-3.3592978428005327E-3</v>
      </c>
      <c r="AP43" s="209">
        <f t="shared" si="85"/>
        <v>-1.4577893225441027E-3</v>
      </c>
      <c r="AQ43" s="207">
        <f t="shared" si="85"/>
        <v>0</v>
      </c>
      <c r="AR43" s="208">
        <f t="shared" si="85"/>
        <v>0</v>
      </c>
      <c r="AS43" s="209">
        <f t="shared" si="85"/>
        <v>0</v>
      </c>
      <c r="AT43" s="260">
        <f t="shared" si="1"/>
        <v>-1.4577893225441027E-3</v>
      </c>
      <c r="AU43" s="210"/>
    </row>
    <row r="44" spans="1:47" s="22" customFormat="1" ht="15" x14ac:dyDescent="0.2">
      <c r="A44" s="20"/>
      <c r="B44" s="29"/>
      <c r="C44" s="29"/>
      <c r="D44" s="52"/>
      <c r="E44" s="8"/>
      <c r="F44" s="29"/>
      <c r="G44" s="52"/>
      <c r="H44" s="206"/>
      <c r="I44" s="29"/>
      <c r="J44" s="52"/>
      <c r="K44" s="206"/>
      <c r="L44" s="8"/>
      <c r="M44" s="29"/>
      <c r="N44" s="29"/>
      <c r="O44" s="52"/>
      <c r="P44" s="8"/>
      <c r="Q44" s="29"/>
      <c r="R44" s="52"/>
      <c r="S44" s="206"/>
      <c r="T44" s="29"/>
      <c r="U44" s="52"/>
      <c r="V44" s="206"/>
      <c r="W44" s="8"/>
      <c r="X44" s="201"/>
      <c r="Y44" s="29"/>
      <c r="Z44" s="29"/>
      <c r="AA44" s="52"/>
      <c r="AB44" s="8"/>
      <c r="AC44" s="29"/>
      <c r="AD44" s="52"/>
      <c r="AE44" s="206"/>
      <c r="AF44" s="29"/>
      <c r="AG44" s="52"/>
      <c r="AH44" s="206"/>
      <c r="AI44" s="8"/>
      <c r="AJ44" s="323"/>
      <c r="AK44" s="214"/>
      <c r="AL44" s="210"/>
      <c r="AM44" s="215"/>
      <c r="AN44" s="214"/>
      <c r="AO44" s="210"/>
      <c r="AP44" s="215"/>
      <c r="AQ44" s="214"/>
      <c r="AR44" s="210"/>
      <c r="AS44" s="215"/>
      <c r="AT44" s="261"/>
      <c r="AU44" s="210"/>
    </row>
    <row r="45" spans="1:47" s="22" customFormat="1" ht="15.75" x14ac:dyDescent="0.25">
      <c r="A45" s="16" t="s">
        <v>56</v>
      </c>
      <c r="B45" s="29"/>
      <c r="C45" s="29"/>
      <c r="D45" s="52"/>
      <c r="E45" s="8"/>
      <c r="F45" s="29"/>
      <c r="G45" s="52"/>
      <c r="H45" s="224"/>
      <c r="I45" s="29"/>
      <c r="J45" s="52"/>
      <c r="K45" s="224"/>
      <c r="L45" s="8"/>
      <c r="M45" s="29"/>
      <c r="N45" s="29"/>
      <c r="O45" s="52"/>
      <c r="P45" s="8"/>
      <c r="Q45" s="29"/>
      <c r="R45" s="52"/>
      <c r="S45" s="224"/>
      <c r="T45" s="29"/>
      <c r="U45" s="52"/>
      <c r="V45" s="224"/>
      <c r="W45" s="8"/>
      <c r="X45" s="201"/>
      <c r="Y45" s="29"/>
      <c r="Z45" s="29"/>
      <c r="AA45" s="52"/>
      <c r="AB45" s="8"/>
      <c r="AC45" s="29"/>
      <c r="AD45" s="52"/>
      <c r="AE45" s="224"/>
      <c r="AF45" s="29"/>
      <c r="AG45" s="52"/>
      <c r="AH45" s="224"/>
      <c r="AI45" s="8"/>
      <c r="AJ45" s="323"/>
      <c r="AK45" s="214"/>
      <c r="AL45" s="210"/>
      <c r="AM45" s="215"/>
      <c r="AN45" s="214"/>
      <c r="AO45" s="210"/>
      <c r="AP45" s="215"/>
      <c r="AQ45" s="214"/>
      <c r="AR45" s="210"/>
      <c r="AS45" s="215"/>
      <c r="AT45" s="261"/>
      <c r="AU45" s="210"/>
    </row>
    <row r="46" spans="1:47" s="22" customFormat="1" ht="15" x14ac:dyDescent="0.2">
      <c r="A46" s="20" t="s">
        <v>22</v>
      </c>
      <c r="B46" s="29">
        <f>'Revenues at 2025 DSM Riders'!$W47</f>
        <v>3.7953543365505354E-2</v>
      </c>
      <c r="C46" s="29">
        <f>'Revenues at 2025 DSM Riders'!$Y47</f>
        <v>1.8448021569584042E-3</v>
      </c>
      <c r="D46" s="52">
        <f>'Revenues at 2025 DSM Riders'!$Z47</f>
        <v>7.2674024365028042E-4</v>
      </c>
      <c r="E46" s="8">
        <f>SUM(C46:D46)</f>
        <v>2.5715424006086847E-3</v>
      </c>
      <c r="F46" s="29"/>
      <c r="G46" s="52"/>
      <c r="H46" s="206"/>
      <c r="I46" s="29">
        <f>'Revenues at 2025 DSM Riders'!$AE47</f>
        <v>0</v>
      </c>
      <c r="J46" s="52">
        <f>'Revenues at 2025 DSM Riders'!$AF47</f>
        <v>0</v>
      </c>
      <c r="K46" s="206"/>
      <c r="L46" s="8">
        <f>B46+E46+H46+K46</f>
        <v>4.0525085766114036E-2</v>
      </c>
      <c r="M46" s="29">
        <f>'Revenues at 2026 DSM Riders'!$W47</f>
        <v>3.7953543365505354E-2</v>
      </c>
      <c r="N46" s="29">
        <f>'Revenues at 2026 DSM Riders'!$Y47</f>
        <v>1.8448021569584042E-3</v>
      </c>
      <c r="O46" s="52">
        <f>'Revenues at 2026 DSM Riders'!$Z47</f>
        <v>7.2674024365028042E-4</v>
      </c>
      <c r="P46" s="8">
        <f>SUM(N46:O46)</f>
        <v>2.5715424006086847E-3</v>
      </c>
      <c r="Q46" s="29"/>
      <c r="R46" s="52"/>
      <c r="S46" s="206"/>
      <c r="T46" s="29">
        <f>'Revenues at 2026 DSM Riders'!$AE47</f>
        <v>0</v>
      </c>
      <c r="U46" s="52">
        <f>'Revenues at 2026 DSM Riders'!$AF47</f>
        <v>0</v>
      </c>
      <c r="V46" s="206"/>
      <c r="W46" s="8">
        <f t="shared" ref="W46:W47" si="87">M46+P46+S46+V46</f>
        <v>4.0525085766114036E-2</v>
      </c>
      <c r="X46" s="201"/>
      <c r="Y46" s="29">
        <f t="shared" ref="Y46:AA47" si="88">M46-B46</f>
        <v>0</v>
      </c>
      <c r="Z46" s="29">
        <f t="shared" si="88"/>
        <v>0</v>
      </c>
      <c r="AA46" s="52">
        <f t="shared" si="88"/>
        <v>0</v>
      </c>
      <c r="AB46" s="8">
        <f>SUM(Z46:AA46)</f>
        <v>0</v>
      </c>
      <c r="AC46" s="29">
        <f>Q46-F46</f>
        <v>0</v>
      </c>
      <c r="AD46" s="52">
        <f>R46-G46</f>
        <v>0</v>
      </c>
      <c r="AE46" s="206">
        <f>SUM(AC46:AD46)</f>
        <v>0</v>
      </c>
      <c r="AF46" s="29">
        <f>T46-I46</f>
        <v>0</v>
      </c>
      <c r="AG46" s="52">
        <f>U46-J46</f>
        <v>0</v>
      </c>
      <c r="AH46" s="206">
        <f>SUM(AF46:AG46)</f>
        <v>0</v>
      </c>
      <c r="AI46" s="8">
        <f>Y46+AB46+AE46+AH46</f>
        <v>0</v>
      </c>
      <c r="AJ46" s="323">
        <f>Y46/$L48</f>
        <v>0</v>
      </c>
      <c r="AK46" s="207">
        <f>Z46/$L48</f>
        <v>0</v>
      </c>
      <c r="AL46" s="208">
        <f>AA46/$L48</f>
        <v>0</v>
      </c>
      <c r="AM46" s="209">
        <f>SUM(AK46:AL46)</f>
        <v>0</v>
      </c>
      <c r="AN46" s="207"/>
      <c r="AO46" s="208"/>
      <c r="AP46" s="209"/>
      <c r="AQ46" s="207"/>
      <c r="AR46" s="208"/>
      <c r="AS46" s="209">
        <f>SUM(AQ46:AR46)</f>
        <v>0</v>
      </c>
      <c r="AT46" s="260">
        <f>AJ46+AM46+AP46+AS46</f>
        <v>0</v>
      </c>
      <c r="AU46" s="210"/>
    </row>
    <row r="47" spans="1:47" s="22" customFormat="1" ht="15" x14ac:dyDescent="0.2">
      <c r="A47" s="20" t="s">
        <v>23</v>
      </c>
      <c r="B47" s="30">
        <f>'Revenues at 2025 DSM Riders'!$W48</f>
        <v>4.7195336306625396E-2</v>
      </c>
      <c r="C47" s="30"/>
      <c r="D47" s="54"/>
      <c r="E47" s="31">
        <v>0</v>
      </c>
      <c r="F47" s="30">
        <f>'Revenues at 2025 DSM Riders'!$AB48</f>
        <v>3.6243840356405014E-3</v>
      </c>
      <c r="G47" s="54">
        <f>'Revenues at 2025 DSM Riders'!$AC48</f>
        <v>-1.164647826362629E-4</v>
      </c>
      <c r="H47" s="31">
        <f>SUM(F47:G47)</f>
        <v>3.5079192530042386E-3</v>
      </c>
      <c r="I47" s="30">
        <f>'Revenues at 2025 DSM Riders'!$AE48</f>
        <v>1.6537999134349332E-3</v>
      </c>
      <c r="J47" s="54">
        <f>'Revenues at 2025 DSM Riders'!$AF48</f>
        <v>0</v>
      </c>
      <c r="K47" s="31">
        <f>SUM(I47:J47)</f>
        <v>1.6537999134349332E-3</v>
      </c>
      <c r="L47" s="31">
        <f>B47+E47+H47+K47</f>
        <v>5.2357055473064573E-2</v>
      </c>
      <c r="M47" s="30">
        <f>'Revenues at 2026 DSM Riders'!$W48</f>
        <v>4.7195336306625396E-2</v>
      </c>
      <c r="N47" s="30"/>
      <c r="O47" s="54"/>
      <c r="P47" s="31">
        <v>0</v>
      </c>
      <c r="Q47" s="30">
        <f>'Revenues at 2026 DSM Riders'!$AB48</f>
        <v>3.7682204595552546E-3</v>
      </c>
      <c r="R47" s="54">
        <f>'Revenues at 2026 DSM Riders'!$AC48</f>
        <v>-3.7057323570162778E-4</v>
      </c>
      <c r="S47" s="31">
        <f>SUM(Q47:R47)</f>
        <v>3.3976472238536268E-3</v>
      </c>
      <c r="T47" s="30">
        <f>'Revenues at 2026 DSM Riders'!$AE48</f>
        <v>1.6537999134349332E-3</v>
      </c>
      <c r="U47" s="54">
        <f>'Revenues at 2026 DSM Riders'!$AF48</f>
        <v>0</v>
      </c>
      <c r="V47" s="31">
        <f>SUM(T47:U47)</f>
        <v>1.6537999134349332E-3</v>
      </c>
      <c r="W47" s="31">
        <f t="shared" si="87"/>
        <v>5.2246783443913959E-2</v>
      </c>
      <c r="X47" s="201"/>
      <c r="Y47" s="30">
        <f t="shared" si="88"/>
        <v>0</v>
      </c>
      <c r="Z47" s="30">
        <f t="shared" si="88"/>
        <v>0</v>
      </c>
      <c r="AA47" s="54">
        <f t="shared" si="88"/>
        <v>0</v>
      </c>
      <c r="AB47" s="31">
        <f>SUM(Z47:AA47)</f>
        <v>0</v>
      </c>
      <c r="AC47" s="30">
        <f>Q47-F47</f>
        <v>1.4383642391475318E-4</v>
      </c>
      <c r="AD47" s="54">
        <f>R47-G47</f>
        <v>-2.5410845306536486E-4</v>
      </c>
      <c r="AE47" s="31">
        <f>SUM(AC47:AD47)</f>
        <v>-1.1027202915061168E-4</v>
      </c>
      <c r="AF47" s="30">
        <f>T47-I47</f>
        <v>0</v>
      </c>
      <c r="AG47" s="54">
        <f>U47-J47</f>
        <v>0</v>
      </c>
      <c r="AH47" s="31">
        <f>SUM(AF47:AG47)</f>
        <v>0</v>
      </c>
      <c r="AI47" s="31">
        <f>Y47+AB47+AE47+AH47</f>
        <v>-1.1027202915061168E-4</v>
      </c>
      <c r="AJ47" s="323"/>
      <c r="AK47" s="211"/>
      <c r="AL47" s="212"/>
      <c r="AM47" s="213"/>
      <c r="AN47" s="211">
        <f>AC47/$L48</f>
        <v>1.5485907408654953E-3</v>
      </c>
      <c r="AO47" s="212">
        <f>AD47/$L48</f>
        <v>-2.7358160532821502E-3</v>
      </c>
      <c r="AP47" s="213">
        <f>SUM(AN47:AO47)</f>
        <v>-1.1872253124166549E-3</v>
      </c>
      <c r="AQ47" s="211">
        <f>AF47/$L48</f>
        <v>0</v>
      </c>
      <c r="AR47" s="212">
        <f>AG47/$L48</f>
        <v>0</v>
      </c>
      <c r="AS47" s="213">
        <f>SUM(AQ47:AR47)</f>
        <v>0</v>
      </c>
      <c r="AT47" s="262">
        <f t="shared" ref="AT47" si="89">AJ47+AM47+AP47+AS47</f>
        <v>-1.1872253124166549E-3</v>
      </c>
      <c r="AU47" s="210"/>
    </row>
    <row r="48" spans="1:47" s="22" customFormat="1" ht="15" x14ac:dyDescent="0.2">
      <c r="A48" s="20" t="s">
        <v>24</v>
      </c>
      <c r="B48" s="29">
        <f t="shared" ref="B48:G48" si="90">SUM(B46:B47)</f>
        <v>8.5148879672130751E-2</v>
      </c>
      <c r="C48" s="29">
        <f t="shared" si="90"/>
        <v>1.8448021569584042E-3</v>
      </c>
      <c r="D48" s="52">
        <f t="shared" si="90"/>
        <v>7.2674024365028042E-4</v>
      </c>
      <c r="E48" s="8">
        <f t="shared" si="90"/>
        <v>2.5715424006086847E-3</v>
      </c>
      <c r="F48" s="29">
        <f t="shared" si="90"/>
        <v>3.6243840356405014E-3</v>
      </c>
      <c r="G48" s="52">
        <f t="shared" si="90"/>
        <v>-1.164647826362629E-4</v>
      </c>
      <c r="H48" s="8">
        <f>SUM(H46:H47)</f>
        <v>3.5079192530042386E-3</v>
      </c>
      <c r="I48" s="29">
        <f t="shared" ref="I48:J48" si="91">SUM(I46:I47)</f>
        <v>1.6537999134349332E-3</v>
      </c>
      <c r="J48" s="52">
        <f t="shared" si="91"/>
        <v>0</v>
      </c>
      <c r="K48" s="8">
        <f>SUM(K46:K47)</f>
        <v>1.6537999134349332E-3</v>
      </c>
      <c r="L48" s="8">
        <f>SUM(L46:L47)</f>
        <v>9.2882141239178609E-2</v>
      </c>
      <c r="M48" s="29">
        <f t="shared" ref="M48:R48" si="92">SUM(M46:M47)</f>
        <v>8.5148879672130751E-2</v>
      </c>
      <c r="N48" s="29">
        <f t="shared" si="92"/>
        <v>1.8448021569584042E-3</v>
      </c>
      <c r="O48" s="52">
        <f t="shared" si="92"/>
        <v>7.2674024365028042E-4</v>
      </c>
      <c r="P48" s="8">
        <f t="shared" si="92"/>
        <v>2.5715424006086847E-3</v>
      </c>
      <c r="Q48" s="29">
        <f t="shared" si="92"/>
        <v>3.7682204595552546E-3</v>
      </c>
      <c r="R48" s="52">
        <f t="shared" si="92"/>
        <v>-3.7057323570162778E-4</v>
      </c>
      <c r="S48" s="8">
        <f>SUM(S46:S47)</f>
        <v>3.3976472238536268E-3</v>
      </c>
      <c r="T48" s="29">
        <f t="shared" ref="T48:U48" si="93">SUM(T46:T47)</f>
        <v>1.6537999134349332E-3</v>
      </c>
      <c r="U48" s="52">
        <f t="shared" si="93"/>
        <v>0</v>
      </c>
      <c r="V48" s="8">
        <f>SUM(V46:V47)</f>
        <v>1.6537999134349332E-3</v>
      </c>
      <c r="W48" s="8">
        <f>SUM(W46:W47)</f>
        <v>9.2771869210028002E-2</v>
      </c>
      <c r="X48" s="201"/>
      <c r="Y48" s="29">
        <f t="shared" ref="Y48:AD48" si="94">SUM(Y46:Y47)</f>
        <v>0</v>
      </c>
      <c r="Z48" s="29">
        <f t="shared" si="94"/>
        <v>0</v>
      </c>
      <c r="AA48" s="52">
        <f t="shared" si="94"/>
        <v>0</v>
      </c>
      <c r="AB48" s="8">
        <f t="shared" si="94"/>
        <v>0</v>
      </c>
      <c r="AC48" s="29">
        <f t="shared" si="94"/>
        <v>1.4383642391475318E-4</v>
      </c>
      <c r="AD48" s="52">
        <f t="shared" si="94"/>
        <v>-2.5410845306536486E-4</v>
      </c>
      <c r="AE48" s="8">
        <f>SUM(AE46:AE47)</f>
        <v>-1.1027202915061168E-4</v>
      </c>
      <c r="AF48" s="29">
        <f t="shared" ref="AF48:AG48" si="95">SUM(AF46:AF47)</f>
        <v>0</v>
      </c>
      <c r="AG48" s="52">
        <f t="shared" si="95"/>
        <v>0</v>
      </c>
      <c r="AH48" s="8">
        <f>SUM(AH46:AH47)</f>
        <v>0</v>
      </c>
      <c r="AI48" s="8">
        <f t="shared" ref="AI48:AS48" si="96">SUM(AI46:AI47)</f>
        <v>-1.1027202915061168E-4</v>
      </c>
      <c r="AJ48" s="323">
        <f t="shared" ref="AJ48" si="97">SUM(AJ46:AJ47)</f>
        <v>0</v>
      </c>
      <c r="AK48" s="207">
        <f t="shared" si="96"/>
        <v>0</v>
      </c>
      <c r="AL48" s="208">
        <f t="shared" si="96"/>
        <v>0</v>
      </c>
      <c r="AM48" s="209">
        <f t="shared" si="96"/>
        <v>0</v>
      </c>
      <c r="AN48" s="207">
        <f t="shared" si="96"/>
        <v>1.5485907408654953E-3</v>
      </c>
      <c r="AO48" s="208">
        <f t="shared" si="96"/>
        <v>-2.7358160532821502E-3</v>
      </c>
      <c r="AP48" s="209">
        <f t="shared" si="96"/>
        <v>-1.1872253124166549E-3</v>
      </c>
      <c r="AQ48" s="207">
        <f t="shared" si="96"/>
        <v>0</v>
      </c>
      <c r="AR48" s="208">
        <f t="shared" si="96"/>
        <v>0</v>
      </c>
      <c r="AS48" s="209">
        <f t="shared" si="96"/>
        <v>0</v>
      </c>
      <c r="AT48" s="260">
        <f t="shared" si="1"/>
        <v>-1.1872253124166549E-3</v>
      </c>
      <c r="AU48" s="210"/>
    </row>
    <row r="49" spans="1:51" s="22" customFormat="1" ht="15" x14ac:dyDescent="0.2">
      <c r="A49" s="20"/>
      <c r="B49" s="29"/>
      <c r="C49" s="29"/>
      <c r="D49" s="52"/>
      <c r="E49" s="8"/>
      <c r="F49" s="29"/>
      <c r="G49" s="52"/>
      <c r="H49" s="206"/>
      <c r="I49" s="29"/>
      <c r="J49" s="52"/>
      <c r="K49" s="206"/>
      <c r="L49" s="8"/>
      <c r="M49" s="29"/>
      <c r="N49" s="29"/>
      <c r="O49" s="52"/>
      <c r="P49" s="8"/>
      <c r="Q49" s="29"/>
      <c r="R49" s="52"/>
      <c r="S49" s="206"/>
      <c r="T49" s="29"/>
      <c r="U49" s="52"/>
      <c r="V49" s="206"/>
      <c r="W49" s="8"/>
      <c r="X49" s="201"/>
      <c r="Y49" s="29"/>
      <c r="Z49" s="29"/>
      <c r="AA49" s="52"/>
      <c r="AB49" s="8"/>
      <c r="AC49" s="29"/>
      <c r="AD49" s="52"/>
      <c r="AE49" s="206"/>
      <c r="AF49" s="29"/>
      <c r="AG49" s="52"/>
      <c r="AH49" s="206"/>
      <c r="AI49" s="8"/>
      <c r="AJ49" s="323"/>
      <c r="AK49" s="214"/>
      <c r="AL49" s="210"/>
      <c r="AM49" s="215"/>
      <c r="AN49" s="214"/>
      <c r="AO49" s="210"/>
      <c r="AP49" s="215"/>
      <c r="AQ49" s="214"/>
      <c r="AR49" s="210"/>
      <c r="AS49" s="215"/>
      <c r="AT49" s="261"/>
      <c r="AU49" s="210"/>
    </row>
    <row r="50" spans="1:51" s="22" customFormat="1" ht="15.75" x14ac:dyDescent="0.25">
      <c r="A50" s="16" t="s">
        <v>46</v>
      </c>
      <c r="B50" s="29"/>
      <c r="C50" s="29"/>
      <c r="D50" s="52"/>
      <c r="E50" s="8"/>
      <c r="F50" s="29"/>
      <c r="G50" s="52"/>
      <c r="H50" s="224"/>
      <c r="I50" s="29"/>
      <c r="J50" s="52"/>
      <c r="K50" s="224"/>
      <c r="L50" s="8"/>
      <c r="M50" s="29"/>
      <c r="N50" s="29"/>
      <c r="O50" s="52"/>
      <c r="P50" s="8"/>
      <c r="Q50" s="29"/>
      <c r="R50" s="52"/>
      <c r="S50" s="224"/>
      <c r="T50" s="29"/>
      <c r="U50" s="52"/>
      <c r="V50" s="224"/>
      <c r="W50" s="8"/>
      <c r="X50" s="201"/>
      <c r="Y50" s="29"/>
      <c r="Z50" s="29"/>
      <c r="AA50" s="52"/>
      <c r="AB50" s="8"/>
      <c r="AC50" s="29"/>
      <c r="AD50" s="52"/>
      <c r="AE50" s="224"/>
      <c r="AF50" s="29"/>
      <c r="AG50" s="52"/>
      <c r="AH50" s="224"/>
      <c r="AI50" s="8"/>
      <c r="AJ50" s="323"/>
      <c r="AK50" s="214"/>
      <c r="AL50" s="210"/>
      <c r="AM50" s="215"/>
      <c r="AN50" s="214"/>
      <c r="AO50" s="210"/>
      <c r="AP50" s="215"/>
      <c r="AQ50" s="214"/>
      <c r="AR50" s="210"/>
      <c r="AS50" s="215"/>
      <c r="AT50" s="261"/>
      <c r="AU50" s="210"/>
    </row>
    <row r="51" spans="1:51" s="22" customFormat="1" ht="15" x14ac:dyDescent="0.2">
      <c r="A51" s="20" t="s">
        <v>22</v>
      </c>
      <c r="B51" s="29">
        <f t="shared" ref="B51:D51" si="98">B36+B41+B46</f>
        <v>30.713598710070816</v>
      </c>
      <c r="C51" s="29">
        <f t="shared" si="98"/>
        <v>1.4928912592596102</v>
      </c>
      <c r="D51" s="52">
        <f t="shared" si="98"/>
        <v>0.58810867789014953</v>
      </c>
      <c r="E51" s="8">
        <f t="shared" ref="E51:E52" si="99">SUM(C51:D51)</f>
        <v>2.0809999371497598</v>
      </c>
      <c r="F51" s="29"/>
      <c r="G51" s="52"/>
      <c r="H51" s="8"/>
      <c r="I51" s="29">
        <f t="shared" ref="I51:J52" si="100">I36+I41+I46</f>
        <v>0</v>
      </c>
      <c r="J51" s="52">
        <f t="shared" si="100"/>
        <v>0</v>
      </c>
      <c r="K51" s="8">
        <f t="shared" ref="K51:K52" si="101">SUM(I51:J51)</f>
        <v>0</v>
      </c>
      <c r="L51" s="8">
        <f>L36+L41+L46</f>
        <v>32.794598647220575</v>
      </c>
      <c r="M51" s="29">
        <f t="shared" ref="M51:O52" si="102">M36+M41+M46</f>
        <v>30.713598710070816</v>
      </c>
      <c r="N51" s="29">
        <f t="shared" si="102"/>
        <v>1.4928912592596102</v>
      </c>
      <c r="O51" s="52">
        <f t="shared" si="102"/>
        <v>0.58810867789014953</v>
      </c>
      <c r="P51" s="8">
        <f t="shared" ref="P51:P52" si="103">SUM(N51:O51)</f>
        <v>2.0809999371497598</v>
      </c>
      <c r="Q51" s="29"/>
      <c r="R51" s="52"/>
      <c r="S51" s="8"/>
      <c r="T51" s="29">
        <f t="shared" ref="T51:U52" si="104">T36+T41+T46</f>
        <v>0</v>
      </c>
      <c r="U51" s="52">
        <f t="shared" si="104"/>
        <v>0</v>
      </c>
      <c r="V51" s="8">
        <f t="shared" ref="V51:V52" si="105">SUM(T51:U51)</f>
        <v>0</v>
      </c>
      <c r="W51" s="8">
        <f>W36+W41+W46</f>
        <v>32.794598647220575</v>
      </c>
      <c r="X51" s="201"/>
      <c r="Y51" s="29">
        <f t="shared" ref="Y51:AA52" si="106">M51-B51</f>
        <v>0</v>
      </c>
      <c r="Z51" s="29">
        <f t="shared" si="106"/>
        <v>0</v>
      </c>
      <c r="AA51" s="52">
        <f t="shared" si="106"/>
        <v>0</v>
      </c>
      <c r="AB51" s="8">
        <f>SUM(Z51:AA51)</f>
        <v>0</v>
      </c>
      <c r="AC51" s="29">
        <f>Q51-F51</f>
        <v>0</v>
      </c>
      <c r="AD51" s="52">
        <f>R51-G51</f>
        <v>0</v>
      </c>
      <c r="AE51" s="8">
        <f>SUM(AC51:AD51)</f>
        <v>0</v>
      </c>
      <c r="AF51" s="29">
        <f>T51-I51</f>
        <v>0</v>
      </c>
      <c r="AG51" s="52">
        <f>U51-J51</f>
        <v>0</v>
      </c>
      <c r="AH51" s="8">
        <f>SUM(AF51:AG51)</f>
        <v>0</v>
      </c>
      <c r="AI51" s="8">
        <f>Y51+AB51+AE51+AH51</f>
        <v>0</v>
      </c>
      <c r="AJ51" s="323">
        <f>Y51/$L53</f>
        <v>0</v>
      </c>
      <c r="AK51" s="207">
        <f>Z51/$L53</f>
        <v>0</v>
      </c>
      <c r="AL51" s="208">
        <f>AA51/$L53</f>
        <v>0</v>
      </c>
      <c r="AM51" s="209">
        <f>SUM(AK51:AL51)</f>
        <v>0</v>
      </c>
      <c r="AN51" s="207"/>
      <c r="AO51" s="208"/>
      <c r="AP51" s="209"/>
      <c r="AQ51" s="207"/>
      <c r="AR51" s="208"/>
      <c r="AS51" s="209"/>
      <c r="AT51" s="260">
        <f>AJ51+AM51+AP51+AS51</f>
        <v>0</v>
      </c>
      <c r="AU51" s="210"/>
      <c r="AX51" s="348"/>
      <c r="AY51" s="349"/>
    </row>
    <row r="52" spans="1:51" s="22" customFormat="1" ht="17.25" x14ac:dyDescent="0.35">
      <c r="A52" s="20" t="s">
        <v>23</v>
      </c>
      <c r="B52" s="32">
        <f>B37+B42+B47</f>
        <v>37.01884936780808</v>
      </c>
      <c r="C52" s="32"/>
      <c r="D52" s="21"/>
      <c r="E52" s="33">
        <f t="shared" si="99"/>
        <v>0</v>
      </c>
      <c r="F52" s="32">
        <f t="shared" ref="F52:G52" si="107">F37+F42+F47</f>
        <v>2.9330035346060024</v>
      </c>
      <c r="G52" s="21">
        <f t="shared" si="107"/>
        <v>-9.4248185559318839E-2</v>
      </c>
      <c r="H52" s="33">
        <f t="shared" ref="H52" si="108">SUM(F52:G52)</f>
        <v>2.8387553490466835</v>
      </c>
      <c r="I52" s="32">
        <f t="shared" si="100"/>
        <v>1.3383242349423274</v>
      </c>
      <c r="J52" s="21">
        <f t="shared" si="100"/>
        <v>0</v>
      </c>
      <c r="K52" s="33">
        <f t="shared" si="101"/>
        <v>1.3383242349423274</v>
      </c>
      <c r="L52" s="33">
        <f t="shared" ref="L52" si="109">L37+L42+L47</f>
        <v>41.195928951797093</v>
      </c>
      <c r="M52" s="32">
        <f t="shared" si="102"/>
        <v>37.01884936780808</v>
      </c>
      <c r="N52" s="32">
        <f t="shared" si="102"/>
        <v>0</v>
      </c>
      <c r="O52" s="21">
        <f t="shared" si="102"/>
        <v>0</v>
      </c>
      <c r="P52" s="33">
        <f t="shared" si="103"/>
        <v>0</v>
      </c>
      <c r="Q52" s="32">
        <f t="shared" ref="Q52:R52" si="110">Q37+Q42+Q47</f>
        <v>3.0494019999999993</v>
      </c>
      <c r="R52" s="21">
        <f t="shared" si="110"/>
        <v>-0.29988340072554748</v>
      </c>
      <c r="S52" s="33">
        <f t="shared" ref="S52" si="111">SUM(Q52:R52)</f>
        <v>2.749518599274452</v>
      </c>
      <c r="T52" s="32">
        <f t="shared" si="104"/>
        <v>1.3383242349423274</v>
      </c>
      <c r="U52" s="21">
        <f t="shared" si="104"/>
        <v>0</v>
      </c>
      <c r="V52" s="33">
        <f t="shared" si="105"/>
        <v>1.3383242349423274</v>
      </c>
      <c r="W52" s="33">
        <f t="shared" ref="W52" si="112">W37+W42+W47</f>
        <v>41.10669220202486</v>
      </c>
      <c r="X52" s="201"/>
      <c r="Y52" s="32">
        <f t="shared" si="106"/>
        <v>0</v>
      </c>
      <c r="Z52" s="32">
        <f t="shared" si="106"/>
        <v>0</v>
      </c>
      <c r="AA52" s="21">
        <f t="shared" si="106"/>
        <v>0</v>
      </c>
      <c r="AB52" s="33">
        <f>SUM(Z52:AA52)</f>
        <v>0</v>
      </c>
      <c r="AC52" s="30">
        <f>Q52-F52</f>
        <v>0.1163984653939969</v>
      </c>
      <c r="AD52" s="54">
        <f>R52-G52</f>
        <v>-0.20563521516622862</v>
      </c>
      <c r="AE52" s="31">
        <f>SUM(AC52:AD52)</f>
        <v>-8.9236749772231727E-2</v>
      </c>
      <c r="AF52" s="30">
        <f>T52-I52</f>
        <v>0</v>
      </c>
      <c r="AG52" s="54">
        <f>U52-J52</f>
        <v>0</v>
      </c>
      <c r="AH52" s="33">
        <f>SUM(AF52:AG52)</f>
        <v>0</v>
      </c>
      <c r="AI52" s="33">
        <f>Y52+AB52+AE52+AH52</f>
        <v>-8.9236749772231727E-2</v>
      </c>
      <c r="AJ52" s="323">
        <f>Y52/$L53</f>
        <v>0</v>
      </c>
      <c r="AK52" s="211">
        <f>Z52/$L53</f>
        <v>0</v>
      </c>
      <c r="AL52" s="212">
        <f>AA52/$L53</f>
        <v>0</v>
      </c>
      <c r="AM52" s="213">
        <f>SUM(AK52:AL52)</f>
        <v>0</v>
      </c>
      <c r="AN52" s="211">
        <f>AC52/$L53</f>
        <v>1.5731536072401552E-3</v>
      </c>
      <c r="AO52" s="212">
        <f>AD52/$L53</f>
        <v>-2.7792100129443967E-3</v>
      </c>
      <c r="AP52" s="213">
        <f>SUM(AN52:AO52)</f>
        <v>-1.2060564057042415E-3</v>
      </c>
      <c r="AQ52" s="211">
        <f>AF52/$L53</f>
        <v>0</v>
      </c>
      <c r="AR52" s="212">
        <f>AG52/$L53</f>
        <v>0</v>
      </c>
      <c r="AS52" s="213">
        <f>SUM(AQ52:AR52)</f>
        <v>0</v>
      </c>
      <c r="AT52" s="262">
        <f t="shared" ref="AT52" si="113">AJ52+AM52+AP52+AS52</f>
        <v>-1.2060564057042415E-3</v>
      </c>
      <c r="AU52" s="210"/>
    </row>
    <row r="53" spans="1:51" s="22" customFormat="1" ht="18" x14ac:dyDescent="0.25">
      <c r="A53" s="23" t="s">
        <v>24</v>
      </c>
      <c r="B53" s="29">
        <f>SUM(B51:B52)</f>
        <v>67.7324480778789</v>
      </c>
      <c r="C53" s="29">
        <f>SUM(C51:C52)</f>
        <v>1.4928912592596102</v>
      </c>
      <c r="D53" s="52">
        <f>SUM(D51:D52)</f>
        <v>0.58810867789014953</v>
      </c>
      <c r="E53" s="8">
        <f>SUM(E51:E52)</f>
        <v>2.0809999371497598</v>
      </c>
      <c r="F53" s="29">
        <f t="shared" ref="F53:G53" si="114">SUM(F51:F52)</f>
        <v>2.9330035346060024</v>
      </c>
      <c r="G53" s="52">
        <f t="shared" si="114"/>
        <v>-9.4248185559318839E-2</v>
      </c>
      <c r="H53" s="8">
        <f>SUM(H51:H52)</f>
        <v>2.8387553490466835</v>
      </c>
      <c r="I53" s="29">
        <f t="shared" ref="I53:J53" si="115">SUM(I51:I52)</f>
        <v>1.3383242349423274</v>
      </c>
      <c r="J53" s="52">
        <f t="shared" si="115"/>
        <v>0</v>
      </c>
      <c r="K53" s="8">
        <f>SUM(K51:K52)</f>
        <v>1.3383242349423274</v>
      </c>
      <c r="L53" s="8">
        <f t="shared" ref="L53" si="116">SUM(L51:L52)</f>
        <v>73.990527599017668</v>
      </c>
      <c r="M53" s="29">
        <f t="shared" ref="M53:O53" si="117">SUM(M51:M52)</f>
        <v>67.7324480778789</v>
      </c>
      <c r="N53" s="29">
        <f t="shared" si="117"/>
        <v>1.4928912592596102</v>
      </c>
      <c r="O53" s="52">
        <f t="shared" si="117"/>
        <v>0.58810867789014953</v>
      </c>
      <c r="P53" s="8">
        <f>SUM(P51:P52)</f>
        <v>2.0809999371497598</v>
      </c>
      <c r="Q53" s="29">
        <f t="shared" ref="Q53:R53" si="118">SUM(Q51:Q52)</f>
        <v>3.0494019999999993</v>
      </c>
      <c r="R53" s="52">
        <f t="shared" si="118"/>
        <v>-0.29988340072554748</v>
      </c>
      <c r="S53" s="8">
        <f>SUM(S51:S52)</f>
        <v>2.749518599274452</v>
      </c>
      <c r="T53" s="29">
        <f t="shared" ref="T53:U53" si="119">SUM(T51:T52)</f>
        <v>1.3383242349423274</v>
      </c>
      <c r="U53" s="52">
        <f t="shared" si="119"/>
        <v>0</v>
      </c>
      <c r="V53" s="8">
        <f>SUM(V51:V52)</f>
        <v>1.3383242349423274</v>
      </c>
      <c r="W53" s="8">
        <f t="shared" ref="W53" si="120">SUM(W51:W52)</f>
        <v>73.901290849245441</v>
      </c>
      <c r="X53" s="201"/>
      <c r="Y53" s="29">
        <f t="shared" ref="Y53:AA53" si="121">SUM(Y51:Y52)</f>
        <v>0</v>
      </c>
      <c r="Z53" s="29">
        <f t="shared" si="121"/>
        <v>0</v>
      </c>
      <c r="AA53" s="52">
        <f t="shared" si="121"/>
        <v>0</v>
      </c>
      <c r="AB53" s="8">
        <f>SUM(AB51:AB52)</f>
        <v>0</v>
      </c>
      <c r="AC53" s="29">
        <f t="shared" ref="AC53:AD53" si="122">SUM(AC51:AC52)</f>
        <v>0.1163984653939969</v>
      </c>
      <c r="AD53" s="52">
        <f t="shared" si="122"/>
        <v>-0.20563521516622862</v>
      </c>
      <c r="AE53" s="8">
        <f>SUM(AE51:AE52)</f>
        <v>-8.9236749772231727E-2</v>
      </c>
      <c r="AF53" s="29">
        <f t="shared" ref="AF53:AG53" si="123">SUM(AF51:AF52)</f>
        <v>0</v>
      </c>
      <c r="AG53" s="52">
        <f t="shared" si="123"/>
        <v>0</v>
      </c>
      <c r="AH53" s="8">
        <f>SUM(AH51:AH52)</f>
        <v>0</v>
      </c>
      <c r="AI53" s="8">
        <f t="shared" ref="AI53:AS53" si="124">SUM(AI51:AI52)</f>
        <v>-8.9236749772231727E-2</v>
      </c>
      <c r="AJ53" s="323">
        <f t="shared" ref="AJ53" si="125">SUM(AJ51:AJ52)</f>
        <v>0</v>
      </c>
      <c r="AK53" s="207">
        <f t="shared" si="124"/>
        <v>0</v>
      </c>
      <c r="AL53" s="208">
        <f t="shared" si="124"/>
        <v>0</v>
      </c>
      <c r="AM53" s="209">
        <f t="shared" si="124"/>
        <v>0</v>
      </c>
      <c r="AN53" s="207">
        <f t="shared" si="124"/>
        <v>1.5731536072401552E-3</v>
      </c>
      <c r="AO53" s="208">
        <f t="shared" si="124"/>
        <v>-2.7792100129443967E-3</v>
      </c>
      <c r="AP53" s="209">
        <f t="shared" si="124"/>
        <v>-1.2060564057042415E-3</v>
      </c>
      <c r="AQ53" s="207">
        <f t="shared" si="124"/>
        <v>0</v>
      </c>
      <c r="AR53" s="208">
        <f t="shared" si="124"/>
        <v>0</v>
      </c>
      <c r="AS53" s="209">
        <f t="shared" si="124"/>
        <v>0</v>
      </c>
      <c r="AT53" s="260">
        <f t="shared" si="1"/>
        <v>-1.2060564057042415E-3</v>
      </c>
      <c r="AU53" s="210"/>
    </row>
    <row r="54" spans="1:51" s="22" customFormat="1" ht="11.1" customHeight="1" x14ac:dyDescent="0.2">
      <c r="A54" s="20"/>
      <c r="B54" s="29"/>
      <c r="C54" s="29"/>
      <c r="D54" s="52"/>
      <c r="E54" s="8"/>
      <c r="F54" s="29"/>
      <c r="G54" s="52"/>
      <c r="H54" s="206"/>
      <c r="I54" s="29"/>
      <c r="J54" s="52"/>
      <c r="K54" s="206"/>
      <c r="L54" s="8"/>
      <c r="M54" s="29"/>
      <c r="N54" s="29"/>
      <c r="O54" s="52"/>
      <c r="P54" s="8"/>
      <c r="Q54" s="29"/>
      <c r="R54" s="52"/>
      <c r="S54" s="206"/>
      <c r="T54" s="29"/>
      <c r="U54" s="52"/>
      <c r="V54" s="206"/>
      <c r="W54" s="8"/>
      <c r="X54" s="201"/>
      <c r="Y54" s="29"/>
      <c r="Z54" s="29"/>
      <c r="AA54" s="52"/>
      <c r="AB54" s="8"/>
      <c r="AC54" s="29"/>
      <c r="AD54" s="52"/>
      <c r="AE54" s="206"/>
      <c r="AF54" s="29"/>
      <c r="AG54" s="52"/>
      <c r="AH54" s="206"/>
      <c r="AI54" s="8"/>
      <c r="AJ54" s="323"/>
      <c r="AK54" s="214"/>
      <c r="AL54" s="210"/>
      <c r="AM54" s="215"/>
      <c r="AN54" s="214"/>
      <c r="AO54" s="210"/>
      <c r="AP54" s="215"/>
      <c r="AQ54" s="214"/>
      <c r="AR54" s="210"/>
      <c r="AS54" s="215"/>
      <c r="AT54" s="261"/>
      <c r="AU54" s="210"/>
    </row>
    <row r="55" spans="1:51" s="22" customFormat="1" ht="19.149999999999999" customHeight="1" x14ac:dyDescent="0.25">
      <c r="A55" s="18" t="s">
        <v>29</v>
      </c>
      <c r="B55" s="29"/>
      <c r="C55" s="29"/>
      <c r="D55" s="52"/>
      <c r="E55" s="8"/>
      <c r="F55" s="29"/>
      <c r="G55" s="52"/>
      <c r="H55" s="226"/>
      <c r="I55" s="29"/>
      <c r="J55" s="52"/>
      <c r="K55" s="226"/>
      <c r="L55" s="8"/>
      <c r="M55" s="29"/>
      <c r="N55" s="29"/>
      <c r="O55" s="52"/>
      <c r="P55" s="8"/>
      <c r="Q55" s="29"/>
      <c r="R55" s="52"/>
      <c r="S55" s="226"/>
      <c r="T55" s="29"/>
      <c r="U55" s="52"/>
      <c r="V55" s="226"/>
      <c r="W55" s="8"/>
      <c r="X55" s="201"/>
      <c r="Y55" s="29"/>
      <c r="Z55" s="29"/>
      <c r="AA55" s="52"/>
      <c r="AB55" s="8"/>
      <c r="AC55" s="29"/>
      <c r="AD55" s="52"/>
      <c r="AE55" s="226"/>
      <c r="AF55" s="29"/>
      <c r="AG55" s="52"/>
      <c r="AH55" s="226"/>
      <c r="AI55" s="8"/>
      <c r="AJ55" s="323"/>
      <c r="AK55" s="214"/>
      <c r="AL55" s="210"/>
      <c r="AM55" s="215"/>
      <c r="AN55" s="214"/>
      <c r="AO55" s="210"/>
      <c r="AP55" s="215"/>
      <c r="AQ55" s="214"/>
      <c r="AR55" s="210"/>
      <c r="AS55" s="215"/>
      <c r="AT55" s="261"/>
      <c r="AU55" s="210"/>
    </row>
    <row r="56" spans="1:51" s="22" customFormat="1" ht="22.5" customHeight="1" x14ac:dyDescent="0.25">
      <c r="A56" s="16" t="s">
        <v>57</v>
      </c>
      <c r="B56" s="29"/>
      <c r="C56" s="29"/>
      <c r="D56" s="52"/>
      <c r="E56" s="8"/>
      <c r="F56" s="29"/>
      <c r="G56" s="52"/>
      <c r="H56" s="224"/>
      <c r="I56" s="29"/>
      <c r="J56" s="52"/>
      <c r="K56" s="224"/>
      <c r="L56" s="8"/>
      <c r="M56" s="29"/>
      <c r="N56" s="29"/>
      <c r="O56" s="52"/>
      <c r="P56" s="8"/>
      <c r="Q56" s="29"/>
      <c r="R56" s="52"/>
      <c r="S56" s="224"/>
      <c r="T56" s="29"/>
      <c r="U56" s="52"/>
      <c r="V56" s="224"/>
      <c r="W56" s="8"/>
      <c r="X56" s="201"/>
      <c r="Y56" s="29"/>
      <c r="Z56" s="29"/>
      <c r="AA56" s="52"/>
      <c r="AB56" s="8"/>
      <c r="AC56" s="29"/>
      <c r="AD56" s="52"/>
      <c r="AE56" s="224"/>
      <c r="AF56" s="29"/>
      <c r="AG56" s="52"/>
      <c r="AH56" s="224"/>
      <c r="AI56" s="8"/>
      <c r="AJ56" s="323"/>
      <c r="AK56" s="214"/>
      <c r="AL56" s="210"/>
      <c r="AM56" s="215"/>
      <c r="AN56" s="214"/>
      <c r="AO56" s="210"/>
      <c r="AP56" s="215"/>
      <c r="AQ56" s="214"/>
      <c r="AR56" s="210"/>
      <c r="AS56" s="215"/>
      <c r="AT56" s="261"/>
      <c r="AU56" s="210"/>
    </row>
    <row r="57" spans="1:51" s="22" customFormat="1" ht="15" x14ac:dyDescent="0.2">
      <c r="A57" s="20" t="s">
        <v>22</v>
      </c>
      <c r="B57" s="29">
        <f>'Revenues at 2025 DSM Riders'!$W58</f>
        <v>184.81275281432187</v>
      </c>
      <c r="C57" s="29">
        <f>'Revenues at 2025 DSM Riders'!$Y58</f>
        <v>9.0309896663193925</v>
      </c>
      <c r="D57" s="52">
        <f>'Revenues at 2025 DSM Riders'!$Z58</f>
        <v>4.7689154615513116</v>
      </c>
      <c r="E57" s="8">
        <f t="shared" ref="E57:E58" si="126">SUM(C57:D57)</f>
        <v>13.799905127870705</v>
      </c>
      <c r="F57" s="29"/>
      <c r="G57" s="52"/>
      <c r="H57" s="8"/>
      <c r="I57" s="29">
        <f>'Revenues at 2025 DSM Riders'!$AE58</f>
        <v>0</v>
      </c>
      <c r="J57" s="52">
        <f>'Revenues at 2025 DSM Riders'!$AF58</f>
        <v>0</v>
      </c>
      <c r="K57" s="8">
        <f>SUM(I57:J57)</f>
        <v>0</v>
      </c>
      <c r="L57" s="8">
        <f>B57+E57+H57+K57</f>
        <v>198.61265794219258</v>
      </c>
      <c r="M57" s="29">
        <f>'Revenues at 2026 DSM Riders'!$W58</f>
        <v>184.81275281432187</v>
      </c>
      <c r="N57" s="29">
        <f>'Revenues at 2026 DSM Riders'!$Y58</f>
        <v>9.0309896663193925</v>
      </c>
      <c r="O57" s="52">
        <f>'Revenues at 2026 DSM Riders'!$Z58</f>
        <v>4.7689154615513116</v>
      </c>
      <c r="P57" s="8">
        <f t="shared" ref="P57:P58" si="127">SUM(N57:O57)</f>
        <v>13.799905127870705</v>
      </c>
      <c r="Q57" s="29"/>
      <c r="R57" s="52"/>
      <c r="S57" s="8"/>
      <c r="T57" s="29">
        <f>'Revenues at 2026 DSM Riders'!$AE58</f>
        <v>0</v>
      </c>
      <c r="U57" s="52">
        <f>'Revenues at 2026 DSM Riders'!$AF58</f>
        <v>0</v>
      </c>
      <c r="V57" s="8">
        <f>SUM(T57:U57)</f>
        <v>0</v>
      </c>
      <c r="W57" s="8">
        <f t="shared" ref="W57:W58" si="128">M57+P57+S57+V57</f>
        <v>198.61265794219258</v>
      </c>
      <c r="X57" s="201"/>
      <c r="Y57" s="29">
        <f t="shared" ref="Y57:AA58" si="129">M57-B57</f>
        <v>0</v>
      </c>
      <c r="Z57" s="29">
        <f t="shared" si="129"/>
        <v>0</v>
      </c>
      <c r="AA57" s="52">
        <f t="shared" si="129"/>
        <v>0</v>
      </c>
      <c r="AB57" s="8">
        <f t="shared" ref="AB57:AB58" si="130">SUM(Z57:AA57)</f>
        <v>0</v>
      </c>
      <c r="AC57" s="29">
        <f t="shared" ref="AC57:AD58" si="131">Q57-F57</f>
        <v>0</v>
      </c>
      <c r="AD57" s="52">
        <f t="shared" si="131"/>
        <v>0</v>
      </c>
      <c r="AE57" s="8">
        <f t="shared" ref="AE57:AE58" si="132">SUM(AC57:AD57)</f>
        <v>0</v>
      </c>
      <c r="AF57" s="29">
        <f t="shared" ref="AF57:AG58" si="133">T57-I57</f>
        <v>0</v>
      </c>
      <c r="AG57" s="52">
        <f t="shared" si="133"/>
        <v>0</v>
      </c>
      <c r="AH57" s="8">
        <f t="shared" ref="AH57:AH58" si="134">SUM(AF57:AG57)</f>
        <v>0</v>
      </c>
      <c r="AI57" s="8">
        <f t="shared" ref="AI57:AI58" si="135">Y57+AB57+AE57+AH57</f>
        <v>0</v>
      </c>
      <c r="AJ57" s="323">
        <f>Y57/$L59</f>
        <v>0</v>
      </c>
      <c r="AK57" s="207">
        <f>Z57/$L59</f>
        <v>0</v>
      </c>
      <c r="AL57" s="208">
        <f>AA57/$L59</f>
        <v>0</v>
      </c>
      <c r="AM57" s="209">
        <f>SUM(AK57:AL57)</f>
        <v>0</v>
      </c>
      <c r="AN57" s="207"/>
      <c r="AO57" s="208"/>
      <c r="AP57" s="209"/>
      <c r="AQ57" s="207"/>
      <c r="AR57" s="208"/>
      <c r="AS57" s="209"/>
      <c r="AT57" s="260">
        <f>AJ57+AM57+AP57+AS57</f>
        <v>0</v>
      </c>
      <c r="AU57" s="210"/>
    </row>
    <row r="58" spans="1:51" s="22" customFormat="1" ht="15" x14ac:dyDescent="0.2">
      <c r="A58" s="20" t="s">
        <v>23</v>
      </c>
      <c r="B58" s="30">
        <f>'Revenues at 2025 DSM Riders'!$W59</f>
        <v>176.41614381829299</v>
      </c>
      <c r="C58" s="30"/>
      <c r="D58" s="54"/>
      <c r="E58" s="31">
        <f t="shared" si="126"/>
        <v>0</v>
      </c>
      <c r="F58" s="30">
        <f>'Revenues at 2025 DSM Riders'!$AB59</f>
        <v>14.635476942714245</v>
      </c>
      <c r="G58" s="54">
        <f>'Revenues at 2025 DSM Riders'!$AC59</f>
        <v>0.23823336051449556</v>
      </c>
      <c r="H58" s="31">
        <f t="shared" ref="H58" si="136">SUM(F58:G58)</f>
        <v>14.873710303228741</v>
      </c>
      <c r="I58" s="30">
        <f>'Revenues at 2025 DSM Riders'!$AE59</f>
        <v>2.0964797439670022</v>
      </c>
      <c r="J58" s="54">
        <f>'Revenues at 2025 DSM Riders'!$AF59</f>
        <v>0</v>
      </c>
      <c r="K58" s="31">
        <f t="shared" ref="K58" si="137">SUM(I58:J58)</f>
        <v>2.0964797439670022</v>
      </c>
      <c r="L58" s="31">
        <f>B58+E58+H58+K58</f>
        <v>193.38633386548872</v>
      </c>
      <c r="M58" s="30">
        <f>'Revenues at 2026 DSM Riders'!$W59</f>
        <v>176.41614381829299</v>
      </c>
      <c r="N58" s="30"/>
      <c r="O58" s="54"/>
      <c r="P58" s="31">
        <f t="shared" si="127"/>
        <v>0</v>
      </c>
      <c r="Q58" s="30">
        <f>'Revenues at 2026 DSM Riders'!$AB59</f>
        <v>16.922915837957227</v>
      </c>
      <c r="R58" s="54">
        <f>'Revenues at 2026 DSM Riders'!$AC59</f>
        <v>0.34210886341549268</v>
      </c>
      <c r="S58" s="31">
        <f t="shared" ref="S58" si="138">SUM(Q58:R58)</f>
        <v>17.26502470137272</v>
      </c>
      <c r="T58" s="30">
        <f>'Revenues at 2026 DSM Riders'!$AE59</f>
        <v>2.0964797439670022</v>
      </c>
      <c r="U58" s="54">
        <f>'Revenues at 2026 DSM Riders'!$AF59</f>
        <v>0</v>
      </c>
      <c r="V58" s="31">
        <f t="shared" ref="V58" si="139">SUM(T58:U58)</f>
        <v>2.0964797439670022</v>
      </c>
      <c r="W58" s="31">
        <f t="shared" si="128"/>
        <v>195.7776482636327</v>
      </c>
      <c r="X58" s="201"/>
      <c r="Y58" s="30">
        <f t="shared" si="129"/>
        <v>0</v>
      </c>
      <c r="Z58" s="30">
        <f t="shared" si="129"/>
        <v>0</v>
      </c>
      <c r="AA58" s="54">
        <f t="shared" si="129"/>
        <v>0</v>
      </c>
      <c r="AB58" s="31">
        <f t="shared" si="130"/>
        <v>0</v>
      </c>
      <c r="AC58" s="30">
        <f t="shared" si="131"/>
        <v>2.2874388952429818</v>
      </c>
      <c r="AD58" s="54">
        <f t="shared" si="131"/>
        <v>0.10387550290099712</v>
      </c>
      <c r="AE58" s="31">
        <f t="shared" si="132"/>
        <v>2.3913143981439791</v>
      </c>
      <c r="AF58" s="30">
        <f t="shared" si="133"/>
        <v>0</v>
      </c>
      <c r="AG58" s="54">
        <f t="shared" si="133"/>
        <v>0</v>
      </c>
      <c r="AH58" s="31">
        <f t="shared" si="134"/>
        <v>0</v>
      </c>
      <c r="AI58" s="31">
        <f t="shared" si="135"/>
        <v>2.3913143981439791</v>
      </c>
      <c r="AJ58" s="323"/>
      <c r="AK58" s="211"/>
      <c r="AL58" s="212"/>
      <c r="AM58" s="213"/>
      <c r="AN58" s="211">
        <f>AC58/$L59</f>
        <v>5.8353183121583703E-3</v>
      </c>
      <c r="AO58" s="212">
        <f>AD58/$L59</f>
        <v>2.6498920933949618E-4</v>
      </c>
      <c r="AP58" s="213">
        <f>SUM(AN58:AO58)</f>
        <v>6.1003075214978667E-3</v>
      </c>
      <c r="AQ58" s="211">
        <f>AF58/$L59</f>
        <v>0</v>
      </c>
      <c r="AR58" s="212">
        <f>AG58/$L59</f>
        <v>0</v>
      </c>
      <c r="AS58" s="213">
        <f>SUM(AQ58:AR58)</f>
        <v>0</v>
      </c>
      <c r="AT58" s="262">
        <f t="shared" ref="AT58" si="140">AJ58+AM58+AP58+AS58</f>
        <v>6.1003075214978667E-3</v>
      </c>
      <c r="AU58" s="210"/>
    </row>
    <row r="59" spans="1:51" ht="15" x14ac:dyDescent="0.2">
      <c r="A59" s="20" t="s">
        <v>24</v>
      </c>
      <c r="B59" s="29">
        <f>SUM(B57:B58)</f>
        <v>361.22889663261486</v>
      </c>
      <c r="C59" s="29">
        <f>SUM(C57:C58)</f>
        <v>9.0309896663193925</v>
      </c>
      <c r="D59" s="52">
        <f>SUM(D57:D58)</f>
        <v>4.7689154615513116</v>
      </c>
      <c r="E59" s="8">
        <f>SUM(E57:E58)</f>
        <v>13.799905127870705</v>
      </c>
      <c r="F59" s="29">
        <f t="shared" ref="F59:G59" si="141">SUM(F57:F58)</f>
        <v>14.635476942714245</v>
      </c>
      <c r="G59" s="52">
        <f t="shared" si="141"/>
        <v>0.23823336051449556</v>
      </c>
      <c r="H59" s="8">
        <f>SUM(H57:H58)</f>
        <v>14.873710303228741</v>
      </c>
      <c r="I59" s="29">
        <f t="shared" ref="I59:J59" si="142">SUM(I57:I58)</f>
        <v>2.0964797439670022</v>
      </c>
      <c r="J59" s="52">
        <f t="shared" si="142"/>
        <v>0</v>
      </c>
      <c r="K59" s="8">
        <f>SUM(K57:K58)</f>
        <v>2.0964797439670022</v>
      </c>
      <c r="L59" s="8">
        <f t="shared" ref="L59" si="143">SUM(L57:L58)</f>
        <v>391.99899180768131</v>
      </c>
      <c r="M59" s="29">
        <f t="shared" ref="M59:O59" si="144">SUM(M57:M58)</f>
        <v>361.22889663261486</v>
      </c>
      <c r="N59" s="29">
        <f t="shared" si="144"/>
        <v>9.0309896663193925</v>
      </c>
      <c r="O59" s="52">
        <f t="shared" si="144"/>
        <v>4.7689154615513116</v>
      </c>
      <c r="P59" s="8">
        <f>SUM(P57:P58)</f>
        <v>13.799905127870705</v>
      </c>
      <c r="Q59" s="29">
        <f t="shared" ref="Q59:R59" si="145">SUM(Q57:Q58)</f>
        <v>16.922915837957227</v>
      </c>
      <c r="R59" s="52">
        <f t="shared" si="145"/>
        <v>0.34210886341549268</v>
      </c>
      <c r="S59" s="8">
        <f>SUM(S57:S58)</f>
        <v>17.26502470137272</v>
      </c>
      <c r="T59" s="29">
        <f t="shared" ref="T59:U59" si="146">SUM(T57:T58)</f>
        <v>2.0964797439670022</v>
      </c>
      <c r="U59" s="52">
        <f t="shared" si="146"/>
        <v>0</v>
      </c>
      <c r="V59" s="8">
        <f>SUM(V57:V58)</f>
        <v>2.0964797439670022</v>
      </c>
      <c r="W59" s="8">
        <f t="shared" ref="W59" si="147">SUM(W57:W58)</f>
        <v>394.39030620582525</v>
      </c>
      <c r="X59" s="201"/>
      <c r="Y59" s="29">
        <f t="shared" ref="Y59:AA59" si="148">SUM(Y57:Y58)</f>
        <v>0</v>
      </c>
      <c r="Z59" s="29">
        <f t="shared" si="148"/>
        <v>0</v>
      </c>
      <c r="AA59" s="52">
        <f t="shared" si="148"/>
        <v>0</v>
      </c>
      <c r="AB59" s="8">
        <f>SUM(AB57:AB58)</f>
        <v>0</v>
      </c>
      <c r="AC59" s="29">
        <f t="shared" ref="AC59:AD59" si="149">SUM(AC57:AC58)</f>
        <v>2.2874388952429818</v>
      </c>
      <c r="AD59" s="52">
        <f t="shared" si="149"/>
        <v>0.10387550290099712</v>
      </c>
      <c r="AE59" s="8">
        <f>SUM(AE57:AE58)</f>
        <v>2.3913143981439791</v>
      </c>
      <c r="AF59" s="29">
        <f t="shared" ref="AF59:AG59" si="150">SUM(AF57:AF58)</f>
        <v>0</v>
      </c>
      <c r="AG59" s="52">
        <f t="shared" si="150"/>
        <v>0</v>
      </c>
      <c r="AH59" s="8">
        <f>SUM(AH57:AH58)</f>
        <v>0</v>
      </c>
      <c r="AI59" s="8">
        <f t="shared" ref="AI59:AS59" si="151">SUM(AI57:AI58)</f>
        <v>2.3913143981439791</v>
      </c>
      <c r="AJ59" s="323">
        <f t="shared" ref="AJ59" si="152">SUM(AJ57:AJ58)</f>
        <v>0</v>
      </c>
      <c r="AK59" s="207">
        <f t="shared" si="151"/>
        <v>0</v>
      </c>
      <c r="AL59" s="208">
        <f t="shared" si="151"/>
        <v>0</v>
      </c>
      <c r="AM59" s="209">
        <f t="shared" si="151"/>
        <v>0</v>
      </c>
      <c r="AN59" s="207">
        <f t="shared" si="151"/>
        <v>5.8353183121583703E-3</v>
      </c>
      <c r="AO59" s="208">
        <f t="shared" si="151"/>
        <v>2.6498920933949618E-4</v>
      </c>
      <c r="AP59" s="209">
        <f t="shared" si="151"/>
        <v>6.1003075214978667E-3</v>
      </c>
      <c r="AQ59" s="207">
        <f t="shared" si="151"/>
        <v>0</v>
      </c>
      <c r="AR59" s="208">
        <f t="shared" si="151"/>
        <v>0</v>
      </c>
      <c r="AS59" s="209">
        <f t="shared" si="151"/>
        <v>0</v>
      </c>
      <c r="AT59" s="260">
        <f t="shared" si="1"/>
        <v>6.1003075214978667E-3</v>
      </c>
      <c r="AU59" s="210"/>
    </row>
    <row r="60" spans="1:51" ht="15" x14ac:dyDescent="0.2">
      <c r="A60" s="20"/>
      <c r="B60" s="29"/>
      <c r="C60" s="29"/>
      <c r="D60" s="52"/>
      <c r="E60" s="8"/>
      <c r="F60" s="29"/>
      <c r="G60" s="52"/>
      <c r="H60" s="206"/>
      <c r="I60" s="29"/>
      <c r="J60" s="52"/>
      <c r="K60" s="206"/>
      <c r="L60" s="8"/>
      <c r="M60" s="29"/>
      <c r="N60" s="29"/>
      <c r="O60" s="52"/>
      <c r="P60" s="8"/>
      <c r="Q60" s="29"/>
      <c r="R60" s="52"/>
      <c r="S60" s="206"/>
      <c r="T60" s="29"/>
      <c r="U60" s="52"/>
      <c r="V60" s="206"/>
      <c r="W60" s="8"/>
      <c r="X60" s="201"/>
      <c r="Y60" s="29"/>
      <c r="Z60" s="29"/>
      <c r="AA60" s="52"/>
      <c r="AB60" s="8"/>
      <c r="AC60" s="29"/>
      <c r="AD60" s="52"/>
      <c r="AE60" s="206"/>
      <c r="AF60" s="29"/>
      <c r="AG60" s="52"/>
      <c r="AH60" s="206"/>
      <c r="AI60" s="8"/>
      <c r="AJ60" s="323"/>
      <c r="AK60" s="214"/>
      <c r="AL60" s="210"/>
      <c r="AM60" s="215"/>
      <c r="AN60" s="214"/>
      <c r="AO60" s="210"/>
      <c r="AP60" s="215"/>
      <c r="AQ60" s="214"/>
      <c r="AR60" s="210"/>
      <c r="AS60" s="215"/>
      <c r="AT60" s="261"/>
      <c r="AU60" s="210"/>
    </row>
    <row r="61" spans="1:51" ht="15.75" x14ac:dyDescent="0.25">
      <c r="A61" s="16" t="s">
        <v>58</v>
      </c>
      <c r="B61" s="29"/>
      <c r="C61" s="29"/>
      <c r="D61" s="52"/>
      <c r="E61" s="8"/>
      <c r="F61" s="29"/>
      <c r="G61" s="52"/>
      <c r="H61" s="224"/>
      <c r="I61" s="29"/>
      <c r="J61" s="52"/>
      <c r="K61" s="224"/>
      <c r="L61" s="8"/>
      <c r="M61" s="29"/>
      <c r="N61" s="29"/>
      <c r="O61" s="52"/>
      <c r="P61" s="8"/>
      <c r="Q61" s="29"/>
      <c r="R61" s="52"/>
      <c r="S61" s="224"/>
      <c r="T61" s="29"/>
      <c r="U61" s="52"/>
      <c r="V61" s="224"/>
      <c r="W61" s="8"/>
      <c r="X61" s="201"/>
      <c r="Y61" s="29"/>
      <c r="Z61" s="29"/>
      <c r="AA61" s="52"/>
      <c r="AB61" s="8"/>
      <c r="AC61" s="29"/>
      <c r="AD61" s="52"/>
      <c r="AE61" s="224"/>
      <c r="AF61" s="29"/>
      <c r="AG61" s="52"/>
      <c r="AH61" s="224"/>
      <c r="AI61" s="8"/>
      <c r="AJ61" s="323"/>
      <c r="AK61" s="214"/>
      <c r="AL61" s="210"/>
      <c r="AM61" s="215"/>
      <c r="AN61" s="214"/>
      <c r="AO61" s="210"/>
      <c r="AP61" s="215"/>
      <c r="AQ61" s="214"/>
      <c r="AR61" s="210"/>
      <c r="AS61" s="215"/>
      <c r="AT61" s="261"/>
      <c r="AU61" s="210"/>
    </row>
    <row r="62" spans="1:51" ht="15" x14ac:dyDescent="0.2">
      <c r="A62" s="20" t="s">
        <v>22</v>
      </c>
      <c r="B62" s="29">
        <f>'Revenues at 2025 DSM Riders'!$W63</f>
        <v>0.15951305209731639</v>
      </c>
      <c r="C62" s="29">
        <f>'Revenues at 2025 DSM Riders'!$Y63</f>
        <v>7.7947041164482707E-3</v>
      </c>
      <c r="D62" s="52">
        <f>'Revenues at 2025 DSM Riders'!$Z63</f>
        <v>4.1160810002673267E-3</v>
      </c>
      <c r="E62" s="8">
        <f t="shared" ref="E62:E63" si="153">SUM(C62:D62)</f>
        <v>1.1910785116715597E-2</v>
      </c>
      <c r="F62" s="29"/>
      <c r="G62" s="52"/>
      <c r="H62" s="8"/>
      <c r="I62" s="29">
        <f>'Revenues at 2025 DSM Riders'!$AE63</f>
        <v>0</v>
      </c>
      <c r="J62" s="52">
        <f>'Revenues at 2025 DSM Riders'!$AF63</f>
        <v>0</v>
      </c>
      <c r="K62" s="8">
        <f t="shared" ref="K62:K63" si="154">SUM(I62:J62)</f>
        <v>0</v>
      </c>
      <c r="L62" s="8">
        <f>B62+E62+H62+K62</f>
        <v>0.17142383721403198</v>
      </c>
      <c r="M62" s="29">
        <f>'Revenues at 2026 DSM Riders'!$W63</f>
        <v>0.15951305209731639</v>
      </c>
      <c r="N62" s="29">
        <f>'Revenues at 2026 DSM Riders'!$Y63</f>
        <v>7.7947041164482707E-3</v>
      </c>
      <c r="O62" s="52">
        <f>'Revenues at 2026 DSM Riders'!$Z63</f>
        <v>4.1160810002673267E-3</v>
      </c>
      <c r="P62" s="8">
        <f t="shared" ref="P62:P63" si="155">SUM(N62:O62)</f>
        <v>1.1910785116715597E-2</v>
      </c>
      <c r="Q62" s="29"/>
      <c r="R62" s="52"/>
      <c r="S62" s="8"/>
      <c r="T62" s="29">
        <f>'Revenues at 2026 DSM Riders'!$AE63</f>
        <v>0</v>
      </c>
      <c r="U62" s="52">
        <f>'Revenues at 2026 DSM Riders'!$AF63</f>
        <v>0</v>
      </c>
      <c r="V62" s="8">
        <f t="shared" ref="V62:V63" si="156">SUM(T62:U62)</f>
        <v>0</v>
      </c>
      <c r="W62" s="8">
        <f t="shared" ref="W62:W63" si="157">M62+P62+S62+V62</f>
        <v>0.17142383721403198</v>
      </c>
      <c r="X62" s="201"/>
      <c r="Y62" s="29">
        <f t="shared" ref="Y62:AA63" si="158">M62-B62</f>
        <v>0</v>
      </c>
      <c r="Z62" s="29">
        <f t="shared" si="158"/>
        <v>0</v>
      </c>
      <c r="AA62" s="52">
        <f t="shared" si="158"/>
        <v>0</v>
      </c>
      <c r="AB62" s="8">
        <f t="shared" ref="AB62:AB63" si="159">SUM(Z62:AA62)</f>
        <v>0</v>
      </c>
      <c r="AC62" s="29">
        <f t="shared" ref="AC62:AD63" si="160">Q62-F62</f>
        <v>0</v>
      </c>
      <c r="AD62" s="52">
        <f t="shared" si="160"/>
        <v>0</v>
      </c>
      <c r="AE62" s="8">
        <f t="shared" ref="AE62:AE63" si="161">SUM(AC62:AD62)</f>
        <v>0</v>
      </c>
      <c r="AF62" s="29">
        <f t="shared" ref="AF62:AG63" si="162">T62-I62</f>
        <v>0</v>
      </c>
      <c r="AG62" s="52">
        <f t="shared" si="162"/>
        <v>0</v>
      </c>
      <c r="AH62" s="8">
        <f t="shared" ref="AH62:AH63" si="163">SUM(AF62:AG62)</f>
        <v>0</v>
      </c>
      <c r="AI62" s="8">
        <f t="shared" ref="AI62:AI63" si="164">Y62+AB62+AE62+AH62</f>
        <v>0</v>
      </c>
      <c r="AJ62" s="323">
        <f>Y62/$L64</f>
        <v>0</v>
      </c>
      <c r="AK62" s="207">
        <f>Z62/$L64</f>
        <v>0</v>
      </c>
      <c r="AL62" s="208">
        <f>AA62/$L64</f>
        <v>0</v>
      </c>
      <c r="AM62" s="209">
        <f>SUM(AK62:AL62)</f>
        <v>0</v>
      </c>
      <c r="AN62" s="207">
        <f>AC62/$L64</f>
        <v>0</v>
      </c>
      <c r="AO62" s="208">
        <f>AD62/$L64</f>
        <v>0</v>
      </c>
      <c r="AP62" s="209">
        <f>SUM(AN62:AO62)</f>
        <v>0</v>
      </c>
      <c r="AQ62" s="207"/>
      <c r="AR62" s="208"/>
      <c r="AS62" s="209">
        <f>SUM(AQ62:AR62)</f>
        <v>0</v>
      </c>
      <c r="AT62" s="260">
        <f>AJ62+AM62+AP62+AS62</f>
        <v>0</v>
      </c>
      <c r="AU62" s="210"/>
    </row>
    <row r="63" spans="1:51" ht="15" x14ac:dyDescent="0.2">
      <c r="A63" s="20" t="s">
        <v>23</v>
      </c>
      <c r="B63" s="30">
        <f>'Revenues at 2025 DSM Riders'!$W64</f>
        <v>0.13476972666108503</v>
      </c>
      <c r="C63" s="30"/>
      <c r="D63" s="54"/>
      <c r="E63" s="31">
        <f t="shared" si="153"/>
        <v>0</v>
      </c>
      <c r="F63" s="30">
        <f>'Revenues at 2025 DSM Riders'!$AB64</f>
        <v>1.2631972417930118E-2</v>
      </c>
      <c r="G63" s="54">
        <f>'Revenues at 2025 DSM Riders'!$AC64</f>
        <v>2.0562071539103561E-4</v>
      </c>
      <c r="H63" s="31">
        <f t="shared" ref="H63" si="165">SUM(F63:G63)</f>
        <v>1.2837593133321154E-2</v>
      </c>
      <c r="I63" s="30">
        <f>'Revenues at 2025 DSM Riders'!$AE64</f>
        <v>1.8094848841754916E-3</v>
      </c>
      <c r="J63" s="54">
        <f>'Revenues at 2025 DSM Riders'!$AF64</f>
        <v>0</v>
      </c>
      <c r="K63" s="31">
        <f t="shared" si="154"/>
        <v>1.8094848841754916E-3</v>
      </c>
      <c r="L63" s="31">
        <f>B63+E63+H63+K63</f>
        <v>0.14941680467858165</v>
      </c>
      <c r="M63" s="30">
        <f>'Revenues at 2026 DSM Riders'!$W64</f>
        <v>0.13476972666108503</v>
      </c>
      <c r="N63" s="30"/>
      <c r="O63" s="54"/>
      <c r="P63" s="31">
        <f t="shared" si="155"/>
        <v>0</v>
      </c>
      <c r="Q63" s="30">
        <f>'Revenues at 2026 DSM Riders'!$AB64</f>
        <v>1.4606275349464862E-2</v>
      </c>
      <c r="R63" s="54">
        <f>'Revenues at 2026 DSM Riders'!$AC64</f>
        <v>2.9527631682309036E-4</v>
      </c>
      <c r="S63" s="31">
        <f t="shared" ref="S63" si="166">SUM(Q63:R63)</f>
        <v>1.4901551666287953E-2</v>
      </c>
      <c r="T63" s="30">
        <f>'Revenues at 2026 DSM Riders'!$AE64</f>
        <v>1.8094848841754916E-3</v>
      </c>
      <c r="U63" s="54">
        <f>'Revenues at 2026 DSM Riders'!$AF64</f>
        <v>0</v>
      </c>
      <c r="V63" s="31">
        <f t="shared" si="156"/>
        <v>1.8094848841754916E-3</v>
      </c>
      <c r="W63" s="31">
        <f t="shared" si="157"/>
        <v>0.15148076321154846</v>
      </c>
      <c r="X63" s="201"/>
      <c r="Y63" s="30">
        <f t="shared" si="158"/>
        <v>0</v>
      </c>
      <c r="Z63" s="30">
        <f t="shared" si="158"/>
        <v>0</v>
      </c>
      <c r="AA63" s="54">
        <f t="shared" si="158"/>
        <v>0</v>
      </c>
      <c r="AB63" s="31">
        <f t="shared" si="159"/>
        <v>0</v>
      </c>
      <c r="AC63" s="30">
        <f t="shared" si="160"/>
        <v>1.9743029315347441E-3</v>
      </c>
      <c r="AD63" s="54">
        <f t="shared" si="160"/>
        <v>8.9655601432054747E-5</v>
      </c>
      <c r="AE63" s="31">
        <f t="shared" si="161"/>
        <v>2.063958532966799E-3</v>
      </c>
      <c r="AF63" s="30">
        <f t="shared" si="162"/>
        <v>0</v>
      </c>
      <c r="AG63" s="54">
        <f t="shared" si="162"/>
        <v>0</v>
      </c>
      <c r="AH63" s="31">
        <f t="shared" si="163"/>
        <v>0</v>
      </c>
      <c r="AI63" s="31">
        <f t="shared" si="164"/>
        <v>2.063958532966799E-3</v>
      </c>
      <c r="AJ63" s="323">
        <f>Y63/$L64</f>
        <v>0</v>
      </c>
      <c r="AK63" s="211">
        <f>Z63/$L64</f>
        <v>0</v>
      </c>
      <c r="AL63" s="212">
        <f>AA63/$L64</f>
        <v>0</v>
      </c>
      <c r="AM63" s="213">
        <f>SUM(AK63:AL63)</f>
        <v>0</v>
      </c>
      <c r="AN63" s="211">
        <f>AC63/$L64</f>
        <v>6.1535312979318548E-3</v>
      </c>
      <c r="AO63" s="212">
        <f>AD63/$L64</f>
        <v>2.7943966482295833E-4</v>
      </c>
      <c r="AP63" s="213">
        <f>SUM(AN63:AO63)</f>
        <v>6.432970962754813E-3</v>
      </c>
      <c r="AQ63" s="211">
        <f>AF63/$L64</f>
        <v>0</v>
      </c>
      <c r="AR63" s="212">
        <f>AG63/$L64</f>
        <v>0</v>
      </c>
      <c r="AS63" s="213">
        <f>SUM(AQ63:AR63)</f>
        <v>0</v>
      </c>
      <c r="AT63" s="262">
        <f t="shared" ref="AT63" si="167">AJ63+AM63+AP63+AS63</f>
        <v>6.432970962754813E-3</v>
      </c>
      <c r="AU63" s="210"/>
    </row>
    <row r="64" spans="1:51" ht="15" x14ac:dyDescent="0.2">
      <c r="A64" s="20" t="s">
        <v>24</v>
      </c>
      <c r="B64" s="29">
        <f>SUM(B62:B63)</f>
        <v>0.29428277875840142</v>
      </c>
      <c r="C64" s="29">
        <f>SUM(C62:C63)</f>
        <v>7.7947041164482707E-3</v>
      </c>
      <c r="D64" s="52">
        <f>SUM(D62:D63)</f>
        <v>4.1160810002673267E-3</v>
      </c>
      <c r="E64" s="8">
        <f>SUM(E62:E63)</f>
        <v>1.1910785116715597E-2</v>
      </c>
      <c r="F64" s="29">
        <f t="shared" ref="F64:G64" si="168">SUM(F62:F63)</f>
        <v>1.2631972417930118E-2</v>
      </c>
      <c r="G64" s="52">
        <f t="shared" si="168"/>
        <v>2.0562071539103561E-4</v>
      </c>
      <c r="H64" s="8">
        <f>SUM(H62:H63)</f>
        <v>1.2837593133321154E-2</v>
      </c>
      <c r="I64" s="29">
        <f t="shared" ref="I64:J64" si="169">SUM(I62:I63)</f>
        <v>1.8094848841754916E-3</v>
      </c>
      <c r="J64" s="52">
        <f t="shared" si="169"/>
        <v>0</v>
      </c>
      <c r="K64" s="8">
        <f>SUM(K62:K63)</f>
        <v>1.8094848841754916E-3</v>
      </c>
      <c r="L64" s="8">
        <f t="shared" ref="L64" si="170">SUM(L62:L63)</f>
        <v>0.32084064189261363</v>
      </c>
      <c r="M64" s="29">
        <f t="shared" ref="M64:O64" si="171">SUM(M62:M63)</f>
        <v>0.29428277875840142</v>
      </c>
      <c r="N64" s="29">
        <f t="shared" si="171"/>
        <v>7.7947041164482707E-3</v>
      </c>
      <c r="O64" s="52">
        <f t="shared" si="171"/>
        <v>4.1160810002673267E-3</v>
      </c>
      <c r="P64" s="8">
        <f>SUM(P62:P63)</f>
        <v>1.1910785116715597E-2</v>
      </c>
      <c r="Q64" s="29">
        <f t="shared" ref="Q64:R64" si="172">SUM(Q62:Q63)</f>
        <v>1.4606275349464862E-2</v>
      </c>
      <c r="R64" s="52">
        <f t="shared" si="172"/>
        <v>2.9527631682309036E-4</v>
      </c>
      <c r="S64" s="8">
        <f>SUM(S62:S63)</f>
        <v>1.4901551666287953E-2</v>
      </c>
      <c r="T64" s="29">
        <f t="shared" ref="T64:U64" si="173">SUM(T62:T63)</f>
        <v>1.8094848841754916E-3</v>
      </c>
      <c r="U64" s="52">
        <f t="shared" si="173"/>
        <v>0</v>
      </c>
      <c r="V64" s="8">
        <f>SUM(V62:V63)</f>
        <v>1.8094848841754916E-3</v>
      </c>
      <c r="W64" s="8">
        <f t="shared" ref="W64" si="174">SUM(W62:W63)</f>
        <v>0.32290460042558045</v>
      </c>
      <c r="X64" s="201"/>
      <c r="Y64" s="29">
        <f t="shared" ref="Y64:AA64" si="175">SUM(Y62:Y63)</f>
        <v>0</v>
      </c>
      <c r="Z64" s="29">
        <f t="shared" si="175"/>
        <v>0</v>
      </c>
      <c r="AA64" s="52">
        <f t="shared" si="175"/>
        <v>0</v>
      </c>
      <c r="AB64" s="8">
        <f>SUM(AB62:AB63)</f>
        <v>0</v>
      </c>
      <c r="AC64" s="29">
        <f t="shared" ref="AC64:AD64" si="176">SUM(AC62:AC63)</f>
        <v>1.9743029315347441E-3</v>
      </c>
      <c r="AD64" s="52">
        <f t="shared" si="176"/>
        <v>8.9655601432054747E-5</v>
      </c>
      <c r="AE64" s="8">
        <f>SUM(AE62:AE63)</f>
        <v>2.063958532966799E-3</v>
      </c>
      <c r="AF64" s="29">
        <f t="shared" ref="AF64:AG64" si="177">SUM(AF62:AF63)</f>
        <v>0</v>
      </c>
      <c r="AG64" s="52">
        <f t="shared" si="177"/>
        <v>0</v>
      </c>
      <c r="AH64" s="8">
        <f>SUM(AH62:AH63)</f>
        <v>0</v>
      </c>
      <c r="AI64" s="8">
        <f t="shared" ref="AI64:AS64" si="178">SUM(AI62:AI63)</f>
        <v>2.063958532966799E-3</v>
      </c>
      <c r="AJ64" s="323">
        <f t="shared" ref="AJ64" si="179">SUM(AJ62:AJ63)</f>
        <v>0</v>
      </c>
      <c r="AK64" s="207">
        <f t="shared" si="178"/>
        <v>0</v>
      </c>
      <c r="AL64" s="208">
        <f t="shared" si="178"/>
        <v>0</v>
      </c>
      <c r="AM64" s="209">
        <f t="shared" si="178"/>
        <v>0</v>
      </c>
      <c r="AN64" s="207">
        <f t="shared" si="178"/>
        <v>6.1535312979318548E-3</v>
      </c>
      <c r="AO64" s="208">
        <f t="shared" si="178"/>
        <v>2.7943966482295833E-4</v>
      </c>
      <c r="AP64" s="209">
        <f t="shared" si="178"/>
        <v>6.432970962754813E-3</v>
      </c>
      <c r="AQ64" s="207">
        <f t="shared" si="178"/>
        <v>0</v>
      </c>
      <c r="AR64" s="208">
        <f t="shared" si="178"/>
        <v>0</v>
      </c>
      <c r="AS64" s="209">
        <f t="shared" si="178"/>
        <v>0</v>
      </c>
      <c r="AT64" s="260">
        <f t="shared" si="1"/>
        <v>6.432970962754813E-3</v>
      </c>
      <c r="AU64" s="210"/>
    </row>
    <row r="65" spans="1:47" ht="15" x14ac:dyDescent="0.2">
      <c r="A65" s="20"/>
      <c r="B65" s="29"/>
      <c r="C65" s="29"/>
      <c r="D65" s="52"/>
      <c r="E65" s="8"/>
      <c r="F65" s="29"/>
      <c r="G65" s="52"/>
      <c r="H65" s="206"/>
      <c r="I65" s="29"/>
      <c r="J65" s="52"/>
      <c r="K65" s="206"/>
      <c r="L65" s="8"/>
      <c r="M65" s="29"/>
      <c r="N65" s="29"/>
      <c r="O65" s="52"/>
      <c r="P65" s="8"/>
      <c r="Q65" s="29"/>
      <c r="R65" s="52"/>
      <c r="S65" s="206"/>
      <c r="T65" s="29"/>
      <c r="U65" s="52"/>
      <c r="V65" s="206"/>
      <c r="W65" s="8"/>
      <c r="X65" s="201"/>
      <c r="Y65" s="29"/>
      <c r="Z65" s="29"/>
      <c r="AA65" s="52"/>
      <c r="AB65" s="8"/>
      <c r="AC65" s="29"/>
      <c r="AD65" s="52"/>
      <c r="AE65" s="206"/>
      <c r="AF65" s="29"/>
      <c r="AG65" s="52"/>
      <c r="AH65" s="206"/>
      <c r="AI65" s="8"/>
      <c r="AJ65" s="323"/>
      <c r="AK65" s="214"/>
      <c r="AL65" s="210"/>
      <c r="AM65" s="215"/>
      <c r="AN65" s="214"/>
      <c r="AO65" s="210"/>
      <c r="AP65" s="215"/>
      <c r="AQ65" s="214"/>
      <c r="AR65" s="210"/>
      <c r="AS65" s="215"/>
      <c r="AT65" s="261"/>
      <c r="AU65" s="210"/>
    </row>
    <row r="66" spans="1:47" ht="15.75" x14ac:dyDescent="0.25">
      <c r="A66" s="16" t="s">
        <v>59</v>
      </c>
      <c r="B66" s="29"/>
      <c r="C66" s="29"/>
      <c r="D66" s="52"/>
      <c r="E66" s="8"/>
      <c r="F66" s="29"/>
      <c r="G66" s="52"/>
      <c r="H66" s="224"/>
      <c r="I66" s="29"/>
      <c r="J66" s="52"/>
      <c r="K66" s="224"/>
      <c r="L66" s="8"/>
      <c r="M66" s="29"/>
      <c r="N66" s="29"/>
      <c r="O66" s="52"/>
      <c r="P66" s="8"/>
      <c r="Q66" s="29"/>
      <c r="R66" s="52"/>
      <c r="S66" s="224"/>
      <c r="T66" s="29"/>
      <c r="U66" s="52"/>
      <c r="V66" s="224"/>
      <c r="W66" s="8"/>
      <c r="X66" s="201"/>
      <c r="Y66" s="29"/>
      <c r="Z66" s="29"/>
      <c r="AA66" s="52"/>
      <c r="AB66" s="8"/>
      <c r="AC66" s="29"/>
      <c r="AD66" s="52"/>
      <c r="AE66" s="224"/>
      <c r="AF66" s="29"/>
      <c r="AG66" s="52"/>
      <c r="AH66" s="224"/>
      <c r="AI66" s="8"/>
      <c r="AJ66" s="323"/>
      <c r="AK66" s="214"/>
      <c r="AL66" s="210"/>
      <c r="AM66" s="215"/>
      <c r="AN66" s="214"/>
      <c r="AO66" s="210"/>
      <c r="AP66" s="215"/>
      <c r="AQ66" s="214"/>
      <c r="AR66" s="210"/>
      <c r="AS66" s="215"/>
      <c r="AT66" s="261"/>
      <c r="AU66" s="210"/>
    </row>
    <row r="67" spans="1:47" ht="15" x14ac:dyDescent="0.2">
      <c r="A67" s="20" t="s">
        <v>22</v>
      </c>
      <c r="B67" s="29">
        <f>'Revenues at 2025 DSM Riders'!$W68</f>
        <v>3.6764419097316425E-2</v>
      </c>
      <c r="C67" s="29">
        <f>'Revenues at 2025 DSM Riders'!$Y68</f>
        <v>1.7965161164482724E-3</v>
      </c>
      <c r="D67" s="52">
        <f>'Revenues at 2025 DSM Riders'!$Z68</f>
        <v>9.4867050026732744E-4</v>
      </c>
      <c r="E67" s="8">
        <f t="shared" ref="E67:E68" si="180">SUM(C67:D67)</f>
        <v>2.7451866167155997E-3</v>
      </c>
      <c r="F67" s="29"/>
      <c r="G67" s="52"/>
      <c r="H67" s="8"/>
      <c r="I67" s="29">
        <f>'Revenues at 2025 DSM Riders'!$AE68</f>
        <v>0</v>
      </c>
      <c r="J67" s="52">
        <f>'Revenues at 2025 DSM Riders'!$AF68</f>
        <v>0</v>
      </c>
      <c r="K67" s="8">
        <f t="shared" ref="K67:K68" si="181">SUM(I67:J67)</f>
        <v>0</v>
      </c>
      <c r="L67" s="8">
        <f>B67+E67+H67+K67</f>
        <v>3.9509605714032024E-2</v>
      </c>
      <c r="M67" s="29">
        <f>'Revenues at 2026 DSM Riders'!$W68</f>
        <v>3.6764419097316425E-2</v>
      </c>
      <c r="N67" s="29">
        <f>'Revenues at 2026 DSM Riders'!$Y68</f>
        <v>1.7965161164482724E-3</v>
      </c>
      <c r="O67" s="52">
        <f>'Revenues at 2026 DSM Riders'!$Z68</f>
        <v>9.4867050026732744E-4</v>
      </c>
      <c r="P67" s="8">
        <f t="shared" ref="P67:P68" si="182">SUM(N67:O67)</f>
        <v>2.7451866167155997E-3</v>
      </c>
      <c r="Q67" s="29"/>
      <c r="R67" s="52"/>
      <c r="S67" s="8"/>
      <c r="T67" s="29">
        <f>'Revenues at 2026 DSM Riders'!$AE68</f>
        <v>0</v>
      </c>
      <c r="U67" s="52">
        <f>'Revenues at 2026 DSM Riders'!$AF68</f>
        <v>0</v>
      </c>
      <c r="V67" s="8">
        <f t="shared" ref="V67:V68" si="183">SUM(T67:U67)</f>
        <v>0</v>
      </c>
      <c r="W67" s="8">
        <f t="shared" ref="W67:W68" si="184">M67+P67+S67+V67</f>
        <v>3.9509605714032024E-2</v>
      </c>
      <c r="X67" s="201"/>
      <c r="Y67" s="29">
        <f t="shared" ref="Y67:AA68" si="185">M67-B67</f>
        <v>0</v>
      </c>
      <c r="Z67" s="29">
        <f t="shared" si="185"/>
        <v>0</v>
      </c>
      <c r="AA67" s="52">
        <f t="shared" si="185"/>
        <v>0</v>
      </c>
      <c r="AB67" s="8">
        <f t="shared" ref="AB67:AB68" si="186">SUM(Z67:AA67)</f>
        <v>0</v>
      </c>
      <c r="AC67" s="29">
        <f t="shared" ref="AC67:AD68" si="187">Q67-F67</f>
        <v>0</v>
      </c>
      <c r="AD67" s="52">
        <f t="shared" si="187"/>
        <v>0</v>
      </c>
      <c r="AE67" s="8">
        <f t="shared" ref="AE67:AE68" si="188">SUM(AC67:AD67)</f>
        <v>0</v>
      </c>
      <c r="AF67" s="29">
        <f t="shared" ref="AF67:AG68" si="189">T67-I67</f>
        <v>0</v>
      </c>
      <c r="AG67" s="52">
        <f t="shared" si="189"/>
        <v>0</v>
      </c>
      <c r="AH67" s="8">
        <f t="shared" ref="AH67:AH68" si="190">SUM(AF67:AG67)</f>
        <v>0</v>
      </c>
      <c r="AI67" s="8">
        <f t="shared" ref="AI67:AI68" si="191">Y67+AB67+AE67+AH67</f>
        <v>0</v>
      </c>
      <c r="AJ67" s="323">
        <f>Y67/$L69</f>
        <v>0</v>
      </c>
      <c r="AK67" s="207">
        <f>Z67/$L69</f>
        <v>0</v>
      </c>
      <c r="AL67" s="208">
        <f>AA67/$L69</f>
        <v>0</v>
      </c>
      <c r="AM67" s="209">
        <f>SUM(AK67:AL67)</f>
        <v>0</v>
      </c>
      <c r="AN67" s="207">
        <f>AC67/$L69</f>
        <v>0</v>
      </c>
      <c r="AO67" s="208">
        <f>AD67/$L69</f>
        <v>0</v>
      </c>
      <c r="AP67" s="209">
        <f>SUM(AN67:AO67)</f>
        <v>0</v>
      </c>
      <c r="AQ67" s="207"/>
      <c r="AR67" s="208"/>
      <c r="AS67" s="209">
        <f>SUM(AQ67:AR67)</f>
        <v>0</v>
      </c>
      <c r="AT67" s="260">
        <f>AJ67+AM67+AP67+AS67</f>
        <v>0</v>
      </c>
      <c r="AU67" s="210"/>
    </row>
    <row r="68" spans="1:47" ht="15" x14ac:dyDescent="0.2">
      <c r="A68" s="20" t="s">
        <v>23</v>
      </c>
      <c r="B68" s="30">
        <f>'Revenues at 2025 DSM Riders'!$W69</f>
        <v>2.6721156412629531E-2</v>
      </c>
      <c r="C68" s="30"/>
      <c r="D68" s="54"/>
      <c r="E68" s="31">
        <f t="shared" si="180"/>
        <v>0</v>
      </c>
      <c r="F68" s="30">
        <f>'Revenues at 2025 DSM Riders'!$AB69</f>
        <v>2.9114051915651198E-3</v>
      </c>
      <c r="G68" s="54">
        <f>'Revenues at 2025 DSM Riders'!$AC69</f>
        <v>4.7391270221035632E-5</v>
      </c>
      <c r="H68" s="31">
        <f t="shared" ref="H68" si="192">SUM(F68:G68)</f>
        <v>2.9587964617861554E-3</v>
      </c>
      <c r="I68" s="30">
        <f>'Revenues at 2025 DSM Riders'!$AE69</f>
        <v>4.1704838417549182E-4</v>
      </c>
      <c r="J68" s="54">
        <f>'Revenues at 2025 DSM Riders'!$AF69</f>
        <v>0</v>
      </c>
      <c r="K68" s="31">
        <f t="shared" si="181"/>
        <v>4.1704838417549182E-4</v>
      </c>
      <c r="L68" s="31">
        <f>B68+E68+H68+K68</f>
        <v>3.0097001258591178E-2</v>
      </c>
      <c r="M68" s="30">
        <f>'Revenues at 2026 DSM Riders'!$W69</f>
        <v>2.6721156412629531E-2</v>
      </c>
      <c r="N68" s="30"/>
      <c r="O68" s="54"/>
      <c r="P68" s="31">
        <f t="shared" si="182"/>
        <v>0</v>
      </c>
      <c r="Q68" s="30">
        <f>'Revenues at 2026 DSM Riders'!$AB69</f>
        <v>3.3664406851855498E-3</v>
      </c>
      <c r="R68" s="54">
        <f>'Revenues at 2026 DSM Riders'!$AC69</f>
        <v>6.805500940809038E-5</v>
      </c>
      <c r="S68" s="31">
        <f t="shared" ref="S68" si="193">SUM(Q68:R68)</f>
        <v>3.4344956945936401E-3</v>
      </c>
      <c r="T68" s="30">
        <f>'Revenues at 2026 DSM Riders'!$AE69</f>
        <v>4.1704838417549182E-4</v>
      </c>
      <c r="U68" s="54">
        <f>'Revenues at 2026 DSM Riders'!$AF69</f>
        <v>0</v>
      </c>
      <c r="V68" s="31">
        <f t="shared" si="183"/>
        <v>4.1704838417549182E-4</v>
      </c>
      <c r="W68" s="31">
        <f t="shared" si="184"/>
        <v>3.0572700491398663E-2</v>
      </c>
      <c r="X68" s="201"/>
      <c r="Y68" s="30">
        <f t="shared" si="185"/>
        <v>0</v>
      </c>
      <c r="Z68" s="30">
        <f t="shared" si="185"/>
        <v>0</v>
      </c>
      <c r="AA68" s="54">
        <f t="shared" si="185"/>
        <v>0</v>
      </c>
      <c r="AB68" s="31">
        <f t="shared" si="186"/>
        <v>0</v>
      </c>
      <c r="AC68" s="30">
        <f t="shared" si="187"/>
        <v>4.5503549362043002E-4</v>
      </c>
      <c r="AD68" s="54">
        <f t="shared" si="187"/>
        <v>2.0663739187054748E-5</v>
      </c>
      <c r="AE68" s="31">
        <f t="shared" si="188"/>
        <v>4.7569923280748477E-4</v>
      </c>
      <c r="AF68" s="30">
        <f t="shared" si="189"/>
        <v>0</v>
      </c>
      <c r="AG68" s="54">
        <f t="shared" si="189"/>
        <v>0</v>
      </c>
      <c r="AH68" s="31">
        <f t="shared" si="190"/>
        <v>0</v>
      </c>
      <c r="AI68" s="31">
        <f t="shared" si="191"/>
        <v>4.7569923280748477E-4</v>
      </c>
      <c r="AJ68" s="323">
        <f>Y68/$L69</f>
        <v>0</v>
      </c>
      <c r="AK68" s="211">
        <f>Z68/$L69</f>
        <v>0</v>
      </c>
      <c r="AL68" s="212">
        <f>AA68/$L69</f>
        <v>0</v>
      </c>
      <c r="AM68" s="213">
        <f>SUM(AK68:AL68)</f>
        <v>0</v>
      </c>
      <c r="AN68" s="211">
        <f>AC68/$L69</f>
        <v>6.5372457215074264E-3</v>
      </c>
      <c r="AO68" s="212">
        <f>AD68/$L69</f>
        <v>2.9686462371570488E-4</v>
      </c>
      <c r="AP68" s="213">
        <f>SUM(AN68:AO68)</f>
        <v>6.8341103452231313E-3</v>
      </c>
      <c r="AQ68" s="211">
        <f>AF68/$L69</f>
        <v>0</v>
      </c>
      <c r="AR68" s="212">
        <f>AG68/$L69</f>
        <v>0</v>
      </c>
      <c r="AS68" s="213">
        <f>SUM(AQ68:AR68)</f>
        <v>0</v>
      </c>
      <c r="AT68" s="262">
        <f t="shared" ref="AT68" si="194">AJ68+AM68+AP68+AS68</f>
        <v>6.8341103452231313E-3</v>
      </c>
      <c r="AU68" s="210"/>
    </row>
    <row r="69" spans="1:47" ht="15" x14ac:dyDescent="0.2">
      <c r="A69" s="20" t="s">
        <v>24</v>
      </c>
      <c r="B69" s="29">
        <f>SUM(B67:B68)</f>
        <v>6.3485575509945963E-2</v>
      </c>
      <c r="C69" s="29">
        <f>SUM(C67:C68)</f>
        <v>1.7965161164482724E-3</v>
      </c>
      <c r="D69" s="52">
        <f>SUM(D67:D68)</f>
        <v>9.4867050026732744E-4</v>
      </c>
      <c r="E69" s="8">
        <f>SUM(E67:E68)</f>
        <v>2.7451866167155997E-3</v>
      </c>
      <c r="F69" s="29">
        <f t="shared" ref="F69:G69" si="195">SUM(F67:F68)</f>
        <v>2.9114051915651198E-3</v>
      </c>
      <c r="G69" s="52">
        <f t="shared" si="195"/>
        <v>4.7391270221035632E-5</v>
      </c>
      <c r="H69" s="8">
        <f>SUM(H67:H68)</f>
        <v>2.9587964617861554E-3</v>
      </c>
      <c r="I69" s="29">
        <f t="shared" ref="I69:J69" si="196">SUM(I67:I68)</f>
        <v>4.1704838417549182E-4</v>
      </c>
      <c r="J69" s="52">
        <f t="shared" si="196"/>
        <v>0</v>
      </c>
      <c r="K69" s="8">
        <f>SUM(K67:K68)</f>
        <v>4.1704838417549182E-4</v>
      </c>
      <c r="L69" s="8">
        <f t="shared" ref="L69" si="197">SUM(L67:L68)</f>
        <v>6.9606606972623206E-2</v>
      </c>
      <c r="M69" s="29">
        <f t="shared" ref="M69:O69" si="198">SUM(M67:M68)</f>
        <v>6.3485575509945963E-2</v>
      </c>
      <c r="N69" s="29">
        <f t="shared" si="198"/>
        <v>1.7965161164482724E-3</v>
      </c>
      <c r="O69" s="52">
        <f t="shared" si="198"/>
        <v>9.4867050026732744E-4</v>
      </c>
      <c r="P69" s="8">
        <f>SUM(P67:P68)</f>
        <v>2.7451866167155997E-3</v>
      </c>
      <c r="Q69" s="29">
        <f t="shared" ref="Q69:R69" si="199">SUM(Q67:Q68)</f>
        <v>3.3664406851855498E-3</v>
      </c>
      <c r="R69" s="52">
        <f t="shared" si="199"/>
        <v>6.805500940809038E-5</v>
      </c>
      <c r="S69" s="8">
        <f>SUM(S67:S68)</f>
        <v>3.4344956945936401E-3</v>
      </c>
      <c r="T69" s="29">
        <f t="shared" ref="T69:U69" si="200">SUM(T67:T68)</f>
        <v>4.1704838417549182E-4</v>
      </c>
      <c r="U69" s="52">
        <f t="shared" si="200"/>
        <v>0</v>
      </c>
      <c r="V69" s="8">
        <f>SUM(V67:V68)</f>
        <v>4.1704838417549182E-4</v>
      </c>
      <c r="W69" s="8">
        <f t="shared" ref="W69" si="201">SUM(W67:W68)</f>
        <v>7.0082306205430683E-2</v>
      </c>
      <c r="X69" s="201"/>
      <c r="Y69" s="29">
        <f t="shared" ref="Y69:AA69" si="202">SUM(Y67:Y68)</f>
        <v>0</v>
      </c>
      <c r="Z69" s="29">
        <f t="shared" si="202"/>
        <v>0</v>
      </c>
      <c r="AA69" s="52">
        <f t="shared" si="202"/>
        <v>0</v>
      </c>
      <c r="AB69" s="8">
        <f>SUM(AB67:AB68)</f>
        <v>0</v>
      </c>
      <c r="AC69" s="29">
        <f t="shared" ref="AC69:AD69" si="203">SUM(AC67:AC68)</f>
        <v>4.5503549362043002E-4</v>
      </c>
      <c r="AD69" s="52">
        <f t="shared" si="203"/>
        <v>2.0663739187054748E-5</v>
      </c>
      <c r="AE69" s="8">
        <f>SUM(AE67:AE68)</f>
        <v>4.7569923280748477E-4</v>
      </c>
      <c r="AF69" s="29">
        <f t="shared" ref="AF69:AG69" si="204">SUM(AF67:AF68)</f>
        <v>0</v>
      </c>
      <c r="AG69" s="52">
        <f t="shared" si="204"/>
        <v>0</v>
      </c>
      <c r="AH69" s="8">
        <f>SUM(AH67:AH68)</f>
        <v>0</v>
      </c>
      <c r="AI69" s="8">
        <f t="shared" ref="AI69:AS69" si="205">SUM(AI67:AI68)</f>
        <v>4.7569923280748477E-4</v>
      </c>
      <c r="AJ69" s="323">
        <f t="shared" ref="AJ69" si="206">SUM(AJ67:AJ68)</f>
        <v>0</v>
      </c>
      <c r="AK69" s="207">
        <f t="shared" si="205"/>
        <v>0</v>
      </c>
      <c r="AL69" s="208">
        <f t="shared" si="205"/>
        <v>0</v>
      </c>
      <c r="AM69" s="209">
        <f t="shared" si="205"/>
        <v>0</v>
      </c>
      <c r="AN69" s="207">
        <f t="shared" si="205"/>
        <v>6.5372457215074264E-3</v>
      </c>
      <c r="AO69" s="208">
        <f t="shared" si="205"/>
        <v>2.9686462371570488E-4</v>
      </c>
      <c r="AP69" s="209">
        <f t="shared" si="205"/>
        <v>6.8341103452231313E-3</v>
      </c>
      <c r="AQ69" s="207">
        <f t="shared" si="205"/>
        <v>0</v>
      </c>
      <c r="AR69" s="208">
        <f t="shared" si="205"/>
        <v>0</v>
      </c>
      <c r="AS69" s="209">
        <f t="shared" si="205"/>
        <v>0</v>
      </c>
      <c r="AT69" s="260">
        <f t="shared" si="1"/>
        <v>6.8341103452231313E-3</v>
      </c>
      <c r="AU69" s="210"/>
    </row>
    <row r="70" spans="1:47" ht="15" x14ac:dyDescent="0.2">
      <c r="A70" s="20"/>
      <c r="B70" s="29"/>
      <c r="C70" s="29"/>
      <c r="D70" s="52"/>
      <c r="E70" s="8"/>
      <c r="F70" s="29"/>
      <c r="G70" s="52"/>
      <c r="H70" s="206"/>
      <c r="I70" s="29"/>
      <c r="J70" s="52"/>
      <c r="K70" s="206"/>
      <c r="L70" s="8"/>
      <c r="M70" s="29"/>
      <c r="N70" s="29"/>
      <c r="O70" s="52"/>
      <c r="P70" s="8"/>
      <c r="Q70" s="29"/>
      <c r="R70" s="52"/>
      <c r="S70" s="206"/>
      <c r="T70" s="29"/>
      <c r="U70" s="52"/>
      <c r="V70" s="206"/>
      <c r="W70" s="8"/>
      <c r="X70" s="201"/>
      <c r="Y70" s="29"/>
      <c r="Z70" s="29"/>
      <c r="AA70" s="52"/>
      <c r="AB70" s="8"/>
      <c r="AC70" s="29"/>
      <c r="AD70" s="52"/>
      <c r="AE70" s="206"/>
      <c r="AF70" s="29"/>
      <c r="AG70" s="52"/>
      <c r="AH70" s="206"/>
      <c r="AI70" s="8"/>
      <c r="AJ70" s="323"/>
      <c r="AK70" s="214"/>
      <c r="AL70" s="210"/>
      <c r="AM70" s="215"/>
      <c r="AN70" s="214"/>
      <c r="AO70" s="210"/>
      <c r="AP70" s="215"/>
      <c r="AQ70" s="214"/>
      <c r="AR70" s="210"/>
      <c r="AS70" s="215"/>
      <c r="AT70" s="261"/>
      <c r="AU70" s="210"/>
    </row>
    <row r="71" spans="1:47" ht="15.75" x14ac:dyDescent="0.25">
      <c r="A71" s="16" t="s">
        <v>47</v>
      </c>
      <c r="B71" s="29"/>
      <c r="C71" s="29"/>
      <c r="D71" s="52"/>
      <c r="E71" s="8"/>
      <c r="F71" s="29"/>
      <c r="G71" s="52"/>
      <c r="H71" s="224"/>
      <c r="I71" s="29"/>
      <c r="J71" s="52"/>
      <c r="K71" s="224"/>
      <c r="L71" s="8"/>
      <c r="M71" s="29"/>
      <c r="N71" s="29"/>
      <c r="O71" s="52"/>
      <c r="P71" s="8"/>
      <c r="Q71" s="29"/>
      <c r="R71" s="52"/>
      <c r="S71" s="224"/>
      <c r="T71" s="29"/>
      <c r="U71" s="52"/>
      <c r="V71" s="224"/>
      <c r="W71" s="8"/>
      <c r="X71" s="201"/>
      <c r="Y71" s="29"/>
      <c r="Z71" s="29"/>
      <c r="AA71" s="52"/>
      <c r="AB71" s="8"/>
      <c r="AC71" s="29"/>
      <c r="AD71" s="52"/>
      <c r="AE71" s="224"/>
      <c r="AF71" s="29"/>
      <c r="AG71" s="52"/>
      <c r="AH71" s="224"/>
      <c r="AI71" s="8"/>
      <c r="AJ71" s="323"/>
      <c r="AK71" s="214"/>
      <c r="AL71" s="210"/>
      <c r="AM71" s="215"/>
      <c r="AN71" s="214"/>
      <c r="AO71" s="210"/>
      <c r="AP71" s="215"/>
      <c r="AQ71" s="214"/>
      <c r="AR71" s="210"/>
      <c r="AS71" s="215"/>
      <c r="AT71" s="261"/>
      <c r="AU71" s="210"/>
    </row>
    <row r="72" spans="1:47" ht="15" x14ac:dyDescent="0.2">
      <c r="A72" s="20" t="s">
        <v>22</v>
      </c>
      <c r="B72" s="29">
        <f t="shared" ref="B72:D72" si="207">B57+B62+B67</f>
        <v>185.0090302855165</v>
      </c>
      <c r="C72" s="29">
        <f t="shared" si="207"/>
        <v>9.0405808865522879</v>
      </c>
      <c r="D72" s="52">
        <f t="shared" si="207"/>
        <v>4.7739802130518463</v>
      </c>
      <c r="E72" s="8">
        <f t="shared" ref="E72:E73" si="208">SUM(C72:D72)</f>
        <v>13.814561099604134</v>
      </c>
      <c r="F72" s="29"/>
      <c r="G72" s="52"/>
      <c r="H72" s="8"/>
      <c r="I72" s="29">
        <f t="shared" ref="I72:J73" si="209">I57+I62+I67</f>
        <v>0</v>
      </c>
      <c r="J72" s="52">
        <f t="shared" si="209"/>
        <v>0</v>
      </c>
      <c r="K72" s="8">
        <f t="shared" ref="K72:K73" si="210">SUM(I72:J72)</f>
        <v>0</v>
      </c>
      <c r="L72" s="8">
        <f>L57+L62+L67</f>
        <v>198.82359138512066</v>
      </c>
      <c r="M72" s="29">
        <f t="shared" ref="M72:O73" si="211">M57+M62+M67</f>
        <v>185.0090302855165</v>
      </c>
      <c r="N72" s="29">
        <f t="shared" si="211"/>
        <v>9.0405808865522879</v>
      </c>
      <c r="O72" s="52">
        <f t="shared" si="211"/>
        <v>4.7739802130518463</v>
      </c>
      <c r="P72" s="8">
        <f t="shared" ref="P72:P73" si="212">SUM(N72:O72)</f>
        <v>13.814561099604134</v>
      </c>
      <c r="Q72" s="29"/>
      <c r="R72" s="52"/>
      <c r="S72" s="8"/>
      <c r="T72" s="29">
        <f t="shared" ref="T72:U73" si="213">T57+T62+T67</f>
        <v>0</v>
      </c>
      <c r="U72" s="52">
        <f t="shared" si="213"/>
        <v>0</v>
      </c>
      <c r="V72" s="8">
        <f t="shared" ref="V72:V73" si="214">SUM(T72:U72)</f>
        <v>0</v>
      </c>
      <c r="W72" s="8">
        <f>W57+W62+W67</f>
        <v>198.82359138512066</v>
      </c>
      <c r="X72" s="201"/>
      <c r="Y72" s="29">
        <f t="shared" ref="Y72:AA73" si="215">M72-B72</f>
        <v>0</v>
      </c>
      <c r="Z72" s="29">
        <f t="shared" si="215"/>
        <v>0</v>
      </c>
      <c r="AA72" s="52">
        <f t="shared" si="215"/>
        <v>0</v>
      </c>
      <c r="AB72" s="8">
        <f t="shared" ref="AB72:AB73" si="216">SUM(Z72:AA72)</f>
        <v>0</v>
      </c>
      <c r="AC72" s="29">
        <f t="shared" ref="AC72:AD73" si="217">Q72-F72</f>
        <v>0</v>
      </c>
      <c r="AD72" s="52">
        <f t="shared" si="217"/>
        <v>0</v>
      </c>
      <c r="AE72" s="8">
        <f t="shared" ref="AE72:AE73" si="218">SUM(AC72:AD72)</f>
        <v>0</v>
      </c>
      <c r="AF72" s="29">
        <f t="shared" ref="AF72:AG73" si="219">T72-I72</f>
        <v>0</v>
      </c>
      <c r="AG72" s="52">
        <f t="shared" si="219"/>
        <v>0</v>
      </c>
      <c r="AH72" s="8">
        <f t="shared" ref="AH72:AH73" si="220">SUM(AF72:AG72)</f>
        <v>0</v>
      </c>
      <c r="AI72" s="8">
        <f t="shared" ref="AI72:AI73" si="221">Y72+AB72+AE72+AH72</f>
        <v>0</v>
      </c>
      <c r="AJ72" s="323">
        <f>Y72/$L74</f>
        <v>0</v>
      </c>
      <c r="AK72" s="207">
        <f>Z72/$L74</f>
        <v>0</v>
      </c>
      <c r="AL72" s="208">
        <f>AA72/$L74</f>
        <v>0</v>
      </c>
      <c r="AM72" s="209">
        <f>SUM(AK72:AL72)</f>
        <v>0</v>
      </c>
      <c r="AN72" s="207">
        <f>AC72/$L74</f>
        <v>0</v>
      </c>
      <c r="AO72" s="208">
        <f>AD72/$L74</f>
        <v>0</v>
      </c>
      <c r="AP72" s="209">
        <f>SUM(AN72:AO72)</f>
        <v>0</v>
      </c>
      <c r="AQ72" s="207"/>
      <c r="AR72" s="208"/>
      <c r="AS72" s="209">
        <f>SUM(AQ72:AR72)</f>
        <v>0</v>
      </c>
      <c r="AT72" s="260">
        <f>AJ72+AM72+AP72+AS72</f>
        <v>0</v>
      </c>
      <c r="AU72" s="210"/>
    </row>
    <row r="73" spans="1:47" ht="17.25" x14ac:dyDescent="0.35">
      <c r="A73" s="20" t="s">
        <v>23</v>
      </c>
      <c r="B73" s="32">
        <f>B58+B63+B68</f>
        <v>176.57763470136672</v>
      </c>
      <c r="C73" s="32"/>
      <c r="D73" s="21"/>
      <c r="E73" s="31">
        <f t="shared" si="208"/>
        <v>0</v>
      </c>
      <c r="F73" s="32">
        <f t="shared" ref="F73:G73" si="222">F58+F63+F68</f>
        <v>14.65102032032374</v>
      </c>
      <c r="G73" s="21">
        <f t="shared" si="222"/>
        <v>0.23848637250010765</v>
      </c>
      <c r="H73" s="31">
        <f t="shared" ref="H73" si="223">SUM(F73:G73)</f>
        <v>14.889506692823847</v>
      </c>
      <c r="I73" s="32">
        <f t="shared" si="209"/>
        <v>2.0987062772353533</v>
      </c>
      <c r="J73" s="21">
        <f t="shared" si="209"/>
        <v>0</v>
      </c>
      <c r="K73" s="31">
        <f t="shared" si="210"/>
        <v>2.0987062772353533</v>
      </c>
      <c r="L73" s="33">
        <f t="shared" ref="L73" si="224">L58+L63+L68</f>
        <v>193.5658476714259</v>
      </c>
      <c r="M73" s="32">
        <f t="shared" si="211"/>
        <v>176.57763470136672</v>
      </c>
      <c r="N73" s="32">
        <f t="shared" si="211"/>
        <v>0</v>
      </c>
      <c r="O73" s="21">
        <f t="shared" si="211"/>
        <v>0</v>
      </c>
      <c r="P73" s="31">
        <f t="shared" si="212"/>
        <v>0</v>
      </c>
      <c r="Q73" s="32">
        <f t="shared" ref="Q73:R73" si="225">Q58+Q63+Q68</f>
        <v>16.940888553991876</v>
      </c>
      <c r="R73" s="21">
        <f t="shared" si="225"/>
        <v>0.34247219474172386</v>
      </c>
      <c r="S73" s="31">
        <f t="shared" ref="S73" si="226">SUM(Q73:R73)</f>
        <v>17.2833607487336</v>
      </c>
      <c r="T73" s="32">
        <f t="shared" si="213"/>
        <v>2.0987062772353533</v>
      </c>
      <c r="U73" s="21">
        <f t="shared" si="213"/>
        <v>0</v>
      </c>
      <c r="V73" s="31">
        <f t="shared" si="214"/>
        <v>2.0987062772353533</v>
      </c>
      <c r="W73" s="33">
        <f t="shared" ref="W73" si="227">W58+W63+W68</f>
        <v>195.95970172733564</v>
      </c>
      <c r="X73" s="201"/>
      <c r="Y73" s="32">
        <f t="shared" si="215"/>
        <v>0</v>
      </c>
      <c r="Z73" s="32">
        <f t="shared" si="215"/>
        <v>0</v>
      </c>
      <c r="AA73" s="21">
        <f t="shared" si="215"/>
        <v>0</v>
      </c>
      <c r="AB73" s="31">
        <f t="shared" si="216"/>
        <v>0</v>
      </c>
      <c r="AC73" s="30">
        <f t="shared" si="217"/>
        <v>2.2898682336681357</v>
      </c>
      <c r="AD73" s="54">
        <f t="shared" si="217"/>
        <v>0.1039858222416162</v>
      </c>
      <c r="AE73" s="31">
        <f t="shared" si="218"/>
        <v>2.3938540559097521</v>
      </c>
      <c r="AF73" s="30">
        <f t="shared" si="219"/>
        <v>0</v>
      </c>
      <c r="AG73" s="54">
        <f t="shared" si="219"/>
        <v>0</v>
      </c>
      <c r="AH73" s="31">
        <f t="shared" si="220"/>
        <v>0</v>
      </c>
      <c r="AI73" s="33">
        <f t="shared" si="221"/>
        <v>2.3938540559097521</v>
      </c>
      <c r="AJ73" s="323">
        <f>Y73/$L74</f>
        <v>0</v>
      </c>
      <c r="AK73" s="211">
        <f>Z73/$L74</f>
        <v>0</v>
      </c>
      <c r="AL73" s="212">
        <f>AA73/$L74</f>
        <v>0</v>
      </c>
      <c r="AM73" s="213">
        <f>SUM(AK73:AL73)</f>
        <v>0</v>
      </c>
      <c r="AN73" s="211">
        <f>AC73/$L74</f>
        <v>5.835703017833125E-3</v>
      </c>
      <c r="AO73" s="212">
        <f>AD73/$L74</f>
        <v>2.650066793123629E-4</v>
      </c>
      <c r="AP73" s="213">
        <f>SUM(AN73:AO73)</f>
        <v>6.1007096971454882E-3</v>
      </c>
      <c r="AQ73" s="211">
        <f>AF73/$L74</f>
        <v>0</v>
      </c>
      <c r="AR73" s="212">
        <f>AG73/$L74</f>
        <v>0</v>
      </c>
      <c r="AS73" s="213">
        <f>SUM(AQ73:AR73)</f>
        <v>0</v>
      </c>
      <c r="AT73" s="262">
        <f t="shared" ref="AT73:AT135" si="228">AJ73+AM73+AP73+AS73</f>
        <v>6.1007096971454882E-3</v>
      </c>
      <c r="AU73" s="210"/>
    </row>
    <row r="74" spans="1:47" ht="18" x14ac:dyDescent="0.25">
      <c r="A74" s="23" t="s">
        <v>24</v>
      </c>
      <c r="B74" s="29">
        <f>SUM(B72:B73)</f>
        <v>361.58666498688319</v>
      </c>
      <c r="C74" s="29">
        <f>SUM(C72:C73)</f>
        <v>9.0405808865522879</v>
      </c>
      <c r="D74" s="52">
        <f>SUM(D72:D73)</f>
        <v>4.7739802130518463</v>
      </c>
      <c r="E74" s="8">
        <f>SUM(E72:E73)</f>
        <v>13.814561099604134</v>
      </c>
      <c r="F74" s="29">
        <f t="shared" ref="F74:G74" si="229">SUM(F72:F73)</f>
        <v>14.65102032032374</v>
      </c>
      <c r="G74" s="52">
        <f t="shared" si="229"/>
        <v>0.23848637250010765</v>
      </c>
      <c r="H74" s="8">
        <f>SUM(H72:H73)</f>
        <v>14.889506692823847</v>
      </c>
      <c r="I74" s="29">
        <f t="shared" ref="I74:J74" si="230">SUM(I72:I73)</f>
        <v>2.0987062772353533</v>
      </c>
      <c r="J74" s="52">
        <f t="shared" si="230"/>
        <v>0</v>
      </c>
      <c r="K74" s="8">
        <f>SUM(K72:K73)</f>
        <v>2.0987062772353533</v>
      </c>
      <c r="L74" s="8">
        <f t="shared" ref="L74" si="231">SUM(L72:L73)</f>
        <v>392.38943905654656</v>
      </c>
      <c r="M74" s="29">
        <f t="shared" ref="M74:O74" si="232">SUM(M72:M73)</f>
        <v>361.58666498688319</v>
      </c>
      <c r="N74" s="34">
        <f t="shared" si="232"/>
        <v>9.0405808865522879</v>
      </c>
      <c r="O74" s="52">
        <f t="shared" si="232"/>
        <v>4.7739802130518463</v>
      </c>
      <c r="P74" s="8">
        <f>SUM(P72:P73)</f>
        <v>13.814561099604134</v>
      </c>
      <c r="Q74" s="29">
        <f t="shared" ref="Q74:R74" si="233">SUM(Q72:Q73)</f>
        <v>16.940888553991876</v>
      </c>
      <c r="R74" s="52">
        <f t="shared" si="233"/>
        <v>0.34247219474172386</v>
      </c>
      <c r="S74" s="8">
        <f>SUM(S72:S73)</f>
        <v>17.2833607487336</v>
      </c>
      <c r="T74" s="29">
        <f t="shared" ref="T74:U74" si="234">SUM(T72:T73)</f>
        <v>2.0987062772353533</v>
      </c>
      <c r="U74" s="52">
        <f t="shared" si="234"/>
        <v>0</v>
      </c>
      <c r="V74" s="8">
        <f>SUM(V72:V73)</f>
        <v>2.0987062772353533</v>
      </c>
      <c r="W74" s="8">
        <f t="shared" ref="W74" si="235">SUM(W72:W73)</f>
        <v>394.78329311245631</v>
      </c>
      <c r="X74" s="201"/>
      <c r="Y74" s="29">
        <f t="shared" ref="Y74:AA74" si="236">SUM(Y72:Y73)</f>
        <v>0</v>
      </c>
      <c r="Z74" s="29">
        <f t="shared" si="236"/>
        <v>0</v>
      </c>
      <c r="AA74" s="52">
        <f t="shared" si="236"/>
        <v>0</v>
      </c>
      <c r="AB74" s="8">
        <f>SUM(AB72:AB73)</f>
        <v>0</v>
      </c>
      <c r="AC74" s="29">
        <f t="shared" ref="AC74:AD74" si="237">SUM(AC72:AC73)</f>
        <v>2.2898682336681357</v>
      </c>
      <c r="AD74" s="52">
        <f t="shared" si="237"/>
        <v>0.1039858222416162</v>
      </c>
      <c r="AE74" s="8">
        <f>SUM(AE72:AE73)</f>
        <v>2.3938540559097521</v>
      </c>
      <c r="AF74" s="29">
        <f t="shared" ref="AF74:AG74" si="238">SUM(AF72:AF73)</f>
        <v>0</v>
      </c>
      <c r="AG74" s="52">
        <f t="shared" si="238"/>
        <v>0</v>
      </c>
      <c r="AH74" s="8">
        <f>SUM(AH72:AH73)</f>
        <v>0</v>
      </c>
      <c r="AI74" s="8">
        <f t="shared" ref="AI74:AS74" si="239">SUM(AI72:AI73)</f>
        <v>2.3938540559097521</v>
      </c>
      <c r="AJ74" s="323">
        <f t="shared" ref="AJ74" si="240">SUM(AJ72:AJ73)</f>
        <v>0</v>
      </c>
      <c r="AK74" s="207">
        <f t="shared" si="239"/>
        <v>0</v>
      </c>
      <c r="AL74" s="208">
        <f t="shared" si="239"/>
        <v>0</v>
      </c>
      <c r="AM74" s="209">
        <f t="shared" si="239"/>
        <v>0</v>
      </c>
      <c r="AN74" s="207">
        <f t="shared" si="239"/>
        <v>5.835703017833125E-3</v>
      </c>
      <c r="AO74" s="208">
        <f t="shared" si="239"/>
        <v>2.650066793123629E-4</v>
      </c>
      <c r="AP74" s="209">
        <f t="shared" si="239"/>
        <v>6.1007096971454882E-3</v>
      </c>
      <c r="AQ74" s="207">
        <f t="shared" si="239"/>
        <v>0</v>
      </c>
      <c r="AR74" s="208">
        <f t="shared" si="239"/>
        <v>0</v>
      </c>
      <c r="AS74" s="209">
        <f t="shared" si="239"/>
        <v>0</v>
      </c>
      <c r="AT74" s="260">
        <f t="shared" si="228"/>
        <v>6.1007096971454882E-3</v>
      </c>
      <c r="AU74" s="210"/>
    </row>
    <row r="75" spans="1:47" ht="21" customHeight="1" x14ac:dyDescent="0.25">
      <c r="A75" s="16"/>
      <c r="B75" s="29"/>
      <c r="C75" s="29"/>
      <c r="D75" s="52"/>
      <c r="E75" s="8"/>
      <c r="F75" s="29"/>
      <c r="G75" s="52"/>
      <c r="H75" s="224"/>
      <c r="I75" s="29"/>
      <c r="J75" s="52"/>
      <c r="K75" s="224"/>
      <c r="L75" s="8"/>
      <c r="M75" s="29"/>
      <c r="N75" s="29"/>
      <c r="O75" s="52"/>
      <c r="P75" s="8"/>
      <c r="Q75" s="29"/>
      <c r="R75" s="52"/>
      <c r="S75" s="224"/>
      <c r="T75" s="29"/>
      <c r="U75" s="52"/>
      <c r="V75" s="224"/>
      <c r="W75" s="8"/>
      <c r="X75" s="201"/>
      <c r="Y75" s="29"/>
      <c r="Z75" s="29"/>
      <c r="AA75" s="52"/>
      <c r="AB75" s="8"/>
      <c r="AC75" s="29"/>
      <c r="AD75" s="52"/>
      <c r="AE75" s="224"/>
      <c r="AF75" s="29"/>
      <c r="AG75" s="52"/>
      <c r="AH75" s="224"/>
      <c r="AI75" s="8"/>
      <c r="AJ75" s="323"/>
      <c r="AK75" s="214"/>
      <c r="AL75" s="210"/>
      <c r="AM75" s="215"/>
      <c r="AN75" s="214"/>
      <c r="AO75" s="210"/>
      <c r="AP75" s="215"/>
      <c r="AQ75" s="214"/>
      <c r="AR75" s="210"/>
      <c r="AS75" s="215"/>
      <c r="AT75" s="261"/>
      <c r="AU75" s="210"/>
    </row>
    <row r="76" spans="1:47" ht="18" x14ac:dyDescent="0.25">
      <c r="A76" s="18" t="s">
        <v>60</v>
      </c>
      <c r="B76" s="29"/>
      <c r="C76" s="29"/>
      <c r="D76" s="52"/>
      <c r="E76" s="8"/>
      <c r="F76" s="29"/>
      <c r="G76" s="52"/>
      <c r="H76" s="226"/>
      <c r="I76" s="29"/>
      <c r="J76" s="52"/>
      <c r="K76" s="226"/>
      <c r="L76" s="8"/>
      <c r="M76" s="29"/>
      <c r="N76" s="29"/>
      <c r="O76" s="52"/>
      <c r="P76" s="8"/>
      <c r="Q76" s="29"/>
      <c r="R76" s="52"/>
      <c r="S76" s="226"/>
      <c r="T76" s="29"/>
      <c r="U76" s="52"/>
      <c r="V76" s="226"/>
      <c r="W76" s="8"/>
      <c r="X76" s="201"/>
      <c r="Y76" s="29"/>
      <c r="Z76" s="29"/>
      <c r="AA76" s="52"/>
      <c r="AB76" s="8"/>
      <c r="AC76" s="29"/>
      <c r="AD76" s="52"/>
      <c r="AE76" s="226"/>
      <c r="AF76" s="29"/>
      <c r="AG76" s="52"/>
      <c r="AH76" s="226"/>
      <c r="AI76" s="8"/>
      <c r="AJ76" s="323"/>
      <c r="AK76" s="214"/>
      <c r="AL76" s="210"/>
      <c r="AM76" s="215"/>
      <c r="AN76" s="214"/>
      <c r="AO76" s="210"/>
      <c r="AP76" s="215"/>
      <c r="AQ76" s="214"/>
      <c r="AR76" s="210"/>
      <c r="AS76" s="215"/>
      <c r="AT76" s="261"/>
      <c r="AU76" s="210"/>
    </row>
    <row r="77" spans="1:47" ht="22.5" customHeight="1" x14ac:dyDescent="0.2">
      <c r="A77" s="20" t="s">
        <v>22</v>
      </c>
      <c r="B77" s="29">
        <f>'Revenues at 2025 DSM Riders'!$W83</f>
        <v>27.551696215639396</v>
      </c>
      <c r="C77" s="29">
        <f>'Revenues at 2025 DSM Riders'!$Y83</f>
        <v>1.3059227543457277</v>
      </c>
      <c r="D77" s="52">
        <f>'Revenues at 2025 DSM Riders'!$Z83</f>
        <v>0.5747515186256964</v>
      </c>
      <c r="E77" s="8">
        <f>SUM(C77:D77)</f>
        <v>1.8806742729714241</v>
      </c>
      <c r="F77" s="29"/>
      <c r="G77" s="52"/>
      <c r="H77" s="206"/>
      <c r="I77" s="29">
        <f>'Revenues at 2025 DSM Riders'!$AE83</f>
        <v>0</v>
      </c>
      <c r="J77" s="52">
        <f>'Revenues at 2025 DSM Riders'!$AF83</f>
        <v>0</v>
      </c>
      <c r="K77" s="206"/>
      <c r="L77" s="8">
        <f>B77+E77+H77+K77</f>
        <v>29.432370488610822</v>
      </c>
      <c r="M77" s="29">
        <f>'Revenues at 2026 DSM Riders'!$W83</f>
        <v>27.551696215639396</v>
      </c>
      <c r="N77" s="34">
        <f>'Revenues at 2026 DSM Riders'!$Y83</f>
        <v>1.3059227543457277</v>
      </c>
      <c r="O77" s="52">
        <f>'Revenues at 2026 DSM Riders'!$Z83</f>
        <v>0.5747515186256964</v>
      </c>
      <c r="P77" s="8">
        <f>SUM(N77:O77)</f>
        <v>1.8806742729714241</v>
      </c>
      <c r="Q77" s="29"/>
      <c r="R77" s="52"/>
      <c r="S77" s="206"/>
      <c r="T77" s="29">
        <f>'Revenues at 2026 DSM Riders'!$AE83</f>
        <v>0</v>
      </c>
      <c r="U77" s="52">
        <f>'Revenues at 2026 DSM Riders'!$AF83</f>
        <v>0</v>
      </c>
      <c r="V77" s="206"/>
      <c r="W77" s="8">
        <f t="shared" ref="W77" si="241">M77+P77+S77+V77</f>
        <v>29.432370488610822</v>
      </c>
      <c r="X77" s="201"/>
      <c r="Y77" s="29">
        <f>M77-B77</f>
        <v>0</v>
      </c>
      <c r="Z77" s="29">
        <f t="shared" ref="Z77:AA77" si="242">N77-C77</f>
        <v>0</v>
      </c>
      <c r="AA77" s="52">
        <f t="shared" si="242"/>
        <v>0</v>
      </c>
      <c r="AB77" s="8">
        <f t="shared" ref="AB77" si="243">SUM(Z77:AA77)</f>
        <v>0</v>
      </c>
      <c r="AC77" s="29">
        <f t="shared" ref="AC77:AD77" si="244">Q77-F77</f>
        <v>0</v>
      </c>
      <c r="AD77" s="52">
        <f t="shared" si="244"/>
        <v>0</v>
      </c>
      <c r="AE77" s="206">
        <f t="shared" ref="AE77" si="245">SUM(AC77:AD77)</f>
        <v>0</v>
      </c>
      <c r="AF77" s="29">
        <f t="shared" ref="AF77:AG77" si="246">T77-I77</f>
        <v>0</v>
      </c>
      <c r="AG77" s="52">
        <f t="shared" si="246"/>
        <v>0</v>
      </c>
      <c r="AH77" s="206">
        <f t="shared" ref="AH77" si="247">SUM(AF77:AG77)</f>
        <v>0</v>
      </c>
      <c r="AI77" s="8">
        <f t="shared" ref="AI77" si="248">Y77+AB77+AE77+AH77</f>
        <v>0</v>
      </c>
      <c r="AJ77" s="323">
        <f t="shared" ref="AJ77:AP77" si="249">Y77/$L82</f>
        <v>0</v>
      </c>
      <c r="AK77" s="207">
        <f t="shared" si="249"/>
        <v>0</v>
      </c>
      <c r="AL77" s="208">
        <f t="shared" si="249"/>
        <v>0</v>
      </c>
      <c r="AM77" s="209">
        <f t="shared" si="249"/>
        <v>0</v>
      </c>
      <c r="AN77" s="207">
        <f t="shared" si="249"/>
        <v>0</v>
      </c>
      <c r="AO77" s="208">
        <f t="shared" si="249"/>
        <v>0</v>
      </c>
      <c r="AP77" s="209">
        <f t="shared" si="249"/>
        <v>0</v>
      </c>
      <c r="AQ77" s="207"/>
      <c r="AR77" s="208"/>
      <c r="AS77" s="209"/>
      <c r="AT77" s="260">
        <f>AJ77+AM77+AP77+AS77</f>
        <v>0</v>
      </c>
      <c r="AU77" s="210"/>
    </row>
    <row r="78" spans="1:47" ht="22.5" customHeight="1" x14ac:dyDescent="0.2">
      <c r="A78" s="20" t="s">
        <v>23</v>
      </c>
      <c r="B78" s="29"/>
      <c r="C78" s="29"/>
      <c r="D78" s="52"/>
      <c r="E78" s="8"/>
      <c r="F78" s="29"/>
      <c r="G78" s="52"/>
      <c r="H78" s="206"/>
      <c r="I78" s="29"/>
      <c r="J78" s="52"/>
      <c r="K78" s="206"/>
      <c r="L78" s="8"/>
      <c r="M78" s="29"/>
      <c r="N78" s="29"/>
      <c r="O78" s="52"/>
      <c r="P78" s="8"/>
      <c r="Q78" s="29"/>
      <c r="R78" s="52"/>
      <c r="S78" s="206"/>
      <c r="T78" s="29"/>
      <c r="U78" s="52"/>
      <c r="V78" s="206"/>
      <c r="W78" s="8"/>
      <c r="X78" s="201"/>
      <c r="Y78" s="29"/>
      <c r="Z78" s="29"/>
      <c r="AA78" s="52"/>
      <c r="AB78" s="8"/>
      <c r="AC78" s="29"/>
      <c r="AD78" s="52"/>
      <c r="AE78" s="206"/>
      <c r="AF78" s="29"/>
      <c r="AG78" s="52"/>
      <c r="AH78" s="206"/>
      <c r="AI78" s="8"/>
      <c r="AJ78" s="323"/>
      <c r="AK78" s="214"/>
      <c r="AL78" s="210"/>
      <c r="AM78" s="215"/>
      <c r="AN78" s="214"/>
      <c r="AO78" s="210"/>
      <c r="AP78" s="215"/>
      <c r="AQ78" s="214"/>
      <c r="AR78" s="210"/>
      <c r="AS78" s="215"/>
      <c r="AT78" s="261"/>
      <c r="AU78" s="210"/>
    </row>
    <row r="79" spans="1:47" ht="22.5" customHeight="1" x14ac:dyDescent="0.2">
      <c r="A79" s="20" t="s">
        <v>26</v>
      </c>
      <c r="B79" s="29">
        <f>'Revenues at 2025 DSM Riders'!$W85</f>
        <v>13.927419315125604</v>
      </c>
      <c r="C79" s="29">
        <f>'Revenues at 2025 DSM Riders'!$Y85</f>
        <v>0</v>
      </c>
      <c r="D79" s="52">
        <f>'Revenues at 2025 DSM Riders'!$Z85</f>
        <v>0</v>
      </c>
      <c r="E79" s="8">
        <v>0</v>
      </c>
      <c r="F79" s="29">
        <f>'Revenues at 2025 DSM Riders'!$AB85</f>
        <v>1.6929964476578006</v>
      </c>
      <c r="G79" s="52">
        <f>'Revenues at 2025 DSM Riders'!$AC85</f>
        <v>4.7910672162282265E-2</v>
      </c>
      <c r="H79" s="8">
        <f>SUM(F79:G79)</f>
        <v>1.7409071198200827</v>
      </c>
      <c r="I79" s="29">
        <f>'Revenues at 2025 DSM Riders'!$AE85</f>
        <v>9.0345108618728798E-2</v>
      </c>
      <c r="J79" s="52">
        <f>'Revenues at 2025 DSM Riders'!$AF85</f>
        <v>0</v>
      </c>
      <c r="K79" s="8">
        <f>SUM(I79:J79)</f>
        <v>9.0345108618728798E-2</v>
      </c>
      <c r="L79" s="8">
        <f>B79+E79+H79+K79</f>
        <v>15.758671543564416</v>
      </c>
      <c r="M79" s="29">
        <f>'Revenues at 2026 DSM Riders'!$W85</f>
        <v>13.927419315125604</v>
      </c>
      <c r="N79" s="29">
        <f>'Revenues at 2026 DSM Riders'!$Y85</f>
        <v>0</v>
      </c>
      <c r="O79" s="52">
        <f>'Revenues at 2026 DSM Riders'!$Z85</f>
        <v>0</v>
      </c>
      <c r="P79" s="8">
        <v>0</v>
      </c>
      <c r="Q79" s="29">
        <f>'Revenues at 2026 DSM Riders'!$AB85</f>
        <v>0.94330812837371436</v>
      </c>
      <c r="R79" s="52">
        <f>'Revenues at 2026 DSM Riders'!$AC85</f>
        <v>6.4922391690480738E-2</v>
      </c>
      <c r="S79" s="8">
        <f>SUM(Q79:R79)</f>
        <v>1.008230520064195</v>
      </c>
      <c r="T79" s="29">
        <f>'Revenues at 2026 DSM Riders'!$AE85</f>
        <v>9.0345108618728798E-2</v>
      </c>
      <c r="U79" s="52">
        <f>'Revenues at 2026 DSM Riders'!$AF85</f>
        <v>0</v>
      </c>
      <c r="V79" s="8">
        <f>SUM(T79:U79)</f>
        <v>9.0345108618728798E-2</v>
      </c>
      <c r="W79" s="8">
        <f t="shared" ref="W79:W80" si="250">M79+P79+S79+V79</f>
        <v>15.025994943808529</v>
      </c>
      <c r="X79" s="201"/>
      <c r="Y79" s="29">
        <f t="shared" ref="Y79:AA80" si="251">M79-B79</f>
        <v>0</v>
      </c>
      <c r="Z79" s="29">
        <f t="shared" si="251"/>
        <v>0</v>
      </c>
      <c r="AA79" s="52">
        <f t="shared" si="251"/>
        <v>0</v>
      </c>
      <c r="AB79" s="8">
        <f t="shared" ref="AB79:AB80" si="252">SUM(Z79:AA79)</f>
        <v>0</v>
      </c>
      <c r="AC79" s="30">
        <f t="shared" ref="AC79:AD80" si="253">Q79-F79</f>
        <v>-0.74968831928408619</v>
      </c>
      <c r="AD79" s="54">
        <f t="shared" si="253"/>
        <v>1.7011719528198473E-2</v>
      </c>
      <c r="AE79" s="31">
        <f t="shared" ref="AE79:AE80" si="254">SUM(AC79:AD79)</f>
        <v>-0.73267659975588773</v>
      </c>
      <c r="AF79" s="30">
        <f t="shared" ref="AF79:AG80" si="255">T79-I79</f>
        <v>0</v>
      </c>
      <c r="AG79" s="54">
        <f t="shared" si="255"/>
        <v>0</v>
      </c>
      <c r="AH79" s="31">
        <f t="shared" ref="AH79:AH80" si="256">SUM(AF79:AG79)</f>
        <v>0</v>
      </c>
      <c r="AI79" s="8">
        <f t="shared" ref="AI79:AI80" si="257">Y79+AB79+AE79+AH79</f>
        <v>-0.73267659975588773</v>
      </c>
      <c r="AJ79" s="323">
        <f t="shared" ref="AJ79:AS79" si="258">Y79/$L82</f>
        <v>0</v>
      </c>
      <c r="AK79" s="207">
        <f t="shared" si="258"/>
        <v>0</v>
      </c>
      <c r="AL79" s="208">
        <f t="shared" si="258"/>
        <v>0</v>
      </c>
      <c r="AM79" s="209">
        <f t="shared" si="258"/>
        <v>0</v>
      </c>
      <c r="AN79" s="207">
        <f t="shared" si="258"/>
        <v>-1.3586858497349048E-2</v>
      </c>
      <c r="AO79" s="208">
        <f t="shared" si="258"/>
        <v>3.0830922675565358E-4</v>
      </c>
      <c r="AP79" s="209">
        <f t="shared" si="258"/>
        <v>-1.3278549270593394E-2</v>
      </c>
      <c r="AQ79" s="207">
        <f t="shared" si="258"/>
        <v>0</v>
      </c>
      <c r="AR79" s="208">
        <f t="shared" si="258"/>
        <v>0</v>
      </c>
      <c r="AS79" s="209">
        <f t="shared" si="258"/>
        <v>0</v>
      </c>
      <c r="AT79" s="260">
        <f>AJ79+AM79+AP79+AS79</f>
        <v>-1.3278549270593394E-2</v>
      </c>
      <c r="AU79" s="210"/>
    </row>
    <row r="80" spans="1:47" s="24" customFormat="1" ht="22.5" customHeight="1" x14ac:dyDescent="0.2">
      <c r="A80" s="20" t="s">
        <v>27</v>
      </c>
      <c r="B80" s="30">
        <f>'Revenues at 2025 DSM Riders'!$W86</f>
        <v>8.7945831564606003</v>
      </c>
      <c r="C80" s="30"/>
      <c r="D80" s="54"/>
      <c r="E80" s="31">
        <v>0</v>
      </c>
      <c r="F80" s="29">
        <f>'Revenues at 2025 DSM Riders'!$AB86</f>
        <v>1.1018522362948155</v>
      </c>
      <c r="G80" s="52">
        <f>'Revenues at 2025 DSM Riders'!$AC86</f>
        <v>3.1181684602724483E-2</v>
      </c>
      <c r="H80" s="31">
        <f>SUM(F80:G80)</f>
        <v>1.13303392089754</v>
      </c>
      <c r="I80" s="29">
        <f>'Revenues at 2025 DSM Riders'!$AE86</f>
        <v>5.8799272796800001E-2</v>
      </c>
      <c r="J80" s="52">
        <f>'Revenues at 2025 DSM Riders'!$AF86</f>
        <v>0</v>
      </c>
      <c r="K80" s="31">
        <f>SUM(I80:J80)</f>
        <v>5.8799272796800001E-2</v>
      </c>
      <c r="L80" s="31">
        <f>B80+E80+H80+K80</f>
        <v>9.9864163501549417</v>
      </c>
      <c r="M80" s="30">
        <f>'Revenues at 2026 DSM Riders'!$W86</f>
        <v>8.7945831564606003</v>
      </c>
      <c r="N80" s="30"/>
      <c r="O80" s="54"/>
      <c r="P80" s="31">
        <v>0</v>
      </c>
      <c r="Q80" s="29">
        <f>'Revenues at 2026 DSM Riders'!$AB86</f>
        <v>0.61393287162628574</v>
      </c>
      <c r="R80" s="52">
        <f>'Revenues at 2026 DSM Riders'!$AC86</f>
        <v>4.2253415574929343E-2</v>
      </c>
      <c r="S80" s="31">
        <f>SUM(Q80:R80)</f>
        <v>0.65618628720121508</v>
      </c>
      <c r="T80" s="29">
        <f>'Revenues at 2026 DSM Riders'!$AE86</f>
        <v>5.8799272796800001E-2</v>
      </c>
      <c r="U80" s="52">
        <f>'Revenues at 2026 DSM Riders'!$AF86</f>
        <v>0</v>
      </c>
      <c r="V80" s="31">
        <f>SUM(T80:U80)</f>
        <v>5.8799272796800001E-2</v>
      </c>
      <c r="W80" s="31">
        <f t="shared" si="250"/>
        <v>9.5095687164586167</v>
      </c>
      <c r="X80" s="205"/>
      <c r="Y80" s="30">
        <f t="shared" si="251"/>
        <v>0</v>
      </c>
      <c r="Z80" s="30">
        <f t="shared" si="251"/>
        <v>0</v>
      </c>
      <c r="AA80" s="54">
        <f t="shared" si="251"/>
        <v>0</v>
      </c>
      <c r="AB80" s="31">
        <f t="shared" si="252"/>
        <v>0</v>
      </c>
      <c r="AC80" s="30">
        <f t="shared" si="253"/>
        <v>-0.48791936466852981</v>
      </c>
      <c r="AD80" s="54">
        <f t="shared" si="253"/>
        <v>1.107173097220486E-2</v>
      </c>
      <c r="AE80" s="31">
        <f t="shared" si="254"/>
        <v>-0.47684763369632494</v>
      </c>
      <c r="AF80" s="30">
        <f t="shared" si="255"/>
        <v>0</v>
      </c>
      <c r="AG80" s="54">
        <f t="shared" si="255"/>
        <v>0</v>
      </c>
      <c r="AH80" s="31">
        <f t="shared" si="256"/>
        <v>0</v>
      </c>
      <c r="AI80" s="31">
        <f t="shared" si="257"/>
        <v>-0.47684763369632494</v>
      </c>
      <c r="AJ80" s="323">
        <f t="shared" ref="AJ80:AP80" si="259">Y80/$L82</f>
        <v>0</v>
      </c>
      <c r="AK80" s="211">
        <f t="shared" si="259"/>
        <v>0</v>
      </c>
      <c r="AL80" s="212">
        <f t="shared" si="259"/>
        <v>0</v>
      </c>
      <c r="AM80" s="213">
        <f t="shared" si="259"/>
        <v>0</v>
      </c>
      <c r="AN80" s="211">
        <f t="shared" si="259"/>
        <v>-8.8427299656988062E-3</v>
      </c>
      <c r="AO80" s="212">
        <f t="shared" si="259"/>
        <v>2.0065677718403987E-4</v>
      </c>
      <c r="AP80" s="213">
        <f t="shared" si="259"/>
        <v>-8.6420731885147647E-3</v>
      </c>
      <c r="AQ80" s="211">
        <f>AF80/$L81</f>
        <v>0</v>
      </c>
      <c r="AR80" s="212">
        <f>AG80/$L81</f>
        <v>0</v>
      </c>
      <c r="AS80" s="213">
        <f>AH80/$L82</f>
        <v>0</v>
      </c>
      <c r="AT80" s="262">
        <f t="shared" ref="AT80" si="260">AJ80+AM80+AP80+AS80</f>
        <v>-8.6420731885147647E-3</v>
      </c>
      <c r="AU80" s="216"/>
    </row>
    <row r="81" spans="1:47" ht="22.5" customHeight="1" x14ac:dyDescent="0.2">
      <c r="A81" s="20" t="s">
        <v>31</v>
      </c>
      <c r="B81" s="30">
        <f t="shared" ref="B81:K81" si="261">+B79+B80</f>
        <v>22.722002471586205</v>
      </c>
      <c r="C81" s="30">
        <f t="shared" si="261"/>
        <v>0</v>
      </c>
      <c r="D81" s="54">
        <f t="shared" si="261"/>
        <v>0</v>
      </c>
      <c r="E81" s="31">
        <f t="shared" si="261"/>
        <v>0</v>
      </c>
      <c r="F81" s="30">
        <f t="shared" si="261"/>
        <v>2.7948486839526163</v>
      </c>
      <c r="G81" s="54">
        <f t="shared" si="261"/>
        <v>7.9092356765006755E-2</v>
      </c>
      <c r="H81" s="31">
        <f t="shared" si="261"/>
        <v>2.8739410407176225</v>
      </c>
      <c r="I81" s="30">
        <f t="shared" si="261"/>
        <v>0.1491443814155288</v>
      </c>
      <c r="J81" s="54">
        <f t="shared" si="261"/>
        <v>0</v>
      </c>
      <c r="K81" s="31">
        <f t="shared" si="261"/>
        <v>0.1491443814155288</v>
      </c>
      <c r="L81" s="31">
        <f t="shared" ref="L81:W81" si="262">+L79+L80</f>
        <v>25.745087893719358</v>
      </c>
      <c r="M81" s="30">
        <f t="shared" si="262"/>
        <v>22.722002471586205</v>
      </c>
      <c r="N81" s="30">
        <f t="shared" si="262"/>
        <v>0</v>
      </c>
      <c r="O81" s="54">
        <f t="shared" si="262"/>
        <v>0</v>
      </c>
      <c r="P81" s="31">
        <f t="shared" si="262"/>
        <v>0</v>
      </c>
      <c r="Q81" s="30">
        <f t="shared" si="262"/>
        <v>1.5572410000000001</v>
      </c>
      <c r="R81" s="54">
        <f t="shared" si="262"/>
        <v>0.10717580726541008</v>
      </c>
      <c r="S81" s="31">
        <f t="shared" si="262"/>
        <v>1.6644168072654102</v>
      </c>
      <c r="T81" s="30">
        <f t="shared" si="262"/>
        <v>0.1491443814155288</v>
      </c>
      <c r="U81" s="54">
        <f t="shared" si="262"/>
        <v>0</v>
      </c>
      <c r="V81" s="31">
        <f t="shared" si="262"/>
        <v>0.1491443814155288</v>
      </c>
      <c r="W81" s="31">
        <f t="shared" si="262"/>
        <v>24.535563660267144</v>
      </c>
      <c r="X81" s="205"/>
      <c r="Y81" s="30">
        <f>+Y79+Y80</f>
        <v>0</v>
      </c>
      <c r="Z81" s="30">
        <f t="shared" ref="Z81:AI81" si="263">+Z79+Z80</f>
        <v>0</v>
      </c>
      <c r="AA81" s="54">
        <f t="shared" si="263"/>
        <v>0</v>
      </c>
      <c r="AB81" s="31">
        <f t="shared" si="263"/>
        <v>0</v>
      </c>
      <c r="AC81" s="30">
        <f t="shared" si="263"/>
        <v>-1.237607683952616</v>
      </c>
      <c r="AD81" s="54">
        <f t="shared" si="263"/>
        <v>2.8083450500403333E-2</v>
      </c>
      <c r="AE81" s="31">
        <f t="shared" si="263"/>
        <v>-1.2095242334522127</v>
      </c>
      <c r="AF81" s="30">
        <f t="shared" si="263"/>
        <v>0</v>
      </c>
      <c r="AG81" s="54">
        <f t="shared" si="263"/>
        <v>0</v>
      </c>
      <c r="AH81" s="31">
        <f t="shared" si="263"/>
        <v>0</v>
      </c>
      <c r="AI81" s="31">
        <f t="shared" si="263"/>
        <v>-1.2095242334522127</v>
      </c>
      <c r="AJ81" s="323">
        <f t="shared" ref="AJ81" si="264">SUM(AJ79:AJ80)</f>
        <v>0</v>
      </c>
      <c r="AK81" s="207">
        <f t="shared" ref="AK81:AS81" si="265">SUM(AK79:AK80)</f>
        <v>0</v>
      </c>
      <c r="AL81" s="208">
        <f t="shared" si="265"/>
        <v>0</v>
      </c>
      <c r="AM81" s="209">
        <f t="shared" si="265"/>
        <v>0</v>
      </c>
      <c r="AN81" s="207">
        <f t="shared" si="265"/>
        <v>-2.2429588463047854E-2</v>
      </c>
      <c r="AO81" s="208">
        <f t="shared" si="265"/>
        <v>5.0896600393969343E-4</v>
      </c>
      <c r="AP81" s="209">
        <f t="shared" si="265"/>
        <v>-2.1920622459108158E-2</v>
      </c>
      <c r="AQ81" s="207">
        <f t="shared" si="265"/>
        <v>0</v>
      </c>
      <c r="AR81" s="208">
        <f t="shared" si="265"/>
        <v>0</v>
      </c>
      <c r="AS81" s="209">
        <f t="shared" si="265"/>
        <v>0</v>
      </c>
      <c r="AT81" s="260">
        <f t="shared" si="228"/>
        <v>-2.1920622459108158E-2</v>
      </c>
      <c r="AU81" s="210"/>
    </row>
    <row r="82" spans="1:47" ht="15" x14ac:dyDescent="0.2">
      <c r="A82" s="20" t="s">
        <v>28</v>
      </c>
      <c r="B82" s="29">
        <f t="shared" ref="B82:K82" si="266">B77+B81</f>
        <v>50.273698687225604</v>
      </c>
      <c r="C82" s="29">
        <f t="shared" si="266"/>
        <v>1.3059227543457277</v>
      </c>
      <c r="D82" s="52">
        <f t="shared" si="266"/>
        <v>0.5747515186256964</v>
      </c>
      <c r="E82" s="8">
        <f t="shared" si="266"/>
        <v>1.8806742729714241</v>
      </c>
      <c r="F82" s="29">
        <f t="shared" si="266"/>
        <v>2.7948486839526163</v>
      </c>
      <c r="G82" s="52">
        <f t="shared" si="266"/>
        <v>7.9092356765006755E-2</v>
      </c>
      <c r="H82" s="8">
        <f t="shared" si="266"/>
        <v>2.8739410407176225</v>
      </c>
      <c r="I82" s="29">
        <f t="shared" si="266"/>
        <v>0.1491443814155288</v>
      </c>
      <c r="J82" s="52">
        <f t="shared" si="266"/>
        <v>0</v>
      </c>
      <c r="K82" s="8">
        <f t="shared" si="266"/>
        <v>0.1491443814155288</v>
      </c>
      <c r="L82" s="8">
        <f t="shared" ref="L82:W82" si="267">L77+L81</f>
        <v>55.17745838233018</v>
      </c>
      <c r="M82" s="29">
        <f t="shared" si="267"/>
        <v>50.273698687225604</v>
      </c>
      <c r="N82" s="29">
        <f t="shared" si="267"/>
        <v>1.3059227543457277</v>
      </c>
      <c r="O82" s="52">
        <f t="shared" si="267"/>
        <v>0.5747515186256964</v>
      </c>
      <c r="P82" s="8">
        <f t="shared" si="267"/>
        <v>1.8806742729714241</v>
      </c>
      <c r="Q82" s="29">
        <f t="shared" si="267"/>
        <v>1.5572410000000001</v>
      </c>
      <c r="R82" s="52">
        <f t="shared" si="267"/>
        <v>0.10717580726541008</v>
      </c>
      <c r="S82" s="8">
        <f t="shared" si="267"/>
        <v>1.6644168072654102</v>
      </c>
      <c r="T82" s="29">
        <f t="shared" si="267"/>
        <v>0.1491443814155288</v>
      </c>
      <c r="U82" s="52">
        <f t="shared" si="267"/>
        <v>0</v>
      </c>
      <c r="V82" s="8">
        <f t="shared" si="267"/>
        <v>0.1491443814155288</v>
      </c>
      <c r="W82" s="8">
        <f t="shared" si="267"/>
        <v>53.967934148877966</v>
      </c>
      <c r="X82" s="205"/>
      <c r="Y82" s="29">
        <f t="shared" ref="Y82:AJ82" si="268">Y77+Y81</f>
        <v>0</v>
      </c>
      <c r="Z82" s="29">
        <f t="shared" si="268"/>
        <v>0</v>
      </c>
      <c r="AA82" s="52">
        <f t="shared" si="268"/>
        <v>0</v>
      </c>
      <c r="AB82" s="8">
        <f t="shared" si="268"/>
        <v>0</v>
      </c>
      <c r="AC82" s="29">
        <f t="shared" si="268"/>
        <v>-1.237607683952616</v>
      </c>
      <c r="AD82" s="52">
        <f t="shared" si="268"/>
        <v>2.8083450500403333E-2</v>
      </c>
      <c r="AE82" s="8">
        <f t="shared" si="268"/>
        <v>-1.2095242334522127</v>
      </c>
      <c r="AF82" s="29">
        <f t="shared" si="268"/>
        <v>0</v>
      </c>
      <c r="AG82" s="52">
        <f t="shared" si="268"/>
        <v>0</v>
      </c>
      <c r="AH82" s="8">
        <f t="shared" si="268"/>
        <v>0</v>
      </c>
      <c r="AI82" s="8">
        <f t="shared" si="268"/>
        <v>-1.2095242334522127</v>
      </c>
      <c r="AJ82" s="323">
        <f t="shared" si="268"/>
        <v>0</v>
      </c>
      <c r="AK82" s="207">
        <f t="shared" ref="AK82:AL82" si="269">AK77+AK81</f>
        <v>0</v>
      </c>
      <c r="AL82" s="208">
        <f t="shared" si="269"/>
        <v>0</v>
      </c>
      <c r="AM82" s="209">
        <f>AM77+AM81</f>
        <v>0</v>
      </c>
      <c r="AN82" s="207">
        <f t="shared" ref="AN82:AS82" si="270">AN77+AN81</f>
        <v>-2.2429588463047854E-2</v>
      </c>
      <c r="AO82" s="208">
        <f t="shared" si="270"/>
        <v>5.0896600393969343E-4</v>
      </c>
      <c r="AP82" s="209">
        <f t="shared" si="270"/>
        <v>-2.1920622459108158E-2</v>
      </c>
      <c r="AQ82" s="207">
        <f t="shared" si="270"/>
        <v>0</v>
      </c>
      <c r="AR82" s="208">
        <f t="shared" si="270"/>
        <v>0</v>
      </c>
      <c r="AS82" s="209">
        <f t="shared" si="270"/>
        <v>0</v>
      </c>
      <c r="AT82" s="260">
        <f t="shared" si="228"/>
        <v>-2.1920622459108158E-2</v>
      </c>
      <c r="AU82" s="210"/>
    </row>
    <row r="83" spans="1:47" ht="13.5" customHeight="1" x14ac:dyDescent="0.25">
      <c r="A83" s="16"/>
      <c r="B83" s="29"/>
      <c r="C83" s="29"/>
      <c r="D83" s="52"/>
      <c r="E83" s="8"/>
      <c r="F83" s="29"/>
      <c r="G83" s="52"/>
      <c r="H83" s="224"/>
      <c r="I83" s="29"/>
      <c r="J83" s="52"/>
      <c r="K83" s="224"/>
      <c r="L83" s="8"/>
      <c r="M83" s="29"/>
      <c r="N83" s="29"/>
      <c r="O83" s="52"/>
      <c r="P83" s="8"/>
      <c r="Q83" s="29"/>
      <c r="R83" s="52"/>
      <c r="S83" s="224"/>
      <c r="T83" s="29"/>
      <c r="U83" s="52"/>
      <c r="V83" s="224"/>
      <c r="W83" s="8"/>
      <c r="X83" s="201"/>
      <c r="Y83" s="29"/>
      <c r="Z83" s="29"/>
      <c r="AA83" s="52"/>
      <c r="AB83" s="8"/>
      <c r="AC83" s="29"/>
      <c r="AD83" s="52"/>
      <c r="AE83" s="224"/>
      <c r="AF83" s="29"/>
      <c r="AG83" s="52"/>
      <c r="AH83" s="224"/>
      <c r="AI83" s="8"/>
      <c r="AJ83" s="323"/>
      <c r="AK83" s="207"/>
      <c r="AL83" s="208"/>
      <c r="AM83" s="209"/>
      <c r="AN83" s="207"/>
      <c r="AO83" s="208"/>
      <c r="AP83" s="209"/>
      <c r="AQ83" s="207"/>
      <c r="AR83" s="208"/>
      <c r="AS83" s="209"/>
      <c r="AT83" s="260"/>
      <c r="AU83" s="210"/>
    </row>
    <row r="84" spans="1:47" ht="23.1" customHeight="1" x14ac:dyDescent="0.25">
      <c r="A84" s="18" t="s">
        <v>48</v>
      </c>
      <c r="B84" s="29"/>
      <c r="C84" s="29"/>
      <c r="D84" s="52"/>
      <c r="E84" s="8"/>
      <c r="F84" s="29"/>
      <c r="G84" s="52"/>
      <c r="H84" s="226"/>
      <c r="I84" s="29"/>
      <c r="J84" s="52"/>
      <c r="K84" s="226"/>
      <c r="L84" s="8"/>
      <c r="M84" s="29"/>
      <c r="N84" s="29"/>
      <c r="O84" s="52"/>
      <c r="P84" s="8"/>
      <c r="Q84" s="29"/>
      <c r="R84" s="52"/>
      <c r="S84" s="226"/>
      <c r="T84" s="29"/>
      <c r="U84" s="52"/>
      <c r="V84" s="226"/>
      <c r="W84" s="8"/>
      <c r="X84" s="201"/>
      <c r="Y84" s="29"/>
      <c r="Z84" s="29"/>
      <c r="AA84" s="52"/>
      <c r="AB84" s="8"/>
      <c r="AC84" s="29"/>
      <c r="AD84" s="52"/>
      <c r="AE84" s="226"/>
      <c r="AF84" s="29"/>
      <c r="AG84" s="52"/>
      <c r="AH84" s="226"/>
      <c r="AI84" s="8"/>
      <c r="AJ84" s="323"/>
      <c r="AK84" s="207"/>
      <c r="AL84" s="208"/>
      <c r="AM84" s="209"/>
      <c r="AN84" s="207"/>
      <c r="AO84" s="208"/>
      <c r="AP84" s="209"/>
      <c r="AQ84" s="207"/>
      <c r="AR84" s="208"/>
      <c r="AS84" s="209"/>
      <c r="AT84" s="260"/>
      <c r="AU84" s="210"/>
    </row>
    <row r="85" spans="1:47" ht="15" x14ac:dyDescent="0.2">
      <c r="A85" s="20" t="s">
        <v>22</v>
      </c>
      <c r="B85" s="29">
        <f>B51+B72+B77</f>
        <v>243.27432521122671</v>
      </c>
      <c r="C85" s="29">
        <f>C51+C72+C77</f>
        <v>11.839394900157625</v>
      </c>
      <c r="D85" s="52">
        <f>D51+D72+D77</f>
        <v>5.9368404095676919</v>
      </c>
      <c r="E85" s="8">
        <f t="shared" ref="E85" si="271">E51+E72+E77</f>
        <v>17.776235309725315</v>
      </c>
      <c r="F85" s="29"/>
      <c r="G85" s="52"/>
      <c r="H85" s="8"/>
      <c r="I85" s="29">
        <f t="shared" ref="I85:K85" si="272">I51+I72+I77</f>
        <v>0</v>
      </c>
      <c r="J85" s="52">
        <f t="shared" si="272"/>
        <v>0</v>
      </c>
      <c r="K85" s="8">
        <f t="shared" si="272"/>
        <v>0</v>
      </c>
      <c r="L85" s="8">
        <f t="shared" ref="L85:W85" si="273">L51+L72+L77</f>
        <v>261.05056052095205</v>
      </c>
      <c r="M85" s="29">
        <f t="shared" si="273"/>
        <v>243.27432521122671</v>
      </c>
      <c r="N85" s="29">
        <f t="shared" si="273"/>
        <v>11.839394900157625</v>
      </c>
      <c r="O85" s="52">
        <f t="shared" si="273"/>
        <v>5.9368404095676919</v>
      </c>
      <c r="P85" s="8">
        <f t="shared" si="273"/>
        <v>17.776235309725315</v>
      </c>
      <c r="Q85" s="29"/>
      <c r="R85" s="52"/>
      <c r="S85" s="8"/>
      <c r="T85" s="29">
        <f t="shared" si="273"/>
        <v>0</v>
      </c>
      <c r="U85" s="52">
        <f t="shared" si="273"/>
        <v>0</v>
      </c>
      <c r="V85" s="8">
        <f t="shared" si="273"/>
        <v>0</v>
      </c>
      <c r="W85" s="8">
        <f t="shared" si="273"/>
        <v>261.05056052095205</v>
      </c>
      <c r="X85" s="201"/>
      <c r="Y85" s="29">
        <f t="shared" ref="Y85:AI85" si="274">Y51+Y72+Y77</f>
        <v>0</v>
      </c>
      <c r="Z85" s="29">
        <f t="shared" si="274"/>
        <v>0</v>
      </c>
      <c r="AA85" s="52">
        <f t="shared" si="274"/>
        <v>0</v>
      </c>
      <c r="AB85" s="8">
        <f t="shared" si="274"/>
        <v>0</v>
      </c>
      <c r="AC85" s="29">
        <f t="shared" si="274"/>
        <v>0</v>
      </c>
      <c r="AD85" s="52">
        <f t="shared" si="274"/>
        <v>0</v>
      </c>
      <c r="AE85" s="8">
        <f t="shared" si="274"/>
        <v>0</v>
      </c>
      <c r="AF85" s="29">
        <f t="shared" si="274"/>
        <v>0</v>
      </c>
      <c r="AG85" s="52">
        <f t="shared" si="274"/>
        <v>0</v>
      </c>
      <c r="AH85" s="8">
        <f t="shared" si="274"/>
        <v>0</v>
      </c>
      <c r="AI85" s="8">
        <f t="shared" si="274"/>
        <v>0</v>
      </c>
      <c r="AJ85" s="323">
        <f>Y85/$L87</f>
        <v>0</v>
      </c>
      <c r="AK85" s="207">
        <f>Z85/$L87</f>
        <v>0</v>
      </c>
      <c r="AL85" s="208">
        <f>AA85/$L87</f>
        <v>0</v>
      </c>
      <c r="AM85" s="209">
        <f>SUM(AK85:AL85)</f>
        <v>0</v>
      </c>
      <c r="AN85" s="207">
        <f>AC85/$L87</f>
        <v>0</v>
      </c>
      <c r="AO85" s="208">
        <f>AD85/$L87</f>
        <v>0</v>
      </c>
      <c r="AP85" s="209">
        <f>SUM(AN85:AO85)</f>
        <v>0</v>
      </c>
      <c r="AQ85" s="207">
        <f>AF85/$L87</f>
        <v>0</v>
      </c>
      <c r="AR85" s="208">
        <f>AG85/$L87</f>
        <v>0</v>
      </c>
      <c r="AS85" s="209">
        <f>SUM(AQ85:AR85)</f>
        <v>0</v>
      </c>
      <c r="AT85" s="260">
        <f t="shared" si="228"/>
        <v>0</v>
      </c>
      <c r="AU85" s="210"/>
    </row>
    <row r="86" spans="1:47" ht="17.25" x14ac:dyDescent="0.35">
      <c r="A86" s="20" t="s">
        <v>23</v>
      </c>
      <c r="B86" s="32">
        <f>B52+B73+B81</f>
        <v>236.318486540761</v>
      </c>
      <c r="C86" s="32"/>
      <c r="D86" s="21"/>
      <c r="E86" s="33">
        <f t="shared" ref="E86:K86" si="275">E52+E73+E81</f>
        <v>0</v>
      </c>
      <c r="F86" s="32">
        <f t="shared" si="275"/>
        <v>20.378872538882359</v>
      </c>
      <c r="G86" s="21">
        <f t="shared" si="275"/>
        <v>0.22333054370579558</v>
      </c>
      <c r="H86" s="33">
        <f t="shared" si="275"/>
        <v>20.602203082588151</v>
      </c>
      <c r="I86" s="32">
        <f t="shared" si="275"/>
        <v>3.5861748935932094</v>
      </c>
      <c r="J86" s="21">
        <f t="shared" si="275"/>
        <v>0</v>
      </c>
      <c r="K86" s="33">
        <f t="shared" si="275"/>
        <v>3.5861748935932094</v>
      </c>
      <c r="L86" s="33">
        <f t="shared" ref="L86:M86" si="276">L52+L73+L81</f>
        <v>260.50686451694236</v>
      </c>
      <c r="M86" s="32">
        <f t="shared" si="276"/>
        <v>236.318486540761</v>
      </c>
      <c r="N86" s="32"/>
      <c r="O86" s="21"/>
      <c r="P86" s="33">
        <f t="shared" ref="P86:W86" si="277">P52+P73+P81</f>
        <v>0</v>
      </c>
      <c r="Q86" s="32">
        <f t="shared" si="277"/>
        <v>21.547531553991877</v>
      </c>
      <c r="R86" s="21">
        <f t="shared" si="277"/>
        <v>0.14976460128158647</v>
      </c>
      <c r="S86" s="33">
        <f t="shared" si="277"/>
        <v>21.697296155273463</v>
      </c>
      <c r="T86" s="32">
        <f t="shared" si="277"/>
        <v>3.5861748935932094</v>
      </c>
      <c r="U86" s="21">
        <f t="shared" si="277"/>
        <v>0</v>
      </c>
      <c r="V86" s="33">
        <f t="shared" si="277"/>
        <v>3.5861748935932094</v>
      </c>
      <c r="W86" s="33">
        <f t="shared" si="277"/>
        <v>261.60195758962766</v>
      </c>
      <c r="X86" s="201"/>
      <c r="Y86" s="32">
        <f t="shared" ref="Y86:AI86" si="278">Y52+Y73+Y81</f>
        <v>0</v>
      </c>
      <c r="Z86" s="32">
        <f t="shared" si="278"/>
        <v>0</v>
      </c>
      <c r="AA86" s="21">
        <f t="shared" si="278"/>
        <v>0</v>
      </c>
      <c r="AB86" s="33">
        <f t="shared" si="278"/>
        <v>0</v>
      </c>
      <c r="AC86" s="30">
        <f t="shared" si="278"/>
        <v>1.1686590151095166</v>
      </c>
      <c r="AD86" s="54">
        <f t="shared" si="278"/>
        <v>-7.356594242420908E-2</v>
      </c>
      <c r="AE86" s="31">
        <f t="shared" si="278"/>
        <v>1.0950930726853074</v>
      </c>
      <c r="AF86" s="30">
        <f t="shared" si="278"/>
        <v>0</v>
      </c>
      <c r="AG86" s="54">
        <f t="shared" si="278"/>
        <v>0</v>
      </c>
      <c r="AH86" s="31">
        <f t="shared" si="278"/>
        <v>0</v>
      </c>
      <c r="AI86" s="33">
        <f t="shared" si="278"/>
        <v>1.0950930726853074</v>
      </c>
      <c r="AJ86" s="323">
        <f>Y86/$L87</f>
        <v>0</v>
      </c>
      <c r="AK86" s="211">
        <f>Z86/$L87</f>
        <v>0</v>
      </c>
      <c r="AL86" s="212">
        <f>AA86/$L87</f>
        <v>0</v>
      </c>
      <c r="AM86" s="213">
        <f>SUM(AK86:AL86)</f>
        <v>0</v>
      </c>
      <c r="AN86" s="211">
        <f>AC86/$L87</f>
        <v>2.2407101481195599E-3</v>
      </c>
      <c r="AO86" s="212">
        <f>AD86/$L87</f>
        <v>-1.4105051312204798E-4</v>
      </c>
      <c r="AP86" s="213">
        <f>SUM(AN86:AO86)</f>
        <v>2.0996596349975119E-3</v>
      </c>
      <c r="AQ86" s="211">
        <f>AF86/$L87</f>
        <v>0</v>
      </c>
      <c r="AR86" s="212">
        <f>AG86/$L87</f>
        <v>0</v>
      </c>
      <c r="AS86" s="213">
        <f>SUM(AQ86:AR86)</f>
        <v>0</v>
      </c>
      <c r="AT86" s="262">
        <f t="shared" si="228"/>
        <v>2.0996596349975119E-3</v>
      </c>
      <c r="AU86" s="210"/>
    </row>
    <row r="87" spans="1:47" s="17" customFormat="1" ht="15.75" x14ac:dyDescent="0.25">
      <c r="A87" s="16" t="s">
        <v>14</v>
      </c>
      <c r="B87" s="29">
        <f t="shared" ref="B87:K87" si="279">SUM(B85:B86)</f>
        <v>479.59281175198771</v>
      </c>
      <c r="C87" s="29">
        <f t="shared" si="279"/>
        <v>11.839394900157625</v>
      </c>
      <c r="D87" s="52">
        <f t="shared" si="279"/>
        <v>5.9368404095676919</v>
      </c>
      <c r="E87" s="8">
        <f t="shared" si="279"/>
        <v>17.776235309725315</v>
      </c>
      <c r="F87" s="29">
        <f t="shared" si="279"/>
        <v>20.378872538882359</v>
      </c>
      <c r="G87" s="52">
        <f t="shared" si="279"/>
        <v>0.22333054370579558</v>
      </c>
      <c r="H87" s="8">
        <f t="shared" si="279"/>
        <v>20.602203082588151</v>
      </c>
      <c r="I87" s="29">
        <f t="shared" si="279"/>
        <v>3.5861748935932094</v>
      </c>
      <c r="J87" s="52">
        <f t="shared" si="279"/>
        <v>0</v>
      </c>
      <c r="K87" s="8">
        <f t="shared" si="279"/>
        <v>3.5861748935932094</v>
      </c>
      <c r="L87" s="8">
        <f t="shared" ref="L87" si="280">SUM(L85:L86)</f>
        <v>521.5574250378944</v>
      </c>
      <c r="M87" s="29">
        <f t="shared" ref="M87:W87" si="281">SUM(M85:M86)</f>
        <v>479.59281175198771</v>
      </c>
      <c r="N87" s="29">
        <f t="shared" si="281"/>
        <v>11.839394900157625</v>
      </c>
      <c r="O87" s="52">
        <f t="shared" si="281"/>
        <v>5.9368404095676919</v>
      </c>
      <c r="P87" s="8">
        <f t="shared" si="281"/>
        <v>17.776235309725315</v>
      </c>
      <c r="Q87" s="29">
        <f t="shared" si="281"/>
        <v>21.547531553991877</v>
      </c>
      <c r="R87" s="52">
        <f t="shared" si="281"/>
        <v>0.14976460128158647</v>
      </c>
      <c r="S87" s="8">
        <f t="shared" si="281"/>
        <v>21.697296155273463</v>
      </c>
      <c r="T87" s="29">
        <f t="shared" si="281"/>
        <v>3.5861748935932094</v>
      </c>
      <c r="U87" s="52">
        <f t="shared" si="281"/>
        <v>0</v>
      </c>
      <c r="V87" s="8">
        <f t="shared" si="281"/>
        <v>3.5861748935932094</v>
      </c>
      <c r="W87" s="8">
        <f t="shared" si="281"/>
        <v>522.65251811057965</v>
      </c>
      <c r="X87" s="201"/>
      <c r="Y87" s="29">
        <f t="shared" ref="Y87:AS87" si="282">SUM(Y85:Y86)</f>
        <v>0</v>
      </c>
      <c r="Z87" s="29">
        <f t="shared" si="282"/>
        <v>0</v>
      </c>
      <c r="AA87" s="52">
        <f t="shared" si="282"/>
        <v>0</v>
      </c>
      <c r="AB87" s="8">
        <f t="shared" si="282"/>
        <v>0</v>
      </c>
      <c r="AC87" s="29">
        <f t="shared" si="282"/>
        <v>1.1686590151095166</v>
      </c>
      <c r="AD87" s="52">
        <f t="shared" si="282"/>
        <v>-7.356594242420908E-2</v>
      </c>
      <c r="AE87" s="8">
        <f t="shared" si="282"/>
        <v>1.0950930726853074</v>
      </c>
      <c r="AF87" s="29">
        <f t="shared" si="282"/>
        <v>0</v>
      </c>
      <c r="AG87" s="52">
        <f t="shared" si="282"/>
        <v>0</v>
      </c>
      <c r="AH87" s="8">
        <f t="shared" si="282"/>
        <v>0</v>
      </c>
      <c r="AI87" s="8">
        <f t="shared" si="282"/>
        <v>1.0950930726853074</v>
      </c>
      <c r="AJ87" s="323">
        <f t="shared" ref="AJ87" si="283">SUM(AJ85:AJ86)</f>
        <v>0</v>
      </c>
      <c r="AK87" s="207">
        <f t="shared" si="282"/>
        <v>0</v>
      </c>
      <c r="AL87" s="208">
        <f t="shared" si="282"/>
        <v>0</v>
      </c>
      <c r="AM87" s="209">
        <f t="shared" si="282"/>
        <v>0</v>
      </c>
      <c r="AN87" s="207">
        <f t="shared" si="282"/>
        <v>2.2407101481195599E-3</v>
      </c>
      <c r="AO87" s="208">
        <f t="shared" si="282"/>
        <v>-1.4105051312204798E-4</v>
      </c>
      <c r="AP87" s="209">
        <f t="shared" si="282"/>
        <v>2.0996596349975119E-3</v>
      </c>
      <c r="AQ87" s="207">
        <f t="shared" si="282"/>
        <v>0</v>
      </c>
      <c r="AR87" s="208">
        <f t="shared" si="282"/>
        <v>0</v>
      </c>
      <c r="AS87" s="209">
        <f t="shared" si="282"/>
        <v>0</v>
      </c>
      <c r="AT87" s="260">
        <f t="shared" si="228"/>
        <v>2.0996596349975119E-3</v>
      </c>
      <c r="AU87" s="210"/>
    </row>
    <row r="88" spans="1:47" ht="9.75" customHeight="1" x14ac:dyDescent="0.25">
      <c r="A88" s="16"/>
      <c r="B88" s="29"/>
      <c r="C88" s="29"/>
      <c r="D88" s="52"/>
      <c r="E88" s="8"/>
      <c r="F88" s="29"/>
      <c r="G88" s="52"/>
      <c r="H88" s="224"/>
      <c r="I88" s="29"/>
      <c r="J88" s="52"/>
      <c r="K88" s="224"/>
      <c r="L88" s="8"/>
      <c r="M88" s="29"/>
      <c r="N88" s="29"/>
      <c r="O88" s="52"/>
      <c r="P88" s="8"/>
      <c r="Q88" s="29"/>
      <c r="R88" s="52"/>
      <c r="S88" s="224"/>
      <c r="T88" s="29"/>
      <c r="U88" s="52"/>
      <c r="V88" s="224"/>
      <c r="W88" s="8"/>
      <c r="X88" s="201"/>
      <c r="Y88" s="29"/>
      <c r="Z88" s="29"/>
      <c r="AA88" s="52"/>
      <c r="AB88" s="8"/>
      <c r="AC88" s="29"/>
      <c r="AD88" s="52"/>
      <c r="AE88" s="224"/>
      <c r="AF88" s="29"/>
      <c r="AG88" s="52"/>
      <c r="AH88" s="224"/>
      <c r="AI88" s="8"/>
      <c r="AJ88" s="323"/>
      <c r="AK88" s="214"/>
      <c r="AL88" s="210"/>
      <c r="AM88" s="215"/>
      <c r="AN88" s="214"/>
      <c r="AO88" s="210"/>
      <c r="AP88" s="215"/>
      <c r="AQ88" s="214"/>
      <c r="AR88" s="210"/>
      <c r="AS88" s="215"/>
      <c r="AT88" s="261"/>
      <c r="AU88" s="210"/>
    </row>
    <row r="89" spans="1:47" ht="22.5" customHeight="1" x14ac:dyDescent="0.3">
      <c r="A89" s="19" t="s">
        <v>30</v>
      </c>
      <c r="B89" s="29"/>
      <c r="C89" s="29"/>
      <c r="D89" s="52"/>
      <c r="E89" s="8"/>
      <c r="F89" s="29"/>
      <c r="G89" s="52"/>
      <c r="H89" s="227"/>
      <c r="I89" s="29"/>
      <c r="J89" s="52"/>
      <c r="K89" s="227"/>
      <c r="L89" s="8"/>
      <c r="M89" s="29"/>
      <c r="N89" s="29"/>
      <c r="O89" s="52"/>
      <c r="P89" s="8"/>
      <c r="Q89" s="29"/>
      <c r="R89" s="52"/>
      <c r="S89" s="227"/>
      <c r="T89" s="29"/>
      <c r="U89" s="52"/>
      <c r="V89" s="227"/>
      <c r="W89" s="8"/>
      <c r="X89" s="201"/>
      <c r="Y89" s="29"/>
      <c r="Z89" s="29"/>
      <c r="AA89" s="52"/>
      <c r="AB89" s="8"/>
      <c r="AC89" s="29"/>
      <c r="AD89" s="52"/>
      <c r="AE89" s="227"/>
      <c r="AF89" s="29"/>
      <c r="AG89" s="52"/>
      <c r="AH89" s="227"/>
      <c r="AI89" s="8"/>
      <c r="AJ89" s="323"/>
      <c r="AK89" s="214"/>
      <c r="AL89" s="210"/>
      <c r="AM89" s="215"/>
      <c r="AN89" s="214"/>
      <c r="AO89" s="210"/>
      <c r="AP89" s="215"/>
      <c r="AQ89" s="214"/>
      <c r="AR89" s="210"/>
      <c r="AS89" s="215"/>
      <c r="AT89" s="261"/>
      <c r="AU89" s="210"/>
    </row>
    <row r="90" spans="1:47" ht="15.75" customHeight="1" x14ac:dyDescent="0.3">
      <c r="A90" s="19"/>
      <c r="B90" s="29"/>
      <c r="C90" s="29"/>
      <c r="D90" s="52"/>
      <c r="E90" s="8"/>
      <c r="F90" s="29"/>
      <c r="G90" s="52"/>
      <c r="H90" s="227"/>
      <c r="I90" s="29"/>
      <c r="J90" s="52"/>
      <c r="K90" s="227"/>
      <c r="L90" s="8"/>
      <c r="M90" s="29"/>
      <c r="N90" s="29"/>
      <c r="O90" s="52"/>
      <c r="P90" s="8"/>
      <c r="Q90" s="29"/>
      <c r="R90" s="52"/>
      <c r="S90" s="227"/>
      <c r="T90" s="29"/>
      <c r="U90" s="52"/>
      <c r="V90" s="227"/>
      <c r="W90" s="8"/>
      <c r="X90" s="201"/>
      <c r="Y90" s="29"/>
      <c r="Z90" s="29"/>
      <c r="AA90" s="52"/>
      <c r="AB90" s="8"/>
      <c r="AC90" s="29"/>
      <c r="AD90" s="52"/>
      <c r="AE90" s="227"/>
      <c r="AF90" s="29"/>
      <c r="AG90" s="52"/>
      <c r="AH90" s="227"/>
      <c r="AI90" s="8"/>
      <c r="AJ90" s="323"/>
      <c r="AK90" s="214"/>
      <c r="AL90" s="210"/>
      <c r="AM90" s="215"/>
      <c r="AN90" s="214"/>
      <c r="AO90" s="210"/>
      <c r="AP90" s="215"/>
      <c r="AQ90" s="214"/>
      <c r="AR90" s="210"/>
      <c r="AS90" s="215"/>
      <c r="AT90" s="261"/>
      <c r="AU90" s="210"/>
    </row>
    <row r="91" spans="1:47" ht="22.5" customHeight="1" x14ac:dyDescent="0.25">
      <c r="A91" s="16" t="s">
        <v>61</v>
      </c>
      <c r="B91" s="29"/>
      <c r="C91" s="29"/>
      <c r="D91" s="52"/>
      <c r="E91" s="8"/>
      <c r="F91" s="29"/>
      <c r="G91" s="52"/>
      <c r="H91" s="224"/>
      <c r="I91" s="29"/>
      <c r="J91" s="52"/>
      <c r="K91" s="224"/>
      <c r="L91" s="8"/>
      <c r="M91" s="29"/>
      <c r="N91" s="29"/>
      <c r="O91" s="52"/>
      <c r="P91" s="8"/>
      <c r="Q91" s="29"/>
      <c r="R91" s="52"/>
      <c r="S91" s="224"/>
      <c r="T91" s="29"/>
      <c r="U91" s="52"/>
      <c r="V91" s="224"/>
      <c r="W91" s="8"/>
      <c r="X91" s="201"/>
      <c r="Y91" s="29"/>
      <c r="Z91" s="29"/>
      <c r="AA91" s="52"/>
      <c r="AB91" s="8"/>
      <c r="AC91" s="29"/>
      <c r="AD91" s="52"/>
      <c r="AE91" s="224"/>
      <c r="AF91" s="29"/>
      <c r="AG91" s="52"/>
      <c r="AH91" s="224"/>
      <c r="AI91" s="8"/>
      <c r="AJ91" s="323"/>
      <c r="AK91" s="214"/>
      <c r="AL91" s="210"/>
      <c r="AM91" s="215"/>
      <c r="AN91" s="214"/>
      <c r="AO91" s="210"/>
      <c r="AP91" s="215"/>
      <c r="AQ91" s="214"/>
      <c r="AR91" s="210"/>
      <c r="AS91" s="215"/>
      <c r="AT91" s="261"/>
      <c r="AU91" s="210"/>
    </row>
    <row r="92" spans="1:47" ht="15" x14ac:dyDescent="0.2">
      <c r="A92" s="20" t="s">
        <v>22</v>
      </c>
      <c r="B92" s="29">
        <f>'Revenues at 2025 DSM Riders'!$W98</f>
        <v>19.727436363136977</v>
      </c>
      <c r="C92" s="29">
        <f>'Revenues at 2025 DSM Riders'!$Y98</f>
        <v>1.0163197163989603</v>
      </c>
      <c r="D92" s="52">
        <f>'Revenues at 2025 DSM Riders'!$Z98</f>
        <v>0.37144679990215818</v>
      </c>
      <c r="E92" s="8">
        <f>SUM(C92:D92)</f>
        <v>1.3877665163011186</v>
      </c>
      <c r="F92" s="29"/>
      <c r="G92" s="52"/>
      <c r="H92" s="206"/>
      <c r="I92" s="29">
        <f>'Revenues at 2025 DSM Riders'!$AE98</f>
        <v>0</v>
      </c>
      <c r="J92" s="52">
        <f>'Revenues at 2025 DSM Riders'!$AF98</f>
        <v>0</v>
      </c>
      <c r="K92" s="206"/>
      <c r="L92" s="8">
        <f>B92+E92+H92+K92</f>
        <v>21.115202879438097</v>
      </c>
      <c r="M92" s="29">
        <f>'Revenues at 2026 DSM Riders'!$W98</f>
        <v>19.727436363136977</v>
      </c>
      <c r="N92" s="29">
        <f>'Revenues at 2026 DSM Riders'!$Y98</f>
        <v>1.0163197163989603</v>
      </c>
      <c r="O92" s="52">
        <f>'Revenues at 2026 DSM Riders'!$Z98</f>
        <v>0.37144679990215818</v>
      </c>
      <c r="P92" s="8">
        <f>SUM(N92:O92)</f>
        <v>1.3877665163011186</v>
      </c>
      <c r="Q92" s="29"/>
      <c r="R92" s="52"/>
      <c r="S92" s="206"/>
      <c r="T92" s="29">
        <f>'Revenues at 2026 DSM Riders'!$AE98</f>
        <v>0</v>
      </c>
      <c r="U92" s="52">
        <f>'Revenues at 2026 DSM Riders'!$AF98</f>
        <v>0</v>
      </c>
      <c r="V92" s="206"/>
      <c r="W92" s="8">
        <f t="shared" ref="W92:W93" si="284">M92+P92+S92+V92</f>
        <v>21.115202879438097</v>
      </c>
      <c r="X92" s="201"/>
      <c r="Y92" s="29">
        <f t="shared" ref="Y92:AA93" si="285">M92-B92</f>
        <v>0</v>
      </c>
      <c r="Z92" s="29">
        <f t="shared" si="285"/>
        <v>0</v>
      </c>
      <c r="AA92" s="52">
        <f t="shared" si="285"/>
        <v>0</v>
      </c>
      <c r="AB92" s="8">
        <f>SUM(Z92:AA92)</f>
        <v>0</v>
      </c>
      <c r="AC92" s="29">
        <f>Q92-F92</f>
        <v>0</v>
      </c>
      <c r="AD92" s="52">
        <f>R92-G92</f>
        <v>0</v>
      </c>
      <c r="AE92" s="206">
        <f>SUM(AC92:AD92)</f>
        <v>0</v>
      </c>
      <c r="AF92" s="29">
        <f>T92-I92</f>
        <v>0</v>
      </c>
      <c r="AG92" s="52">
        <f>U92-J92</f>
        <v>0</v>
      </c>
      <c r="AH92" s="206">
        <f>SUM(AF92:AG92)</f>
        <v>0</v>
      </c>
      <c r="AI92" s="8">
        <f t="shared" ref="AI92:AI93" si="286">Y92+AB92+AE92+AH92</f>
        <v>0</v>
      </c>
      <c r="AJ92" s="323">
        <f>Y92/$L94</f>
        <v>0</v>
      </c>
      <c r="AK92" s="207">
        <f>Z92/$L94</f>
        <v>0</v>
      </c>
      <c r="AL92" s="208">
        <f>AA92/$L94</f>
        <v>0</v>
      </c>
      <c r="AM92" s="209">
        <f>SUM(AK92:AL92)</f>
        <v>0</v>
      </c>
      <c r="AN92" s="207"/>
      <c r="AO92" s="208"/>
      <c r="AP92" s="209"/>
      <c r="AQ92" s="207"/>
      <c r="AR92" s="208"/>
      <c r="AS92" s="209"/>
      <c r="AT92" s="260">
        <f t="shared" si="228"/>
        <v>0</v>
      </c>
      <c r="AU92" s="210"/>
    </row>
    <row r="93" spans="1:47" ht="15" x14ac:dyDescent="0.2">
      <c r="A93" s="20" t="s">
        <v>23</v>
      </c>
      <c r="B93" s="30">
        <f>'Revenues at 2025 DSM Riders'!$W99</f>
        <v>19.937593389798494</v>
      </c>
      <c r="C93" s="30"/>
      <c r="D93" s="54"/>
      <c r="E93" s="31">
        <v>0</v>
      </c>
      <c r="F93" s="30">
        <f>'Revenues at 2025 DSM Riders'!$AB99</f>
        <v>1.8564701862335753</v>
      </c>
      <c r="G93" s="54">
        <f>'Revenues at 2025 DSM Riders'!$AC99</f>
        <v>8.554321781063394E-2</v>
      </c>
      <c r="H93" s="31">
        <f>SUM(F93:G93)</f>
        <v>1.9420134040442092</v>
      </c>
      <c r="I93" s="30">
        <f>'Revenues at 2025 DSM Riders'!$AE99</f>
        <v>0.25279018326674652</v>
      </c>
      <c r="J93" s="54">
        <f>'Revenues at 2025 DSM Riders'!$AF99</f>
        <v>0</v>
      </c>
      <c r="K93" s="31">
        <f>SUM(I93:J93)</f>
        <v>0.25279018326674652</v>
      </c>
      <c r="L93" s="31">
        <f>B93+E93+H93+K93</f>
        <v>22.132396977109451</v>
      </c>
      <c r="M93" s="30">
        <f>'Revenues at 2026 DSM Riders'!$W99</f>
        <v>19.937593389798494</v>
      </c>
      <c r="N93" s="30"/>
      <c r="O93" s="54"/>
      <c r="P93" s="31">
        <v>0</v>
      </c>
      <c r="Q93" s="30">
        <f>'Revenues at 2026 DSM Riders'!$AB99</f>
        <v>1.3818110000000003</v>
      </c>
      <c r="R93" s="54">
        <f>'Revenues at 2026 DSM Riders'!$AC99</f>
        <v>5.0765840501961229E-2</v>
      </c>
      <c r="S93" s="31">
        <f>SUM(Q93:R93)</f>
        <v>1.4325768405019617</v>
      </c>
      <c r="T93" s="30">
        <f>'Revenues at 2026 DSM Riders'!$AE99</f>
        <v>0.25279018326674652</v>
      </c>
      <c r="U93" s="54">
        <f>'Revenues at 2026 DSM Riders'!$AF99</f>
        <v>0</v>
      </c>
      <c r="V93" s="31">
        <f>SUM(T93:U93)</f>
        <v>0.25279018326674652</v>
      </c>
      <c r="W93" s="31">
        <f t="shared" si="284"/>
        <v>21.622960413567203</v>
      </c>
      <c r="X93" s="201"/>
      <c r="Y93" s="30">
        <f t="shared" si="285"/>
        <v>0</v>
      </c>
      <c r="Z93" s="30">
        <f t="shared" si="285"/>
        <v>0</v>
      </c>
      <c r="AA93" s="54">
        <f t="shared" si="285"/>
        <v>0</v>
      </c>
      <c r="AB93" s="31">
        <v>0</v>
      </c>
      <c r="AC93" s="30">
        <f>Q93-F93</f>
        <v>-0.47465918623357495</v>
      </c>
      <c r="AD93" s="54">
        <f>R93-G93</f>
        <v>-3.4777377308672711E-2</v>
      </c>
      <c r="AE93" s="31">
        <f>SUM(AC93:AD93)</f>
        <v>-0.50943656354224764</v>
      </c>
      <c r="AF93" s="30">
        <f>T93-I93</f>
        <v>0</v>
      </c>
      <c r="AG93" s="54">
        <f>U93-J93</f>
        <v>0</v>
      </c>
      <c r="AH93" s="31">
        <f>SUM(AF93:AG93)</f>
        <v>0</v>
      </c>
      <c r="AI93" s="31">
        <f t="shared" si="286"/>
        <v>-0.50943656354224764</v>
      </c>
      <c r="AJ93" s="323">
        <f>Y93/$L94</f>
        <v>0</v>
      </c>
      <c r="AK93" s="211">
        <f>Z93/$L94</f>
        <v>0</v>
      </c>
      <c r="AL93" s="212">
        <f>AA93/$L94</f>
        <v>0</v>
      </c>
      <c r="AM93" s="213">
        <f>SUM(AK93:AL93)</f>
        <v>0</v>
      </c>
      <c r="AN93" s="211">
        <f>AC93/$L94</f>
        <v>-1.0975387947724758E-2</v>
      </c>
      <c r="AO93" s="212">
        <f>AD93/$L94</f>
        <v>-8.0414583523777969E-4</v>
      </c>
      <c r="AP93" s="213">
        <f>SUM(AN93:AO93)</f>
        <v>-1.1779533782962537E-2</v>
      </c>
      <c r="AQ93" s="211">
        <f>AF93/$L94</f>
        <v>0</v>
      </c>
      <c r="AR93" s="212">
        <f>AG93/$L94</f>
        <v>0</v>
      </c>
      <c r="AS93" s="213">
        <f>SUM(AQ93:AR93)</f>
        <v>0</v>
      </c>
      <c r="AT93" s="262">
        <f t="shared" si="228"/>
        <v>-1.1779533782962537E-2</v>
      </c>
      <c r="AU93" s="210"/>
    </row>
    <row r="94" spans="1:47" s="22" customFormat="1" ht="15" x14ac:dyDescent="0.2">
      <c r="A94" s="20" t="s">
        <v>24</v>
      </c>
      <c r="B94" s="29">
        <f t="shared" ref="B94:K94" si="287">SUM(B92:B93)</f>
        <v>39.665029752935467</v>
      </c>
      <c r="C94" s="29">
        <f t="shared" si="287"/>
        <v>1.0163197163989603</v>
      </c>
      <c r="D94" s="52">
        <f t="shared" si="287"/>
        <v>0.37144679990215818</v>
      </c>
      <c r="E94" s="8">
        <f t="shared" si="287"/>
        <v>1.3877665163011186</v>
      </c>
      <c r="F94" s="29">
        <f t="shared" si="287"/>
        <v>1.8564701862335753</v>
      </c>
      <c r="G94" s="52">
        <f t="shared" si="287"/>
        <v>8.554321781063394E-2</v>
      </c>
      <c r="H94" s="8">
        <f t="shared" si="287"/>
        <v>1.9420134040442092</v>
      </c>
      <c r="I94" s="29">
        <f t="shared" si="287"/>
        <v>0.25279018326674652</v>
      </c>
      <c r="J94" s="52">
        <f t="shared" si="287"/>
        <v>0</v>
      </c>
      <c r="K94" s="8">
        <f t="shared" si="287"/>
        <v>0.25279018326674652</v>
      </c>
      <c r="L94" s="8">
        <f t="shared" ref="L94" si="288">SUM(L92:L93)</f>
        <v>43.247599856547552</v>
      </c>
      <c r="M94" s="29">
        <f t="shared" ref="M94:W94" si="289">SUM(M92:M93)</f>
        <v>39.665029752935467</v>
      </c>
      <c r="N94" s="34">
        <f t="shared" si="289"/>
        <v>1.0163197163989603</v>
      </c>
      <c r="O94" s="52">
        <f t="shared" si="289"/>
        <v>0.37144679990215818</v>
      </c>
      <c r="P94" s="8">
        <f t="shared" si="289"/>
        <v>1.3877665163011186</v>
      </c>
      <c r="Q94" s="29">
        <f t="shared" si="289"/>
        <v>1.3818110000000003</v>
      </c>
      <c r="R94" s="52">
        <f t="shared" si="289"/>
        <v>5.0765840501961229E-2</v>
      </c>
      <c r="S94" s="8">
        <f t="shared" si="289"/>
        <v>1.4325768405019617</v>
      </c>
      <c r="T94" s="29">
        <f t="shared" si="289"/>
        <v>0.25279018326674652</v>
      </c>
      <c r="U94" s="52">
        <f t="shared" si="289"/>
        <v>0</v>
      </c>
      <c r="V94" s="8">
        <f t="shared" si="289"/>
        <v>0.25279018326674652</v>
      </c>
      <c r="W94" s="8">
        <f t="shared" si="289"/>
        <v>42.7381632930053</v>
      </c>
      <c r="X94" s="201"/>
      <c r="Y94" s="29">
        <f t="shared" ref="Y94:AS94" si="290">SUM(Y92:Y93)</f>
        <v>0</v>
      </c>
      <c r="Z94" s="29">
        <f t="shared" si="290"/>
        <v>0</v>
      </c>
      <c r="AA94" s="52">
        <f t="shared" si="290"/>
        <v>0</v>
      </c>
      <c r="AB94" s="8">
        <f t="shared" si="290"/>
        <v>0</v>
      </c>
      <c r="AC94" s="29">
        <f t="shared" si="290"/>
        <v>-0.47465918623357495</v>
      </c>
      <c r="AD94" s="52">
        <f t="shared" si="290"/>
        <v>-3.4777377308672711E-2</v>
      </c>
      <c r="AE94" s="8">
        <f t="shared" si="290"/>
        <v>-0.50943656354224764</v>
      </c>
      <c r="AF94" s="29">
        <f t="shared" si="290"/>
        <v>0</v>
      </c>
      <c r="AG94" s="52">
        <f t="shared" si="290"/>
        <v>0</v>
      </c>
      <c r="AH94" s="8">
        <f t="shared" si="290"/>
        <v>0</v>
      </c>
      <c r="AI94" s="8">
        <f t="shared" si="290"/>
        <v>-0.50943656354224764</v>
      </c>
      <c r="AJ94" s="323">
        <f t="shared" ref="AJ94" si="291">SUM(AJ92:AJ93)</f>
        <v>0</v>
      </c>
      <c r="AK94" s="207">
        <f t="shared" si="290"/>
        <v>0</v>
      </c>
      <c r="AL94" s="208">
        <f t="shared" si="290"/>
        <v>0</v>
      </c>
      <c r="AM94" s="209">
        <f t="shared" si="290"/>
        <v>0</v>
      </c>
      <c r="AN94" s="207">
        <f t="shared" si="290"/>
        <v>-1.0975387947724758E-2</v>
      </c>
      <c r="AO94" s="208">
        <f t="shared" si="290"/>
        <v>-8.0414583523777969E-4</v>
      </c>
      <c r="AP94" s="209">
        <f t="shared" si="290"/>
        <v>-1.1779533782962537E-2</v>
      </c>
      <c r="AQ94" s="207">
        <f t="shared" si="290"/>
        <v>0</v>
      </c>
      <c r="AR94" s="208">
        <f t="shared" si="290"/>
        <v>0</v>
      </c>
      <c r="AS94" s="209">
        <f t="shared" si="290"/>
        <v>0</v>
      </c>
      <c r="AT94" s="260">
        <f t="shared" si="228"/>
        <v>-1.1779533782962537E-2</v>
      </c>
      <c r="AU94" s="210"/>
    </row>
    <row r="95" spans="1:47" s="22" customFormat="1" ht="10.5" customHeight="1" x14ac:dyDescent="0.2">
      <c r="A95" s="20"/>
      <c r="B95" s="29"/>
      <c r="C95" s="29"/>
      <c r="D95" s="52"/>
      <c r="E95" s="8"/>
      <c r="F95" s="29"/>
      <c r="G95" s="52"/>
      <c r="H95" s="206"/>
      <c r="I95" s="29"/>
      <c r="J95" s="52"/>
      <c r="K95" s="206"/>
      <c r="L95" s="8"/>
      <c r="M95" s="29"/>
      <c r="N95" s="29"/>
      <c r="O95" s="52"/>
      <c r="P95" s="8"/>
      <c r="Q95" s="29"/>
      <c r="R95" s="52"/>
      <c r="S95" s="206"/>
      <c r="T95" s="29"/>
      <c r="U95" s="52"/>
      <c r="V95" s="206"/>
      <c r="W95" s="8"/>
      <c r="X95" s="201"/>
      <c r="Y95" s="29"/>
      <c r="Z95" s="29"/>
      <c r="AA95" s="52"/>
      <c r="AB95" s="8"/>
      <c r="AC95" s="29"/>
      <c r="AD95" s="52"/>
      <c r="AE95" s="206"/>
      <c r="AF95" s="29"/>
      <c r="AG95" s="52"/>
      <c r="AH95" s="206"/>
      <c r="AI95" s="8"/>
      <c r="AJ95" s="323"/>
      <c r="AK95" s="214"/>
      <c r="AL95" s="210"/>
      <c r="AM95" s="215"/>
      <c r="AN95" s="214"/>
      <c r="AO95" s="210"/>
      <c r="AP95" s="215"/>
      <c r="AQ95" s="214"/>
      <c r="AR95" s="210"/>
      <c r="AS95" s="215"/>
      <c r="AT95" s="261"/>
      <c r="AU95" s="210"/>
    </row>
    <row r="96" spans="1:47" s="22" customFormat="1" ht="22.5" customHeight="1" x14ac:dyDescent="0.25">
      <c r="A96" s="16" t="s">
        <v>62</v>
      </c>
      <c r="B96" s="29"/>
      <c r="C96" s="29"/>
      <c r="D96" s="52"/>
      <c r="E96" s="8"/>
      <c r="F96" s="29"/>
      <c r="G96" s="52"/>
      <c r="H96" s="224"/>
      <c r="I96" s="29"/>
      <c r="J96" s="52"/>
      <c r="K96" s="224"/>
      <c r="L96" s="8"/>
      <c r="M96" s="29"/>
      <c r="N96" s="347"/>
      <c r="O96" s="52"/>
      <c r="P96" s="8"/>
      <c r="Q96" s="29"/>
      <c r="R96" s="52"/>
      <c r="S96" s="224"/>
      <c r="T96" s="29"/>
      <c r="U96" s="52"/>
      <c r="V96" s="224"/>
      <c r="W96" s="8"/>
      <c r="X96" s="201"/>
      <c r="Y96" s="29"/>
      <c r="Z96" s="29"/>
      <c r="AA96" s="52"/>
      <c r="AB96" s="8"/>
      <c r="AC96" s="29"/>
      <c r="AD96" s="52"/>
      <c r="AE96" s="224"/>
      <c r="AF96" s="29"/>
      <c r="AG96" s="52"/>
      <c r="AH96" s="224"/>
      <c r="AI96" s="8"/>
      <c r="AJ96" s="323"/>
      <c r="AK96" s="214"/>
      <c r="AL96" s="210"/>
      <c r="AM96" s="215"/>
      <c r="AN96" s="214"/>
      <c r="AO96" s="210"/>
      <c r="AP96" s="215"/>
      <c r="AQ96" s="214"/>
      <c r="AR96" s="210"/>
      <c r="AS96" s="215"/>
      <c r="AT96" s="261"/>
      <c r="AU96" s="210"/>
    </row>
    <row r="97" spans="1:47" s="22" customFormat="1" ht="15" x14ac:dyDescent="0.2">
      <c r="A97" s="20" t="s">
        <v>22</v>
      </c>
      <c r="B97" s="29">
        <f>'Revenues at 2025 DSM Riders'!$W103</f>
        <v>37.420757236013323</v>
      </c>
      <c r="C97" s="29">
        <f>'Revenues at 2025 DSM Riders'!$Y103</f>
        <v>1.7594159089006824</v>
      </c>
      <c r="D97" s="52">
        <f>'Revenues at 2025 DSM Riders'!$Z103</f>
        <v>1.0124013330545829</v>
      </c>
      <c r="E97" s="8">
        <f>SUM(C97:D97)</f>
        <v>2.7718172419552651</v>
      </c>
      <c r="F97" s="29"/>
      <c r="G97" s="52"/>
      <c r="H97" s="206"/>
      <c r="I97" s="29">
        <f>'Revenues at 2025 DSM Riders'!$AE103</f>
        <v>0</v>
      </c>
      <c r="J97" s="52">
        <f>'Revenues at 2025 DSM Riders'!$AF103</f>
        <v>0</v>
      </c>
      <c r="K97" s="206"/>
      <c r="L97" s="8">
        <f>B97+E97+H97+K97</f>
        <v>40.192574477968591</v>
      </c>
      <c r="M97" s="29">
        <f>'Revenues at 2026 DSM Riders'!$W103</f>
        <v>37.420757236013323</v>
      </c>
      <c r="N97" s="29">
        <f>'Revenues at 2026 DSM Riders'!$Y103</f>
        <v>1.7594159089006824</v>
      </c>
      <c r="O97" s="52">
        <f>'Revenues at 2026 DSM Riders'!$Z103</f>
        <v>1.0124013330545829</v>
      </c>
      <c r="P97" s="8">
        <f>SUM(N97:O97)</f>
        <v>2.7718172419552651</v>
      </c>
      <c r="Q97" s="29"/>
      <c r="R97" s="52"/>
      <c r="S97" s="206"/>
      <c r="T97" s="29">
        <f>'Revenues at 2026 DSM Riders'!$AE103</f>
        <v>0</v>
      </c>
      <c r="U97" s="52">
        <f>'Revenues at 2026 DSM Riders'!$AF103</f>
        <v>0</v>
      </c>
      <c r="V97" s="206"/>
      <c r="W97" s="8">
        <f t="shared" ref="W97:W98" si="292">M97+P97+S97+V97</f>
        <v>40.192574477968591</v>
      </c>
      <c r="X97" s="201"/>
      <c r="Y97" s="29">
        <f t="shared" ref="Y97:AH98" si="293">M97-B97</f>
        <v>0</v>
      </c>
      <c r="Z97" s="29">
        <f t="shared" si="293"/>
        <v>0</v>
      </c>
      <c r="AA97" s="52">
        <f t="shared" si="293"/>
        <v>0</v>
      </c>
      <c r="AB97" s="8">
        <f t="shared" si="293"/>
        <v>0</v>
      </c>
      <c r="AC97" s="29">
        <f t="shared" si="293"/>
        <v>0</v>
      </c>
      <c r="AD97" s="52">
        <f t="shared" si="293"/>
        <v>0</v>
      </c>
      <c r="AE97" s="206">
        <f t="shared" si="293"/>
        <v>0</v>
      </c>
      <c r="AF97" s="29">
        <f t="shared" si="293"/>
        <v>0</v>
      </c>
      <c r="AG97" s="52">
        <f t="shared" si="293"/>
        <v>0</v>
      </c>
      <c r="AH97" s="206">
        <f t="shared" si="293"/>
        <v>0</v>
      </c>
      <c r="AI97" s="8">
        <f t="shared" ref="AI97:AI98" si="294">Y97+AB97+AE97+AH97</f>
        <v>0</v>
      </c>
      <c r="AJ97" s="323">
        <f>Y97/$L99</f>
        <v>0</v>
      </c>
      <c r="AK97" s="207">
        <f>Z97/$L99</f>
        <v>0</v>
      </c>
      <c r="AL97" s="208">
        <f>AA97/$L99</f>
        <v>0</v>
      </c>
      <c r="AM97" s="209">
        <f>SUM(AK97:AL97)</f>
        <v>0</v>
      </c>
      <c r="AN97" s="207">
        <f>AC97/$L99</f>
        <v>0</v>
      </c>
      <c r="AO97" s="208">
        <f>AD97/$L99</f>
        <v>0</v>
      </c>
      <c r="AP97" s="209">
        <f>SUM(AN97:AO97)</f>
        <v>0</v>
      </c>
      <c r="AQ97" s="207">
        <f>AF97/$L99</f>
        <v>0</v>
      </c>
      <c r="AR97" s="208">
        <f>AG97/$L99</f>
        <v>0</v>
      </c>
      <c r="AS97" s="209">
        <f>SUM(AQ97:AR97)</f>
        <v>0</v>
      </c>
      <c r="AT97" s="260">
        <f t="shared" si="228"/>
        <v>0</v>
      </c>
      <c r="AU97" s="210"/>
    </row>
    <row r="98" spans="1:47" s="22" customFormat="1" ht="15" x14ac:dyDescent="0.2">
      <c r="A98" s="20" t="s">
        <v>23</v>
      </c>
      <c r="B98" s="30">
        <f>'Revenues at 2025 DSM Riders'!$W104</f>
        <v>33.513599858822523</v>
      </c>
      <c r="C98" s="30"/>
      <c r="D98" s="54"/>
      <c r="E98" s="31">
        <v>0</v>
      </c>
      <c r="F98" s="30">
        <f>'Revenues at 2025 DSM Riders'!$AB104</f>
        <v>1.5056876410820643</v>
      </c>
      <c r="G98" s="54">
        <f>'Revenues at 2025 DSM Riders'!$AC104</f>
        <v>3.9752282362258647E-2</v>
      </c>
      <c r="H98" s="31">
        <f>SUM(F98:G98)</f>
        <v>1.545439923444323</v>
      </c>
      <c r="I98" s="30">
        <f>'Revenues at 2025 DSM Riders'!$AE104</f>
        <v>0.28995960509815721</v>
      </c>
      <c r="J98" s="54">
        <f>'Revenues at 2025 DSM Riders'!$AF104</f>
        <v>0</v>
      </c>
      <c r="K98" s="31">
        <f>SUM(I98:J98)</f>
        <v>0.28995960509815721</v>
      </c>
      <c r="L98" s="31">
        <f>B98+E98+H98+K98</f>
        <v>35.348999387364998</v>
      </c>
      <c r="M98" s="30">
        <f>'Revenues at 2026 DSM Riders'!$W104</f>
        <v>33.513599858822523</v>
      </c>
      <c r="N98" s="30"/>
      <c r="O98" s="54"/>
      <c r="P98" s="31">
        <v>0</v>
      </c>
      <c r="Q98" s="30">
        <f>'Revenues at 2026 DSM Riders'!$AB104</f>
        <v>2.3715509999999993</v>
      </c>
      <c r="R98" s="54">
        <f>'Revenues at 2026 DSM Riders'!$AC104</f>
        <v>-1.9746199961488724E-2</v>
      </c>
      <c r="S98" s="31">
        <f>SUM(Q98:R98)</f>
        <v>2.3518048000385106</v>
      </c>
      <c r="T98" s="30">
        <f>'Revenues at 2026 DSM Riders'!$AE104</f>
        <v>0.28995960509815721</v>
      </c>
      <c r="U98" s="54">
        <f>'Revenues at 2026 DSM Riders'!$AF104</f>
        <v>0</v>
      </c>
      <c r="V98" s="31">
        <f>SUM(T98:U98)</f>
        <v>0.28995960509815721</v>
      </c>
      <c r="W98" s="31">
        <f t="shared" si="292"/>
        <v>36.155364263959186</v>
      </c>
      <c r="X98" s="201"/>
      <c r="Y98" s="30">
        <f t="shared" si="293"/>
        <v>0</v>
      </c>
      <c r="Z98" s="30">
        <f t="shared" si="293"/>
        <v>0</v>
      </c>
      <c r="AA98" s="54">
        <f t="shared" si="293"/>
        <v>0</v>
      </c>
      <c r="AB98" s="31">
        <f t="shared" si="293"/>
        <v>0</v>
      </c>
      <c r="AC98" s="30">
        <f t="shared" si="293"/>
        <v>0.86586335891793498</v>
      </c>
      <c r="AD98" s="54">
        <f t="shared" si="293"/>
        <v>-5.9498482323747368E-2</v>
      </c>
      <c r="AE98" s="31">
        <f t="shared" si="293"/>
        <v>0.80636487659418754</v>
      </c>
      <c r="AF98" s="30">
        <f t="shared" si="293"/>
        <v>0</v>
      </c>
      <c r="AG98" s="54">
        <f t="shared" si="293"/>
        <v>0</v>
      </c>
      <c r="AH98" s="31">
        <f t="shared" si="293"/>
        <v>0</v>
      </c>
      <c r="AI98" s="31">
        <f t="shared" si="294"/>
        <v>0.80636487659418754</v>
      </c>
      <c r="AJ98" s="323">
        <f>Y98/$L99</f>
        <v>0</v>
      </c>
      <c r="AK98" s="211">
        <f>Z98/$L99</f>
        <v>0</v>
      </c>
      <c r="AL98" s="212">
        <f>AA98/$L99</f>
        <v>0</v>
      </c>
      <c r="AM98" s="213">
        <f>SUM(AK98:AL98)</f>
        <v>0</v>
      </c>
      <c r="AN98" s="211">
        <f>AC98/$L99</f>
        <v>1.1462077298806241E-2</v>
      </c>
      <c r="AO98" s="212">
        <f>AD98/$L99</f>
        <v>-7.8762566464148716E-4</v>
      </c>
      <c r="AP98" s="213">
        <f>SUM(AN98:AO98)</f>
        <v>1.0674451634164753E-2</v>
      </c>
      <c r="AQ98" s="211">
        <f>AF98/$L99</f>
        <v>0</v>
      </c>
      <c r="AR98" s="212">
        <f>AG98/$L99</f>
        <v>0</v>
      </c>
      <c r="AS98" s="213">
        <f>SUM(AQ98:AR98)</f>
        <v>0</v>
      </c>
      <c r="AT98" s="262">
        <f t="shared" si="228"/>
        <v>1.0674451634164753E-2</v>
      </c>
      <c r="AU98" s="210"/>
    </row>
    <row r="99" spans="1:47" s="22" customFormat="1" ht="15" x14ac:dyDescent="0.2">
      <c r="A99" s="20" t="s">
        <v>24</v>
      </c>
      <c r="B99" s="29">
        <f t="shared" ref="B99:K99" si="295">SUM(B97:B98)</f>
        <v>70.934357094835846</v>
      </c>
      <c r="C99" s="29">
        <f t="shared" si="295"/>
        <v>1.7594159089006824</v>
      </c>
      <c r="D99" s="52">
        <f t="shared" si="295"/>
        <v>1.0124013330545829</v>
      </c>
      <c r="E99" s="8">
        <f t="shared" si="295"/>
        <v>2.7718172419552651</v>
      </c>
      <c r="F99" s="29">
        <f t="shared" si="295"/>
        <v>1.5056876410820643</v>
      </c>
      <c r="G99" s="52">
        <f t="shared" si="295"/>
        <v>3.9752282362258647E-2</v>
      </c>
      <c r="H99" s="8">
        <f t="shared" si="295"/>
        <v>1.545439923444323</v>
      </c>
      <c r="I99" s="29">
        <f t="shared" si="295"/>
        <v>0.28995960509815721</v>
      </c>
      <c r="J99" s="52">
        <f t="shared" si="295"/>
        <v>0</v>
      </c>
      <c r="K99" s="8">
        <f t="shared" si="295"/>
        <v>0.28995960509815721</v>
      </c>
      <c r="L99" s="8">
        <f t="shared" ref="L99" si="296">SUM(L97:L98)</f>
        <v>75.541573865333589</v>
      </c>
      <c r="M99" s="29">
        <f t="shared" ref="M99:W99" si="297">SUM(M97:M98)</f>
        <v>70.934357094835846</v>
      </c>
      <c r="N99" s="326">
        <f t="shared" si="297"/>
        <v>1.7594159089006824</v>
      </c>
      <c r="O99" s="52">
        <f t="shared" si="297"/>
        <v>1.0124013330545829</v>
      </c>
      <c r="P99" s="8">
        <f t="shared" si="297"/>
        <v>2.7718172419552651</v>
      </c>
      <c r="Q99" s="29">
        <f t="shared" si="297"/>
        <v>2.3715509999999993</v>
      </c>
      <c r="R99" s="52">
        <f t="shared" si="297"/>
        <v>-1.9746199961488724E-2</v>
      </c>
      <c r="S99" s="8">
        <f t="shared" si="297"/>
        <v>2.3518048000385106</v>
      </c>
      <c r="T99" s="29">
        <f t="shared" si="297"/>
        <v>0.28995960509815721</v>
      </c>
      <c r="U99" s="52">
        <f t="shared" si="297"/>
        <v>0</v>
      </c>
      <c r="V99" s="8">
        <f t="shared" si="297"/>
        <v>0.28995960509815721</v>
      </c>
      <c r="W99" s="8">
        <f t="shared" si="297"/>
        <v>76.347938741927777</v>
      </c>
      <c r="X99" s="201"/>
      <c r="Y99" s="29">
        <f t="shared" ref="Y99:AS99" si="298">SUM(Y97:Y98)</f>
        <v>0</v>
      </c>
      <c r="Z99" s="29">
        <f t="shared" si="298"/>
        <v>0</v>
      </c>
      <c r="AA99" s="52">
        <f t="shared" si="298"/>
        <v>0</v>
      </c>
      <c r="AB99" s="8">
        <f t="shared" si="298"/>
        <v>0</v>
      </c>
      <c r="AC99" s="29">
        <f t="shared" si="298"/>
        <v>0.86586335891793498</v>
      </c>
      <c r="AD99" s="52">
        <f t="shared" si="298"/>
        <v>-5.9498482323747368E-2</v>
      </c>
      <c r="AE99" s="8">
        <f t="shared" si="298"/>
        <v>0.80636487659418754</v>
      </c>
      <c r="AF99" s="29">
        <f t="shared" si="298"/>
        <v>0</v>
      </c>
      <c r="AG99" s="52">
        <f t="shared" si="298"/>
        <v>0</v>
      </c>
      <c r="AH99" s="8">
        <f t="shared" si="298"/>
        <v>0</v>
      </c>
      <c r="AI99" s="8">
        <f t="shared" si="298"/>
        <v>0.80636487659418754</v>
      </c>
      <c r="AJ99" s="323">
        <f t="shared" ref="AJ99" si="299">SUM(AJ97:AJ98)</f>
        <v>0</v>
      </c>
      <c r="AK99" s="207">
        <f t="shared" si="298"/>
        <v>0</v>
      </c>
      <c r="AL99" s="208">
        <f t="shared" si="298"/>
        <v>0</v>
      </c>
      <c r="AM99" s="209">
        <f t="shared" si="298"/>
        <v>0</v>
      </c>
      <c r="AN99" s="207">
        <f t="shared" si="298"/>
        <v>1.1462077298806241E-2</v>
      </c>
      <c r="AO99" s="208">
        <f t="shared" si="298"/>
        <v>-7.8762566464148716E-4</v>
      </c>
      <c r="AP99" s="209">
        <f t="shared" si="298"/>
        <v>1.0674451634164753E-2</v>
      </c>
      <c r="AQ99" s="207">
        <f t="shared" si="298"/>
        <v>0</v>
      </c>
      <c r="AR99" s="208">
        <f t="shared" si="298"/>
        <v>0</v>
      </c>
      <c r="AS99" s="209">
        <f t="shared" si="298"/>
        <v>0</v>
      </c>
      <c r="AT99" s="260">
        <f t="shared" si="228"/>
        <v>1.0674451634164753E-2</v>
      </c>
      <c r="AU99" s="210"/>
    </row>
    <row r="100" spans="1:47" s="22" customFormat="1" ht="18.600000000000001" customHeight="1" x14ac:dyDescent="0.25">
      <c r="A100" s="16" t="s">
        <v>63</v>
      </c>
      <c r="B100" s="29"/>
      <c r="C100" s="29"/>
      <c r="D100" s="52"/>
      <c r="E100" s="8"/>
      <c r="F100" s="29"/>
      <c r="G100" s="52"/>
      <c r="H100" s="224"/>
      <c r="I100" s="29"/>
      <c r="J100" s="52"/>
      <c r="K100" s="224"/>
      <c r="L100" s="8"/>
      <c r="M100" s="29"/>
      <c r="N100" s="29"/>
      <c r="O100" s="52"/>
      <c r="P100" s="8"/>
      <c r="Q100" s="29"/>
      <c r="R100" s="52"/>
      <c r="S100" s="224"/>
      <c r="T100" s="29"/>
      <c r="U100" s="52"/>
      <c r="V100" s="224"/>
      <c r="W100" s="8"/>
      <c r="X100" s="201"/>
      <c r="Y100" s="29"/>
      <c r="Z100" s="29"/>
      <c r="AA100" s="52"/>
      <c r="AB100" s="8"/>
      <c r="AC100" s="29"/>
      <c r="AD100" s="52"/>
      <c r="AE100" s="224"/>
      <c r="AF100" s="29"/>
      <c r="AG100" s="52"/>
      <c r="AH100" s="224"/>
      <c r="AI100" s="8"/>
      <c r="AJ100" s="323"/>
      <c r="AK100" s="214"/>
      <c r="AL100" s="210"/>
      <c r="AM100" s="215"/>
      <c r="AN100" s="214"/>
      <c r="AO100" s="210"/>
      <c r="AP100" s="215"/>
      <c r="AQ100" s="214"/>
      <c r="AR100" s="210"/>
      <c r="AS100" s="215"/>
      <c r="AT100" s="261"/>
      <c r="AU100" s="210"/>
    </row>
    <row r="101" spans="1:47" s="22" customFormat="1" ht="22.5" customHeight="1" x14ac:dyDescent="0.25">
      <c r="A101" s="16" t="s">
        <v>36</v>
      </c>
      <c r="B101" s="29"/>
      <c r="C101" s="29"/>
      <c r="D101" s="52"/>
      <c r="E101" s="8"/>
      <c r="F101" s="29"/>
      <c r="G101" s="52"/>
      <c r="H101" s="224"/>
      <c r="I101" s="29"/>
      <c r="J101" s="52"/>
      <c r="K101" s="224"/>
      <c r="L101" s="8"/>
      <c r="M101" s="29"/>
      <c r="N101" s="29"/>
      <c r="O101" s="52"/>
      <c r="P101" s="8"/>
      <c r="Q101" s="29"/>
      <c r="R101" s="52"/>
      <c r="S101" s="224"/>
      <c r="T101" s="29"/>
      <c r="U101" s="52"/>
      <c r="V101" s="224"/>
      <c r="W101" s="8"/>
      <c r="X101" s="201"/>
      <c r="Y101" s="29"/>
      <c r="Z101" s="29"/>
      <c r="AA101" s="52"/>
      <c r="AB101" s="8"/>
      <c r="AC101" s="29"/>
      <c r="AD101" s="52"/>
      <c r="AE101" s="224"/>
      <c r="AF101" s="29"/>
      <c r="AG101" s="52"/>
      <c r="AH101" s="224"/>
      <c r="AI101" s="8"/>
      <c r="AJ101" s="323"/>
      <c r="AK101" s="214"/>
      <c r="AL101" s="210"/>
      <c r="AM101" s="215"/>
      <c r="AN101" s="214"/>
      <c r="AO101" s="210"/>
      <c r="AP101" s="215"/>
      <c r="AQ101" s="214"/>
      <c r="AR101" s="210"/>
      <c r="AS101" s="215"/>
      <c r="AT101" s="261"/>
      <c r="AU101" s="210"/>
    </row>
    <row r="102" spans="1:47" s="22" customFormat="1" ht="22.5" customHeight="1" x14ac:dyDescent="0.25">
      <c r="A102" s="16" t="s">
        <v>39</v>
      </c>
      <c r="B102" s="29"/>
      <c r="C102" s="29"/>
      <c r="D102" s="52"/>
      <c r="E102" s="8"/>
      <c r="F102" s="29"/>
      <c r="G102" s="52"/>
      <c r="H102" s="224"/>
      <c r="I102" s="29"/>
      <c r="J102" s="52"/>
      <c r="K102" s="224"/>
      <c r="L102" s="8"/>
      <c r="M102" s="29"/>
      <c r="N102" s="29"/>
      <c r="O102" s="52"/>
      <c r="P102" s="8"/>
      <c r="Q102" s="29"/>
      <c r="R102" s="52"/>
      <c r="S102" s="224"/>
      <c r="T102" s="29"/>
      <c r="U102" s="52"/>
      <c r="V102" s="224"/>
      <c r="W102" s="8"/>
      <c r="X102" s="201"/>
      <c r="Y102" s="29"/>
      <c r="Z102" s="29"/>
      <c r="AA102" s="52"/>
      <c r="AB102" s="8"/>
      <c r="AC102" s="29"/>
      <c r="AD102" s="52"/>
      <c r="AE102" s="224"/>
      <c r="AF102" s="29"/>
      <c r="AG102" s="52"/>
      <c r="AH102" s="224"/>
      <c r="AI102" s="8"/>
      <c r="AJ102" s="323"/>
      <c r="AK102" s="214"/>
      <c r="AL102" s="210"/>
      <c r="AM102" s="215"/>
      <c r="AN102" s="214"/>
      <c r="AO102" s="210"/>
      <c r="AP102" s="215"/>
      <c r="AQ102" s="214"/>
      <c r="AR102" s="210"/>
      <c r="AS102" s="215"/>
      <c r="AT102" s="261"/>
      <c r="AU102" s="210"/>
    </row>
    <row r="103" spans="1:47" s="22" customFormat="1" ht="15" x14ac:dyDescent="0.2">
      <c r="A103" s="20" t="s">
        <v>22</v>
      </c>
      <c r="B103" s="29">
        <f>'Revenues at 2025 DSM Riders'!$W109</f>
        <v>2.8802553903546002</v>
      </c>
      <c r="C103" s="29">
        <f>'Revenues at 2025 DSM Riders'!$Y109</f>
        <v>0.14280323392980002</v>
      </c>
      <c r="D103" s="52">
        <f>'Revenues at 2025 DSM Riders'!$Z109</f>
        <v>9.6372674264100011E-2</v>
      </c>
      <c r="E103" s="8">
        <f>SUM(C103:D103)</f>
        <v>0.23917590819390003</v>
      </c>
      <c r="F103" s="29"/>
      <c r="G103" s="52"/>
      <c r="H103" s="206"/>
      <c r="I103" s="29">
        <f>'Revenues at 2025 DSM Riders'!$AE109</f>
        <v>0</v>
      </c>
      <c r="J103" s="52">
        <f>'Revenues at 2025 DSM Riders'!$AF109</f>
        <v>0</v>
      </c>
      <c r="K103" s="206"/>
      <c r="L103" s="8">
        <f>B103+E103+H103+K103</f>
        <v>3.1194312985485002</v>
      </c>
      <c r="M103" s="29">
        <f>'Revenues at 2026 DSM Riders'!$W109</f>
        <v>2.8802553903546002</v>
      </c>
      <c r="N103" s="29">
        <f>'Revenues at 2026 DSM Riders'!$Y109</f>
        <v>0.14280323392980002</v>
      </c>
      <c r="O103" s="52">
        <f>'Revenues at 2026 DSM Riders'!$Z109</f>
        <v>9.6372674264100011E-2</v>
      </c>
      <c r="P103" s="8">
        <f>SUM(N103:O103)</f>
        <v>0.23917590819390003</v>
      </c>
      <c r="Q103" s="29"/>
      <c r="R103" s="52"/>
      <c r="S103" s="206"/>
      <c r="T103" s="29"/>
      <c r="U103" s="52"/>
      <c r="V103" s="206"/>
      <c r="W103" s="8">
        <f t="shared" ref="W103" si="300">M103+P103+S103+V103</f>
        <v>3.1194312985485002</v>
      </c>
      <c r="X103" s="201"/>
      <c r="Y103" s="29">
        <f>M103-B103</f>
        <v>0</v>
      </c>
      <c r="Z103" s="29">
        <f>N103-C103</f>
        <v>0</v>
      </c>
      <c r="AA103" s="52">
        <f>O103-D103</f>
        <v>0</v>
      </c>
      <c r="AB103" s="8">
        <f>SUM(Z103:AA103)</f>
        <v>0</v>
      </c>
      <c r="AC103" s="29">
        <f>Q103-F103</f>
        <v>0</v>
      </c>
      <c r="AD103" s="52">
        <f>R103-G103</f>
        <v>0</v>
      </c>
      <c r="AE103" s="206">
        <f>SUM(AC103:AD103)</f>
        <v>0</v>
      </c>
      <c r="AF103" s="29">
        <f>T103-I103</f>
        <v>0</v>
      </c>
      <c r="AG103" s="52">
        <f>U103-J103</f>
        <v>0</v>
      </c>
      <c r="AH103" s="206">
        <f>SUM(AF103:AG103)</f>
        <v>0</v>
      </c>
      <c r="AI103" s="8">
        <f t="shared" ref="AI103" si="301">Y103+AB103+AE103+AH103</f>
        <v>0</v>
      </c>
      <c r="AJ103" s="323">
        <f t="shared" ref="AJ103:AS103" si="302">Y103/$L$108</f>
        <v>0</v>
      </c>
      <c r="AK103" s="207">
        <f t="shared" si="302"/>
        <v>0</v>
      </c>
      <c r="AL103" s="208">
        <f t="shared" si="302"/>
        <v>0</v>
      </c>
      <c r="AM103" s="209">
        <f t="shared" si="302"/>
        <v>0</v>
      </c>
      <c r="AN103" s="207">
        <f t="shared" si="302"/>
        <v>0</v>
      </c>
      <c r="AO103" s="208">
        <f t="shared" si="302"/>
        <v>0</v>
      </c>
      <c r="AP103" s="209">
        <f t="shared" si="302"/>
        <v>0</v>
      </c>
      <c r="AQ103" s="207">
        <f t="shared" si="302"/>
        <v>0</v>
      </c>
      <c r="AR103" s="208">
        <f t="shared" si="302"/>
        <v>0</v>
      </c>
      <c r="AS103" s="209">
        <f t="shared" si="302"/>
        <v>0</v>
      </c>
      <c r="AT103" s="260">
        <f t="shared" ref="AT103" si="303">AJ103+AM103+AP103+AS103</f>
        <v>0</v>
      </c>
      <c r="AU103" s="210"/>
    </row>
    <row r="104" spans="1:47" s="22" customFormat="1" ht="22.5" customHeight="1" x14ac:dyDescent="0.2">
      <c r="A104" s="20" t="s">
        <v>23</v>
      </c>
      <c r="B104" s="29"/>
      <c r="C104" s="29"/>
      <c r="D104" s="52"/>
      <c r="E104" s="8"/>
      <c r="F104" s="29"/>
      <c r="G104" s="52"/>
      <c r="H104" s="206"/>
      <c r="I104" s="29"/>
      <c r="J104" s="52"/>
      <c r="K104" s="206"/>
      <c r="L104" s="8"/>
      <c r="M104" s="29"/>
      <c r="N104" s="29"/>
      <c r="O104" s="52"/>
      <c r="P104" s="8"/>
      <c r="Q104" s="29"/>
      <c r="R104" s="52"/>
      <c r="S104" s="206"/>
      <c r="T104" s="29"/>
      <c r="U104" s="52"/>
      <c r="V104" s="206"/>
      <c r="W104" s="8"/>
      <c r="X104" s="201"/>
      <c r="Y104" s="29"/>
      <c r="Z104" s="29"/>
      <c r="AA104" s="52"/>
      <c r="AB104" s="8"/>
      <c r="AC104" s="29"/>
      <c r="AD104" s="52"/>
      <c r="AE104" s="206"/>
      <c r="AF104" s="29"/>
      <c r="AG104" s="52"/>
      <c r="AH104" s="206"/>
      <c r="AI104" s="8"/>
      <c r="AJ104" s="323"/>
      <c r="AK104" s="214"/>
      <c r="AL104" s="210"/>
      <c r="AM104" s="215"/>
      <c r="AN104" s="214"/>
      <c r="AO104" s="210"/>
      <c r="AP104" s="215"/>
      <c r="AQ104" s="214"/>
      <c r="AR104" s="210"/>
      <c r="AS104" s="215"/>
      <c r="AT104" s="261"/>
      <c r="AU104" s="210"/>
    </row>
    <row r="105" spans="1:47" s="22" customFormat="1" ht="22.5" customHeight="1" x14ac:dyDescent="0.2">
      <c r="A105" s="20" t="s">
        <v>26</v>
      </c>
      <c r="B105" s="29">
        <f>'Revenues at 2025 DSM Riders'!$W111</f>
        <v>0</v>
      </c>
      <c r="C105" s="29"/>
      <c r="D105" s="52"/>
      <c r="E105" s="8">
        <f t="shared" ref="E105:E106" si="304">SUM(C105:D105)</f>
        <v>0</v>
      </c>
      <c r="F105" s="29">
        <f>'Revenues at 2025 DSM Riders'!$AB111</f>
        <v>0</v>
      </c>
      <c r="G105" s="52">
        <f>'Revenues at 2025 DSM Riders'!$AC111</f>
        <v>0</v>
      </c>
      <c r="H105" s="8">
        <f t="shared" ref="H105:H106" si="305">SUM(F105:G105)</f>
        <v>0</v>
      </c>
      <c r="I105" s="29">
        <f>'Revenues at 2025 DSM Riders'!$AE111</f>
        <v>0</v>
      </c>
      <c r="J105" s="52">
        <f>'Revenues at 2025 DSM Riders'!$AF111</f>
        <v>0</v>
      </c>
      <c r="K105" s="8">
        <f t="shared" ref="K105:K106" si="306">SUM(I105:J105)</f>
        <v>0</v>
      </c>
      <c r="L105" s="8">
        <f>B105+E105+H105+K105</f>
        <v>0</v>
      </c>
      <c r="M105" s="29">
        <f>'Revenues at 2026 DSM Riders'!$W111</f>
        <v>0</v>
      </c>
      <c r="N105" s="29"/>
      <c r="O105" s="52"/>
      <c r="P105" s="8">
        <f t="shared" ref="P105:P106" si="307">SUM(N105:O105)</f>
        <v>0</v>
      </c>
      <c r="Q105" s="29">
        <f>'Revenues at 2026 DSM Riders'!$AB111</f>
        <v>0</v>
      </c>
      <c r="R105" s="52">
        <f>'Revenues at 2026 DSM Riders'!$AC111</f>
        <v>0</v>
      </c>
      <c r="S105" s="8">
        <f t="shared" ref="S105:S106" si="308">SUM(Q105:R105)</f>
        <v>0</v>
      </c>
      <c r="T105" s="29">
        <f>'Revenues at 2026 DSM Riders'!$AE111</f>
        <v>0</v>
      </c>
      <c r="U105" s="52">
        <f>'Revenues at 2026 DSM Riders'!$AF111</f>
        <v>0</v>
      </c>
      <c r="V105" s="8">
        <f t="shared" ref="V105:V106" si="309">SUM(T105:U105)</f>
        <v>0</v>
      </c>
      <c r="W105" s="8">
        <f t="shared" ref="W105:W106" si="310">M105+P105+S105+V105</f>
        <v>0</v>
      </c>
      <c r="X105" s="201"/>
      <c r="Y105" s="29">
        <f t="shared" ref="Y105:AA106" si="311">M105-B105</f>
        <v>0</v>
      </c>
      <c r="Z105" s="29">
        <f t="shared" si="311"/>
        <v>0</v>
      </c>
      <c r="AA105" s="52">
        <f t="shared" si="311"/>
        <v>0</v>
      </c>
      <c r="AB105" s="8">
        <f t="shared" ref="AB105:AB106" si="312">SUM(Z105:AA105)</f>
        <v>0</v>
      </c>
      <c r="AC105" s="29">
        <f>Q105-F105</f>
        <v>0</v>
      </c>
      <c r="AD105" s="52">
        <f>R105-G105</f>
        <v>0</v>
      </c>
      <c r="AE105" s="8">
        <f>SUM(AC105:AD105)</f>
        <v>0</v>
      </c>
      <c r="AF105" s="29">
        <f>T105-I105</f>
        <v>0</v>
      </c>
      <c r="AG105" s="52">
        <f>U105-J105</f>
        <v>0</v>
      </c>
      <c r="AH105" s="8">
        <f>SUM(AF105:AG105)</f>
        <v>0</v>
      </c>
      <c r="AI105" s="8">
        <f t="shared" ref="AI105:AI106" si="313">Y105+AB105+AE105+AH105</f>
        <v>0</v>
      </c>
      <c r="AJ105" s="323">
        <f t="shared" ref="AJ105:AS108" si="314">Y105/$L$108</f>
        <v>0</v>
      </c>
      <c r="AK105" s="4">
        <f t="shared" si="314"/>
        <v>0</v>
      </c>
      <c r="AL105" s="5">
        <f t="shared" si="314"/>
        <v>0</v>
      </c>
      <c r="AM105" s="3">
        <f t="shared" si="314"/>
        <v>0</v>
      </c>
      <c r="AN105" s="4">
        <f t="shared" si="314"/>
        <v>0</v>
      </c>
      <c r="AO105" s="5">
        <f t="shared" si="314"/>
        <v>0</v>
      </c>
      <c r="AP105" s="3">
        <f t="shared" si="314"/>
        <v>0</v>
      </c>
      <c r="AQ105" s="4">
        <f t="shared" si="314"/>
        <v>0</v>
      </c>
      <c r="AR105" s="5">
        <f t="shared" si="314"/>
        <v>0</v>
      </c>
      <c r="AS105" s="3">
        <f t="shared" si="314"/>
        <v>0</v>
      </c>
      <c r="AT105" s="263">
        <f t="shared" ref="AT105" si="315">AJ105+AM105+AP105+AS105</f>
        <v>0</v>
      </c>
      <c r="AU105" s="217"/>
    </row>
    <row r="106" spans="1:47" s="24" customFormat="1" ht="22.5" customHeight="1" x14ac:dyDescent="0.2">
      <c r="A106" s="20" t="s">
        <v>27</v>
      </c>
      <c r="B106" s="30">
        <f>'Revenues at 2025 DSM Riders'!$W112</f>
        <v>2.0453772003693733</v>
      </c>
      <c r="C106" s="29"/>
      <c r="D106" s="52"/>
      <c r="E106" s="31">
        <f t="shared" si="304"/>
        <v>0</v>
      </c>
      <c r="F106" s="30">
        <f>'Revenues at 2025 DSM Riders'!$AB112</f>
        <v>0.15762979920120002</v>
      </c>
      <c r="G106" s="54">
        <f>'Revenues at 2025 DSM Riders'!$AC112</f>
        <v>1.05346647981E-2</v>
      </c>
      <c r="H106" s="31">
        <f t="shared" si="305"/>
        <v>0.16816446399930002</v>
      </c>
      <c r="I106" s="30">
        <f>'Revenues at 2025 DSM Riders'!$AE112</f>
        <v>7.8034554060000009E-4</v>
      </c>
      <c r="J106" s="54">
        <f>'Revenues at 2025 DSM Riders'!$AF112</f>
        <v>0</v>
      </c>
      <c r="K106" s="31">
        <f t="shared" si="306"/>
        <v>7.8034554060000009E-4</v>
      </c>
      <c r="L106" s="31">
        <f>B106+E106+H106+K106</f>
        <v>2.2143220099092731</v>
      </c>
      <c r="M106" s="30">
        <f>'Revenues at 2026 DSM Riders'!$W112</f>
        <v>2.0453772003693733</v>
      </c>
      <c r="N106" s="30"/>
      <c r="O106" s="54"/>
      <c r="P106" s="31">
        <f t="shared" si="307"/>
        <v>0</v>
      </c>
      <c r="Q106" s="30">
        <f>'Revenues at 2026 DSM Riders'!$AB112</f>
        <v>0.23873698560759651</v>
      </c>
      <c r="R106" s="54">
        <f>'Revenues at 2026 DSM Riders'!$AC112</f>
        <v>1.9935077844299386E-2</v>
      </c>
      <c r="S106" s="31">
        <f t="shared" si="308"/>
        <v>0.25867206345189592</v>
      </c>
      <c r="T106" s="30">
        <f>'Revenues at 2026 DSM Riders'!$AE112</f>
        <v>7.8034554060000009E-4</v>
      </c>
      <c r="U106" s="54">
        <f>'Revenues at 2026 DSM Riders'!$AF112</f>
        <v>0</v>
      </c>
      <c r="V106" s="31">
        <f t="shared" si="309"/>
        <v>7.8034554060000009E-4</v>
      </c>
      <c r="W106" s="31">
        <f t="shared" si="310"/>
        <v>2.3048296093618692</v>
      </c>
      <c r="X106" s="201"/>
      <c r="Y106" s="30">
        <f t="shared" si="311"/>
        <v>0</v>
      </c>
      <c r="Z106" s="30">
        <f t="shared" si="311"/>
        <v>0</v>
      </c>
      <c r="AA106" s="54">
        <f t="shared" si="311"/>
        <v>0</v>
      </c>
      <c r="AB106" s="31">
        <f t="shared" si="312"/>
        <v>0</v>
      </c>
      <c r="AC106" s="30">
        <f>Q106-F106</f>
        <v>8.1107186406396498E-2</v>
      </c>
      <c r="AD106" s="54">
        <f>R106-G106</f>
        <v>9.4004130461993862E-3</v>
      </c>
      <c r="AE106" s="31">
        <f>SUM(AC106:AD106)</f>
        <v>9.0507599452595885E-2</v>
      </c>
      <c r="AF106" s="30">
        <f>T106-I106</f>
        <v>0</v>
      </c>
      <c r="AG106" s="54">
        <f>U106-J106</f>
        <v>0</v>
      </c>
      <c r="AH106" s="31">
        <f>SUM(AF106:AG106)</f>
        <v>0</v>
      </c>
      <c r="AI106" s="31">
        <f t="shared" si="313"/>
        <v>9.0507599452595885E-2</v>
      </c>
      <c r="AJ106" s="323">
        <f t="shared" si="314"/>
        <v>0</v>
      </c>
      <c r="AK106" s="211">
        <f t="shared" si="314"/>
        <v>0</v>
      </c>
      <c r="AL106" s="212">
        <f t="shared" si="314"/>
        <v>0</v>
      </c>
      <c r="AM106" s="213">
        <f t="shared" si="314"/>
        <v>0</v>
      </c>
      <c r="AN106" s="211">
        <f t="shared" si="314"/>
        <v>1.5206400018123114E-2</v>
      </c>
      <c r="AO106" s="212">
        <f t="shared" si="314"/>
        <v>1.7624386623380352E-3</v>
      </c>
      <c r="AP106" s="213">
        <f t="shared" si="314"/>
        <v>1.6968838680461149E-2</v>
      </c>
      <c r="AQ106" s="211">
        <f t="shared" si="314"/>
        <v>0</v>
      </c>
      <c r="AR106" s="212">
        <f t="shared" si="314"/>
        <v>0</v>
      </c>
      <c r="AS106" s="213">
        <f t="shared" si="314"/>
        <v>0</v>
      </c>
      <c r="AT106" s="262">
        <f t="shared" si="228"/>
        <v>1.6968838680461149E-2</v>
      </c>
      <c r="AU106" s="216"/>
    </row>
    <row r="107" spans="1:47" s="22" customFormat="1" ht="22.5" customHeight="1" x14ac:dyDescent="0.2">
      <c r="A107" s="20" t="s">
        <v>31</v>
      </c>
      <c r="B107" s="30">
        <f t="shared" ref="B107" si="316">+B105+B106</f>
        <v>2.0453772003693733</v>
      </c>
      <c r="C107" s="29">
        <f>'Revenues at 2025 DSM Riders'!$Y113</f>
        <v>0</v>
      </c>
      <c r="D107" s="52">
        <f>'Revenues at 2025 DSM Riders'!$Z113</f>
        <v>0</v>
      </c>
      <c r="E107" s="31">
        <f t="shared" ref="E107:K107" si="317">+E105+E106</f>
        <v>0</v>
      </c>
      <c r="F107" s="30">
        <f t="shared" si="317"/>
        <v>0.15762979920120002</v>
      </c>
      <c r="G107" s="54">
        <f t="shared" si="317"/>
        <v>1.05346647981E-2</v>
      </c>
      <c r="H107" s="31">
        <f t="shared" si="317"/>
        <v>0.16816446399930002</v>
      </c>
      <c r="I107" s="30">
        <f t="shared" si="317"/>
        <v>7.8034554060000009E-4</v>
      </c>
      <c r="J107" s="54">
        <f t="shared" si="317"/>
        <v>0</v>
      </c>
      <c r="K107" s="31">
        <f t="shared" si="317"/>
        <v>7.8034554060000009E-4</v>
      </c>
      <c r="L107" s="31">
        <f t="shared" ref="L107:W107" si="318">+L105+L106</f>
        <v>2.2143220099092731</v>
      </c>
      <c r="M107" s="30">
        <f t="shared" si="318"/>
        <v>2.0453772003693733</v>
      </c>
      <c r="N107" s="30"/>
      <c r="O107" s="54"/>
      <c r="P107" s="31">
        <f t="shared" si="318"/>
        <v>0</v>
      </c>
      <c r="Q107" s="30">
        <f t="shared" si="318"/>
        <v>0.23873698560759651</v>
      </c>
      <c r="R107" s="54">
        <f t="shared" si="318"/>
        <v>1.9935077844299386E-2</v>
      </c>
      <c r="S107" s="31">
        <f t="shared" si="318"/>
        <v>0.25867206345189592</v>
      </c>
      <c r="T107" s="30">
        <f t="shared" si="318"/>
        <v>7.8034554060000009E-4</v>
      </c>
      <c r="U107" s="54">
        <f t="shared" si="318"/>
        <v>0</v>
      </c>
      <c r="V107" s="31">
        <f t="shared" si="318"/>
        <v>7.8034554060000009E-4</v>
      </c>
      <c r="W107" s="31">
        <f t="shared" si="318"/>
        <v>2.3048296093618692</v>
      </c>
      <c r="X107" s="201"/>
      <c r="Y107" s="30">
        <f t="shared" ref="Y107:AI107" si="319">+Y105+Y106</f>
        <v>0</v>
      </c>
      <c r="Z107" s="30">
        <f t="shared" si="319"/>
        <v>0</v>
      </c>
      <c r="AA107" s="54">
        <f t="shared" si="319"/>
        <v>0</v>
      </c>
      <c r="AB107" s="31">
        <f t="shared" si="319"/>
        <v>0</v>
      </c>
      <c r="AC107" s="54">
        <f t="shared" si="319"/>
        <v>8.1107186406396498E-2</v>
      </c>
      <c r="AD107" s="54">
        <f t="shared" si="319"/>
        <v>9.4004130461993862E-3</v>
      </c>
      <c r="AE107" s="54">
        <f t="shared" si="319"/>
        <v>9.0507599452595885E-2</v>
      </c>
      <c r="AF107" s="54">
        <f t="shared" si="319"/>
        <v>0</v>
      </c>
      <c r="AG107" s="54">
        <f t="shared" si="319"/>
        <v>0</v>
      </c>
      <c r="AH107" s="31">
        <f t="shared" si="319"/>
        <v>0</v>
      </c>
      <c r="AI107" s="31">
        <f t="shared" si="319"/>
        <v>9.0507599452595885E-2</v>
      </c>
      <c r="AJ107" s="323">
        <f t="shared" si="314"/>
        <v>0</v>
      </c>
      <c r="AK107" s="211">
        <f t="shared" si="314"/>
        <v>0</v>
      </c>
      <c r="AL107" s="212">
        <f t="shared" si="314"/>
        <v>0</v>
      </c>
      <c r="AM107" s="213">
        <f t="shared" si="314"/>
        <v>0</v>
      </c>
      <c r="AN107" s="211">
        <f t="shared" si="314"/>
        <v>1.5206400018123114E-2</v>
      </c>
      <c r="AO107" s="212">
        <f t="shared" si="314"/>
        <v>1.7624386623380352E-3</v>
      </c>
      <c r="AP107" s="213">
        <f t="shared" si="314"/>
        <v>1.6968838680461149E-2</v>
      </c>
      <c r="AQ107" s="211">
        <f t="shared" si="314"/>
        <v>0</v>
      </c>
      <c r="AR107" s="212">
        <f t="shared" si="314"/>
        <v>0</v>
      </c>
      <c r="AS107" s="213">
        <f t="shared" si="314"/>
        <v>0</v>
      </c>
      <c r="AT107" s="262">
        <f t="shared" si="228"/>
        <v>1.6968838680461149E-2</v>
      </c>
      <c r="AU107" s="216"/>
    </row>
    <row r="108" spans="1:47" s="22" customFormat="1" ht="24" customHeight="1" x14ac:dyDescent="0.25">
      <c r="A108" s="16" t="s">
        <v>40</v>
      </c>
      <c r="B108" s="29">
        <f t="shared" ref="B108:K108" si="320">B103+B107</f>
        <v>4.9256325907239731</v>
      </c>
      <c r="C108" s="29">
        <f t="shared" si="320"/>
        <v>0.14280323392980002</v>
      </c>
      <c r="D108" s="52">
        <f t="shared" si="320"/>
        <v>9.6372674264100011E-2</v>
      </c>
      <c r="E108" s="8">
        <f t="shared" si="320"/>
        <v>0.23917590819390003</v>
      </c>
      <c r="F108" s="29">
        <f t="shared" si="320"/>
        <v>0.15762979920120002</v>
      </c>
      <c r="G108" s="52">
        <f t="shared" si="320"/>
        <v>1.05346647981E-2</v>
      </c>
      <c r="H108" s="8">
        <f t="shared" si="320"/>
        <v>0.16816446399930002</v>
      </c>
      <c r="I108" s="29">
        <f t="shared" si="320"/>
        <v>7.8034554060000009E-4</v>
      </c>
      <c r="J108" s="52">
        <f t="shared" si="320"/>
        <v>0</v>
      </c>
      <c r="K108" s="8">
        <f t="shared" si="320"/>
        <v>7.8034554060000009E-4</v>
      </c>
      <c r="L108" s="8">
        <f t="shared" ref="L108:W108" si="321">L103+L107</f>
        <v>5.3337533084577728</v>
      </c>
      <c r="M108" s="29">
        <f t="shared" si="321"/>
        <v>4.9256325907239731</v>
      </c>
      <c r="N108" s="29">
        <f t="shared" si="321"/>
        <v>0.14280323392980002</v>
      </c>
      <c r="O108" s="52">
        <f t="shared" si="321"/>
        <v>9.6372674264100011E-2</v>
      </c>
      <c r="P108" s="8">
        <f t="shared" si="321"/>
        <v>0.23917590819390003</v>
      </c>
      <c r="Q108" s="29">
        <f t="shared" si="321"/>
        <v>0.23873698560759651</v>
      </c>
      <c r="R108" s="52">
        <f t="shared" si="321"/>
        <v>1.9935077844299386E-2</v>
      </c>
      <c r="S108" s="8">
        <f t="shared" si="321"/>
        <v>0.25867206345189592</v>
      </c>
      <c r="T108" s="29">
        <f t="shared" si="321"/>
        <v>7.8034554060000009E-4</v>
      </c>
      <c r="U108" s="52">
        <f t="shared" si="321"/>
        <v>0</v>
      </c>
      <c r="V108" s="8">
        <f t="shared" si="321"/>
        <v>7.8034554060000009E-4</v>
      </c>
      <c r="W108" s="8">
        <f t="shared" si="321"/>
        <v>5.4242609079103694</v>
      </c>
      <c r="X108" s="201"/>
      <c r="Y108" s="29">
        <f t="shared" ref="Y108:AI108" si="322">Y103+Y107</f>
        <v>0</v>
      </c>
      <c r="Z108" s="29">
        <f t="shared" si="322"/>
        <v>0</v>
      </c>
      <c r="AA108" s="52">
        <f t="shared" si="322"/>
        <v>0</v>
      </c>
      <c r="AB108" s="8">
        <f t="shared" si="322"/>
        <v>0</v>
      </c>
      <c r="AC108" s="29">
        <f t="shared" si="322"/>
        <v>8.1107186406396498E-2</v>
      </c>
      <c r="AD108" s="52">
        <f t="shared" si="322"/>
        <v>9.4004130461993862E-3</v>
      </c>
      <c r="AE108" s="8">
        <f t="shared" si="322"/>
        <v>9.0507599452595885E-2</v>
      </c>
      <c r="AF108" s="29">
        <f t="shared" si="322"/>
        <v>0</v>
      </c>
      <c r="AG108" s="52">
        <f t="shared" si="322"/>
        <v>0</v>
      </c>
      <c r="AH108" s="8">
        <f t="shared" si="322"/>
        <v>0</v>
      </c>
      <c r="AI108" s="8">
        <f t="shared" si="322"/>
        <v>9.0507599452595885E-2</v>
      </c>
      <c r="AJ108" s="323">
        <f t="shared" si="314"/>
        <v>0</v>
      </c>
      <c r="AK108" s="207">
        <f t="shared" si="314"/>
        <v>0</v>
      </c>
      <c r="AL108" s="208">
        <f t="shared" si="314"/>
        <v>0</v>
      </c>
      <c r="AM108" s="209">
        <f t="shared" si="314"/>
        <v>0</v>
      </c>
      <c r="AN108" s="207">
        <f t="shared" si="314"/>
        <v>1.5206400018123114E-2</v>
      </c>
      <c r="AO108" s="208">
        <f t="shared" si="314"/>
        <v>1.7624386623380352E-3</v>
      </c>
      <c r="AP108" s="209">
        <f t="shared" si="314"/>
        <v>1.6968838680461149E-2</v>
      </c>
      <c r="AQ108" s="207">
        <f t="shared" si="314"/>
        <v>0</v>
      </c>
      <c r="AR108" s="208">
        <f t="shared" si="314"/>
        <v>0</v>
      </c>
      <c r="AS108" s="209">
        <f t="shared" si="314"/>
        <v>0</v>
      </c>
      <c r="AT108" s="260">
        <f t="shared" si="228"/>
        <v>1.6968838680461149E-2</v>
      </c>
      <c r="AU108" s="210"/>
    </row>
    <row r="109" spans="1:47" s="22" customFormat="1" ht="11.1" customHeight="1" x14ac:dyDescent="0.25">
      <c r="A109" s="16"/>
      <c r="B109" s="29"/>
      <c r="C109" s="29"/>
      <c r="D109" s="52"/>
      <c r="E109" s="8"/>
      <c r="F109" s="29"/>
      <c r="G109" s="52"/>
      <c r="H109" s="224"/>
      <c r="I109" s="29"/>
      <c r="J109" s="52"/>
      <c r="K109" s="224"/>
      <c r="L109" s="8"/>
      <c r="M109" s="29"/>
      <c r="N109" s="29"/>
      <c r="O109" s="52"/>
      <c r="P109" s="8"/>
      <c r="Q109" s="29"/>
      <c r="R109" s="52"/>
      <c r="S109" s="224"/>
      <c r="T109" s="29"/>
      <c r="U109" s="52"/>
      <c r="V109" s="224"/>
      <c r="W109" s="8"/>
      <c r="X109" s="201"/>
      <c r="Y109" s="29"/>
      <c r="Z109" s="29"/>
      <c r="AA109" s="52"/>
      <c r="AB109" s="8"/>
      <c r="AC109" s="29"/>
      <c r="AD109" s="52"/>
      <c r="AE109" s="224"/>
      <c r="AF109" s="29"/>
      <c r="AG109" s="52"/>
      <c r="AH109" s="224"/>
      <c r="AI109" s="8"/>
      <c r="AJ109" s="323"/>
      <c r="AK109" s="214"/>
      <c r="AL109" s="210"/>
      <c r="AM109" s="215"/>
      <c r="AN109" s="214"/>
      <c r="AO109" s="210"/>
      <c r="AP109" s="215"/>
      <c r="AQ109" s="214"/>
      <c r="AR109" s="210"/>
      <c r="AS109" s="215"/>
      <c r="AT109" s="261"/>
      <c r="AU109" s="210"/>
    </row>
    <row r="110" spans="1:47" s="22" customFormat="1" ht="24" customHeight="1" x14ac:dyDescent="0.25">
      <c r="A110" s="16" t="s">
        <v>42</v>
      </c>
      <c r="B110" s="29"/>
      <c r="C110" s="29"/>
      <c r="D110" s="52"/>
      <c r="E110" s="8"/>
      <c r="F110" s="29"/>
      <c r="G110" s="52"/>
      <c r="H110" s="224"/>
      <c r="I110" s="29"/>
      <c r="J110" s="52"/>
      <c r="K110" s="224"/>
      <c r="L110" s="8"/>
      <c r="M110" s="29"/>
      <c r="N110" s="29"/>
      <c r="O110" s="52"/>
      <c r="P110" s="8"/>
      <c r="Q110" s="29"/>
      <c r="R110" s="52"/>
      <c r="S110" s="224"/>
      <c r="T110" s="29"/>
      <c r="U110" s="52"/>
      <c r="V110" s="224"/>
      <c r="W110" s="8"/>
      <c r="X110" s="201"/>
      <c r="Y110" s="29"/>
      <c r="Z110" s="29"/>
      <c r="AA110" s="52"/>
      <c r="AB110" s="8"/>
      <c r="AC110" s="29"/>
      <c r="AD110" s="52"/>
      <c r="AE110" s="224"/>
      <c r="AF110" s="29"/>
      <c r="AG110" s="52"/>
      <c r="AH110" s="224"/>
      <c r="AI110" s="8"/>
      <c r="AJ110" s="323"/>
      <c r="AK110" s="214"/>
      <c r="AL110" s="210"/>
      <c r="AM110" s="215"/>
      <c r="AN110" s="214"/>
      <c r="AO110" s="210"/>
      <c r="AP110" s="215"/>
      <c r="AQ110" s="214"/>
      <c r="AR110" s="210"/>
      <c r="AS110" s="215"/>
      <c r="AT110" s="261"/>
      <c r="AU110" s="210"/>
    </row>
    <row r="111" spans="1:47" s="22" customFormat="1" ht="24" customHeight="1" x14ac:dyDescent="0.2">
      <c r="A111" s="20" t="s">
        <v>22</v>
      </c>
      <c r="B111" s="29">
        <f>'Revenues at 2025 DSM Riders'!$W117</f>
        <v>3.3994928314713064</v>
      </c>
      <c r="C111" s="29">
        <f>'Revenues at 2025 DSM Riders'!$Y117</f>
        <v>0.16854705720922492</v>
      </c>
      <c r="D111" s="52">
        <f>'Revenues at 2025 DSM Riders'!$Z117</f>
        <v>0.11374623806196325</v>
      </c>
      <c r="E111" s="8">
        <f>SUM(C111:D111)</f>
        <v>0.28229329527118818</v>
      </c>
      <c r="F111" s="29"/>
      <c r="G111" s="52"/>
      <c r="H111" s="206"/>
      <c r="I111" s="29"/>
      <c r="J111" s="52"/>
      <c r="K111" s="206"/>
      <c r="L111" s="8">
        <f>B111+E111+H111+K111</f>
        <v>3.6817861267424945</v>
      </c>
      <c r="M111" s="29">
        <f>'Revenues at 2026 DSM Riders'!$W117</f>
        <v>3.3994928314713064</v>
      </c>
      <c r="N111" s="29">
        <f>'Revenues at 2026 DSM Riders'!$Y117</f>
        <v>0.16854705720922492</v>
      </c>
      <c r="O111" s="52">
        <f>'Revenues at 2026 DSM Riders'!$Z117</f>
        <v>0.11374623806196325</v>
      </c>
      <c r="P111" s="8">
        <f>SUM(N111:O111)</f>
        <v>0.28229329527118818</v>
      </c>
      <c r="Q111" s="29"/>
      <c r="R111" s="52"/>
      <c r="S111" s="206"/>
      <c r="T111" s="29">
        <f>'Revenues at 2026 DSM Riders'!$AE117</f>
        <v>0</v>
      </c>
      <c r="U111" s="52">
        <f>'Revenues at 2026 DSM Riders'!$AF117</f>
        <v>0</v>
      </c>
      <c r="V111" s="206"/>
      <c r="W111" s="8">
        <f t="shared" ref="W111" si="323">M111+P111+S111+V111</f>
        <v>3.6817861267424945</v>
      </c>
      <c r="X111" s="201"/>
      <c r="Y111" s="29">
        <f>M111-B111</f>
        <v>0</v>
      </c>
      <c r="Z111" s="29">
        <f t="shared" ref="Z111:AA111" si="324">N111-C111</f>
        <v>0</v>
      </c>
      <c r="AA111" s="52">
        <f t="shared" si="324"/>
        <v>0</v>
      </c>
      <c r="AB111" s="8">
        <f t="shared" ref="AB111" si="325">SUM(Z111:AA111)</f>
        <v>0</v>
      </c>
      <c r="AC111" s="29">
        <f>Q111-F111</f>
        <v>0</v>
      </c>
      <c r="AD111" s="52">
        <f>R111-G111</f>
        <v>0</v>
      </c>
      <c r="AE111" s="206">
        <f>SUM(AC111:AD111)</f>
        <v>0</v>
      </c>
      <c r="AF111" s="29">
        <f>T111-I111</f>
        <v>0</v>
      </c>
      <c r="AG111" s="52">
        <f>U111-J111</f>
        <v>0</v>
      </c>
      <c r="AH111" s="206">
        <f>SUM(AF111:AG111)</f>
        <v>0</v>
      </c>
      <c r="AI111" s="8">
        <f t="shared" ref="AI111" si="326">Y111+AB111+AE111+AH111</f>
        <v>0</v>
      </c>
      <c r="AJ111" s="323">
        <f>Y111/$L$116</f>
        <v>0</v>
      </c>
      <c r="AK111" s="207">
        <f>Z111/$L$116</f>
        <v>0</v>
      </c>
      <c r="AL111" s="208">
        <f t="shared" ref="AL111" si="327">AA111/$L$116</f>
        <v>0</v>
      </c>
      <c r="AM111" s="209">
        <f>AK111+AL111</f>
        <v>0</v>
      </c>
      <c r="AN111" s="207"/>
      <c r="AO111" s="208"/>
      <c r="AP111" s="209"/>
      <c r="AQ111" s="207"/>
      <c r="AR111" s="208"/>
      <c r="AS111" s="209"/>
      <c r="AT111" s="260">
        <f t="shared" ref="AT111" si="328">AJ111+AM111+AP111+AS111</f>
        <v>0</v>
      </c>
      <c r="AU111" s="210"/>
    </row>
    <row r="112" spans="1:47" s="22" customFormat="1" ht="24" customHeight="1" x14ac:dyDescent="0.2">
      <c r="A112" s="20" t="s">
        <v>23</v>
      </c>
      <c r="B112" s="29"/>
      <c r="C112" s="29"/>
      <c r="D112" s="52"/>
      <c r="E112" s="8"/>
      <c r="F112" s="29"/>
      <c r="G112" s="52"/>
      <c r="H112" s="206"/>
      <c r="I112" s="29"/>
      <c r="J112" s="52"/>
      <c r="K112" s="206"/>
      <c r="L112" s="8"/>
      <c r="M112" s="29"/>
      <c r="N112" s="29"/>
      <c r="O112" s="52"/>
      <c r="P112" s="8"/>
      <c r="Q112" s="29"/>
      <c r="R112" s="52"/>
      <c r="S112" s="206"/>
      <c r="T112" s="29"/>
      <c r="U112" s="52"/>
      <c r="V112" s="206"/>
      <c r="W112" s="8"/>
      <c r="X112" s="201"/>
      <c r="Y112" s="29"/>
      <c r="Z112" s="29"/>
      <c r="AA112" s="52"/>
      <c r="AB112" s="8"/>
      <c r="AC112" s="29"/>
      <c r="AD112" s="52"/>
      <c r="AE112" s="206"/>
      <c r="AF112" s="29"/>
      <c r="AG112" s="52"/>
      <c r="AH112" s="206"/>
      <c r="AI112" s="8"/>
      <c r="AJ112" s="323"/>
      <c r="AK112" s="214"/>
      <c r="AL112" s="210"/>
      <c r="AM112" s="215"/>
      <c r="AN112" s="214"/>
      <c r="AO112" s="210"/>
      <c r="AP112" s="215"/>
      <c r="AQ112" s="214"/>
      <c r="AR112" s="210"/>
      <c r="AS112" s="215"/>
      <c r="AT112" s="261"/>
      <c r="AU112" s="210"/>
    </row>
    <row r="113" spans="1:47" s="22" customFormat="1" ht="24" customHeight="1" x14ac:dyDescent="0.2">
      <c r="A113" s="20" t="s">
        <v>26</v>
      </c>
      <c r="B113" s="29">
        <f>'Revenues at 2025 DSM Riders'!$W119</f>
        <v>2.2890966440398564</v>
      </c>
      <c r="C113" s="29"/>
      <c r="D113" s="52"/>
      <c r="E113" s="8">
        <v>0</v>
      </c>
      <c r="F113" s="29">
        <f>'Revenues at 2025 DSM Riders'!$AB119</f>
        <v>0.13836682115472693</v>
      </c>
      <c r="G113" s="52">
        <f>'Revenues at 2025 DSM Riders'!$AC119</f>
        <v>9.2472875524198684E-3</v>
      </c>
      <c r="H113" s="8">
        <f>SUM(F113:G113)</f>
        <v>0.14761410870714681</v>
      </c>
      <c r="I113" s="29">
        <f>'Revenues at 2025 DSM Riders'!$AE119</f>
        <v>1.2672208868130931E-2</v>
      </c>
      <c r="J113" s="52">
        <f>'Revenues at 2025 DSM Riders'!$AF119</f>
        <v>0</v>
      </c>
      <c r="K113" s="8">
        <f>SUM(I113:J113)</f>
        <v>1.2672208868130931E-2</v>
      </c>
      <c r="L113" s="8">
        <f>B113+E113+H113+K113</f>
        <v>2.4493829616151341</v>
      </c>
      <c r="M113" s="29">
        <f>'Revenues at 2026 DSM Riders'!$W119</f>
        <v>2.2890966440398564</v>
      </c>
      <c r="N113" s="29"/>
      <c r="O113" s="52"/>
      <c r="P113" s="8">
        <v>0</v>
      </c>
      <c r="Q113" s="29">
        <f>'Revenues at 2026 DSM Riders'!$AB119</f>
        <v>0.20956239212371874</v>
      </c>
      <c r="R113" s="52">
        <f>'Revenues at 2026 DSM Riders'!$AC119</f>
        <v>1.7498933353755953E-2</v>
      </c>
      <c r="S113" s="8">
        <f>SUM(Q113:R113)</f>
        <v>0.22706132547747471</v>
      </c>
      <c r="T113" s="29">
        <f>'Revenues at 2026 DSM Riders'!$AE119</f>
        <v>1.2672208868130931E-2</v>
      </c>
      <c r="U113" s="52">
        <f>'Revenues at 2026 DSM Riders'!$AF119</f>
        <v>0</v>
      </c>
      <c r="V113" s="8">
        <f>SUM(T113:U113)</f>
        <v>1.2672208868130931E-2</v>
      </c>
      <c r="W113" s="8">
        <f t="shared" ref="W113:W114" si="329">M113+P113+S113+V113</f>
        <v>2.5288301783854621</v>
      </c>
      <c r="X113" s="201"/>
      <c r="Y113" s="29">
        <f t="shared" ref="Y113:AA115" si="330">M113-B113</f>
        <v>0</v>
      </c>
      <c r="Z113" s="29">
        <f t="shared" si="330"/>
        <v>0</v>
      </c>
      <c r="AA113" s="52">
        <f t="shared" si="330"/>
        <v>0</v>
      </c>
      <c r="AB113" s="8">
        <v>0</v>
      </c>
      <c r="AC113" s="30">
        <f t="shared" ref="AC113:AD115" si="331">Q113-F113</f>
        <v>7.1195570968991817E-2</v>
      </c>
      <c r="AD113" s="54">
        <f t="shared" si="331"/>
        <v>8.2516458013360845E-3</v>
      </c>
      <c r="AE113" s="31">
        <f>SUM(AC113:AD113)</f>
        <v>7.94472167703279E-2</v>
      </c>
      <c r="AF113" s="30">
        <f t="shared" ref="AF113:AG115" si="332">T113-I113</f>
        <v>0</v>
      </c>
      <c r="AG113" s="54">
        <f t="shared" si="332"/>
        <v>0</v>
      </c>
      <c r="AH113" s="31">
        <f>SUM(AF113:AG113)</f>
        <v>0</v>
      </c>
      <c r="AI113" s="8">
        <f t="shared" ref="AI113:AI115" si="333">Y113+AB113+AE113+AH113</f>
        <v>7.94472167703279E-2</v>
      </c>
      <c r="AJ113" s="323">
        <f>Y113/$L$116</f>
        <v>0</v>
      </c>
      <c r="AK113" s="4">
        <f>Z113/$L$116</f>
        <v>0</v>
      </c>
      <c r="AL113" s="5">
        <f t="shared" ref="AL113:AL116" si="334">AA113/$L$116</f>
        <v>0</v>
      </c>
      <c r="AM113" s="3">
        <f t="shared" ref="AM113:AM118" si="335">AK113+AL113</f>
        <v>0</v>
      </c>
      <c r="AN113" s="4">
        <f t="shared" ref="AN113:AO116" si="336">AC113/$L$116</f>
        <v>1.0518980007889804E-2</v>
      </c>
      <c r="AO113" s="5">
        <f t="shared" si="336"/>
        <v>1.2191614736013017E-3</v>
      </c>
      <c r="AP113" s="3">
        <f t="shared" ref="AP113:AP118" si="337">AN113+AO113</f>
        <v>1.1738141481491106E-2</v>
      </c>
      <c r="AQ113" s="4">
        <f>AF113/$L$116</f>
        <v>0</v>
      </c>
      <c r="AR113" s="5">
        <f t="shared" ref="AR113:AR116" si="338">AG113/$L$116</f>
        <v>0</v>
      </c>
      <c r="AS113" s="3">
        <f t="shared" ref="AS113:AS118" si="339">AQ113+AR113</f>
        <v>0</v>
      </c>
      <c r="AT113" s="263">
        <f t="shared" si="228"/>
        <v>1.1738141481491106E-2</v>
      </c>
      <c r="AU113" s="210"/>
    </row>
    <row r="114" spans="1:47" s="22" customFormat="1" ht="24" customHeight="1" x14ac:dyDescent="0.2">
      <c r="A114" s="20" t="s">
        <v>27</v>
      </c>
      <c r="B114" s="30">
        <f>'Revenues at 2025 DSM Riders'!$W120</f>
        <v>0.58189410381790418</v>
      </c>
      <c r="C114" s="29"/>
      <c r="D114" s="52"/>
      <c r="E114" s="31">
        <v>0</v>
      </c>
      <c r="F114" s="30">
        <f>'Revenues at 2025 DSM Riders'!$AB120</f>
        <v>4.7679657294800004E-2</v>
      </c>
      <c r="G114" s="54">
        <f>'Revenues at 2025 DSM Riders'!$AC120</f>
        <v>3.1865117499000001E-3</v>
      </c>
      <c r="H114" s="31">
        <f>SUM(F114:G114)</f>
        <v>5.0866169044700003E-2</v>
      </c>
      <c r="I114" s="30">
        <f>'Revenues at 2025 DSM Riders'!$AE120</f>
        <v>4.3667012869E-3</v>
      </c>
      <c r="J114" s="54">
        <f>'Revenues at 2025 DSM Riders'!$AF120</f>
        <v>0</v>
      </c>
      <c r="K114" s="31">
        <f>SUM(I114:J114)</f>
        <v>4.3667012869E-3</v>
      </c>
      <c r="L114" s="31">
        <f>B114+E114+H114+K114</f>
        <v>0.63712697414950414</v>
      </c>
      <c r="M114" s="30">
        <f>'Revenues at 2026 DSM Riders'!$W120</f>
        <v>0.58189410381790418</v>
      </c>
      <c r="N114" s="30"/>
      <c r="O114" s="54"/>
      <c r="P114" s="31">
        <v>0</v>
      </c>
      <c r="Q114" s="30">
        <f>'Revenues at 2026 DSM Riders'!$AB120</f>
        <v>7.221285388325957E-2</v>
      </c>
      <c r="R114" s="54">
        <f>'Revenues at 2026 DSM Riders'!$AC120</f>
        <v>6.0299365004464148E-3</v>
      </c>
      <c r="S114" s="31">
        <f>SUM(Q114:R114)</f>
        <v>7.824279038370599E-2</v>
      </c>
      <c r="T114" s="30">
        <f>'Revenues at 2026 DSM Riders'!$AE120</f>
        <v>4.3667012869E-3</v>
      </c>
      <c r="U114" s="54">
        <f>'Revenues at 2026 DSM Riders'!$AF120</f>
        <v>0</v>
      </c>
      <c r="V114" s="31">
        <f>SUM(T114:U114)</f>
        <v>4.3667012869E-3</v>
      </c>
      <c r="W114" s="31">
        <f t="shared" si="329"/>
        <v>0.66450359548851012</v>
      </c>
      <c r="X114" s="201"/>
      <c r="Y114" s="30">
        <f t="shared" si="330"/>
        <v>0</v>
      </c>
      <c r="Z114" s="30">
        <f t="shared" si="330"/>
        <v>0</v>
      </c>
      <c r="AA114" s="54">
        <f t="shared" si="330"/>
        <v>0</v>
      </c>
      <c r="AB114" s="31">
        <v>0</v>
      </c>
      <c r="AC114" s="30">
        <f t="shared" si="331"/>
        <v>2.4533196588459566E-2</v>
      </c>
      <c r="AD114" s="54">
        <f t="shared" si="331"/>
        <v>2.8434247505464147E-3</v>
      </c>
      <c r="AE114" s="31">
        <f>SUM(AC114:AD114)</f>
        <v>2.737662133900598E-2</v>
      </c>
      <c r="AF114" s="30">
        <f t="shared" si="332"/>
        <v>0</v>
      </c>
      <c r="AG114" s="54">
        <f t="shared" si="332"/>
        <v>0</v>
      </c>
      <c r="AH114" s="31">
        <f>SUM(AF114:AG114)</f>
        <v>0</v>
      </c>
      <c r="AI114" s="31">
        <f t="shared" si="333"/>
        <v>2.737662133900598E-2</v>
      </c>
      <c r="AJ114" s="323">
        <f t="shared" ref="AJ114:AK116" si="340">Y114/$L$116</f>
        <v>0</v>
      </c>
      <c r="AK114" s="211">
        <f t="shared" si="340"/>
        <v>0</v>
      </c>
      <c r="AL114" s="212">
        <f t="shared" si="334"/>
        <v>0</v>
      </c>
      <c r="AM114" s="213">
        <f t="shared" si="335"/>
        <v>0</v>
      </c>
      <c r="AN114" s="211">
        <f t="shared" si="336"/>
        <v>3.6247227310815811E-3</v>
      </c>
      <c r="AO114" s="212">
        <f t="shared" si="336"/>
        <v>4.2010939301215266E-4</v>
      </c>
      <c r="AP114" s="213">
        <f t="shared" si="337"/>
        <v>4.0448321240937335E-3</v>
      </c>
      <c r="AQ114" s="211">
        <f t="shared" ref="AQ114:AQ116" si="341">AF114/$L$116</f>
        <v>0</v>
      </c>
      <c r="AR114" s="212">
        <f t="shared" si="338"/>
        <v>0</v>
      </c>
      <c r="AS114" s="213">
        <f t="shared" si="339"/>
        <v>0</v>
      </c>
      <c r="AT114" s="262">
        <f t="shared" si="228"/>
        <v>4.0448321240937335E-3</v>
      </c>
      <c r="AU114" s="210"/>
    </row>
    <row r="115" spans="1:47" s="22" customFormat="1" ht="24" customHeight="1" x14ac:dyDescent="0.2">
      <c r="A115" s="20" t="s">
        <v>31</v>
      </c>
      <c r="B115" s="30">
        <f>+B113+B114</f>
        <v>2.8709907478577605</v>
      </c>
      <c r="C115" s="29">
        <f t="shared" ref="C115:K115" si="342">+C113+C114</f>
        <v>0</v>
      </c>
      <c r="D115" s="52">
        <f t="shared" si="342"/>
        <v>0</v>
      </c>
      <c r="E115" s="31">
        <f t="shared" si="342"/>
        <v>0</v>
      </c>
      <c r="F115" s="30">
        <f t="shared" si="342"/>
        <v>0.18604647844952693</v>
      </c>
      <c r="G115" s="54">
        <f t="shared" si="342"/>
        <v>1.2433799302319869E-2</v>
      </c>
      <c r="H115" s="31">
        <f t="shared" si="342"/>
        <v>0.19848027775184682</v>
      </c>
      <c r="I115" s="30">
        <f t="shared" si="342"/>
        <v>1.703891015503093E-2</v>
      </c>
      <c r="J115" s="54">
        <f t="shared" si="342"/>
        <v>0</v>
      </c>
      <c r="K115" s="31">
        <f t="shared" si="342"/>
        <v>1.703891015503093E-2</v>
      </c>
      <c r="L115" s="31">
        <f t="shared" ref="L115:M115" si="343">+L113+L114</f>
        <v>3.0865099357646382</v>
      </c>
      <c r="M115" s="30">
        <f t="shared" si="343"/>
        <v>2.8709907478577605</v>
      </c>
      <c r="N115" s="30"/>
      <c r="O115" s="54"/>
      <c r="P115" s="31">
        <f t="shared" ref="P115:W115" si="344">+P113+P114</f>
        <v>0</v>
      </c>
      <c r="Q115" s="30">
        <f t="shared" si="344"/>
        <v>0.28177524600697834</v>
      </c>
      <c r="R115" s="54">
        <f t="shared" si="344"/>
        <v>2.3528869854202369E-2</v>
      </c>
      <c r="S115" s="31">
        <f t="shared" si="344"/>
        <v>0.30530411586118067</v>
      </c>
      <c r="T115" s="30">
        <f t="shared" si="344"/>
        <v>1.703891015503093E-2</v>
      </c>
      <c r="U115" s="54">
        <f t="shared" si="344"/>
        <v>0</v>
      </c>
      <c r="V115" s="31">
        <f t="shared" si="344"/>
        <v>1.703891015503093E-2</v>
      </c>
      <c r="W115" s="31">
        <f t="shared" si="344"/>
        <v>3.193333773873972</v>
      </c>
      <c r="X115" s="201"/>
      <c r="Y115" s="30">
        <f t="shared" ref="Y115" si="345">+Y113+Y114</f>
        <v>0</v>
      </c>
      <c r="Z115" s="30">
        <f t="shared" si="330"/>
        <v>0</v>
      </c>
      <c r="AA115" s="54">
        <f t="shared" si="330"/>
        <v>0</v>
      </c>
      <c r="AB115" s="8">
        <v>0</v>
      </c>
      <c r="AC115" s="29">
        <f t="shared" si="331"/>
        <v>9.5728767557451411E-2</v>
      </c>
      <c r="AD115" s="52">
        <f t="shared" si="331"/>
        <v>1.10950705518825E-2</v>
      </c>
      <c r="AE115" s="8">
        <f>SUM(AC115:AD115)</f>
        <v>0.10682383810933391</v>
      </c>
      <c r="AF115" s="29">
        <f t="shared" si="332"/>
        <v>0</v>
      </c>
      <c r="AG115" s="52">
        <f t="shared" si="332"/>
        <v>0</v>
      </c>
      <c r="AH115" s="8">
        <f>SUM(AF115:AG115)</f>
        <v>0</v>
      </c>
      <c r="AI115" s="8">
        <f t="shared" si="333"/>
        <v>0.10682383810933391</v>
      </c>
      <c r="AJ115" s="323">
        <f t="shared" si="340"/>
        <v>0</v>
      </c>
      <c r="AK115" s="211">
        <f t="shared" si="340"/>
        <v>0</v>
      </c>
      <c r="AL115" s="212">
        <f t="shared" si="334"/>
        <v>0</v>
      </c>
      <c r="AM115" s="213">
        <f t="shared" si="335"/>
        <v>0</v>
      </c>
      <c r="AN115" s="211">
        <f t="shared" si="336"/>
        <v>1.414370273897139E-2</v>
      </c>
      <c r="AO115" s="212">
        <f t="shared" si="336"/>
        <v>1.6392708666134546E-3</v>
      </c>
      <c r="AP115" s="213">
        <f t="shared" si="337"/>
        <v>1.5782973605584845E-2</v>
      </c>
      <c r="AQ115" s="211">
        <f t="shared" si="341"/>
        <v>0</v>
      </c>
      <c r="AR115" s="212">
        <f t="shared" si="338"/>
        <v>0</v>
      </c>
      <c r="AS115" s="213">
        <f t="shared" si="339"/>
        <v>0</v>
      </c>
      <c r="AT115" s="262">
        <f t="shared" si="228"/>
        <v>1.5782973605584845E-2</v>
      </c>
      <c r="AU115" s="210"/>
    </row>
    <row r="116" spans="1:47" s="22" customFormat="1" ht="24" customHeight="1" x14ac:dyDescent="0.25">
      <c r="A116" s="16" t="s">
        <v>40</v>
      </c>
      <c r="B116" s="29">
        <f>B111+B115</f>
        <v>6.270483579329067</v>
      </c>
      <c r="C116" s="29">
        <f>C111+C115</f>
        <v>0.16854705720922492</v>
      </c>
      <c r="D116" s="52">
        <f>D111+D115</f>
        <v>0.11374623806196325</v>
      </c>
      <c r="E116" s="8">
        <f t="shared" ref="E116" si="346">E111+E115</f>
        <v>0.28229329527118818</v>
      </c>
      <c r="F116" s="29">
        <f>F111+F115</f>
        <v>0.18604647844952693</v>
      </c>
      <c r="G116" s="52">
        <f>G111+G115</f>
        <v>1.2433799302319869E-2</v>
      </c>
      <c r="H116" s="8">
        <f t="shared" ref="H116" si="347">H111+H115</f>
        <v>0.19848027775184682</v>
      </c>
      <c r="I116" s="29">
        <f>I111+I115</f>
        <v>1.703891015503093E-2</v>
      </c>
      <c r="J116" s="52">
        <f>J111+J115</f>
        <v>0</v>
      </c>
      <c r="K116" s="8">
        <f t="shared" ref="K116" si="348">K111+K115</f>
        <v>1.703891015503093E-2</v>
      </c>
      <c r="L116" s="8">
        <f>L111+L115</f>
        <v>6.7682960625071331</v>
      </c>
      <c r="M116" s="29">
        <f>M111+M115</f>
        <v>6.270483579329067</v>
      </c>
      <c r="N116" s="29">
        <f>N111+N115</f>
        <v>0.16854705720922492</v>
      </c>
      <c r="O116" s="52">
        <f>O111+O115</f>
        <v>0.11374623806196325</v>
      </c>
      <c r="P116" s="8">
        <f t="shared" ref="P116:V116" si="349">P111+P115</f>
        <v>0.28229329527118818</v>
      </c>
      <c r="Q116" s="29">
        <f>Q111+Q115</f>
        <v>0.28177524600697834</v>
      </c>
      <c r="R116" s="52">
        <f>R111+R115</f>
        <v>2.3528869854202369E-2</v>
      </c>
      <c r="S116" s="8">
        <f t="shared" si="349"/>
        <v>0.30530411586118067</v>
      </c>
      <c r="T116" s="29">
        <f>T111+T115</f>
        <v>1.703891015503093E-2</v>
      </c>
      <c r="U116" s="52">
        <f>U111+U115</f>
        <v>0</v>
      </c>
      <c r="V116" s="8">
        <f t="shared" si="349"/>
        <v>1.703891015503093E-2</v>
      </c>
      <c r="W116" s="8">
        <f>W111+W115</f>
        <v>6.8751199006164665</v>
      </c>
      <c r="X116" s="201"/>
      <c r="Y116" s="29">
        <f>Y111+Y115</f>
        <v>0</v>
      </c>
      <c r="Z116" s="29">
        <f>Z111+Z115</f>
        <v>0</v>
      </c>
      <c r="AA116" s="52">
        <f>AA111+AA115</f>
        <v>0</v>
      </c>
      <c r="AB116" s="8">
        <f t="shared" ref="AB116" si="350">AB111+AB115</f>
        <v>0</v>
      </c>
      <c r="AC116" s="29">
        <f>AC111+AC115</f>
        <v>9.5728767557451411E-2</v>
      </c>
      <c r="AD116" s="52">
        <f>AD111+AD115</f>
        <v>1.10950705518825E-2</v>
      </c>
      <c r="AE116" s="8">
        <f t="shared" ref="AE116" si="351">AE111+AE115</f>
        <v>0.10682383810933391</v>
      </c>
      <c r="AF116" s="29">
        <f>AF111+AF115</f>
        <v>0</v>
      </c>
      <c r="AG116" s="52">
        <f>AG111+AG115</f>
        <v>0</v>
      </c>
      <c r="AH116" s="8">
        <f t="shared" ref="AH116" si="352">AH111+AH115</f>
        <v>0</v>
      </c>
      <c r="AI116" s="8">
        <f>AI111+AI115</f>
        <v>0.10682383810933391</v>
      </c>
      <c r="AJ116" s="323">
        <f t="shared" si="340"/>
        <v>0</v>
      </c>
      <c r="AK116" s="207">
        <f t="shared" si="340"/>
        <v>0</v>
      </c>
      <c r="AL116" s="208">
        <f t="shared" si="334"/>
        <v>0</v>
      </c>
      <c r="AM116" s="209">
        <f t="shared" si="335"/>
        <v>0</v>
      </c>
      <c r="AN116" s="207">
        <f t="shared" si="336"/>
        <v>1.414370273897139E-2</v>
      </c>
      <c r="AO116" s="208">
        <f t="shared" si="336"/>
        <v>1.6392708666134546E-3</v>
      </c>
      <c r="AP116" s="209">
        <f t="shared" si="337"/>
        <v>1.5782973605584845E-2</v>
      </c>
      <c r="AQ116" s="207">
        <f t="shared" si="341"/>
        <v>0</v>
      </c>
      <c r="AR116" s="208">
        <f t="shared" si="338"/>
        <v>0</v>
      </c>
      <c r="AS116" s="209">
        <f t="shared" si="339"/>
        <v>0</v>
      </c>
      <c r="AT116" s="260">
        <f t="shared" si="228"/>
        <v>1.5782973605584845E-2</v>
      </c>
      <c r="AU116" s="210"/>
    </row>
    <row r="117" spans="1:47" s="22" customFormat="1" ht="16.5" customHeight="1" x14ac:dyDescent="0.25">
      <c r="A117" s="16"/>
      <c r="B117" s="29"/>
      <c r="C117" s="29"/>
      <c r="D117" s="52"/>
      <c r="E117" s="8"/>
      <c r="F117" s="29"/>
      <c r="G117" s="52"/>
      <c r="H117" s="224"/>
      <c r="I117" s="29"/>
      <c r="J117" s="52"/>
      <c r="K117" s="224"/>
      <c r="L117" s="8"/>
      <c r="M117" s="29"/>
      <c r="N117" s="29"/>
      <c r="O117" s="52"/>
      <c r="P117" s="8"/>
      <c r="Q117" s="29"/>
      <c r="R117" s="52"/>
      <c r="S117" s="224"/>
      <c r="T117" s="29"/>
      <c r="U117" s="52"/>
      <c r="V117" s="224"/>
      <c r="W117" s="8"/>
      <c r="X117" s="201"/>
      <c r="Y117" s="29"/>
      <c r="Z117" s="29"/>
      <c r="AA117" s="52"/>
      <c r="AB117" s="8"/>
      <c r="AC117" s="29"/>
      <c r="AD117" s="52"/>
      <c r="AE117" s="224"/>
      <c r="AF117" s="29"/>
      <c r="AG117" s="52"/>
      <c r="AH117" s="224"/>
      <c r="AI117" s="8"/>
      <c r="AJ117" s="323"/>
      <c r="AK117" s="214"/>
      <c r="AL117" s="210"/>
      <c r="AM117" s="215"/>
      <c r="AN117" s="214"/>
      <c r="AO117" s="210"/>
      <c r="AP117" s="215"/>
      <c r="AQ117" s="214"/>
      <c r="AR117" s="210"/>
      <c r="AS117" s="215"/>
      <c r="AT117" s="261"/>
      <c r="AU117" s="210"/>
    </row>
    <row r="118" spans="1:47" s="22" customFormat="1" ht="15.75" x14ac:dyDescent="0.25">
      <c r="A118" s="16" t="s">
        <v>41</v>
      </c>
      <c r="B118" s="29">
        <f>B108+B116</f>
        <v>11.19611617005304</v>
      </c>
      <c r="C118" s="29">
        <f>C108+C116</f>
        <v>0.3113502911390249</v>
      </c>
      <c r="D118" s="52">
        <f>D108+D116</f>
        <v>0.21011891232606328</v>
      </c>
      <c r="E118" s="8">
        <f t="shared" ref="E118" si="353">E108+E116</f>
        <v>0.52146920346508818</v>
      </c>
      <c r="F118" s="29">
        <f>F108+F116</f>
        <v>0.34367627765072695</v>
      </c>
      <c r="G118" s="52">
        <f>G108+G116</f>
        <v>2.2968464100419868E-2</v>
      </c>
      <c r="H118" s="8">
        <f t="shared" ref="H118" si="354">H108+H116</f>
        <v>0.36664474175114681</v>
      </c>
      <c r="I118" s="29">
        <f>I108+I116</f>
        <v>1.781925569563093E-2</v>
      </c>
      <c r="J118" s="52">
        <f>J108+J116</f>
        <v>0</v>
      </c>
      <c r="K118" s="8">
        <f t="shared" ref="K118" si="355">K108+K116</f>
        <v>1.781925569563093E-2</v>
      </c>
      <c r="L118" s="8">
        <f t="shared" ref="L118" si="356">L108+L116</f>
        <v>12.102049370964906</v>
      </c>
      <c r="M118" s="29">
        <f>M108+M116</f>
        <v>11.19611617005304</v>
      </c>
      <c r="N118" s="29">
        <f>N108+N116</f>
        <v>0.3113502911390249</v>
      </c>
      <c r="O118" s="52">
        <f>O108+O116</f>
        <v>0.21011891232606328</v>
      </c>
      <c r="P118" s="8">
        <f t="shared" ref="P118:W118" si="357">P108+P116</f>
        <v>0.52146920346508818</v>
      </c>
      <c r="Q118" s="29">
        <f>Q108+Q116</f>
        <v>0.52051223161457483</v>
      </c>
      <c r="R118" s="52">
        <f>R108+R116</f>
        <v>4.3463947698501759E-2</v>
      </c>
      <c r="S118" s="8">
        <f t="shared" si="357"/>
        <v>0.56397617931307664</v>
      </c>
      <c r="T118" s="29">
        <f>T108+T116</f>
        <v>1.781925569563093E-2</v>
      </c>
      <c r="U118" s="52">
        <f>U108+U116</f>
        <v>0</v>
      </c>
      <c r="V118" s="8">
        <f t="shared" si="357"/>
        <v>1.781925569563093E-2</v>
      </c>
      <c r="W118" s="8">
        <f t="shared" si="357"/>
        <v>12.299380808526836</v>
      </c>
      <c r="X118" s="201"/>
      <c r="Y118" s="29">
        <f>Y108+Y116</f>
        <v>0</v>
      </c>
      <c r="Z118" s="29">
        <f>Z108+Z116</f>
        <v>0</v>
      </c>
      <c r="AA118" s="52">
        <f t="shared" ref="AA118:AI118" si="358">AA108+AA116</f>
        <v>0</v>
      </c>
      <c r="AB118" s="8">
        <f t="shared" si="358"/>
        <v>0</v>
      </c>
      <c r="AC118" s="29">
        <f t="shared" si="358"/>
        <v>0.17683595396384791</v>
      </c>
      <c r="AD118" s="52">
        <f t="shared" si="358"/>
        <v>2.0495483598081884E-2</v>
      </c>
      <c r="AE118" s="8">
        <f t="shared" si="358"/>
        <v>0.19733143756192978</v>
      </c>
      <c r="AF118" s="29">
        <f t="shared" si="358"/>
        <v>0</v>
      </c>
      <c r="AG118" s="52">
        <f t="shared" si="358"/>
        <v>0</v>
      </c>
      <c r="AH118" s="8">
        <f t="shared" si="358"/>
        <v>0</v>
      </c>
      <c r="AI118" s="8">
        <f t="shared" si="358"/>
        <v>0.19733143756192978</v>
      </c>
      <c r="AJ118" s="323">
        <f t="shared" ref="AJ118:AL118" si="359">Y118/$L$118</f>
        <v>0</v>
      </c>
      <c r="AK118" s="207">
        <f t="shared" si="359"/>
        <v>0</v>
      </c>
      <c r="AL118" s="208">
        <f t="shared" si="359"/>
        <v>0</v>
      </c>
      <c r="AM118" s="209">
        <f t="shared" si="335"/>
        <v>0</v>
      </c>
      <c r="AN118" s="207">
        <f t="shared" ref="AN118:AO118" si="360">AC118/$L$118</f>
        <v>1.4612066811436966E-2</v>
      </c>
      <c r="AO118" s="208">
        <f t="shared" si="360"/>
        <v>1.6935547831472583E-3</v>
      </c>
      <c r="AP118" s="209">
        <f t="shared" si="337"/>
        <v>1.6305621594584225E-2</v>
      </c>
      <c r="AQ118" s="207">
        <f t="shared" ref="AQ118:AR118" si="361">AF118/$L$118</f>
        <v>0</v>
      </c>
      <c r="AR118" s="208">
        <f t="shared" si="361"/>
        <v>0</v>
      </c>
      <c r="AS118" s="209">
        <f t="shared" si="339"/>
        <v>0</v>
      </c>
      <c r="AT118" s="260">
        <f t="shared" si="228"/>
        <v>1.6305621594584225E-2</v>
      </c>
      <c r="AU118" s="210"/>
    </row>
    <row r="119" spans="1:47" s="22" customFormat="1" ht="13.5" customHeight="1" x14ac:dyDescent="0.25">
      <c r="A119" s="16"/>
      <c r="B119" s="29"/>
      <c r="C119" s="29"/>
      <c r="D119" s="52"/>
      <c r="E119" s="8"/>
      <c r="F119" s="29"/>
      <c r="G119" s="52"/>
      <c r="H119" s="224"/>
      <c r="I119" s="29"/>
      <c r="J119" s="52"/>
      <c r="K119" s="224"/>
      <c r="L119" s="8"/>
      <c r="M119" s="29"/>
      <c r="N119" s="29"/>
      <c r="O119" s="52"/>
      <c r="P119" s="8"/>
      <c r="Q119" s="29"/>
      <c r="R119" s="52"/>
      <c r="S119" s="224"/>
      <c r="T119" s="29"/>
      <c r="U119" s="52"/>
      <c r="V119" s="224"/>
      <c r="W119" s="8"/>
      <c r="X119" s="201"/>
      <c r="Y119" s="29"/>
      <c r="Z119" s="29"/>
      <c r="AA119" s="52"/>
      <c r="AB119" s="8"/>
      <c r="AC119" s="29"/>
      <c r="AD119" s="52"/>
      <c r="AE119" s="224"/>
      <c r="AF119" s="29"/>
      <c r="AG119" s="52"/>
      <c r="AH119" s="224"/>
      <c r="AI119" s="8"/>
      <c r="AJ119" s="323"/>
      <c r="AK119" s="214"/>
      <c r="AL119" s="210"/>
      <c r="AM119" s="215"/>
      <c r="AN119" s="214"/>
      <c r="AO119" s="210"/>
      <c r="AP119" s="215"/>
      <c r="AQ119" s="214"/>
      <c r="AR119" s="210"/>
      <c r="AS119" s="215"/>
      <c r="AT119" s="261"/>
      <c r="AU119" s="210"/>
    </row>
    <row r="120" spans="1:47" ht="15.75" x14ac:dyDescent="0.25">
      <c r="A120" s="16" t="s">
        <v>37</v>
      </c>
      <c r="B120" s="29"/>
      <c r="C120" s="29"/>
      <c r="D120" s="52"/>
      <c r="E120" s="8"/>
      <c r="F120" s="29"/>
      <c r="G120" s="52"/>
      <c r="H120" s="224"/>
      <c r="I120" s="29"/>
      <c r="J120" s="52"/>
      <c r="K120" s="224"/>
      <c r="L120" s="8"/>
      <c r="M120" s="29"/>
      <c r="N120" s="29"/>
      <c r="O120" s="52"/>
      <c r="P120" s="8"/>
      <c r="Q120" s="29"/>
      <c r="R120" s="52"/>
      <c r="S120" s="224"/>
      <c r="T120" s="29"/>
      <c r="U120" s="52"/>
      <c r="V120" s="224"/>
      <c r="W120" s="8"/>
      <c r="X120" s="201"/>
      <c r="Y120" s="29"/>
      <c r="Z120" s="29"/>
      <c r="AA120" s="52"/>
      <c r="AB120" s="8"/>
      <c r="AC120" s="29"/>
      <c r="AD120" s="52"/>
      <c r="AE120" s="224"/>
      <c r="AF120" s="29"/>
      <c r="AG120" s="52"/>
      <c r="AH120" s="224"/>
      <c r="AI120" s="8"/>
      <c r="AJ120" s="323"/>
      <c r="AK120" s="214"/>
      <c r="AL120" s="210"/>
      <c r="AM120" s="215"/>
      <c r="AN120" s="214"/>
      <c r="AO120" s="210"/>
      <c r="AP120" s="215"/>
      <c r="AQ120" s="214"/>
      <c r="AR120" s="210"/>
      <c r="AS120" s="215"/>
      <c r="AT120" s="261"/>
      <c r="AU120" s="210"/>
    </row>
    <row r="121" spans="1:47" ht="15.75" x14ac:dyDescent="0.25">
      <c r="A121" s="16" t="s">
        <v>39</v>
      </c>
      <c r="B121" s="29"/>
      <c r="C121" s="29"/>
      <c r="D121" s="52"/>
      <c r="E121" s="8"/>
      <c r="F121" s="29"/>
      <c r="G121" s="52"/>
      <c r="H121" s="224"/>
      <c r="I121" s="29"/>
      <c r="J121" s="52"/>
      <c r="K121" s="224"/>
      <c r="L121" s="8"/>
      <c r="M121" s="29"/>
      <c r="N121" s="29"/>
      <c r="O121" s="52"/>
      <c r="P121" s="8"/>
      <c r="Q121" s="29"/>
      <c r="R121" s="52"/>
      <c r="S121" s="224"/>
      <c r="T121" s="29"/>
      <c r="U121" s="52"/>
      <c r="V121" s="224"/>
      <c r="W121" s="8"/>
      <c r="X121" s="201"/>
      <c r="Y121" s="29"/>
      <c r="Z121" s="29"/>
      <c r="AA121" s="52"/>
      <c r="AB121" s="8"/>
      <c r="AC121" s="29"/>
      <c r="AD121" s="52"/>
      <c r="AE121" s="224"/>
      <c r="AF121" s="29"/>
      <c r="AG121" s="52"/>
      <c r="AH121" s="224"/>
      <c r="AI121" s="8"/>
      <c r="AJ121" s="323"/>
      <c r="AK121" s="214"/>
      <c r="AL121" s="210"/>
      <c r="AM121" s="215"/>
      <c r="AN121" s="214"/>
      <c r="AO121" s="210"/>
      <c r="AP121" s="215"/>
      <c r="AQ121" s="214"/>
      <c r="AR121" s="210"/>
      <c r="AS121" s="215"/>
      <c r="AT121" s="261"/>
      <c r="AU121" s="210"/>
    </row>
    <row r="122" spans="1:47" ht="22.5" customHeight="1" x14ac:dyDescent="0.2">
      <c r="A122" s="20" t="s">
        <v>22</v>
      </c>
      <c r="B122" s="29">
        <f>'Revenues at 2025 DSM Riders'!$W128</f>
        <v>25.396525738687838</v>
      </c>
      <c r="C122" s="29">
        <f>'Revenues at 2025 DSM Riders'!$Y128</f>
        <v>1.25916125986992</v>
      </c>
      <c r="D122" s="35">
        <f>'Revenues at 2025 DSM Riders'!$Z128</f>
        <v>0.77063421369087992</v>
      </c>
      <c r="E122" s="8">
        <f>SUM(C122:D122)</f>
        <v>2.0297954735607999</v>
      </c>
      <c r="F122" s="29"/>
      <c r="G122" s="52"/>
      <c r="H122" s="206"/>
      <c r="I122" s="29"/>
      <c r="J122" s="52"/>
      <c r="K122" s="206"/>
      <c r="L122" s="8">
        <f>B122+E122+H122+K122</f>
        <v>27.426321212248638</v>
      </c>
      <c r="M122" s="29">
        <f>'Revenues at 2026 DSM Riders'!$W128</f>
        <v>25.396525738687838</v>
      </c>
      <c r="N122" s="29">
        <f>'Revenues at 2026 DSM Riders'!$Y128</f>
        <v>1.25916125986992</v>
      </c>
      <c r="O122" s="52">
        <f>'Revenues at 2026 DSM Riders'!$Z128</f>
        <v>0.77063421369087992</v>
      </c>
      <c r="P122" s="8">
        <f>SUM(N122:O122)</f>
        <v>2.0297954735607999</v>
      </c>
      <c r="Q122" s="29"/>
      <c r="R122" s="52"/>
      <c r="S122" s="206"/>
      <c r="T122" s="29"/>
      <c r="U122" s="52"/>
      <c r="V122" s="206"/>
      <c r="W122" s="8">
        <f t="shared" ref="W122" si="362">M122+P122+S122+V122</f>
        <v>27.426321212248638</v>
      </c>
      <c r="X122" s="201"/>
      <c r="Y122" s="29">
        <f>M122-B122</f>
        <v>0</v>
      </c>
      <c r="Z122" s="29">
        <f>N122-C122</f>
        <v>0</v>
      </c>
      <c r="AA122" s="52">
        <f>O122-D122</f>
        <v>0</v>
      </c>
      <c r="AB122" s="8">
        <f>SUM(Z122:AA122)</f>
        <v>0</v>
      </c>
      <c r="AC122" s="29">
        <f>Q122-F122</f>
        <v>0</v>
      </c>
      <c r="AD122" s="52">
        <f>R122-G122</f>
        <v>0</v>
      </c>
      <c r="AE122" s="8">
        <f>SUM(AC122:AD122)</f>
        <v>0</v>
      </c>
      <c r="AF122" s="29">
        <f t="shared" ref="AF122:AG122" si="363">T122-I122</f>
        <v>0</v>
      </c>
      <c r="AG122" s="52">
        <f t="shared" si="363"/>
        <v>0</v>
      </c>
      <c r="AH122" s="206">
        <f t="shared" ref="AH122" si="364">SUM(AF122:AG122)</f>
        <v>0</v>
      </c>
      <c r="AI122" s="8">
        <f t="shared" ref="AI122" si="365">Y122+AB122+AE122+AH122</f>
        <v>0</v>
      </c>
      <c r="AJ122" s="323">
        <f>Y122/$L$127</f>
        <v>0</v>
      </c>
      <c r="AK122" s="4">
        <f>Z122/$L$127</f>
        <v>0</v>
      </c>
      <c r="AL122" s="5">
        <f t="shared" ref="AL122:AS127" si="366">AA122/$L$127</f>
        <v>0</v>
      </c>
      <c r="AM122" s="3">
        <f t="shared" si="366"/>
        <v>0</v>
      </c>
      <c r="AN122" s="4">
        <f t="shared" si="366"/>
        <v>0</v>
      </c>
      <c r="AO122" s="5">
        <f t="shared" si="366"/>
        <v>0</v>
      </c>
      <c r="AP122" s="3">
        <f t="shared" si="366"/>
        <v>0</v>
      </c>
      <c r="AQ122" s="4">
        <f t="shared" si="366"/>
        <v>0</v>
      </c>
      <c r="AR122" s="5">
        <f t="shared" si="366"/>
        <v>0</v>
      </c>
      <c r="AS122" s="3">
        <f t="shared" si="366"/>
        <v>0</v>
      </c>
      <c r="AT122" s="263">
        <f t="shared" si="228"/>
        <v>0</v>
      </c>
      <c r="AU122" s="210"/>
    </row>
    <row r="123" spans="1:47" ht="22.5" customHeight="1" x14ac:dyDescent="0.2">
      <c r="A123" s="20" t="s">
        <v>23</v>
      </c>
      <c r="B123" s="29"/>
      <c r="C123" s="29"/>
      <c r="D123" s="52"/>
      <c r="E123" s="8"/>
      <c r="F123" s="29"/>
      <c r="G123" s="52"/>
      <c r="H123" s="206"/>
      <c r="I123" s="29"/>
      <c r="J123" s="52"/>
      <c r="K123" s="206"/>
      <c r="L123" s="8"/>
      <c r="M123" s="29"/>
      <c r="N123" s="29"/>
      <c r="O123" s="52"/>
      <c r="P123" s="8"/>
      <c r="Q123" s="29"/>
      <c r="R123" s="52"/>
      <c r="S123" s="206"/>
      <c r="T123" s="29"/>
      <c r="U123" s="52"/>
      <c r="V123" s="206"/>
      <c r="W123" s="8"/>
      <c r="X123" s="201"/>
      <c r="Y123" s="29"/>
      <c r="Z123" s="29"/>
      <c r="AA123" s="52"/>
      <c r="AB123" s="8"/>
      <c r="AC123" s="29"/>
      <c r="AD123" s="52"/>
      <c r="AE123" s="206"/>
      <c r="AF123" s="29"/>
      <c r="AG123" s="52"/>
      <c r="AH123" s="206"/>
      <c r="AI123" s="8"/>
      <c r="AJ123" s="323"/>
      <c r="AK123" s="214"/>
      <c r="AL123" s="210"/>
      <c r="AM123" s="215"/>
      <c r="AN123" s="214"/>
      <c r="AO123" s="210"/>
      <c r="AP123" s="215"/>
      <c r="AQ123" s="214"/>
      <c r="AR123" s="210"/>
      <c r="AS123" s="215"/>
      <c r="AT123" s="261">
        <f t="shared" si="228"/>
        <v>0</v>
      </c>
      <c r="AU123" s="210"/>
    </row>
    <row r="124" spans="1:47" ht="22.5" customHeight="1" x14ac:dyDescent="0.2">
      <c r="A124" s="20" t="s">
        <v>26</v>
      </c>
      <c r="B124" s="29">
        <f>'Revenues at 2025 DSM Riders'!$W130</f>
        <v>0</v>
      </c>
      <c r="C124" s="29"/>
      <c r="D124" s="52"/>
      <c r="E124" s="8"/>
      <c r="F124" s="29">
        <f>'Revenues at 2025 DSM Riders'!$AB130</f>
        <v>0</v>
      </c>
      <c r="G124" s="52">
        <f>'Revenues at 2025 DSM Riders'!$AC130</f>
        <v>0</v>
      </c>
      <c r="H124" s="8">
        <f>SUM(F124:G124)</f>
        <v>0</v>
      </c>
      <c r="I124" s="29">
        <f>'Revenues at 2025 DSM Riders'!$AE130</f>
        <v>0</v>
      </c>
      <c r="J124" s="52">
        <f>'Revenues at 2025 DSM Riders'!$AF130</f>
        <v>0</v>
      </c>
      <c r="K124" s="8">
        <f>SUM(I124:J124)</f>
        <v>0</v>
      </c>
      <c r="L124" s="8">
        <f>B124+E124+H124+K124</f>
        <v>0</v>
      </c>
      <c r="M124" s="29">
        <f>'Revenues at 2026 DSM Riders'!$W130</f>
        <v>0</v>
      </c>
      <c r="N124" s="29"/>
      <c r="O124" s="52"/>
      <c r="P124" s="8"/>
      <c r="Q124" s="29">
        <f>'Revenues at 2026 DSM Riders'!$AB130</f>
        <v>0</v>
      </c>
      <c r="R124" s="52">
        <f>'Revenues at 2026 DSM Riders'!$AC130</f>
        <v>0</v>
      </c>
      <c r="S124" s="8">
        <f>SUM(Q124:R124)</f>
        <v>0</v>
      </c>
      <c r="T124" s="29">
        <f>'Revenues at 2026 DSM Riders'!$AE130</f>
        <v>0</v>
      </c>
      <c r="U124" s="52">
        <f>'Revenues at 2026 DSM Riders'!$AF130</f>
        <v>0</v>
      </c>
      <c r="V124" s="8">
        <f>SUM(T124:U124)</f>
        <v>0</v>
      </c>
      <c r="W124" s="8">
        <f t="shared" ref="W124:W125" si="367">M124+P124+S124+V124</f>
        <v>0</v>
      </c>
      <c r="X124" s="201"/>
      <c r="Y124" s="29">
        <f t="shared" ref="Y124:AA126" si="368">M124-B124</f>
        <v>0</v>
      </c>
      <c r="Z124" s="29">
        <f t="shared" si="368"/>
        <v>0</v>
      </c>
      <c r="AA124" s="52">
        <f t="shared" si="368"/>
        <v>0</v>
      </c>
      <c r="AB124" s="8">
        <v>0</v>
      </c>
      <c r="AC124" s="29">
        <f>Q124-F124</f>
        <v>0</v>
      </c>
      <c r="AD124" s="52">
        <f>R124-G124</f>
        <v>0</v>
      </c>
      <c r="AE124" s="8">
        <f>SUM(AC124:AD124)</f>
        <v>0</v>
      </c>
      <c r="AF124" s="29">
        <f>T124-I124</f>
        <v>0</v>
      </c>
      <c r="AG124" s="52">
        <f>U124-J124</f>
        <v>0</v>
      </c>
      <c r="AH124" s="8">
        <f>SUM(AF124:AG124)</f>
        <v>0</v>
      </c>
      <c r="AI124" s="8">
        <f t="shared" ref="AI124:AI125" si="369">Y124+AB124+AE124+AH124</f>
        <v>0</v>
      </c>
      <c r="AJ124" s="323">
        <f t="shared" ref="AJ124:AQ127" si="370">Y124/$L$127</f>
        <v>0</v>
      </c>
      <c r="AK124" s="4">
        <f t="shared" si="370"/>
        <v>0</v>
      </c>
      <c r="AL124" s="5">
        <f t="shared" si="370"/>
        <v>0</v>
      </c>
      <c r="AM124" s="3">
        <f t="shared" si="370"/>
        <v>0</v>
      </c>
      <c r="AN124" s="4">
        <f t="shared" si="370"/>
        <v>0</v>
      </c>
      <c r="AO124" s="5">
        <f t="shared" si="370"/>
        <v>0</v>
      </c>
      <c r="AP124" s="3">
        <f t="shared" si="370"/>
        <v>0</v>
      </c>
      <c r="AQ124" s="4">
        <f t="shared" si="370"/>
        <v>0</v>
      </c>
      <c r="AR124" s="5">
        <f t="shared" si="366"/>
        <v>0</v>
      </c>
      <c r="AS124" s="3">
        <f t="shared" si="366"/>
        <v>0</v>
      </c>
      <c r="AT124" s="263">
        <f t="shared" si="228"/>
        <v>0</v>
      </c>
      <c r="AU124" s="217"/>
    </row>
    <row r="125" spans="1:47" s="24" customFormat="1" ht="22.5" customHeight="1" x14ac:dyDescent="0.2">
      <c r="A125" s="20" t="s">
        <v>27</v>
      </c>
      <c r="B125" s="30">
        <f>'Revenues at 2025 DSM Riders'!$W131</f>
        <v>12.999393188766014</v>
      </c>
      <c r="C125" s="30"/>
      <c r="D125" s="54"/>
      <c r="E125" s="8"/>
      <c r="F125" s="30">
        <f>'Revenues at 2025 DSM Riders'!$AB131</f>
        <v>1.38989384969248</v>
      </c>
      <c r="G125" s="54">
        <f>'Revenues at 2025 DSM Riders'!$AC131</f>
        <v>9.2888945400239994E-2</v>
      </c>
      <c r="H125" s="31">
        <f>SUM(F125:G125)</f>
        <v>1.4827827950927199</v>
      </c>
      <c r="I125" s="30">
        <f>'Revenues at 2025 DSM Riders'!$AE131</f>
        <v>6.88066262224E-3</v>
      </c>
      <c r="J125" s="54">
        <f>'Revenues at 2025 DSM Riders'!$AF131</f>
        <v>0</v>
      </c>
      <c r="K125" s="31">
        <f>SUM(I125:J125)</f>
        <v>6.88066262224E-3</v>
      </c>
      <c r="L125" s="31">
        <f>B125+E125+H125+K125</f>
        <v>14.489056646480975</v>
      </c>
      <c r="M125" s="30">
        <f>'Revenues at 2026 DSM Riders'!$W131</f>
        <v>12.999393188766014</v>
      </c>
      <c r="N125" s="30"/>
      <c r="O125" s="54"/>
      <c r="P125" s="31"/>
      <c r="Q125" s="30">
        <f>'Revenues at 2026 DSM Riders'!$AB131</f>
        <v>2.10505291303825</v>
      </c>
      <c r="R125" s="54">
        <f>'Revenues at 2026 DSM Riders'!$AC131</f>
        <v>0.17577667566248859</v>
      </c>
      <c r="S125" s="31">
        <f>SUM(Q125:R125)</f>
        <v>2.2808295887007386</v>
      </c>
      <c r="T125" s="30">
        <f>'Revenues at 2026 DSM Riders'!$AE131</f>
        <v>6.88066262224E-3</v>
      </c>
      <c r="U125" s="54">
        <f>'Revenues at 2026 DSM Riders'!$AF131</f>
        <v>0</v>
      </c>
      <c r="V125" s="31">
        <f>SUM(T125:U125)</f>
        <v>6.88066262224E-3</v>
      </c>
      <c r="W125" s="31">
        <f t="shared" si="367"/>
        <v>15.287103440088993</v>
      </c>
      <c r="X125" s="205"/>
      <c r="Y125" s="29">
        <f t="shared" si="368"/>
        <v>0</v>
      </c>
      <c r="Z125" s="29">
        <f t="shared" si="368"/>
        <v>0</v>
      </c>
      <c r="AA125" s="52">
        <f t="shared" si="368"/>
        <v>0</v>
      </c>
      <c r="AB125" s="8">
        <v>0</v>
      </c>
      <c r="AC125" s="29">
        <f>Q125-F125</f>
        <v>0.71515906334577006</v>
      </c>
      <c r="AD125" s="52">
        <f>R125-G125</f>
        <v>8.2887730262248591E-2</v>
      </c>
      <c r="AE125" s="8">
        <f>SUM(AC125:AD125)</f>
        <v>0.79804679360801867</v>
      </c>
      <c r="AF125" s="29">
        <f t="shared" ref="AF125:AF126" si="371">T125-I125</f>
        <v>0</v>
      </c>
      <c r="AG125" s="52">
        <v>0</v>
      </c>
      <c r="AH125" s="8">
        <f>SUM(AF125:AG125)</f>
        <v>0</v>
      </c>
      <c r="AI125" s="31">
        <f t="shared" si="369"/>
        <v>0.79804679360801867</v>
      </c>
      <c r="AJ125" s="323">
        <f t="shared" si="370"/>
        <v>0</v>
      </c>
      <c r="AK125" s="211">
        <f t="shared" si="370"/>
        <v>0</v>
      </c>
      <c r="AL125" s="212">
        <f t="shared" si="370"/>
        <v>0</v>
      </c>
      <c r="AM125" s="213">
        <f t="shared" si="370"/>
        <v>0</v>
      </c>
      <c r="AN125" s="211">
        <f t="shared" si="370"/>
        <v>1.7061973430279494E-2</v>
      </c>
      <c r="AO125" s="212">
        <f t="shared" si="370"/>
        <v>1.9775016830722849E-3</v>
      </c>
      <c r="AP125" s="213">
        <f t="shared" si="370"/>
        <v>1.903947511335178E-2</v>
      </c>
      <c r="AQ125" s="211">
        <f t="shared" si="370"/>
        <v>0</v>
      </c>
      <c r="AR125" s="212">
        <f t="shared" si="366"/>
        <v>0</v>
      </c>
      <c r="AS125" s="213">
        <f t="shared" si="366"/>
        <v>0</v>
      </c>
      <c r="AT125" s="262">
        <f t="shared" si="228"/>
        <v>1.903947511335178E-2</v>
      </c>
      <c r="AU125" s="216"/>
    </row>
    <row r="126" spans="1:47" ht="22.5" customHeight="1" x14ac:dyDescent="0.35">
      <c r="A126" s="20" t="s">
        <v>31</v>
      </c>
      <c r="B126" s="32">
        <f t="shared" ref="B126" si="372">+B124+B125</f>
        <v>12.999393188766014</v>
      </c>
      <c r="C126" s="32"/>
      <c r="D126" s="21"/>
      <c r="E126" s="8"/>
      <c r="F126" s="32">
        <f t="shared" ref="F126:K126" si="373">+F124+F125</f>
        <v>1.38989384969248</v>
      </c>
      <c r="G126" s="21">
        <f t="shared" si="373"/>
        <v>9.2888945400239994E-2</v>
      </c>
      <c r="H126" s="31">
        <f t="shared" si="373"/>
        <v>1.4827827950927199</v>
      </c>
      <c r="I126" s="32">
        <f t="shared" si="373"/>
        <v>6.88066262224E-3</v>
      </c>
      <c r="J126" s="21">
        <f t="shared" si="373"/>
        <v>0</v>
      </c>
      <c r="K126" s="31">
        <f t="shared" si="373"/>
        <v>6.88066262224E-3</v>
      </c>
      <c r="L126" s="33">
        <f t="shared" ref="L126:W126" si="374">+L124+L125</f>
        <v>14.489056646480975</v>
      </c>
      <c r="M126" s="32">
        <f t="shared" si="374"/>
        <v>12.999393188766014</v>
      </c>
      <c r="N126" s="32"/>
      <c r="O126" s="21"/>
      <c r="P126" s="33"/>
      <c r="Q126" s="32">
        <f t="shared" ref="Q126:R126" si="375">+Q124+Q125</f>
        <v>2.10505291303825</v>
      </c>
      <c r="R126" s="21">
        <f t="shared" si="375"/>
        <v>0.17577667566248859</v>
      </c>
      <c r="S126" s="31">
        <f t="shared" si="374"/>
        <v>2.2808295887007386</v>
      </c>
      <c r="T126" s="32">
        <f t="shared" si="374"/>
        <v>6.88066262224E-3</v>
      </c>
      <c r="U126" s="21">
        <f t="shared" si="374"/>
        <v>0</v>
      </c>
      <c r="V126" s="31">
        <f t="shared" si="374"/>
        <v>6.88066262224E-3</v>
      </c>
      <c r="W126" s="33">
        <f t="shared" si="374"/>
        <v>15.287103440088993</v>
      </c>
      <c r="X126" s="201"/>
      <c r="Y126" s="29">
        <f t="shared" ref="Y126" si="376">+Y124+Y125</f>
        <v>0</v>
      </c>
      <c r="Z126" s="29">
        <f t="shared" si="368"/>
        <v>0</v>
      </c>
      <c r="AA126" s="52">
        <f t="shared" si="368"/>
        <v>0</v>
      </c>
      <c r="AB126" s="8">
        <v>0</v>
      </c>
      <c r="AC126" s="29">
        <f t="shared" ref="AC126:AI126" si="377">+AC124+AC125</f>
        <v>0.71515906334577006</v>
      </c>
      <c r="AD126" s="52">
        <f t="shared" si="377"/>
        <v>8.2887730262248591E-2</v>
      </c>
      <c r="AE126" s="8">
        <f t="shared" si="377"/>
        <v>0.79804679360801867</v>
      </c>
      <c r="AF126" s="29">
        <f t="shared" si="371"/>
        <v>0</v>
      </c>
      <c r="AG126" s="52">
        <f t="shared" si="377"/>
        <v>0</v>
      </c>
      <c r="AH126" s="8">
        <f t="shared" si="377"/>
        <v>0</v>
      </c>
      <c r="AI126" s="33">
        <f t="shared" si="377"/>
        <v>0.79804679360801867</v>
      </c>
      <c r="AJ126" s="323">
        <f t="shared" si="370"/>
        <v>0</v>
      </c>
      <c r="AK126" s="211">
        <f t="shared" si="370"/>
        <v>0</v>
      </c>
      <c r="AL126" s="212">
        <f t="shared" si="370"/>
        <v>0</v>
      </c>
      <c r="AM126" s="213">
        <f t="shared" si="370"/>
        <v>0</v>
      </c>
      <c r="AN126" s="211">
        <f t="shared" si="370"/>
        <v>1.7061973430279494E-2</v>
      </c>
      <c r="AO126" s="212">
        <f t="shared" si="370"/>
        <v>1.9775016830722849E-3</v>
      </c>
      <c r="AP126" s="213">
        <f t="shared" si="370"/>
        <v>1.903947511335178E-2</v>
      </c>
      <c r="AQ126" s="211">
        <f t="shared" si="370"/>
        <v>0</v>
      </c>
      <c r="AR126" s="212">
        <f t="shared" si="366"/>
        <v>0</v>
      </c>
      <c r="AS126" s="213">
        <f t="shared" si="366"/>
        <v>0</v>
      </c>
      <c r="AT126" s="262">
        <f t="shared" si="228"/>
        <v>1.903947511335178E-2</v>
      </c>
      <c r="AU126" s="216"/>
    </row>
    <row r="127" spans="1:47" ht="22.5" customHeight="1" x14ac:dyDescent="0.2">
      <c r="A127" s="20" t="s">
        <v>28</v>
      </c>
      <c r="B127" s="29">
        <f t="shared" ref="B127:K127" si="378">B122+B126</f>
        <v>38.395918927453849</v>
      </c>
      <c r="C127" s="29">
        <f t="shared" si="378"/>
        <v>1.25916125986992</v>
      </c>
      <c r="D127" s="52">
        <f t="shared" si="378"/>
        <v>0.77063421369087992</v>
      </c>
      <c r="E127" s="8">
        <f t="shared" si="378"/>
        <v>2.0297954735607999</v>
      </c>
      <c r="F127" s="34">
        <f t="shared" si="378"/>
        <v>1.38989384969248</v>
      </c>
      <c r="G127" s="52">
        <f t="shared" si="378"/>
        <v>9.2888945400239994E-2</v>
      </c>
      <c r="H127" s="8">
        <f t="shared" si="378"/>
        <v>1.4827827950927199</v>
      </c>
      <c r="I127" s="29">
        <f t="shared" si="378"/>
        <v>6.88066262224E-3</v>
      </c>
      <c r="J127" s="52">
        <f t="shared" si="378"/>
        <v>0</v>
      </c>
      <c r="K127" s="8">
        <f t="shared" si="378"/>
        <v>6.88066262224E-3</v>
      </c>
      <c r="L127" s="8">
        <f t="shared" ref="L127:W127" si="379">L122+L126</f>
        <v>41.915377858729613</v>
      </c>
      <c r="M127" s="29">
        <f t="shared" si="379"/>
        <v>38.395918927453849</v>
      </c>
      <c r="N127" s="29">
        <f t="shared" si="379"/>
        <v>1.25916125986992</v>
      </c>
      <c r="O127" s="52">
        <f t="shared" si="379"/>
        <v>0.77063421369087992</v>
      </c>
      <c r="P127" s="8">
        <f t="shared" si="379"/>
        <v>2.0297954735607999</v>
      </c>
      <c r="Q127" s="29">
        <f t="shared" si="379"/>
        <v>2.10505291303825</v>
      </c>
      <c r="R127" s="52">
        <f t="shared" si="379"/>
        <v>0.17577667566248859</v>
      </c>
      <c r="S127" s="8">
        <f t="shared" si="379"/>
        <v>2.2808295887007386</v>
      </c>
      <c r="T127" s="29">
        <f t="shared" si="379"/>
        <v>6.88066262224E-3</v>
      </c>
      <c r="U127" s="52">
        <f t="shared" si="379"/>
        <v>0</v>
      </c>
      <c r="V127" s="8">
        <f t="shared" si="379"/>
        <v>6.88066262224E-3</v>
      </c>
      <c r="W127" s="8">
        <f t="shared" si="379"/>
        <v>42.713424652337629</v>
      </c>
      <c r="X127" s="201"/>
      <c r="Y127" s="29">
        <f t="shared" ref="Y127:AI127" si="380">Y122+Y126</f>
        <v>0</v>
      </c>
      <c r="Z127" s="29">
        <f t="shared" si="380"/>
        <v>0</v>
      </c>
      <c r="AA127" s="52">
        <f t="shared" si="380"/>
        <v>0</v>
      </c>
      <c r="AB127" s="8">
        <f t="shared" si="380"/>
        <v>0</v>
      </c>
      <c r="AC127" s="29">
        <f t="shared" si="380"/>
        <v>0.71515906334577006</v>
      </c>
      <c r="AD127" s="52">
        <f t="shared" si="380"/>
        <v>8.2887730262248591E-2</v>
      </c>
      <c r="AE127" s="8">
        <f t="shared" si="380"/>
        <v>0.79804679360801867</v>
      </c>
      <c r="AF127" s="29">
        <f t="shared" si="380"/>
        <v>0</v>
      </c>
      <c r="AG127" s="52">
        <f t="shared" si="380"/>
        <v>0</v>
      </c>
      <c r="AH127" s="8">
        <f t="shared" si="380"/>
        <v>0</v>
      </c>
      <c r="AI127" s="8">
        <f t="shared" si="380"/>
        <v>0.79804679360801867</v>
      </c>
      <c r="AJ127" s="323">
        <f t="shared" si="370"/>
        <v>0</v>
      </c>
      <c r="AK127" s="207">
        <f t="shared" si="370"/>
        <v>0</v>
      </c>
      <c r="AL127" s="208">
        <f t="shared" si="370"/>
        <v>0</v>
      </c>
      <c r="AM127" s="209">
        <f t="shared" si="370"/>
        <v>0</v>
      </c>
      <c r="AN127" s="207">
        <f t="shared" si="370"/>
        <v>1.7061973430279494E-2</v>
      </c>
      <c r="AO127" s="208">
        <f t="shared" si="370"/>
        <v>1.9775016830722849E-3</v>
      </c>
      <c r="AP127" s="209">
        <f t="shared" si="370"/>
        <v>1.903947511335178E-2</v>
      </c>
      <c r="AQ127" s="207">
        <f t="shared" si="370"/>
        <v>0</v>
      </c>
      <c r="AR127" s="208">
        <f t="shared" si="366"/>
        <v>0</v>
      </c>
      <c r="AS127" s="209">
        <f t="shared" si="366"/>
        <v>0</v>
      </c>
      <c r="AT127" s="260">
        <f t="shared" si="228"/>
        <v>1.903947511335178E-2</v>
      </c>
      <c r="AU127" s="210"/>
    </row>
    <row r="128" spans="1:47" ht="12.6" customHeight="1" x14ac:dyDescent="0.25">
      <c r="A128" s="20"/>
      <c r="B128" s="29"/>
      <c r="C128" s="29"/>
      <c r="D128" s="52"/>
      <c r="E128" s="8"/>
      <c r="F128" s="29"/>
      <c r="G128" s="52"/>
      <c r="H128" s="224"/>
      <c r="I128" s="29"/>
      <c r="J128" s="52"/>
      <c r="K128" s="224"/>
      <c r="L128" s="8"/>
      <c r="M128" s="29"/>
      <c r="N128" s="29"/>
      <c r="O128" s="52"/>
      <c r="P128" s="8"/>
      <c r="Q128" s="29"/>
      <c r="R128" s="52"/>
      <c r="S128" s="224"/>
      <c r="T128" s="29"/>
      <c r="U128" s="52"/>
      <c r="V128" s="224"/>
      <c r="W128" s="8"/>
      <c r="X128" s="201"/>
      <c r="Y128" s="29"/>
      <c r="Z128" s="29"/>
      <c r="AA128" s="52"/>
      <c r="AB128" s="8"/>
      <c r="AC128" s="29"/>
      <c r="AD128" s="52"/>
      <c r="AE128" s="224"/>
      <c r="AF128" s="29"/>
      <c r="AG128" s="52"/>
      <c r="AH128" s="224"/>
      <c r="AI128" s="8"/>
      <c r="AJ128" s="323"/>
      <c r="AK128" s="214"/>
      <c r="AL128" s="210"/>
      <c r="AM128" s="215"/>
      <c r="AN128" s="214"/>
      <c r="AO128" s="210"/>
      <c r="AP128" s="215"/>
      <c r="AQ128" s="214"/>
      <c r="AR128" s="210"/>
      <c r="AS128" s="215"/>
      <c r="AT128" s="261"/>
      <c r="AU128" s="210"/>
    </row>
    <row r="129" spans="1:47" ht="22.5" customHeight="1" x14ac:dyDescent="0.25">
      <c r="A129" s="16" t="s">
        <v>43</v>
      </c>
      <c r="B129" s="29"/>
      <c r="C129" s="29"/>
      <c r="D129" s="52"/>
      <c r="E129" s="8"/>
      <c r="F129" s="29"/>
      <c r="G129" s="52"/>
      <c r="H129" s="224"/>
      <c r="I129" s="29"/>
      <c r="J129" s="52"/>
      <c r="K129" s="224"/>
      <c r="L129" s="8"/>
      <c r="M129" s="29"/>
      <c r="N129" s="29"/>
      <c r="O129" s="52"/>
      <c r="P129" s="8"/>
      <c r="Q129" s="29"/>
      <c r="R129" s="52"/>
      <c r="S129" s="224"/>
      <c r="T129" s="29"/>
      <c r="U129" s="52"/>
      <c r="V129" s="224"/>
      <c r="W129" s="8"/>
      <c r="X129" s="52"/>
      <c r="Y129" s="29"/>
      <c r="Z129" s="29"/>
      <c r="AA129" s="52"/>
      <c r="AB129" s="8"/>
      <c r="AC129" s="29"/>
      <c r="AD129" s="52"/>
      <c r="AE129" s="224"/>
      <c r="AF129" s="29"/>
      <c r="AG129" s="52"/>
      <c r="AH129" s="224"/>
      <c r="AI129" s="8"/>
      <c r="AJ129" s="323"/>
      <c r="AK129" s="207"/>
      <c r="AL129" s="208"/>
      <c r="AM129" s="209"/>
      <c r="AN129" s="207"/>
      <c r="AO129" s="208"/>
      <c r="AP129" s="209"/>
      <c r="AQ129" s="207"/>
      <c r="AR129" s="208"/>
      <c r="AS129" s="209"/>
      <c r="AT129" s="260"/>
      <c r="AU129" s="210"/>
    </row>
    <row r="130" spans="1:47" ht="22.5" customHeight="1" x14ac:dyDescent="0.2">
      <c r="A130" s="20" t="s">
        <v>22</v>
      </c>
      <c r="B130" s="29">
        <f>'Revenues at 2025 DSM Riders'!$W136</f>
        <v>15.813589026229629</v>
      </c>
      <c r="C130" s="29">
        <f>'Revenues at 2025 DSM Riders'!$Y136</f>
        <v>0.78403868648063457</v>
      </c>
      <c r="D130" s="52">
        <f>'Revenues at 2025 DSM Riders'!$Z136</f>
        <v>0.47984881358377629</v>
      </c>
      <c r="E130" s="8">
        <f>SUM(C130:D130)</f>
        <v>1.2638875000644108</v>
      </c>
      <c r="F130" s="29"/>
      <c r="G130" s="52"/>
      <c r="H130" s="206"/>
      <c r="I130" s="29">
        <f>'Revenues at 2025 DSM Riders'!$AE136</f>
        <v>0</v>
      </c>
      <c r="J130" s="52">
        <f>'Revenues at 2025 DSM Riders'!$AF136</f>
        <v>0</v>
      </c>
      <c r="K130" s="206"/>
      <c r="L130" s="8">
        <f>B130+E130+H130+K130</f>
        <v>17.077476526294038</v>
      </c>
      <c r="M130" s="29">
        <f>'Revenues at 2026 DSM Riders'!$W136</f>
        <v>15.813589026229629</v>
      </c>
      <c r="N130" s="29">
        <f>'Revenues at 2026 DSM Riders'!$Y136</f>
        <v>0.78403868648063457</v>
      </c>
      <c r="O130" s="52">
        <f>'Revenues at 2026 DSM Riders'!$Z136</f>
        <v>0.47984881358377629</v>
      </c>
      <c r="P130" s="8">
        <f>SUM(N130:O130)</f>
        <v>1.2638875000644108</v>
      </c>
      <c r="Q130" s="29"/>
      <c r="R130" s="52"/>
      <c r="S130" s="206"/>
      <c r="T130" s="29"/>
      <c r="U130" s="52"/>
      <c r="V130" s="206"/>
      <c r="W130" s="8">
        <f t="shared" ref="W130" si="381">M130+P130+S130+V130</f>
        <v>17.077476526294038</v>
      </c>
      <c r="X130" s="201"/>
      <c r="Y130" s="29">
        <f>M130-B130</f>
        <v>0</v>
      </c>
      <c r="Z130" s="29">
        <f>N130-C130</f>
        <v>0</v>
      </c>
      <c r="AA130" s="52">
        <f>O130-D130</f>
        <v>0</v>
      </c>
      <c r="AB130" s="8">
        <f>SUM(Z130:AA130)</f>
        <v>0</v>
      </c>
      <c r="AC130" s="29">
        <f>Q130-F130</f>
        <v>0</v>
      </c>
      <c r="AD130" s="52">
        <f>R130-G130</f>
        <v>0</v>
      </c>
      <c r="AE130" s="206">
        <f>SUM(AC130:AD130)</f>
        <v>0</v>
      </c>
      <c r="AF130" s="29">
        <f t="shared" ref="AF130:AG130" si="382">T130-I130</f>
        <v>0</v>
      </c>
      <c r="AG130" s="52">
        <f t="shared" si="382"/>
        <v>0</v>
      </c>
      <c r="AH130" s="206">
        <f t="shared" ref="AH130" si="383">SUM(AF130:AG130)</f>
        <v>0</v>
      </c>
      <c r="AI130" s="8">
        <f t="shared" ref="AI130" si="384">Y130+AB130+AE130+AH130</f>
        <v>0</v>
      </c>
      <c r="AJ130" s="323">
        <f t="shared" ref="AJ130:AL130" si="385">Y130/$L$127</f>
        <v>0</v>
      </c>
      <c r="AK130" s="4">
        <f t="shared" si="385"/>
        <v>0</v>
      </c>
      <c r="AL130" s="5">
        <f t="shared" si="385"/>
        <v>0</v>
      </c>
      <c r="AM130" s="3">
        <f t="shared" ref="AM130" si="386">AK130+AL130</f>
        <v>0</v>
      </c>
      <c r="AN130" s="4">
        <f t="shared" ref="AN130:AO130" si="387">AC130/$L$127</f>
        <v>0</v>
      </c>
      <c r="AO130" s="5">
        <f t="shared" si="387"/>
        <v>0</v>
      </c>
      <c r="AP130" s="3">
        <f t="shared" ref="AP130" si="388">AN130+AO130</f>
        <v>0</v>
      </c>
      <c r="AQ130" s="4">
        <f t="shared" ref="AQ130:AR130" si="389">AF130/$L$127</f>
        <v>0</v>
      </c>
      <c r="AR130" s="5">
        <f t="shared" si="389"/>
        <v>0</v>
      </c>
      <c r="AS130" s="3">
        <f t="shared" ref="AS130" si="390">AQ130+AR130</f>
        <v>0</v>
      </c>
      <c r="AT130" s="263">
        <f t="shared" si="228"/>
        <v>0</v>
      </c>
      <c r="AU130" s="210"/>
    </row>
    <row r="131" spans="1:47" ht="22.5" customHeight="1" x14ac:dyDescent="0.2">
      <c r="A131" s="20" t="s">
        <v>23</v>
      </c>
      <c r="B131" s="29"/>
      <c r="C131" s="29"/>
      <c r="D131" s="52"/>
      <c r="E131" s="8"/>
      <c r="F131" s="29"/>
      <c r="G131" s="52"/>
      <c r="H131" s="206"/>
      <c r="I131" s="29"/>
      <c r="J131" s="52"/>
      <c r="K131" s="206"/>
      <c r="L131" s="8"/>
      <c r="M131" s="29"/>
      <c r="N131" s="29"/>
      <c r="O131" s="52"/>
      <c r="P131" s="8"/>
      <c r="Q131" s="29"/>
      <c r="R131" s="52"/>
      <c r="S131" s="206"/>
      <c r="T131" s="29"/>
      <c r="U131" s="52"/>
      <c r="V131" s="206"/>
      <c r="W131" s="8"/>
      <c r="X131" s="201"/>
      <c r="Y131" s="29"/>
      <c r="Z131" s="29"/>
      <c r="AA131" s="52"/>
      <c r="AB131" s="8"/>
      <c r="AC131" s="29"/>
      <c r="AD131" s="52"/>
      <c r="AE131" s="206"/>
      <c r="AF131" s="29"/>
      <c r="AG131" s="52"/>
      <c r="AH131" s="206"/>
      <c r="AI131" s="8"/>
      <c r="AJ131" s="323"/>
      <c r="AK131" s="214"/>
      <c r="AL131" s="210"/>
      <c r="AM131" s="215"/>
      <c r="AN131" s="214"/>
      <c r="AO131" s="210"/>
      <c r="AP131" s="215"/>
      <c r="AQ131" s="214"/>
      <c r="AR131" s="210"/>
      <c r="AS131" s="215"/>
      <c r="AT131" s="261"/>
      <c r="AU131" s="210"/>
    </row>
    <row r="132" spans="1:47" ht="22.5" customHeight="1" x14ac:dyDescent="0.2">
      <c r="A132" s="20" t="s">
        <v>26</v>
      </c>
      <c r="B132" s="29">
        <f>'Revenues at 2025 DSM Riders'!$W138</f>
        <v>6.147475709331971</v>
      </c>
      <c r="C132" s="29"/>
      <c r="D132" s="52"/>
      <c r="E132" s="8">
        <f t="shared" ref="E132:E133" si="391">SUM(C132:D132)</f>
        <v>0</v>
      </c>
      <c r="F132" s="29">
        <f>'Revenues at 2025 DSM Riders'!$AB138</f>
        <v>0.52401771587377266</v>
      </c>
      <c r="G132" s="52">
        <f>'Revenues at 2025 DSM Riders'!$AC138</f>
        <v>3.5020985961861047E-2</v>
      </c>
      <c r="H132" s="8">
        <f>SUM(F132:G132)</f>
        <v>0.55903870183563376</v>
      </c>
      <c r="I132" s="29">
        <f>'Revenues at 2025 DSM Riders'!$AE138</f>
        <v>5.0585868611577066E-2</v>
      </c>
      <c r="J132" s="52">
        <f>'Revenues at 2025 DSM Riders'!$AF138</f>
        <v>0</v>
      </c>
      <c r="K132" s="8">
        <f>SUM(I132:J132)</f>
        <v>5.0585868611577066E-2</v>
      </c>
      <c r="L132" s="8">
        <f>B132+E132+H132+K132</f>
        <v>6.7571002797791824</v>
      </c>
      <c r="M132" s="29">
        <f>'Revenues at 2026 DSM Riders'!$W138</f>
        <v>6.147475709331971</v>
      </c>
      <c r="N132" s="29"/>
      <c r="O132" s="52"/>
      <c r="P132" s="8">
        <f t="shared" ref="P132:P133" si="392">SUM(N132:O132)</f>
        <v>0</v>
      </c>
      <c r="Q132" s="29">
        <f>'Revenues at 2026 DSM Riders'!$AB138</f>
        <v>0.79364695334668733</v>
      </c>
      <c r="R132" s="52">
        <f>'Revenues at 2026 DSM Riders'!$AC138</f>
        <v>6.6271314248150678E-2</v>
      </c>
      <c r="S132" s="8">
        <f>SUM(Q132:R132)</f>
        <v>0.85991826759483803</v>
      </c>
      <c r="T132" s="29">
        <f>'Revenues at 2026 DSM Riders'!$AE138</f>
        <v>5.0585868611577066E-2</v>
      </c>
      <c r="U132" s="52">
        <f>'Revenues at 2026 DSM Riders'!$AF138</f>
        <v>0</v>
      </c>
      <c r="V132" s="8">
        <f>SUM(T132:U132)</f>
        <v>5.0585868611577066E-2</v>
      </c>
      <c r="W132" s="8">
        <f t="shared" ref="W132:W133" si="393">M132+P132+S132+V132</f>
        <v>7.0579798455383864</v>
      </c>
      <c r="X132" s="201"/>
      <c r="Y132" s="29">
        <f t="shared" ref="Y132:AA133" si="394">M132-B132</f>
        <v>0</v>
      </c>
      <c r="Z132" s="29">
        <f t="shared" si="394"/>
        <v>0</v>
      </c>
      <c r="AA132" s="52">
        <f t="shared" si="394"/>
        <v>0</v>
      </c>
      <c r="AB132" s="8">
        <v>0</v>
      </c>
      <c r="AC132" s="30">
        <f>Q132-F132</f>
        <v>0.26962923747291467</v>
      </c>
      <c r="AD132" s="54">
        <f>R132-G132</f>
        <v>3.1250328286289632E-2</v>
      </c>
      <c r="AE132" s="31">
        <f>SUM(AC132:AD132)</f>
        <v>0.30087956575920433</v>
      </c>
      <c r="AF132" s="30">
        <f>T132-I132</f>
        <v>0</v>
      </c>
      <c r="AG132" s="54">
        <f>U132-J132</f>
        <v>0</v>
      </c>
      <c r="AH132" s="31">
        <f>SUM(AF132:AG132)</f>
        <v>0</v>
      </c>
      <c r="AI132" s="8">
        <f t="shared" ref="AI132:AI133" si="395">Y132+AB132+AE132+AH132</f>
        <v>0.30087956575920433</v>
      </c>
      <c r="AJ132" s="323">
        <f>Y132/$L$135</f>
        <v>0</v>
      </c>
      <c r="AK132" s="207">
        <f>Z132/$L$135</f>
        <v>0</v>
      </c>
      <c r="AL132" s="208">
        <f t="shared" ref="AL132:AS135" si="396">AA132/$L$135</f>
        <v>0</v>
      </c>
      <c r="AM132" s="209">
        <f t="shared" si="396"/>
        <v>0</v>
      </c>
      <c r="AN132" s="207">
        <f t="shared" si="396"/>
        <v>9.4765508923210541E-3</v>
      </c>
      <c r="AO132" s="208">
        <f t="shared" si="396"/>
        <v>1.0983427805618183E-3</v>
      </c>
      <c r="AP132" s="209">
        <f t="shared" si="396"/>
        <v>1.0574893672882873E-2</v>
      </c>
      <c r="AQ132" s="207">
        <f t="shared" si="396"/>
        <v>0</v>
      </c>
      <c r="AR132" s="208">
        <f t="shared" si="396"/>
        <v>0</v>
      </c>
      <c r="AS132" s="209">
        <f t="shared" si="396"/>
        <v>0</v>
      </c>
      <c r="AT132" s="260">
        <f t="shared" si="228"/>
        <v>1.0574893672882873E-2</v>
      </c>
      <c r="AU132" s="210"/>
    </row>
    <row r="133" spans="1:47" ht="22.5" customHeight="1" x14ac:dyDescent="0.2">
      <c r="A133" s="20" t="s">
        <v>27</v>
      </c>
      <c r="B133" s="30">
        <f>'Revenues at 2025 DSM Riders'!$W139</f>
        <v>4.2204765973249891</v>
      </c>
      <c r="C133" s="30"/>
      <c r="D133" s="54"/>
      <c r="E133" s="31">
        <f t="shared" si="391"/>
        <v>0</v>
      </c>
      <c r="F133" s="30">
        <f>'Revenues at 2025 DSM Riders'!$AB139</f>
        <v>0.34142389433982401</v>
      </c>
      <c r="G133" s="54">
        <f>'Revenues at 2025 DSM Riders'!$AC139</f>
        <v>2.2817933532611998E-2</v>
      </c>
      <c r="H133" s="31">
        <f>SUM(F133:G133)</f>
        <v>0.36424182787243603</v>
      </c>
      <c r="I133" s="30">
        <f>'Revenues at 2025 DSM Riders'!$AE139</f>
        <v>3.2959237324883997E-2</v>
      </c>
      <c r="J133" s="54">
        <f>'Revenues at 2025 DSM Riders'!$AF139</f>
        <v>0</v>
      </c>
      <c r="K133" s="31">
        <f>SUM(I133:J133)</f>
        <v>3.2959237324883997E-2</v>
      </c>
      <c r="L133" s="31">
        <f>B133+E133+H133+K133</f>
        <v>4.6176776625223095</v>
      </c>
      <c r="M133" s="30">
        <f>'Revenues at 2026 DSM Riders'!$W139</f>
        <v>4.2204765973249891</v>
      </c>
      <c r="N133" s="30"/>
      <c r="O133" s="54"/>
      <c r="P133" s="31">
        <f t="shared" si="392"/>
        <v>0</v>
      </c>
      <c r="Q133" s="30">
        <f>'Revenues at 2026 DSM Riders'!$AB139</f>
        <v>0.51710090200048664</v>
      </c>
      <c r="R133" s="54">
        <f>'Revenues at 2026 DSM Riders'!$AC139</f>
        <v>4.3179093966113635E-2</v>
      </c>
      <c r="S133" s="31">
        <f>SUM(Q133:R133)</f>
        <v>0.56027999596660027</v>
      </c>
      <c r="T133" s="30">
        <f>'Revenues at 2026 DSM Riders'!$AE139</f>
        <v>3.2959237324883997E-2</v>
      </c>
      <c r="U133" s="54">
        <f>'Revenues at 2026 DSM Riders'!$AF139</f>
        <v>0</v>
      </c>
      <c r="V133" s="31">
        <f>SUM(T133:U133)</f>
        <v>3.2959237324883997E-2</v>
      </c>
      <c r="W133" s="31">
        <f t="shared" si="393"/>
        <v>4.8137158306164736</v>
      </c>
      <c r="X133" s="205"/>
      <c r="Y133" s="30">
        <f t="shared" si="394"/>
        <v>0</v>
      </c>
      <c r="Z133" s="30">
        <f t="shared" si="394"/>
        <v>0</v>
      </c>
      <c r="AA133" s="54">
        <f t="shared" si="394"/>
        <v>0</v>
      </c>
      <c r="AB133" s="31">
        <v>0</v>
      </c>
      <c r="AC133" s="30">
        <f>Q133-F133</f>
        <v>0.17567700766066263</v>
      </c>
      <c r="AD133" s="54">
        <f>R133-G133</f>
        <v>2.0361160433501637E-2</v>
      </c>
      <c r="AE133" s="31">
        <f>SUM(AC133:AD133)</f>
        <v>0.19603816809416427</v>
      </c>
      <c r="AF133" s="30">
        <f>T133-I133</f>
        <v>0</v>
      </c>
      <c r="AG133" s="54">
        <f>U133-J133</f>
        <v>0</v>
      </c>
      <c r="AH133" s="31">
        <f>SUM(AF133:AG133)</f>
        <v>0</v>
      </c>
      <c r="AI133" s="31">
        <f t="shared" si="395"/>
        <v>0.19603816809416427</v>
      </c>
      <c r="AJ133" s="323">
        <f t="shared" ref="AJ133:AK135" si="397">Y133/$L$135</f>
        <v>0</v>
      </c>
      <c r="AK133" s="211">
        <f t="shared" si="397"/>
        <v>0</v>
      </c>
      <c r="AL133" s="212">
        <f t="shared" si="396"/>
        <v>0</v>
      </c>
      <c r="AM133" s="213">
        <f t="shared" si="396"/>
        <v>0</v>
      </c>
      <c r="AN133" s="211">
        <f t="shared" si="396"/>
        <v>6.1744494748058694E-3</v>
      </c>
      <c r="AO133" s="212">
        <f t="shared" si="396"/>
        <v>7.1562555635004167E-4</v>
      </c>
      <c r="AP133" s="213">
        <f t="shared" si="396"/>
        <v>6.8900750311559119E-3</v>
      </c>
      <c r="AQ133" s="211">
        <f t="shared" si="396"/>
        <v>0</v>
      </c>
      <c r="AR133" s="212">
        <f t="shared" si="396"/>
        <v>0</v>
      </c>
      <c r="AS133" s="213">
        <f t="shared" si="396"/>
        <v>0</v>
      </c>
      <c r="AT133" s="262">
        <f t="shared" si="228"/>
        <v>6.8900750311559119E-3</v>
      </c>
      <c r="AU133" s="216"/>
    </row>
    <row r="134" spans="1:47" ht="22.5" customHeight="1" x14ac:dyDescent="0.35">
      <c r="A134" s="20" t="s">
        <v>31</v>
      </c>
      <c r="B134" s="32">
        <f t="shared" ref="B134" si="398">+B132+B133</f>
        <v>10.36795230665696</v>
      </c>
      <c r="C134" s="32"/>
      <c r="D134" s="21"/>
      <c r="E134" s="33">
        <f t="shared" ref="E134:K134" si="399">+E132+E133</f>
        <v>0</v>
      </c>
      <c r="F134" s="32">
        <f t="shared" si="399"/>
        <v>0.86544161021359667</v>
      </c>
      <c r="G134" s="21">
        <f t="shared" si="399"/>
        <v>5.7838919494473048E-2</v>
      </c>
      <c r="H134" s="31">
        <f t="shared" si="399"/>
        <v>0.92328052970806973</v>
      </c>
      <c r="I134" s="32">
        <f t="shared" si="399"/>
        <v>8.3545105936461056E-2</v>
      </c>
      <c r="J134" s="21">
        <f t="shared" si="399"/>
        <v>0</v>
      </c>
      <c r="K134" s="31">
        <f t="shared" si="399"/>
        <v>8.3545105936461056E-2</v>
      </c>
      <c r="L134" s="33">
        <f t="shared" ref="L134:W134" si="400">+L132+L133</f>
        <v>11.374777942301492</v>
      </c>
      <c r="M134" s="32">
        <f t="shared" si="400"/>
        <v>10.36795230665696</v>
      </c>
      <c r="N134" s="32"/>
      <c r="O134" s="21"/>
      <c r="P134" s="33">
        <f t="shared" si="400"/>
        <v>0</v>
      </c>
      <c r="Q134" s="32">
        <f t="shared" si="400"/>
        <v>1.3107478553471741</v>
      </c>
      <c r="R134" s="21">
        <f t="shared" si="400"/>
        <v>0.10945040821426431</v>
      </c>
      <c r="S134" s="31">
        <f t="shared" si="400"/>
        <v>1.4201982635614383</v>
      </c>
      <c r="T134" s="32">
        <f t="shared" si="400"/>
        <v>8.3545105936461056E-2</v>
      </c>
      <c r="U134" s="21">
        <f t="shared" si="400"/>
        <v>0</v>
      </c>
      <c r="V134" s="31">
        <f t="shared" si="400"/>
        <v>8.3545105936461056E-2</v>
      </c>
      <c r="W134" s="33">
        <f t="shared" si="400"/>
        <v>11.871695676154861</v>
      </c>
      <c r="X134" s="201"/>
      <c r="Y134" s="32">
        <f t="shared" ref="Y134:AI134" si="401">+Y132+Y133</f>
        <v>0</v>
      </c>
      <c r="Z134" s="32">
        <f t="shared" si="401"/>
        <v>0</v>
      </c>
      <c r="AA134" s="21">
        <f t="shared" si="401"/>
        <v>0</v>
      </c>
      <c r="AB134" s="33">
        <f t="shared" si="401"/>
        <v>0</v>
      </c>
      <c r="AC134" s="32">
        <f t="shared" si="401"/>
        <v>0.44530624513357731</v>
      </c>
      <c r="AD134" s="21">
        <f t="shared" si="401"/>
        <v>5.1611488719791265E-2</v>
      </c>
      <c r="AE134" s="31">
        <f t="shared" si="401"/>
        <v>0.49691773385336857</v>
      </c>
      <c r="AF134" s="32">
        <f t="shared" si="401"/>
        <v>0</v>
      </c>
      <c r="AG134" s="21">
        <f t="shared" si="401"/>
        <v>0</v>
      </c>
      <c r="AH134" s="31">
        <f t="shared" si="401"/>
        <v>0</v>
      </c>
      <c r="AI134" s="33">
        <f t="shared" si="401"/>
        <v>0.49691773385336857</v>
      </c>
      <c r="AJ134" s="323">
        <f t="shared" si="397"/>
        <v>0</v>
      </c>
      <c r="AK134" s="207">
        <f t="shared" si="397"/>
        <v>0</v>
      </c>
      <c r="AL134" s="208">
        <f t="shared" si="396"/>
        <v>0</v>
      </c>
      <c r="AM134" s="209">
        <f t="shared" si="396"/>
        <v>0</v>
      </c>
      <c r="AN134" s="207">
        <f t="shared" si="396"/>
        <v>1.5651000367126924E-2</v>
      </c>
      <c r="AO134" s="208">
        <f t="shared" si="396"/>
        <v>1.8139683369118597E-3</v>
      </c>
      <c r="AP134" s="209">
        <f t="shared" si="396"/>
        <v>1.7464968704038783E-2</v>
      </c>
      <c r="AQ134" s="207">
        <f t="shared" si="396"/>
        <v>0</v>
      </c>
      <c r="AR134" s="208">
        <f t="shared" si="396"/>
        <v>0</v>
      </c>
      <c r="AS134" s="209">
        <f t="shared" si="396"/>
        <v>0</v>
      </c>
      <c r="AT134" s="260">
        <f t="shared" si="228"/>
        <v>1.7464968704038783E-2</v>
      </c>
      <c r="AU134" s="210"/>
    </row>
    <row r="135" spans="1:47" ht="22.5" customHeight="1" x14ac:dyDescent="0.2">
      <c r="A135" s="20" t="s">
        <v>28</v>
      </c>
      <c r="B135" s="29">
        <f t="shared" ref="B135:K135" si="402">B130+B134</f>
        <v>26.181541332886589</v>
      </c>
      <c r="C135" s="29">
        <f t="shared" si="402"/>
        <v>0.78403868648063457</v>
      </c>
      <c r="D135" s="52">
        <f t="shared" si="402"/>
        <v>0.47984881358377629</v>
      </c>
      <c r="E135" s="8">
        <f t="shared" si="402"/>
        <v>1.2638875000644108</v>
      </c>
      <c r="F135" s="29">
        <f t="shared" si="402"/>
        <v>0.86544161021359667</v>
      </c>
      <c r="G135" s="52">
        <f t="shared" si="402"/>
        <v>5.7838919494473048E-2</v>
      </c>
      <c r="H135" s="8">
        <f t="shared" si="402"/>
        <v>0.92328052970806973</v>
      </c>
      <c r="I135" s="29">
        <f t="shared" si="402"/>
        <v>8.3545105936461056E-2</v>
      </c>
      <c r="J135" s="52">
        <f t="shared" si="402"/>
        <v>0</v>
      </c>
      <c r="K135" s="8">
        <f t="shared" si="402"/>
        <v>8.3545105936461056E-2</v>
      </c>
      <c r="L135" s="8">
        <f>L130+L134</f>
        <v>28.45225446859553</v>
      </c>
      <c r="M135" s="29">
        <f t="shared" ref="M135:V135" si="403">M130+M134</f>
        <v>26.181541332886589</v>
      </c>
      <c r="N135" s="29">
        <f t="shared" si="403"/>
        <v>0.78403868648063457</v>
      </c>
      <c r="O135" s="52">
        <f t="shared" si="403"/>
        <v>0.47984881358377629</v>
      </c>
      <c r="P135" s="8">
        <f t="shared" si="403"/>
        <v>1.2638875000644108</v>
      </c>
      <c r="Q135" s="29">
        <f t="shared" si="403"/>
        <v>1.3107478553471741</v>
      </c>
      <c r="R135" s="52">
        <f t="shared" si="403"/>
        <v>0.10945040821426431</v>
      </c>
      <c r="S135" s="8">
        <f t="shared" si="403"/>
        <v>1.4201982635614383</v>
      </c>
      <c r="T135" s="29">
        <f t="shared" si="403"/>
        <v>8.3545105936461056E-2</v>
      </c>
      <c r="U135" s="52">
        <f t="shared" si="403"/>
        <v>0</v>
      </c>
      <c r="V135" s="8">
        <f t="shared" si="403"/>
        <v>8.3545105936461056E-2</v>
      </c>
      <c r="W135" s="8">
        <f>W130+W134</f>
        <v>28.949172202448899</v>
      </c>
      <c r="X135" s="201"/>
      <c r="Y135" s="29">
        <f t="shared" ref="Y135:AH135" si="404">Y130+Y134</f>
        <v>0</v>
      </c>
      <c r="Z135" s="29">
        <f t="shared" si="404"/>
        <v>0</v>
      </c>
      <c r="AA135" s="52">
        <f t="shared" si="404"/>
        <v>0</v>
      </c>
      <c r="AB135" s="8">
        <f t="shared" si="404"/>
        <v>0</v>
      </c>
      <c r="AC135" s="29">
        <f t="shared" si="404"/>
        <v>0.44530624513357731</v>
      </c>
      <c r="AD135" s="52">
        <f t="shared" si="404"/>
        <v>5.1611488719791265E-2</v>
      </c>
      <c r="AE135" s="8">
        <f t="shared" si="404"/>
        <v>0.49691773385336857</v>
      </c>
      <c r="AF135" s="29">
        <f t="shared" si="404"/>
        <v>0</v>
      </c>
      <c r="AG135" s="52">
        <f t="shared" si="404"/>
        <v>0</v>
      </c>
      <c r="AH135" s="8">
        <f t="shared" si="404"/>
        <v>0</v>
      </c>
      <c r="AI135" s="8">
        <f>AI130+AI134</f>
        <v>0.49691773385336857</v>
      </c>
      <c r="AJ135" s="323">
        <f t="shared" si="397"/>
        <v>0</v>
      </c>
      <c r="AK135" s="207">
        <f t="shared" si="397"/>
        <v>0</v>
      </c>
      <c r="AL135" s="208">
        <f t="shared" si="396"/>
        <v>0</v>
      </c>
      <c r="AM135" s="209">
        <f t="shared" si="396"/>
        <v>0</v>
      </c>
      <c r="AN135" s="207">
        <f t="shared" si="396"/>
        <v>1.5651000367126924E-2</v>
      </c>
      <c r="AO135" s="208">
        <f t="shared" si="396"/>
        <v>1.8139683369118597E-3</v>
      </c>
      <c r="AP135" s="209">
        <f t="shared" si="396"/>
        <v>1.7464968704038783E-2</v>
      </c>
      <c r="AQ135" s="208">
        <f t="shared" si="396"/>
        <v>0</v>
      </c>
      <c r="AR135" s="208">
        <f t="shared" si="396"/>
        <v>0</v>
      </c>
      <c r="AS135" s="209">
        <f t="shared" si="396"/>
        <v>0</v>
      </c>
      <c r="AT135" s="260">
        <f t="shared" si="228"/>
        <v>1.7464968704038783E-2</v>
      </c>
      <c r="AU135" s="210"/>
    </row>
    <row r="136" spans="1:47" ht="9" customHeight="1" x14ac:dyDescent="0.25">
      <c r="A136" s="20"/>
      <c r="B136" s="29"/>
      <c r="C136" s="29"/>
      <c r="D136" s="52"/>
      <c r="E136" s="8"/>
      <c r="F136" s="29"/>
      <c r="G136" s="52"/>
      <c r="H136" s="224"/>
      <c r="I136" s="29"/>
      <c r="J136" s="52"/>
      <c r="K136" s="224"/>
      <c r="L136" s="8"/>
      <c r="M136" s="29"/>
      <c r="N136" s="29"/>
      <c r="O136" s="52"/>
      <c r="P136" s="8"/>
      <c r="Q136" s="29"/>
      <c r="R136" s="52"/>
      <c r="S136" s="224"/>
      <c r="T136" s="29"/>
      <c r="U136" s="52"/>
      <c r="V136" s="224"/>
      <c r="W136" s="8"/>
      <c r="X136" s="201"/>
      <c r="Y136" s="29"/>
      <c r="Z136" s="29"/>
      <c r="AA136" s="52"/>
      <c r="AB136" s="8"/>
      <c r="AC136" s="29"/>
      <c r="AD136" s="52"/>
      <c r="AE136" s="224"/>
      <c r="AF136" s="29"/>
      <c r="AG136" s="52"/>
      <c r="AH136" s="224"/>
      <c r="AI136" s="8"/>
      <c r="AJ136" s="323"/>
      <c r="AK136" s="214"/>
      <c r="AL136" s="210"/>
      <c r="AM136" s="215"/>
      <c r="AN136" s="214"/>
      <c r="AO136" s="210"/>
      <c r="AP136" s="215"/>
      <c r="AQ136" s="210"/>
      <c r="AR136" s="210"/>
      <c r="AS136" s="215"/>
      <c r="AT136" s="261"/>
      <c r="AU136" s="210"/>
    </row>
    <row r="137" spans="1:47" ht="22.5" customHeight="1" x14ac:dyDescent="0.25">
      <c r="A137" s="16" t="s">
        <v>44</v>
      </c>
      <c r="B137" s="29">
        <f t="shared" ref="B137:K137" si="405">B127+B135</f>
        <v>64.577460260340445</v>
      </c>
      <c r="C137" s="29">
        <f t="shared" si="405"/>
        <v>2.0431999463505548</v>
      </c>
      <c r="D137" s="52">
        <f t="shared" si="405"/>
        <v>1.2504830272746563</v>
      </c>
      <c r="E137" s="8">
        <f t="shared" si="405"/>
        <v>3.2936829736252107</v>
      </c>
      <c r="F137" s="29">
        <f t="shared" si="405"/>
        <v>2.2553354599060764</v>
      </c>
      <c r="G137" s="52">
        <f t="shared" si="405"/>
        <v>0.15072786489471304</v>
      </c>
      <c r="H137" s="8">
        <f t="shared" si="405"/>
        <v>2.4060633248007894</v>
      </c>
      <c r="I137" s="29">
        <f t="shared" si="405"/>
        <v>9.0425768558701061E-2</v>
      </c>
      <c r="J137" s="52">
        <f t="shared" si="405"/>
        <v>0</v>
      </c>
      <c r="K137" s="8">
        <f t="shared" si="405"/>
        <v>9.0425768558701061E-2</v>
      </c>
      <c r="L137" s="8">
        <f>L127+L135</f>
        <v>70.36763232732514</v>
      </c>
      <c r="M137" s="29">
        <f t="shared" ref="M137:V137" si="406">M127+M135</f>
        <v>64.577460260340445</v>
      </c>
      <c r="N137" s="29">
        <f t="shared" si="406"/>
        <v>2.0431999463505548</v>
      </c>
      <c r="O137" s="52">
        <f t="shared" si="406"/>
        <v>1.2504830272746563</v>
      </c>
      <c r="P137" s="8">
        <f t="shared" si="406"/>
        <v>3.2936829736252107</v>
      </c>
      <c r="Q137" s="29">
        <f t="shared" si="406"/>
        <v>3.4158007683854241</v>
      </c>
      <c r="R137" s="52">
        <f t="shared" si="406"/>
        <v>0.28522708387675288</v>
      </c>
      <c r="S137" s="8">
        <f t="shared" si="406"/>
        <v>3.7010278522621771</v>
      </c>
      <c r="T137" s="29">
        <f t="shared" si="406"/>
        <v>9.0425768558701061E-2</v>
      </c>
      <c r="U137" s="52">
        <f t="shared" si="406"/>
        <v>0</v>
      </c>
      <c r="V137" s="8">
        <f t="shared" si="406"/>
        <v>9.0425768558701061E-2</v>
      </c>
      <c r="W137" s="8">
        <f>W127+W135</f>
        <v>71.662596854786528</v>
      </c>
      <c r="X137" s="201"/>
      <c r="Y137" s="29">
        <f t="shared" ref="Y137:AH137" si="407">Y127+Y135</f>
        <v>0</v>
      </c>
      <c r="Z137" s="29">
        <f t="shared" si="407"/>
        <v>0</v>
      </c>
      <c r="AA137" s="52">
        <f t="shared" si="407"/>
        <v>0</v>
      </c>
      <c r="AB137" s="8">
        <f t="shared" si="407"/>
        <v>0</v>
      </c>
      <c r="AC137" s="29">
        <f t="shared" si="407"/>
        <v>1.1604653084793473</v>
      </c>
      <c r="AD137" s="52">
        <f t="shared" si="407"/>
        <v>0.13449921898203987</v>
      </c>
      <c r="AE137" s="8">
        <f t="shared" si="407"/>
        <v>1.2949645274613872</v>
      </c>
      <c r="AF137" s="29">
        <f t="shared" si="407"/>
        <v>0</v>
      </c>
      <c r="AG137" s="52">
        <f t="shared" si="407"/>
        <v>0</v>
      </c>
      <c r="AH137" s="8">
        <f t="shared" si="407"/>
        <v>0</v>
      </c>
      <c r="AI137" s="8">
        <f>AI127+AI135</f>
        <v>1.2949645274613872</v>
      </c>
      <c r="AJ137" s="323">
        <f>Y137/$L$137</f>
        <v>0</v>
      </c>
      <c r="AK137" s="207">
        <f>Z137/$L$137</f>
        <v>0</v>
      </c>
      <c r="AL137" s="208">
        <f t="shared" ref="AL137:AS137" si="408">AA137/$L$137</f>
        <v>0</v>
      </c>
      <c r="AM137" s="209">
        <f>AB137/$L$137</f>
        <v>0</v>
      </c>
      <c r="AN137" s="5">
        <f t="shared" si="408"/>
        <v>1.6491464471637702E-2</v>
      </c>
      <c r="AO137" s="5">
        <f t="shared" si="408"/>
        <v>1.9113790607078755E-3</v>
      </c>
      <c r="AP137" s="3">
        <f t="shared" si="408"/>
        <v>1.8402843532345579E-2</v>
      </c>
      <c r="AQ137" s="5">
        <f t="shared" si="408"/>
        <v>0</v>
      </c>
      <c r="AR137" s="5">
        <f t="shared" si="408"/>
        <v>0</v>
      </c>
      <c r="AS137" s="3">
        <f t="shared" si="408"/>
        <v>0</v>
      </c>
      <c r="AT137" s="260">
        <f t="shared" ref="AT137:AT172" si="409">AJ137+AM137+AP137+AS137</f>
        <v>1.8402843532345579E-2</v>
      </c>
      <c r="AU137" s="210"/>
    </row>
    <row r="138" spans="1:47" ht="12.6" customHeight="1" x14ac:dyDescent="0.35">
      <c r="A138" s="16"/>
      <c r="B138" s="32"/>
      <c r="C138" s="32"/>
      <c r="D138" s="21"/>
      <c r="E138" s="33"/>
      <c r="F138" s="32"/>
      <c r="G138" s="21"/>
      <c r="H138" s="224"/>
      <c r="I138" s="32"/>
      <c r="J138" s="21"/>
      <c r="K138" s="224"/>
      <c r="L138" s="33"/>
      <c r="M138" s="32"/>
      <c r="N138" s="32"/>
      <c r="O138" s="21"/>
      <c r="P138" s="33"/>
      <c r="Q138" s="32"/>
      <c r="R138" s="21"/>
      <c r="S138" s="224"/>
      <c r="T138" s="32"/>
      <c r="U138" s="21"/>
      <c r="V138" s="224"/>
      <c r="W138" s="33"/>
      <c r="X138" s="201"/>
      <c r="Y138" s="32"/>
      <c r="Z138" s="32"/>
      <c r="AA138" s="21"/>
      <c r="AB138" s="33"/>
      <c r="AC138" s="32"/>
      <c r="AD138" s="21"/>
      <c r="AE138" s="224"/>
      <c r="AF138" s="32"/>
      <c r="AG138" s="21"/>
      <c r="AH138" s="224"/>
      <c r="AI138" s="33"/>
      <c r="AJ138" s="323"/>
      <c r="AK138" s="214"/>
      <c r="AL138" s="210"/>
      <c r="AM138" s="215"/>
      <c r="AN138" s="214"/>
      <c r="AO138" s="210"/>
      <c r="AP138" s="215"/>
      <c r="AQ138" s="210"/>
      <c r="AR138" s="210"/>
      <c r="AS138" s="215"/>
      <c r="AT138" s="261"/>
      <c r="AU138" s="210"/>
    </row>
    <row r="139" spans="1:47" ht="22.5" customHeight="1" x14ac:dyDescent="0.35">
      <c r="A139" s="16" t="s">
        <v>38</v>
      </c>
      <c r="B139" s="32"/>
      <c r="C139" s="32"/>
      <c r="D139" s="21"/>
      <c r="E139" s="33"/>
      <c r="F139" s="32"/>
      <c r="G139" s="21"/>
      <c r="H139" s="224"/>
      <c r="I139" s="32"/>
      <c r="J139" s="21"/>
      <c r="K139" s="224"/>
      <c r="L139" s="33"/>
      <c r="M139" s="32"/>
      <c r="N139" s="32"/>
      <c r="O139" s="21"/>
      <c r="P139" s="33"/>
      <c r="Q139" s="32"/>
      <c r="R139" s="21"/>
      <c r="S139" s="224"/>
      <c r="T139" s="32"/>
      <c r="U139" s="21"/>
      <c r="V139" s="224"/>
      <c r="W139" s="33"/>
      <c r="X139" s="201"/>
      <c r="Y139" s="32"/>
      <c r="Z139" s="32"/>
      <c r="AA139" s="21"/>
      <c r="AB139" s="33"/>
      <c r="AC139" s="32"/>
      <c r="AD139" s="21"/>
      <c r="AE139" s="224"/>
      <c r="AF139" s="32"/>
      <c r="AG139" s="21"/>
      <c r="AH139" s="224"/>
      <c r="AI139" s="33"/>
      <c r="AJ139" s="323"/>
      <c r="AK139" s="214"/>
      <c r="AL139" s="210"/>
      <c r="AM139" s="215"/>
      <c r="AN139" s="214"/>
      <c r="AO139" s="210"/>
      <c r="AP139" s="215"/>
      <c r="AQ139" s="214"/>
      <c r="AR139" s="210"/>
      <c r="AS139" s="215"/>
      <c r="AT139" s="261"/>
      <c r="AU139" s="210"/>
    </row>
    <row r="140" spans="1:47" ht="22.5" customHeight="1" x14ac:dyDescent="0.2">
      <c r="A140" s="20" t="s">
        <v>22</v>
      </c>
      <c r="B140" s="29">
        <f t="shared" ref="B140:E140" si="410">B103+B111+B122+B130</f>
        <v>47.489862986743375</v>
      </c>
      <c r="C140" s="29">
        <f t="shared" si="410"/>
        <v>2.3545502374895797</v>
      </c>
      <c r="D140" s="52">
        <f t="shared" si="410"/>
        <v>1.4606019396007195</v>
      </c>
      <c r="E140" s="8">
        <f t="shared" si="410"/>
        <v>3.8151521770902987</v>
      </c>
      <c r="F140" s="29"/>
      <c r="G140" s="52"/>
      <c r="H140" s="8"/>
      <c r="I140" s="29">
        <f t="shared" ref="I140:K140" si="411">I103+I111+I122+I130</f>
        <v>0</v>
      </c>
      <c r="J140" s="52">
        <f t="shared" si="411"/>
        <v>0</v>
      </c>
      <c r="K140" s="8">
        <f t="shared" si="411"/>
        <v>0</v>
      </c>
      <c r="L140" s="8">
        <f t="shared" ref="L140:W140" si="412">L103+L111+L122+L130</f>
        <v>51.305015163833673</v>
      </c>
      <c r="M140" s="29">
        <f t="shared" si="412"/>
        <v>47.489862986743375</v>
      </c>
      <c r="N140" s="29">
        <f t="shared" si="412"/>
        <v>2.3545502374895797</v>
      </c>
      <c r="O140" s="52">
        <f t="shared" si="412"/>
        <v>1.4606019396007195</v>
      </c>
      <c r="P140" s="8">
        <f t="shared" si="412"/>
        <v>3.8151521770902987</v>
      </c>
      <c r="Q140" s="29"/>
      <c r="R140" s="52"/>
      <c r="S140" s="8"/>
      <c r="T140" s="29"/>
      <c r="U140" s="52"/>
      <c r="V140" s="8"/>
      <c r="W140" s="8">
        <f t="shared" si="412"/>
        <v>51.305015163833673</v>
      </c>
      <c r="X140" s="201"/>
      <c r="Y140" s="29">
        <f t="shared" ref="Y140:AB140" si="413">Y103+Y111+Y122+Y130</f>
        <v>0</v>
      </c>
      <c r="Z140" s="29">
        <f t="shared" si="413"/>
        <v>0</v>
      </c>
      <c r="AA140" s="52">
        <f>AA103+AA111+AA122+AA130</f>
        <v>0</v>
      </c>
      <c r="AB140" s="8">
        <f t="shared" si="413"/>
        <v>0</v>
      </c>
      <c r="AC140" s="29">
        <f>Q140-F140</f>
        <v>0</v>
      </c>
      <c r="AD140" s="52">
        <f>R140-G140</f>
        <v>0</v>
      </c>
      <c r="AE140" s="8">
        <f>SUM(AC140:AD140)</f>
        <v>0</v>
      </c>
      <c r="AF140" s="29">
        <f t="shared" ref="AF140:AG140" si="414">T140-I140</f>
        <v>0</v>
      </c>
      <c r="AG140" s="52">
        <f t="shared" si="414"/>
        <v>0</v>
      </c>
      <c r="AH140" s="8">
        <f t="shared" ref="AH140" si="415">SUM(AF140:AG140)</f>
        <v>0</v>
      </c>
      <c r="AI140" s="8">
        <f t="shared" ref="AI140" si="416">AI103+AI111+AI122+AI130</f>
        <v>0</v>
      </c>
      <c r="AJ140" s="323">
        <f t="shared" ref="AJ140:AL142" si="417">Y140/$L$142</f>
        <v>0</v>
      </c>
      <c r="AK140" s="207">
        <f t="shared" si="417"/>
        <v>0</v>
      </c>
      <c r="AL140" s="208">
        <f t="shared" si="417"/>
        <v>0</v>
      </c>
      <c r="AM140" s="209">
        <f t="shared" ref="AM140" si="418">SUM(AK140:AL140)</f>
        <v>0</v>
      </c>
      <c r="AN140" s="207">
        <f t="shared" ref="AN140:AO142" si="419">AC140/$L$142</f>
        <v>0</v>
      </c>
      <c r="AO140" s="208">
        <f t="shared" si="419"/>
        <v>0</v>
      </c>
      <c r="AP140" s="209">
        <f t="shared" ref="AP140:AP142" si="420">SUM(AN140:AO140)</f>
        <v>0</v>
      </c>
      <c r="AQ140" s="207">
        <f t="shared" ref="AQ140:AR142" si="421">AF140/$L$142</f>
        <v>0</v>
      </c>
      <c r="AR140" s="208">
        <f t="shared" si="421"/>
        <v>0</v>
      </c>
      <c r="AS140" s="209">
        <f t="shared" ref="AS140:AS142" si="422">SUM(AQ140:AR140)</f>
        <v>0</v>
      </c>
      <c r="AT140" s="260">
        <f t="shared" ref="AT140:AT142" si="423">AJ140+AM140+AP140+AS140</f>
        <v>0</v>
      </c>
      <c r="AU140" s="210"/>
    </row>
    <row r="141" spans="1:47" ht="22.5" customHeight="1" x14ac:dyDescent="0.2">
      <c r="A141" s="20" t="s">
        <v>23</v>
      </c>
      <c r="B141" s="30">
        <f t="shared" ref="B141" si="424">B107+B115+B126+B134</f>
        <v>28.283713443650107</v>
      </c>
      <c r="C141" s="30"/>
      <c r="D141" s="54"/>
      <c r="E141" s="31">
        <f t="shared" ref="E141:K141" si="425">E107+E115+E126+E134</f>
        <v>0</v>
      </c>
      <c r="F141" s="30">
        <f t="shared" si="425"/>
        <v>2.5990117375568036</v>
      </c>
      <c r="G141" s="54">
        <f t="shared" si="425"/>
        <v>0.17369632899513293</v>
      </c>
      <c r="H141" s="31">
        <f t="shared" si="425"/>
        <v>2.7727080665519361</v>
      </c>
      <c r="I141" s="30">
        <f t="shared" si="425"/>
        <v>0.108245024254332</v>
      </c>
      <c r="J141" s="54">
        <f t="shared" si="425"/>
        <v>0</v>
      </c>
      <c r="K141" s="31">
        <f t="shared" si="425"/>
        <v>0.108245024254332</v>
      </c>
      <c r="L141" s="31">
        <f t="shared" ref="L141:W141" si="426">L107+L115+L126+L134</f>
        <v>31.16466653445638</v>
      </c>
      <c r="M141" s="30">
        <f t="shared" si="426"/>
        <v>28.283713443650107</v>
      </c>
      <c r="N141" s="30"/>
      <c r="O141" s="54"/>
      <c r="P141" s="31">
        <f t="shared" si="426"/>
        <v>0</v>
      </c>
      <c r="Q141" s="30">
        <f t="shared" si="426"/>
        <v>3.9363129999999988</v>
      </c>
      <c r="R141" s="54">
        <f t="shared" si="426"/>
        <v>0.32869103157525464</v>
      </c>
      <c r="S141" s="31">
        <f t="shared" si="426"/>
        <v>4.2650040315752538</v>
      </c>
      <c r="T141" s="30">
        <f t="shared" si="426"/>
        <v>0.108245024254332</v>
      </c>
      <c r="U141" s="54">
        <f t="shared" si="426"/>
        <v>0</v>
      </c>
      <c r="V141" s="31">
        <f t="shared" si="426"/>
        <v>0.108245024254332</v>
      </c>
      <c r="W141" s="31">
        <f t="shared" si="426"/>
        <v>32.65696249947969</v>
      </c>
      <c r="X141" s="201"/>
      <c r="Y141" s="30">
        <f t="shared" ref="Y141:AB141" si="427">Y107+Y115+Y126+Y134</f>
        <v>0</v>
      </c>
      <c r="Z141" s="30">
        <f t="shared" si="427"/>
        <v>0</v>
      </c>
      <c r="AA141" s="54">
        <f t="shared" si="427"/>
        <v>0</v>
      </c>
      <c r="AB141" s="31">
        <f t="shared" si="427"/>
        <v>0</v>
      </c>
      <c r="AC141" s="30">
        <f>Q141-F141</f>
        <v>1.3373012624431952</v>
      </c>
      <c r="AD141" s="54">
        <f>R141-G141</f>
        <v>0.15499470258012171</v>
      </c>
      <c r="AE141" s="31">
        <f>SUM(AC141:AD141)</f>
        <v>1.492295965023317</v>
      </c>
      <c r="AF141" s="30">
        <f>T141-I141</f>
        <v>0</v>
      </c>
      <c r="AG141" s="54">
        <f>U141-J141</f>
        <v>0</v>
      </c>
      <c r="AH141" s="31">
        <f>SUM(AF141:AG141)</f>
        <v>0</v>
      </c>
      <c r="AI141" s="31">
        <f t="shared" ref="AI141" si="428">Y141+AB141+AE141+AH141</f>
        <v>1.492295965023317</v>
      </c>
      <c r="AJ141" s="323">
        <f t="shared" si="417"/>
        <v>0</v>
      </c>
      <c r="AK141" s="211">
        <f t="shared" si="417"/>
        <v>0</v>
      </c>
      <c r="AL141" s="212">
        <f t="shared" si="417"/>
        <v>0</v>
      </c>
      <c r="AM141" s="213">
        <f t="shared" ref="AM141:AM142" si="429">SUM(AK141:AL141)</f>
        <v>0</v>
      </c>
      <c r="AN141" s="211">
        <f t="shared" si="419"/>
        <v>1.6215671443181076E-2</v>
      </c>
      <c r="AO141" s="212">
        <f t="shared" si="419"/>
        <v>1.8794143421961989E-3</v>
      </c>
      <c r="AP141" s="213">
        <f t="shared" si="420"/>
        <v>1.8095085785377274E-2</v>
      </c>
      <c r="AQ141" s="211">
        <f t="shared" si="421"/>
        <v>0</v>
      </c>
      <c r="AR141" s="212">
        <f t="shared" si="421"/>
        <v>0</v>
      </c>
      <c r="AS141" s="213">
        <f t="shared" si="422"/>
        <v>0</v>
      </c>
      <c r="AT141" s="262">
        <f t="shared" si="423"/>
        <v>1.8095085785377274E-2</v>
      </c>
      <c r="AU141" s="216"/>
    </row>
    <row r="142" spans="1:47" s="17" customFormat="1" ht="17.25" customHeight="1" x14ac:dyDescent="0.2">
      <c r="A142" s="20" t="s">
        <v>28</v>
      </c>
      <c r="B142" s="29">
        <f t="shared" ref="B142:K142" si="430">SUM(B140:B141)</f>
        <v>75.77357643039349</v>
      </c>
      <c r="C142" s="29">
        <f t="shared" si="430"/>
        <v>2.3545502374895797</v>
      </c>
      <c r="D142" s="52">
        <f t="shared" si="430"/>
        <v>1.4606019396007195</v>
      </c>
      <c r="E142" s="8">
        <f t="shared" si="430"/>
        <v>3.8151521770902987</v>
      </c>
      <c r="F142" s="29">
        <f t="shared" si="430"/>
        <v>2.5990117375568036</v>
      </c>
      <c r="G142" s="52">
        <f t="shared" si="430"/>
        <v>0.17369632899513293</v>
      </c>
      <c r="H142" s="8">
        <f t="shared" si="430"/>
        <v>2.7727080665519361</v>
      </c>
      <c r="I142" s="29">
        <f t="shared" si="430"/>
        <v>0.108245024254332</v>
      </c>
      <c r="J142" s="52">
        <f t="shared" si="430"/>
        <v>0</v>
      </c>
      <c r="K142" s="8">
        <f t="shared" si="430"/>
        <v>0.108245024254332</v>
      </c>
      <c r="L142" s="8">
        <f t="shared" ref="L142" si="431">SUM(L140:L141)</f>
        <v>82.46968169829006</v>
      </c>
      <c r="M142" s="29">
        <f t="shared" ref="M142:W142" si="432">SUM(M140:M141)</f>
        <v>75.77357643039349</v>
      </c>
      <c r="N142" s="29">
        <f t="shared" si="432"/>
        <v>2.3545502374895797</v>
      </c>
      <c r="O142" s="52">
        <f t="shared" si="432"/>
        <v>1.4606019396007195</v>
      </c>
      <c r="P142" s="8">
        <f t="shared" si="432"/>
        <v>3.8151521770902987</v>
      </c>
      <c r="Q142" s="29">
        <f t="shared" si="432"/>
        <v>3.9363129999999988</v>
      </c>
      <c r="R142" s="52">
        <f t="shared" si="432"/>
        <v>0.32869103157525464</v>
      </c>
      <c r="S142" s="8">
        <f t="shared" si="432"/>
        <v>4.2650040315752538</v>
      </c>
      <c r="T142" s="29">
        <f t="shared" si="432"/>
        <v>0.108245024254332</v>
      </c>
      <c r="U142" s="52">
        <f t="shared" si="432"/>
        <v>0</v>
      </c>
      <c r="V142" s="8">
        <f t="shared" si="432"/>
        <v>0.108245024254332</v>
      </c>
      <c r="W142" s="8">
        <f t="shared" si="432"/>
        <v>83.961977663313363</v>
      </c>
      <c r="X142" s="201"/>
      <c r="Y142" s="29">
        <f t="shared" ref="Y142:AI142" si="433">SUM(Y140:Y141)</f>
        <v>0</v>
      </c>
      <c r="Z142" s="29">
        <f t="shared" si="433"/>
        <v>0</v>
      </c>
      <c r="AA142" s="52">
        <f t="shared" si="433"/>
        <v>0</v>
      </c>
      <c r="AB142" s="8">
        <f t="shared" si="433"/>
        <v>0</v>
      </c>
      <c r="AC142" s="29">
        <f t="shared" si="433"/>
        <v>1.3373012624431952</v>
      </c>
      <c r="AD142" s="52">
        <f t="shared" si="433"/>
        <v>0.15499470258012171</v>
      </c>
      <c r="AE142" s="8">
        <f t="shared" si="433"/>
        <v>1.492295965023317</v>
      </c>
      <c r="AF142" s="29">
        <f t="shared" si="433"/>
        <v>0</v>
      </c>
      <c r="AG142" s="52">
        <f t="shared" si="433"/>
        <v>0</v>
      </c>
      <c r="AH142" s="8">
        <f t="shared" si="433"/>
        <v>0</v>
      </c>
      <c r="AI142" s="8">
        <f t="shared" si="433"/>
        <v>1.492295965023317</v>
      </c>
      <c r="AJ142" s="323">
        <f t="shared" si="417"/>
        <v>0</v>
      </c>
      <c r="AK142" s="207">
        <f t="shared" si="417"/>
        <v>0</v>
      </c>
      <c r="AL142" s="208">
        <f t="shared" si="417"/>
        <v>0</v>
      </c>
      <c r="AM142" s="209">
        <f t="shared" si="429"/>
        <v>0</v>
      </c>
      <c r="AN142" s="207">
        <f t="shared" si="419"/>
        <v>1.6215671443181076E-2</v>
      </c>
      <c r="AO142" s="208">
        <f t="shared" si="419"/>
        <v>1.8794143421961989E-3</v>
      </c>
      <c r="AP142" s="209">
        <f t="shared" si="420"/>
        <v>1.8095085785377274E-2</v>
      </c>
      <c r="AQ142" s="207">
        <f t="shared" si="421"/>
        <v>0</v>
      </c>
      <c r="AR142" s="208">
        <f t="shared" si="421"/>
        <v>0</v>
      </c>
      <c r="AS142" s="209">
        <f t="shared" si="422"/>
        <v>0</v>
      </c>
      <c r="AT142" s="260">
        <f t="shared" si="423"/>
        <v>1.8095085785377274E-2</v>
      </c>
      <c r="AU142" s="210"/>
    </row>
    <row r="143" spans="1:47" ht="18" customHeight="1" x14ac:dyDescent="0.25">
      <c r="A143" s="16"/>
      <c r="B143" s="29"/>
      <c r="C143" s="29"/>
      <c r="D143" s="52"/>
      <c r="E143" s="8"/>
      <c r="F143" s="29"/>
      <c r="G143" s="52"/>
      <c r="H143" s="224"/>
      <c r="I143" s="29"/>
      <c r="J143" s="52"/>
      <c r="K143" s="224"/>
      <c r="L143" s="8"/>
      <c r="M143" s="29"/>
      <c r="N143" s="29">
        <v>2.4457099987632263</v>
      </c>
      <c r="O143" s="52"/>
      <c r="P143" s="8"/>
      <c r="Q143" s="29"/>
      <c r="R143" s="52"/>
      <c r="S143" s="224"/>
      <c r="T143" s="29"/>
      <c r="U143" s="52"/>
      <c r="V143" s="224"/>
      <c r="W143" s="8"/>
      <c r="X143" s="201"/>
      <c r="Y143" s="29"/>
      <c r="Z143" s="29"/>
      <c r="AA143" s="52"/>
      <c r="AB143" s="8"/>
      <c r="AC143" s="29"/>
      <c r="AD143" s="52"/>
      <c r="AE143" s="224"/>
      <c r="AF143" s="29"/>
      <c r="AG143" s="52"/>
      <c r="AH143" s="224"/>
      <c r="AI143" s="8"/>
      <c r="AJ143" s="323"/>
      <c r="AK143" s="207"/>
      <c r="AL143" s="208"/>
      <c r="AM143" s="209"/>
      <c r="AN143" s="207"/>
      <c r="AO143" s="208"/>
      <c r="AP143" s="209"/>
      <c r="AQ143" s="207"/>
      <c r="AR143" s="208"/>
      <c r="AS143" s="209"/>
      <c r="AT143" s="260"/>
      <c r="AU143" s="210"/>
    </row>
    <row r="144" spans="1:47" ht="18" customHeight="1" x14ac:dyDescent="0.25">
      <c r="A144" s="16" t="s">
        <v>32</v>
      </c>
      <c r="B144" s="29"/>
      <c r="C144" s="29"/>
      <c r="D144" s="52"/>
      <c r="E144" s="8"/>
      <c r="F144" s="29"/>
      <c r="G144" s="52"/>
      <c r="H144" s="224"/>
      <c r="I144" s="29"/>
      <c r="J144" s="52"/>
      <c r="K144" s="224"/>
      <c r="L144" s="8"/>
      <c r="M144" s="29"/>
      <c r="N144" s="29"/>
      <c r="O144" s="52"/>
      <c r="P144" s="8"/>
      <c r="Q144" s="29"/>
      <c r="R144" s="52"/>
      <c r="S144" s="224"/>
      <c r="T144" s="29"/>
      <c r="U144" s="52"/>
      <c r="V144" s="224"/>
      <c r="W144" s="8"/>
      <c r="X144" s="201"/>
      <c r="Y144" s="29"/>
      <c r="Z144" s="29"/>
      <c r="AA144" s="52"/>
      <c r="AB144" s="8"/>
      <c r="AC144" s="29"/>
      <c r="AD144" s="52"/>
      <c r="AE144" s="224"/>
      <c r="AF144" s="29"/>
      <c r="AG144" s="52"/>
      <c r="AH144" s="224"/>
      <c r="AI144" s="8"/>
      <c r="AJ144" s="323"/>
      <c r="AK144" s="207"/>
      <c r="AL144" s="208"/>
      <c r="AM144" s="209"/>
      <c r="AN144" s="207"/>
      <c r="AO144" s="208"/>
      <c r="AP144" s="209"/>
      <c r="AQ144" s="207"/>
      <c r="AR144" s="208"/>
      <c r="AS144" s="209"/>
      <c r="AT144" s="260"/>
      <c r="AU144" s="210"/>
    </row>
    <row r="145" spans="1:47" ht="18" customHeight="1" x14ac:dyDescent="0.2">
      <c r="A145" s="20" t="s">
        <v>22</v>
      </c>
      <c r="B145" s="29">
        <f t="shared" ref="B145:K146" si="434">B92+B97+B140</f>
        <v>104.63805658589368</v>
      </c>
      <c r="C145" s="29">
        <f t="shared" si="434"/>
        <v>5.1302858627892221</v>
      </c>
      <c r="D145" s="52">
        <f t="shared" si="434"/>
        <v>2.8444500725574606</v>
      </c>
      <c r="E145" s="8">
        <f t="shared" si="434"/>
        <v>7.9747359353466827</v>
      </c>
      <c r="F145" s="29"/>
      <c r="G145" s="52"/>
      <c r="H145" s="8"/>
      <c r="I145" s="29">
        <f t="shared" ref="I145:K145" si="435">I92+I97+I140</f>
        <v>0</v>
      </c>
      <c r="J145" s="52">
        <f t="shared" si="435"/>
        <v>0</v>
      </c>
      <c r="K145" s="8">
        <f t="shared" si="435"/>
        <v>0</v>
      </c>
      <c r="L145" s="8">
        <f t="shared" ref="L145:W146" si="436">L92+L97+L140</f>
        <v>112.61279252124037</v>
      </c>
      <c r="M145" s="29">
        <f t="shared" si="436"/>
        <v>104.63805658589368</v>
      </c>
      <c r="N145" s="29">
        <f t="shared" si="436"/>
        <v>5.1302858627892221</v>
      </c>
      <c r="O145" s="52">
        <f t="shared" si="436"/>
        <v>2.8444500725574606</v>
      </c>
      <c r="P145" s="8">
        <f t="shared" si="436"/>
        <v>7.9747359353466827</v>
      </c>
      <c r="Q145" s="29"/>
      <c r="R145" s="52"/>
      <c r="S145" s="8"/>
      <c r="T145" s="29">
        <f t="shared" ref="T145:U146" si="437">T92+T97+T140</f>
        <v>0</v>
      </c>
      <c r="U145" s="52">
        <f t="shared" si="437"/>
        <v>0</v>
      </c>
      <c r="V145" s="8">
        <f t="shared" si="436"/>
        <v>0</v>
      </c>
      <c r="W145" s="8">
        <f t="shared" si="436"/>
        <v>112.61279252124037</v>
      </c>
      <c r="X145" s="201"/>
      <c r="Y145" s="29">
        <f t="shared" ref="Y145:AI146" si="438">Y92+Y97+Y140</f>
        <v>0</v>
      </c>
      <c r="Z145" s="29">
        <f t="shared" si="438"/>
        <v>0</v>
      </c>
      <c r="AA145" s="52">
        <f t="shared" si="438"/>
        <v>0</v>
      </c>
      <c r="AB145" s="8">
        <f t="shared" si="438"/>
        <v>0</v>
      </c>
      <c r="AC145" s="29">
        <f>Q145-F145</f>
        <v>0</v>
      </c>
      <c r="AD145" s="52">
        <f>R145-G145</f>
        <v>0</v>
      </c>
      <c r="AE145" s="8">
        <f>SUM(AC145:AD145)</f>
        <v>0</v>
      </c>
      <c r="AF145" s="29">
        <f t="shared" ref="AF145:AG145" si="439">T145-I145</f>
        <v>0</v>
      </c>
      <c r="AG145" s="52">
        <f t="shared" si="439"/>
        <v>0</v>
      </c>
      <c r="AH145" s="8">
        <f t="shared" ref="AH145" si="440">SUM(AF145:AG145)</f>
        <v>0</v>
      </c>
      <c r="AI145" s="8">
        <f t="shared" ref="AI145" si="441">AI92+AI97+AI140</f>
        <v>0</v>
      </c>
      <c r="AJ145" s="323">
        <f t="shared" ref="AJ145:AL147" si="442">Y145/$L$147</f>
        <v>0</v>
      </c>
      <c r="AK145" s="207">
        <f t="shared" si="442"/>
        <v>0</v>
      </c>
      <c r="AL145" s="208">
        <f t="shared" si="442"/>
        <v>0</v>
      </c>
      <c r="AM145" s="209">
        <f t="shared" ref="AM145:AM147" si="443">SUM(AK145:AL145)</f>
        <v>0</v>
      </c>
      <c r="AN145" s="207">
        <f t="shared" ref="AN145:AO147" si="444">AC145/$L$147</f>
        <v>0</v>
      </c>
      <c r="AO145" s="208">
        <f t="shared" si="444"/>
        <v>0</v>
      </c>
      <c r="AP145" s="209">
        <f t="shared" ref="AP145:AP147" si="445">SUM(AN145:AO145)</f>
        <v>0</v>
      </c>
      <c r="AQ145" s="207">
        <f t="shared" ref="AQ145:AR147" si="446">AF145/$L$147</f>
        <v>0</v>
      </c>
      <c r="AR145" s="208">
        <f t="shared" si="446"/>
        <v>0</v>
      </c>
      <c r="AS145" s="209">
        <f t="shared" ref="AS145:AS147" si="447">SUM(AQ145:AR145)</f>
        <v>0</v>
      </c>
      <c r="AT145" s="260">
        <f t="shared" si="409"/>
        <v>0</v>
      </c>
      <c r="AU145" s="210"/>
    </row>
    <row r="146" spans="1:47" ht="18" customHeight="1" x14ac:dyDescent="0.2">
      <c r="A146" s="20" t="s">
        <v>23</v>
      </c>
      <c r="B146" s="30">
        <f t="shared" si="434"/>
        <v>81.734906692271124</v>
      </c>
      <c r="C146" s="30"/>
      <c r="D146" s="54"/>
      <c r="E146" s="31">
        <f t="shared" si="434"/>
        <v>0</v>
      </c>
      <c r="F146" s="30">
        <f t="shared" si="434"/>
        <v>5.9611695648724439</v>
      </c>
      <c r="G146" s="54">
        <f t="shared" si="434"/>
        <v>0.29899182916802552</v>
      </c>
      <c r="H146" s="31">
        <f t="shared" si="434"/>
        <v>6.2601613940404679</v>
      </c>
      <c r="I146" s="30">
        <f t="shared" si="434"/>
        <v>0.65099481261923575</v>
      </c>
      <c r="J146" s="54">
        <f t="shared" si="434"/>
        <v>0</v>
      </c>
      <c r="K146" s="31">
        <f t="shared" si="434"/>
        <v>0.65099481261923575</v>
      </c>
      <c r="L146" s="31">
        <f t="shared" si="436"/>
        <v>88.646062898930836</v>
      </c>
      <c r="M146" s="30">
        <f t="shared" si="436"/>
        <v>81.734906692271124</v>
      </c>
      <c r="N146" s="30"/>
      <c r="O146" s="54"/>
      <c r="P146" s="31">
        <f t="shared" si="436"/>
        <v>0</v>
      </c>
      <c r="Q146" s="30">
        <f t="shared" si="436"/>
        <v>7.6896749999999985</v>
      </c>
      <c r="R146" s="54">
        <f t="shared" si="436"/>
        <v>0.35971067211572716</v>
      </c>
      <c r="S146" s="31">
        <f t="shared" si="436"/>
        <v>8.0493856721157258</v>
      </c>
      <c r="T146" s="30">
        <f t="shared" si="437"/>
        <v>0.65099481261923575</v>
      </c>
      <c r="U146" s="54">
        <f t="shared" si="437"/>
        <v>0</v>
      </c>
      <c r="V146" s="31">
        <f t="shared" si="436"/>
        <v>0.65099481261923575</v>
      </c>
      <c r="W146" s="31">
        <f t="shared" si="436"/>
        <v>90.435287177006074</v>
      </c>
      <c r="X146" s="205"/>
      <c r="Y146" s="30">
        <f t="shared" si="438"/>
        <v>0</v>
      </c>
      <c r="Z146" s="30">
        <f t="shared" si="438"/>
        <v>0</v>
      </c>
      <c r="AA146" s="54">
        <f t="shared" si="438"/>
        <v>0</v>
      </c>
      <c r="AB146" s="31">
        <f t="shared" si="438"/>
        <v>0</v>
      </c>
      <c r="AC146" s="30">
        <f t="shared" si="438"/>
        <v>1.7285054351275553</v>
      </c>
      <c r="AD146" s="54">
        <f t="shared" si="438"/>
        <v>6.0718842947701634E-2</v>
      </c>
      <c r="AE146" s="31">
        <f t="shared" si="438"/>
        <v>1.789224278075257</v>
      </c>
      <c r="AF146" s="30">
        <f t="shared" si="438"/>
        <v>0</v>
      </c>
      <c r="AG146" s="54">
        <f t="shared" si="438"/>
        <v>0</v>
      </c>
      <c r="AH146" s="31">
        <f t="shared" si="438"/>
        <v>0</v>
      </c>
      <c r="AI146" s="31">
        <f t="shared" si="438"/>
        <v>1.789224278075257</v>
      </c>
      <c r="AJ146" s="323">
        <f t="shared" si="442"/>
        <v>0</v>
      </c>
      <c r="AK146" s="211">
        <f t="shared" si="442"/>
        <v>0</v>
      </c>
      <c r="AL146" s="212">
        <f t="shared" si="442"/>
        <v>0</v>
      </c>
      <c r="AM146" s="213">
        <f t="shared" si="443"/>
        <v>0</v>
      </c>
      <c r="AN146" s="211">
        <f t="shared" si="444"/>
        <v>8.588468972055556E-3</v>
      </c>
      <c r="AO146" s="212">
        <f t="shared" si="444"/>
        <v>3.0169526116472233E-4</v>
      </c>
      <c r="AP146" s="213">
        <f t="shared" si="445"/>
        <v>8.8901642332202789E-3</v>
      </c>
      <c r="AQ146" s="211">
        <f t="shared" si="446"/>
        <v>0</v>
      </c>
      <c r="AR146" s="212">
        <f t="shared" si="446"/>
        <v>0</v>
      </c>
      <c r="AS146" s="213">
        <f t="shared" si="447"/>
        <v>0</v>
      </c>
      <c r="AT146" s="262">
        <f>AJ146+AM146+AP146+AS146</f>
        <v>8.8901642332202789E-3</v>
      </c>
      <c r="AU146" s="216"/>
    </row>
    <row r="147" spans="1:47" s="17" customFormat="1" ht="22.5" customHeight="1" x14ac:dyDescent="0.25">
      <c r="A147" s="16" t="s">
        <v>33</v>
      </c>
      <c r="B147" s="29">
        <f t="shared" ref="B147:K147" si="448">SUM(B145:B146)</f>
        <v>186.3729632781648</v>
      </c>
      <c r="C147" s="29">
        <f t="shared" si="448"/>
        <v>5.1302858627892221</v>
      </c>
      <c r="D147" s="52">
        <f t="shared" si="448"/>
        <v>2.8444500725574606</v>
      </c>
      <c r="E147" s="8">
        <f t="shared" si="448"/>
        <v>7.9747359353466827</v>
      </c>
      <c r="F147" s="29">
        <f t="shared" si="448"/>
        <v>5.9611695648724439</v>
      </c>
      <c r="G147" s="52">
        <f t="shared" si="448"/>
        <v>0.29899182916802552</v>
      </c>
      <c r="H147" s="8">
        <f t="shared" si="448"/>
        <v>6.2601613940404679</v>
      </c>
      <c r="I147" s="29">
        <f t="shared" si="448"/>
        <v>0.65099481261923575</v>
      </c>
      <c r="J147" s="52">
        <f t="shared" si="448"/>
        <v>0</v>
      </c>
      <c r="K147" s="8">
        <f t="shared" si="448"/>
        <v>0.65099481261923575</v>
      </c>
      <c r="L147" s="8">
        <f t="shared" ref="L147" si="449">SUM(L145:L146)</f>
        <v>201.25885542017119</v>
      </c>
      <c r="M147" s="29">
        <f t="shared" ref="M147:W147" si="450">SUM(M145:M146)</f>
        <v>186.3729632781648</v>
      </c>
      <c r="N147" s="29">
        <f t="shared" si="450"/>
        <v>5.1302858627892221</v>
      </c>
      <c r="O147" s="52">
        <f t="shared" si="450"/>
        <v>2.8444500725574606</v>
      </c>
      <c r="P147" s="8">
        <f t="shared" si="450"/>
        <v>7.9747359353466827</v>
      </c>
      <c r="Q147" s="29">
        <f t="shared" si="450"/>
        <v>7.6896749999999985</v>
      </c>
      <c r="R147" s="52">
        <f t="shared" si="450"/>
        <v>0.35971067211572716</v>
      </c>
      <c r="S147" s="8">
        <f t="shared" si="450"/>
        <v>8.0493856721157258</v>
      </c>
      <c r="T147" s="29">
        <f t="shared" si="450"/>
        <v>0.65099481261923575</v>
      </c>
      <c r="U147" s="52">
        <f t="shared" si="450"/>
        <v>0</v>
      </c>
      <c r="V147" s="8">
        <f t="shared" si="450"/>
        <v>0.65099481261923575</v>
      </c>
      <c r="W147" s="8">
        <f t="shared" si="450"/>
        <v>203.04807969824645</v>
      </c>
      <c r="X147" s="201"/>
      <c r="Y147" s="29">
        <f t="shared" ref="Y147:AI147" si="451">SUM(Y145:Y146)</f>
        <v>0</v>
      </c>
      <c r="Z147" s="29">
        <f t="shared" si="451"/>
        <v>0</v>
      </c>
      <c r="AA147" s="52">
        <f t="shared" si="451"/>
        <v>0</v>
      </c>
      <c r="AB147" s="8">
        <f t="shared" si="451"/>
        <v>0</v>
      </c>
      <c r="AC147" s="29">
        <f t="shared" si="451"/>
        <v>1.7285054351275553</v>
      </c>
      <c r="AD147" s="52">
        <f t="shared" si="451"/>
        <v>6.0718842947701634E-2</v>
      </c>
      <c r="AE147" s="8">
        <f t="shared" si="451"/>
        <v>1.789224278075257</v>
      </c>
      <c r="AF147" s="29">
        <f t="shared" si="451"/>
        <v>0</v>
      </c>
      <c r="AG147" s="52">
        <f t="shared" si="451"/>
        <v>0</v>
      </c>
      <c r="AH147" s="8">
        <f t="shared" si="451"/>
        <v>0</v>
      </c>
      <c r="AI147" s="8">
        <f t="shared" si="451"/>
        <v>1.789224278075257</v>
      </c>
      <c r="AJ147" s="323">
        <f t="shared" si="442"/>
        <v>0</v>
      </c>
      <c r="AK147" s="207">
        <f t="shared" si="442"/>
        <v>0</v>
      </c>
      <c r="AL147" s="208">
        <f t="shared" si="442"/>
        <v>0</v>
      </c>
      <c r="AM147" s="209">
        <f t="shared" si="443"/>
        <v>0</v>
      </c>
      <c r="AN147" s="207">
        <f t="shared" si="444"/>
        <v>8.588468972055556E-3</v>
      </c>
      <c r="AO147" s="208">
        <f t="shared" si="444"/>
        <v>3.0169526116472233E-4</v>
      </c>
      <c r="AP147" s="209">
        <f t="shared" si="445"/>
        <v>8.8901642332202789E-3</v>
      </c>
      <c r="AQ147" s="207">
        <f t="shared" si="446"/>
        <v>0</v>
      </c>
      <c r="AR147" s="208">
        <f t="shared" si="446"/>
        <v>0</v>
      </c>
      <c r="AS147" s="209">
        <f t="shared" si="447"/>
        <v>0</v>
      </c>
      <c r="AT147" s="260">
        <f t="shared" ref="AT147" si="452">AJ147+AM147+AP147+AS147</f>
        <v>8.8901642332202789E-3</v>
      </c>
      <c r="AU147" s="210"/>
    </row>
    <row r="148" spans="1:47" ht="15" customHeight="1" x14ac:dyDescent="0.25">
      <c r="A148" s="16"/>
      <c r="B148" s="29"/>
      <c r="C148" s="29"/>
      <c r="D148" s="52"/>
      <c r="E148" s="8"/>
      <c r="F148" s="29"/>
      <c r="G148" s="52"/>
      <c r="H148" s="224"/>
      <c r="I148" s="29"/>
      <c r="J148" s="52"/>
      <c r="K148" s="224"/>
      <c r="L148" s="8"/>
      <c r="M148" s="29"/>
      <c r="N148" s="29"/>
      <c r="O148" s="52"/>
      <c r="P148" s="8"/>
      <c r="Q148" s="29"/>
      <c r="R148" s="52"/>
      <c r="S148" s="224"/>
      <c r="T148" s="29"/>
      <c r="U148" s="52"/>
      <c r="V148" s="224"/>
      <c r="W148" s="8"/>
      <c r="X148" s="201"/>
      <c r="Y148" s="29"/>
      <c r="Z148" s="29"/>
      <c r="AA148" s="52"/>
      <c r="AB148" s="8"/>
      <c r="AC148" s="29"/>
      <c r="AD148" s="52"/>
      <c r="AE148" s="224"/>
      <c r="AF148" s="29"/>
      <c r="AG148" s="52"/>
      <c r="AH148" s="224"/>
      <c r="AI148" s="8"/>
      <c r="AJ148" s="323"/>
      <c r="AK148" s="214"/>
      <c r="AL148" s="210"/>
      <c r="AM148" s="215"/>
      <c r="AN148" s="214"/>
      <c r="AO148" s="210"/>
      <c r="AP148" s="215"/>
      <c r="AQ148" s="214"/>
      <c r="AR148" s="210"/>
      <c r="AS148" s="215"/>
      <c r="AT148" s="261"/>
      <c r="AU148" s="210"/>
    </row>
    <row r="149" spans="1:47" ht="22.5" customHeight="1" x14ac:dyDescent="0.3">
      <c r="A149" s="19" t="s">
        <v>34</v>
      </c>
      <c r="B149" s="29"/>
      <c r="C149" s="29"/>
      <c r="D149" s="52"/>
      <c r="E149" s="8"/>
      <c r="F149" s="29"/>
      <c r="G149" s="52"/>
      <c r="H149" s="227"/>
      <c r="I149" s="29"/>
      <c r="J149" s="52"/>
      <c r="K149" s="227"/>
      <c r="L149" s="8"/>
      <c r="M149" s="29"/>
      <c r="N149" s="29"/>
      <c r="O149" s="52"/>
      <c r="P149" s="8"/>
      <c r="Q149" s="29"/>
      <c r="R149" s="52"/>
      <c r="S149" s="227"/>
      <c r="T149" s="29"/>
      <c r="U149" s="52"/>
      <c r="V149" s="227"/>
      <c r="W149" s="8"/>
      <c r="X149" s="201"/>
      <c r="Y149" s="29"/>
      <c r="Z149" s="29"/>
      <c r="AA149" s="52"/>
      <c r="AB149" s="8"/>
      <c r="AC149" s="29"/>
      <c r="AD149" s="52"/>
      <c r="AE149" s="227"/>
      <c r="AF149" s="29"/>
      <c r="AG149" s="52"/>
      <c r="AH149" s="227"/>
      <c r="AI149" s="8"/>
      <c r="AJ149" s="323"/>
      <c r="AK149" s="214"/>
      <c r="AL149" s="210"/>
      <c r="AM149" s="215"/>
      <c r="AN149" s="214"/>
      <c r="AO149" s="210"/>
      <c r="AP149" s="215"/>
      <c r="AQ149" s="214"/>
      <c r="AR149" s="210"/>
      <c r="AS149" s="215"/>
      <c r="AT149" s="261"/>
      <c r="AU149" s="210"/>
    </row>
    <row r="150" spans="1:47" ht="22.5" customHeight="1" x14ac:dyDescent="0.3">
      <c r="A150" s="19"/>
      <c r="B150" s="29"/>
      <c r="C150" s="29"/>
      <c r="D150" s="52"/>
      <c r="E150" s="8"/>
      <c r="F150" s="29"/>
      <c r="G150" s="52"/>
      <c r="H150" s="227"/>
      <c r="I150" s="29"/>
      <c r="J150" s="52"/>
      <c r="K150" s="227"/>
      <c r="L150" s="8"/>
      <c r="M150" s="29"/>
      <c r="N150" s="29"/>
      <c r="O150" s="52"/>
      <c r="P150" s="8"/>
      <c r="Q150" s="29"/>
      <c r="R150" s="52"/>
      <c r="S150" s="227"/>
      <c r="T150" s="29"/>
      <c r="U150" s="52"/>
      <c r="V150" s="227"/>
      <c r="W150" s="8"/>
      <c r="X150" s="201"/>
      <c r="Y150" s="29"/>
      <c r="Z150" s="29"/>
      <c r="AA150" s="52"/>
      <c r="AB150" s="8"/>
      <c r="AC150" s="29"/>
      <c r="AD150" s="52"/>
      <c r="AE150" s="227"/>
      <c r="AF150" s="29"/>
      <c r="AG150" s="52"/>
      <c r="AH150" s="227"/>
      <c r="AI150" s="8"/>
      <c r="AJ150" s="323"/>
      <c r="AK150" s="214"/>
      <c r="AL150" s="210"/>
      <c r="AM150" s="215"/>
      <c r="AN150" s="214"/>
      <c r="AO150" s="210"/>
      <c r="AP150" s="215"/>
      <c r="AQ150" s="214"/>
      <c r="AR150" s="210"/>
      <c r="AS150" s="215"/>
      <c r="AT150" s="261"/>
      <c r="AU150" s="210"/>
    </row>
    <row r="151" spans="1:47" ht="22.5" customHeight="1" x14ac:dyDescent="0.25">
      <c r="A151" s="16" t="s">
        <v>64</v>
      </c>
      <c r="B151" s="29"/>
      <c r="C151" s="29"/>
      <c r="D151" s="52"/>
      <c r="E151" s="8"/>
      <c r="F151" s="29"/>
      <c r="G151" s="52"/>
      <c r="H151" s="224"/>
      <c r="I151" s="29"/>
      <c r="J151" s="52"/>
      <c r="K151" s="224"/>
      <c r="L151" s="8"/>
      <c r="M151" s="29"/>
      <c r="N151" s="29"/>
      <c r="O151" s="52"/>
      <c r="P151" s="8"/>
      <c r="Q151" s="29"/>
      <c r="R151" s="52"/>
      <c r="S151" s="224"/>
      <c r="T151" s="29"/>
      <c r="U151" s="52"/>
      <c r="V151" s="224"/>
      <c r="W151" s="8"/>
      <c r="X151" s="201"/>
      <c r="Y151" s="29"/>
      <c r="Z151" s="29"/>
      <c r="AA151" s="52"/>
      <c r="AB151" s="8"/>
      <c r="AC151" s="29"/>
      <c r="AD151" s="52"/>
      <c r="AE151" s="224"/>
      <c r="AF151" s="29"/>
      <c r="AG151" s="52"/>
      <c r="AH151" s="224"/>
      <c r="AI151" s="8"/>
      <c r="AJ151" s="323"/>
      <c r="AK151" s="214"/>
      <c r="AL151" s="210"/>
      <c r="AM151" s="215"/>
      <c r="AN151" s="214"/>
      <c r="AO151" s="210"/>
      <c r="AP151" s="215"/>
      <c r="AQ151" s="214"/>
      <c r="AR151" s="210"/>
      <c r="AS151" s="215"/>
      <c r="AT151" s="261"/>
      <c r="AU151" s="210"/>
    </row>
    <row r="152" spans="1:47" ht="22.5" customHeight="1" x14ac:dyDescent="0.2">
      <c r="A152" s="20" t="s">
        <v>22</v>
      </c>
      <c r="B152" s="29">
        <f>'Revenues at 2025 DSM Riders'!$W158</f>
        <v>2.8976315875500047</v>
      </c>
      <c r="C152" s="29">
        <f>'Revenues at 2025 DSM Riders'!$Y158</f>
        <v>0.17216915474000027</v>
      </c>
      <c r="D152" s="52">
        <f>'Revenues at 2025 DSM Riders'!$Z158</f>
        <v>4.3248232650000065E-2</v>
      </c>
      <c r="E152" s="8">
        <f>SUM(C152:D152,)</f>
        <v>0.21541738739000033</v>
      </c>
      <c r="F152" s="29"/>
      <c r="G152" s="52"/>
      <c r="H152" s="206"/>
      <c r="I152" s="29">
        <f>'Revenues at 2025 DSM Riders'!$AE158</f>
        <v>0</v>
      </c>
      <c r="J152" s="52">
        <f>'Revenues at 2025 DSM Riders'!$AF158</f>
        <v>0</v>
      </c>
      <c r="K152" s="206"/>
      <c r="L152" s="8">
        <f>B152+E152+H152+K152</f>
        <v>3.1130489749400052</v>
      </c>
      <c r="M152" s="29">
        <f>'Revenues at 2026 DSM Riders'!$W158</f>
        <v>2.8976315875500047</v>
      </c>
      <c r="N152" s="29">
        <f>'Revenues at 2026 DSM Riders'!$Y158</f>
        <v>0.17216915474000027</v>
      </c>
      <c r="O152" s="52">
        <f>'Revenues at 2026 DSM Riders'!$Z158</f>
        <v>4.3248232650000065E-2</v>
      </c>
      <c r="P152" s="8">
        <f>SUM(N152:O152,)</f>
        <v>0.21541738739000033</v>
      </c>
      <c r="Q152" s="29"/>
      <c r="R152" s="52"/>
      <c r="S152" s="206"/>
      <c r="T152" s="29">
        <f>'Revenues at 2026 DSM Riders'!$AE158</f>
        <v>0</v>
      </c>
      <c r="U152" s="52">
        <f>'Revenues at 2026 DSM Riders'!$AF158</f>
        <v>0</v>
      </c>
      <c r="V152" s="206"/>
      <c r="W152" s="8">
        <f t="shared" ref="W152" si="453">M152+P152+S152+V152</f>
        <v>3.1130489749400052</v>
      </c>
      <c r="X152" s="201"/>
      <c r="Y152" s="29">
        <f>M152-B152</f>
        <v>0</v>
      </c>
      <c r="Z152" s="29">
        <f>N152-C152</f>
        <v>0</v>
      </c>
      <c r="AA152" s="52">
        <f>O152-D152</f>
        <v>0</v>
      </c>
      <c r="AB152" s="8">
        <f>SUM(Z152:AA152,)</f>
        <v>0</v>
      </c>
      <c r="AC152" s="29">
        <f>Q152-F152</f>
        <v>0</v>
      </c>
      <c r="AD152" s="52">
        <f>R152-G152</f>
        <v>0</v>
      </c>
      <c r="AE152" s="206">
        <f>SUM(AC152:AD152)</f>
        <v>0</v>
      </c>
      <c r="AF152" s="29">
        <f t="shared" ref="AF152:AG152" si="454">T152-I152</f>
        <v>0</v>
      </c>
      <c r="AG152" s="52">
        <f t="shared" si="454"/>
        <v>0</v>
      </c>
      <c r="AH152" s="206">
        <f t="shared" ref="AH152" si="455">SUM(AF152:AG152)</f>
        <v>0</v>
      </c>
      <c r="AI152" s="8">
        <f t="shared" ref="AI152" si="456">Y152+AB152+AE152+AH152</f>
        <v>0</v>
      </c>
      <c r="AJ152" s="323">
        <f>Y152/$L$157</f>
        <v>0</v>
      </c>
      <c r="AK152" s="207">
        <f>Z152/$L157</f>
        <v>0</v>
      </c>
      <c r="AL152" s="208">
        <f>AA152/$L157</f>
        <v>0</v>
      </c>
      <c r="AM152" s="209">
        <f>SUM(AK152:AL152)</f>
        <v>0</v>
      </c>
      <c r="AN152" s="207"/>
      <c r="AO152" s="208"/>
      <c r="AP152" s="209"/>
      <c r="AQ152" s="207"/>
      <c r="AR152" s="208"/>
      <c r="AS152" s="209"/>
      <c r="AT152" s="260">
        <f t="shared" ref="AT152" si="457">AJ152+AM152+AP152+AS152</f>
        <v>0</v>
      </c>
      <c r="AU152" s="210"/>
    </row>
    <row r="153" spans="1:47" ht="15" x14ac:dyDescent="0.2">
      <c r="A153" s="20" t="s">
        <v>23</v>
      </c>
      <c r="B153" s="29"/>
      <c r="C153" s="29"/>
      <c r="D153" s="52"/>
      <c r="E153" s="8"/>
      <c r="F153" s="29"/>
      <c r="G153" s="52"/>
      <c r="H153" s="206"/>
      <c r="I153" s="29"/>
      <c r="J153" s="52"/>
      <c r="K153" s="206"/>
      <c r="L153" s="8"/>
      <c r="M153" s="29"/>
      <c r="N153" s="29"/>
      <c r="O153" s="52"/>
      <c r="P153" s="8"/>
      <c r="Q153" s="29"/>
      <c r="R153" s="52"/>
      <c r="S153" s="206"/>
      <c r="T153" s="29"/>
      <c r="U153" s="52"/>
      <c r="V153" s="206"/>
      <c r="W153" s="8"/>
      <c r="X153" s="201"/>
      <c r="Y153" s="29"/>
      <c r="Z153" s="29"/>
      <c r="AA153" s="52"/>
      <c r="AB153" s="8"/>
      <c r="AC153" s="29"/>
      <c r="AD153" s="52"/>
      <c r="AE153" s="206"/>
      <c r="AF153" s="29"/>
      <c r="AG153" s="52"/>
      <c r="AH153" s="206"/>
      <c r="AI153" s="8"/>
      <c r="AJ153" s="323"/>
      <c r="AK153" s="214"/>
      <c r="AL153" s="210"/>
      <c r="AM153" s="215"/>
      <c r="AN153" s="214"/>
      <c r="AO153" s="210"/>
      <c r="AP153" s="215"/>
      <c r="AQ153" s="214"/>
      <c r="AR153" s="210"/>
      <c r="AS153" s="215"/>
      <c r="AT153" s="261"/>
      <c r="AU153" s="210"/>
    </row>
    <row r="154" spans="1:47" ht="22.5" customHeight="1" x14ac:dyDescent="0.2">
      <c r="A154" s="20" t="s">
        <v>26</v>
      </c>
      <c r="B154" s="29">
        <f>'Revenues at 2025 DSM Riders'!$W160</f>
        <v>2.4170742000000001</v>
      </c>
      <c r="C154" s="29"/>
      <c r="D154" s="52"/>
      <c r="E154" s="8">
        <v>0</v>
      </c>
      <c r="F154" s="29">
        <f>'Revenues at 2025 DSM Riders'!$AB160</f>
        <v>0</v>
      </c>
      <c r="G154" s="52">
        <f>'Revenues at 2025 DSM Riders'!$AC160</f>
        <v>0</v>
      </c>
      <c r="H154" s="8">
        <f>SUM(F154:G154)</f>
        <v>0</v>
      </c>
      <c r="I154" s="29">
        <f>'Revenues at 2025 DSM Riders'!$AE160</f>
        <v>0</v>
      </c>
      <c r="J154" s="52">
        <f>'Revenues at 2025 DSM Riders'!$AF160</f>
        <v>0</v>
      </c>
      <c r="K154" s="8">
        <f>SUM(I154:J154)</f>
        <v>0</v>
      </c>
      <c r="L154" s="8">
        <f>B154+E154+H154+K154</f>
        <v>2.4170742000000001</v>
      </c>
      <c r="M154" s="29">
        <f>'Revenues at 2026 DSM Riders'!$W160</f>
        <v>2.4170742000000001</v>
      </c>
      <c r="N154" s="29"/>
      <c r="O154" s="52"/>
      <c r="P154" s="8">
        <v>0</v>
      </c>
      <c r="Q154" s="29">
        <f>'Revenues at 2026 DSM Riders'!$AB160</f>
        <v>0</v>
      </c>
      <c r="R154" s="52">
        <f>'Revenues at 2026 DSM Riders'!$AC160</f>
        <v>0</v>
      </c>
      <c r="S154" s="8">
        <f>SUM(Q154:R154)</f>
        <v>0</v>
      </c>
      <c r="T154" s="29">
        <f>'Revenues at 2026 DSM Riders'!$AE160</f>
        <v>0</v>
      </c>
      <c r="U154" s="52">
        <f>'Revenues at 2026 DSM Riders'!$AF160</f>
        <v>0</v>
      </c>
      <c r="V154" s="8">
        <f>SUM(T154:U154)</f>
        <v>0</v>
      </c>
      <c r="W154" s="8">
        <f t="shared" ref="W154:W155" si="458">M154+P154+S154+V154</f>
        <v>2.4170742000000001</v>
      </c>
      <c r="X154" s="201"/>
      <c r="Y154" s="29">
        <f t="shared" ref="Y154:AA155" si="459">M154-B154</f>
        <v>0</v>
      </c>
      <c r="Z154" s="29">
        <f t="shared" si="459"/>
        <v>0</v>
      </c>
      <c r="AA154" s="52">
        <f t="shared" si="459"/>
        <v>0</v>
      </c>
      <c r="AB154" s="8">
        <v>0</v>
      </c>
      <c r="AC154" s="30">
        <f>Q154-F154</f>
        <v>0</v>
      </c>
      <c r="AD154" s="54">
        <f>R154-G154</f>
        <v>0</v>
      </c>
      <c r="AE154" s="31">
        <f>SUM(AC154:AD154)</f>
        <v>0</v>
      </c>
      <c r="AF154" s="30">
        <f>T154-I154</f>
        <v>0</v>
      </c>
      <c r="AG154" s="54">
        <f>U154-J154</f>
        <v>0</v>
      </c>
      <c r="AH154" s="31">
        <f>SUM(AF154:AG154)</f>
        <v>0</v>
      </c>
      <c r="AI154" s="8">
        <f t="shared" ref="AI154:AI155" si="460">Y154+AB154+AE154+AH154</f>
        <v>0</v>
      </c>
      <c r="AJ154" s="323">
        <f t="shared" ref="AJ154:AJ157" si="461">Y154/$L$157</f>
        <v>0</v>
      </c>
      <c r="AK154" s="4">
        <f>Z157/$L157</f>
        <v>0</v>
      </c>
      <c r="AL154" s="5">
        <f>AA157/$L157</f>
        <v>0</v>
      </c>
      <c r="AM154" s="3">
        <f>SUM(AK157:AL157)</f>
        <v>0</v>
      </c>
      <c r="AN154" s="4">
        <f>AC154/$L157</f>
        <v>0</v>
      </c>
      <c r="AO154" s="5">
        <f>AD154/$L157</f>
        <v>0</v>
      </c>
      <c r="AP154" s="3">
        <f>SUM(AN154:AO154)</f>
        <v>0</v>
      </c>
      <c r="AQ154" s="4">
        <f>AF154/$L157</f>
        <v>0</v>
      </c>
      <c r="AR154" s="5">
        <f>AG154/$L157</f>
        <v>0</v>
      </c>
      <c r="AS154" s="3">
        <f>SUM(AQ154:AR154)</f>
        <v>0</v>
      </c>
      <c r="AT154" s="263">
        <f>AJ157+AM157+AP157+AS157</f>
        <v>-1.7334074471789893E-2</v>
      </c>
      <c r="AU154" s="210"/>
    </row>
    <row r="155" spans="1:47" s="24" customFormat="1" ht="22.5" customHeight="1" x14ac:dyDescent="0.2">
      <c r="A155" s="20" t="s">
        <v>27</v>
      </c>
      <c r="B155" s="30">
        <f>'Revenues at 2025 DSM Riders'!$W161</f>
        <v>2.8043388956200017</v>
      </c>
      <c r="C155" s="30"/>
      <c r="D155" s="54"/>
      <c r="E155" s="31">
        <v>0</v>
      </c>
      <c r="F155" s="30">
        <f>'Revenues at 2025 DSM Riders'!$AB161</f>
        <v>0.26772715450000045</v>
      </c>
      <c r="G155" s="54">
        <f>'Revenues at 2025 DSM Riders'!$AC161</f>
        <v>-9.4734223900000154E-3</v>
      </c>
      <c r="H155" s="31">
        <f>SUM(F155:G155)</f>
        <v>0.25825373211000041</v>
      </c>
      <c r="I155" s="30">
        <f>'Revenues at 2025 DSM Riders'!$AE161</f>
        <v>8.2377586000000145E-4</v>
      </c>
      <c r="J155" s="54">
        <f>'Revenues at 2025 DSM Riders'!$AF161</f>
        <v>0</v>
      </c>
      <c r="K155" s="31">
        <f>SUM(I155:J155)</f>
        <v>8.2377586000000145E-4</v>
      </c>
      <c r="L155" s="31">
        <f>B155+E155+H155+K155</f>
        <v>3.063416403590002</v>
      </c>
      <c r="M155" s="30">
        <f>'Revenues at 2026 DSM Riders'!$W161</f>
        <v>2.8043388956200017</v>
      </c>
      <c r="N155" s="30"/>
      <c r="O155" s="54"/>
      <c r="P155" s="31">
        <v>0</v>
      </c>
      <c r="Q155" s="30">
        <f>'Revenues at 2026 DSM Riders'!$AB161</f>
        <v>0.11527758993307659</v>
      </c>
      <c r="R155" s="54">
        <f>'Revenues at 2026 DSM Riders'!$AC161</f>
        <v>-5.9849128535892091E-3</v>
      </c>
      <c r="S155" s="31">
        <f>SUM(Q155:R155)</f>
        <v>0.10929267707948738</v>
      </c>
      <c r="T155" s="30">
        <f>'Revenues at 2026 DSM Riders'!$AE161</f>
        <v>8.2377586000000145E-4</v>
      </c>
      <c r="U155" s="54">
        <f>'Revenues at 2026 DSM Riders'!$AF161</f>
        <v>0</v>
      </c>
      <c r="V155" s="31">
        <f>SUM(T155:U155)</f>
        <v>8.2377586000000145E-4</v>
      </c>
      <c r="W155" s="31">
        <f t="shared" si="458"/>
        <v>2.9144553485594891</v>
      </c>
      <c r="X155" s="205"/>
      <c r="Y155" s="30">
        <f t="shared" si="459"/>
        <v>0</v>
      </c>
      <c r="Z155" s="30">
        <f t="shared" si="459"/>
        <v>0</v>
      </c>
      <c r="AA155" s="54">
        <f t="shared" si="459"/>
        <v>0</v>
      </c>
      <c r="AB155" s="31">
        <v>0</v>
      </c>
      <c r="AC155" s="30">
        <f>Q155-F155</f>
        <v>-0.15244956456692388</v>
      </c>
      <c r="AD155" s="54">
        <f>R155-G155</f>
        <v>3.4885095364108063E-3</v>
      </c>
      <c r="AE155" s="31">
        <f>SUM(AC155:AD155)</f>
        <v>-0.14896105503051307</v>
      </c>
      <c r="AF155" s="30">
        <f>T155-I155</f>
        <v>0</v>
      </c>
      <c r="AG155" s="54">
        <f>U155-J155</f>
        <v>0</v>
      </c>
      <c r="AH155" s="31">
        <f>SUM(AF155:AG155)</f>
        <v>0</v>
      </c>
      <c r="AI155" s="31">
        <f t="shared" si="460"/>
        <v>-0.14896105503051307</v>
      </c>
      <c r="AJ155" s="323">
        <f t="shared" si="461"/>
        <v>0</v>
      </c>
      <c r="AK155" s="211">
        <f>Z157/$L157</f>
        <v>0</v>
      </c>
      <c r="AL155" s="212">
        <f>AA157/$L157</f>
        <v>0</v>
      </c>
      <c r="AM155" s="213">
        <f>SUM(AK157:AL157)</f>
        <v>0</v>
      </c>
      <c r="AN155" s="211">
        <f>AC155/$L157</f>
        <v>-1.7740020066679157E-2</v>
      </c>
      <c r="AO155" s="212">
        <f>AD155/$L157</f>
        <v>4.0594559488926486E-4</v>
      </c>
      <c r="AP155" s="213">
        <f>SUM(AN155:AO155)</f>
        <v>-1.7334074471789893E-2</v>
      </c>
      <c r="AQ155" s="211">
        <f>AF155/$L157</f>
        <v>0</v>
      </c>
      <c r="AR155" s="212">
        <f>AG155/$L157</f>
        <v>0</v>
      </c>
      <c r="AS155" s="213">
        <f>SUM(AQ155:AR155)</f>
        <v>0</v>
      </c>
      <c r="AT155" s="262">
        <f>AJ157+AM157+AP157+AS157</f>
        <v>-1.7334074471789893E-2</v>
      </c>
      <c r="AU155" s="216"/>
    </row>
    <row r="156" spans="1:47" ht="22.5" customHeight="1" x14ac:dyDescent="0.2">
      <c r="A156" s="20" t="s">
        <v>31</v>
      </c>
      <c r="B156" s="30">
        <f t="shared" ref="B156:K156" si="462">+B154+B155</f>
        <v>5.2214130956200018</v>
      </c>
      <c r="C156" s="30">
        <f t="shared" si="462"/>
        <v>0</v>
      </c>
      <c r="D156" s="54">
        <f t="shared" si="462"/>
        <v>0</v>
      </c>
      <c r="E156" s="31">
        <f t="shared" si="462"/>
        <v>0</v>
      </c>
      <c r="F156" s="30">
        <f t="shared" si="462"/>
        <v>0.26772715450000045</v>
      </c>
      <c r="G156" s="54">
        <f t="shared" si="462"/>
        <v>-9.4734223900000154E-3</v>
      </c>
      <c r="H156" s="31">
        <f t="shared" si="462"/>
        <v>0.25825373211000041</v>
      </c>
      <c r="I156" s="30">
        <f t="shared" si="462"/>
        <v>8.2377586000000145E-4</v>
      </c>
      <c r="J156" s="54">
        <f t="shared" si="462"/>
        <v>0</v>
      </c>
      <c r="K156" s="31">
        <f t="shared" si="462"/>
        <v>8.2377586000000145E-4</v>
      </c>
      <c r="L156" s="31">
        <f t="shared" ref="L156:W156" si="463">+L154+L155</f>
        <v>5.4804906035900025</v>
      </c>
      <c r="M156" s="30">
        <f t="shared" si="463"/>
        <v>5.2214130956200018</v>
      </c>
      <c r="N156" s="30">
        <f t="shared" si="463"/>
        <v>0</v>
      </c>
      <c r="O156" s="54">
        <f t="shared" si="463"/>
        <v>0</v>
      </c>
      <c r="P156" s="31">
        <f t="shared" si="463"/>
        <v>0</v>
      </c>
      <c r="Q156" s="30">
        <f t="shared" si="463"/>
        <v>0.11527758993307659</v>
      </c>
      <c r="R156" s="54">
        <f t="shared" si="463"/>
        <v>-5.9849128535892091E-3</v>
      </c>
      <c r="S156" s="31">
        <f t="shared" si="463"/>
        <v>0.10929267707948738</v>
      </c>
      <c r="T156" s="30">
        <f t="shared" si="463"/>
        <v>8.2377586000000145E-4</v>
      </c>
      <c r="U156" s="54">
        <f t="shared" si="463"/>
        <v>0</v>
      </c>
      <c r="V156" s="31">
        <f t="shared" si="463"/>
        <v>8.2377586000000145E-4</v>
      </c>
      <c r="W156" s="31">
        <f t="shared" si="463"/>
        <v>5.3315295485594891</v>
      </c>
      <c r="X156" s="201"/>
      <c r="Y156" s="30">
        <f t="shared" ref="Y156:AI156" si="464">+Y154+Y155</f>
        <v>0</v>
      </c>
      <c r="Z156" s="30">
        <f t="shared" si="464"/>
        <v>0</v>
      </c>
      <c r="AA156" s="54">
        <f t="shared" si="464"/>
        <v>0</v>
      </c>
      <c r="AB156" s="31">
        <f t="shared" si="464"/>
        <v>0</v>
      </c>
      <c r="AC156" s="30">
        <f t="shared" si="464"/>
        <v>-0.15244956456692388</v>
      </c>
      <c r="AD156" s="54">
        <f t="shared" si="464"/>
        <v>3.4885095364108063E-3</v>
      </c>
      <c r="AE156" s="31">
        <f t="shared" si="464"/>
        <v>-0.14896105503051307</v>
      </c>
      <c r="AF156" s="30">
        <f t="shared" si="464"/>
        <v>0</v>
      </c>
      <c r="AG156" s="54">
        <f t="shared" si="464"/>
        <v>0</v>
      </c>
      <c r="AH156" s="31">
        <f t="shared" si="464"/>
        <v>0</v>
      </c>
      <c r="AI156" s="31">
        <f t="shared" si="464"/>
        <v>-0.14896105503051307</v>
      </c>
      <c r="AJ156" s="323">
        <f t="shared" si="461"/>
        <v>0</v>
      </c>
      <c r="AK156" s="211">
        <f t="shared" ref="AK156:AP156" si="465">SUM(AK154:AK155)</f>
        <v>0</v>
      </c>
      <c r="AL156" s="212">
        <f t="shared" si="465"/>
        <v>0</v>
      </c>
      <c r="AM156" s="213">
        <f t="shared" si="465"/>
        <v>0</v>
      </c>
      <c r="AN156" s="211">
        <f t="shared" si="465"/>
        <v>-1.7740020066679157E-2</v>
      </c>
      <c r="AO156" s="212">
        <f t="shared" si="465"/>
        <v>4.0594559488926486E-4</v>
      </c>
      <c r="AP156" s="213">
        <f t="shared" si="465"/>
        <v>-1.7334074471789893E-2</v>
      </c>
      <c r="AQ156" s="211">
        <f t="shared" ref="AQ156:AS156" si="466">SUM(AQ154:AQ155)</f>
        <v>0</v>
      </c>
      <c r="AR156" s="212">
        <f t="shared" si="466"/>
        <v>0</v>
      </c>
      <c r="AS156" s="213">
        <f t="shared" si="466"/>
        <v>0</v>
      </c>
      <c r="AT156" s="262">
        <f t="shared" si="409"/>
        <v>-1.7334074471789893E-2</v>
      </c>
      <c r="AU156" s="216"/>
    </row>
    <row r="157" spans="1:47" ht="22.5" customHeight="1" x14ac:dyDescent="0.2">
      <c r="A157" s="20" t="s">
        <v>28</v>
      </c>
      <c r="B157" s="29">
        <f t="shared" ref="B157:K157" si="467">B152+B156</f>
        <v>8.1190446831700065</v>
      </c>
      <c r="C157" s="29">
        <f t="shared" si="467"/>
        <v>0.17216915474000027</v>
      </c>
      <c r="D157" s="52">
        <f t="shared" si="467"/>
        <v>4.3248232650000065E-2</v>
      </c>
      <c r="E157" s="8">
        <f t="shared" si="467"/>
        <v>0.21541738739000033</v>
      </c>
      <c r="F157" s="29">
        <f t="shared" si="467"/>
        <v>0.26772715450000045</v>
      </c>
      <c r="G157" s="52">
        <f t="shared" si="467"/>
        <v>-9.4734223900000154E-3</v>
      </c>
      <c r="H157" s="8">
        <f t="shared" si="467"/>
        <v>0.25825373211000041</v>
      </c>
      <c r="I157" s="29">
        <f t="shared" si="467"/>
        <v>8.2377586000000145E-4</v>
      </c>
      <c r="J157" s="52">
        <f t="shared" si="467"/>
        <v>0</v>
      </c>
      <c r="K157" s="8">
        <f t="shared" si="467"/>
        <v>8.2377586000000145E-4</v>
      </c>
      <c r="L157" s="8">
        <f t="shared" ref="L157:W157" si="468">L152+L156</f>
        <v>8.5935395785300077</v>
      </c>
      <c r="M157" s="29">
        <f t="shared" si="468"/>
        <v>8.1190446831700065</v>
      </c>
      <c r="N157" s="236">
        <f t="shared" si="468"/>
        <v>0.17216915474000027</v>
      </c>
      <c r="O157" s="52">
        <f t="shared" si="468"/>
        <v>4.3248232650000065E-2</v>
      </c>
      <c r="P157" s="8">
        <f t="shared" si="468"/>
        <v>0.21541738739000033</v>
      </c>
      <c r="Q157" s="29">
        <f t="shared" si="468"/>
        <v>0.11527758993307659</v>
      </c>
      <c r="R157" s="52">
        <f t="shared" si="468"/>
        <v>-5.9849128535892091E-3</v>
      </c>
      <c r="S157" s="8">
        <f t="shared" si="468"/>
        <v>0.10929267707948738</v>
      </c>
      <c r="T157" s="29">
        <f t="shared" si="468"/>
        <v>8.2377586000000145E-4</v>
      </c>
      <c r="U157" s="52">
        <f t="shared" si="468"/>
        <v>0</v>
      </c>
      <c r="V157" s="8">
        <f t="shared" si="468"/>
        <v>8.2377586000000145E-4</v>
      </c>
      <c r="W157" s="8">
        <f t="shared" si="468"/>
        <v>8.4445785234994943</v>
      </c>
      <c r="X157" s="201"/>
      <c r="Y157" s="29">
        <f t="shared" ref="Y157:AI157" si="469">Y152+Y156</f>
        <v>0</v>
      </c>
      <c r="Z157" s="29">
        <f t="shared" si="469"/>
        <v>0</v>
      </c>
      <c r="AA157" s="52">
        <f t="shared" si="469"/>
        <v>0</v>
      </c>
      <c r="AB157" s="8">
        <f t="shared" si="469"/>
        <v>0</v>
      </c>
      <c r="AC157" s="29">
        <f t="shared" si="469"/>
        <v>-0.15244956456692388</v>
      </c>
      <c r="AD157" s="52">
        <f t="shared" si="469"/>
        <v>3.4885095364108063E-3</v>
      </c>
      <c r="AE157" s="8">
        <f t="shared" si="469"/>
        <v>-0.14896105503051307</v>
      </c>
      <c r="AF157" s="29">
        <f t="shared" si="469"/>
        <v>0</v>
      </c>
      <c r="AG157" s="52">
        <f t="shared" si="469"/>
        <v>0</v>
      </c>
      <c r="AH157" s="8">
        <f t="shared" si="469"/>
        <v>0</v>
      </c>
      <c r="AI157" s="8">
        <f t="shared" si="469"/>
        <v>-0.14896105503051307</v>
      </c>
      <c r="AJ157" s="323">
        <f t="shared" si="461"/>
        <v>0</v>
      </c>
      <c r="AK157" s="207">
        <f t="shared" ref="AK157:AL157" si="470">AK152+AK156</f>
        <v>0</v>
      </c>
      <c r="AL157" s="208">
        <f t="shared" si="470"/>
        <v>0</v>
      </c>
      <c r="AM157" s="209">
        <f>AM152+AM156</f>
        <v>0</v>
      </c>
      <c r="AN157" s="207">
        <f t="shared" ref="AN157:AS157" si="471">AN152+AN156</f>
        <v>-1.7740020066679157E-2</v>
      </c>
      <c r="AO157" s="208">
        <f t="shared" si="471"/>
        <v>4.0594559488926486E-4</v>
      </c>
      <c r="AP157" s="209">
        <f t="shared" si="471"/>
        <v>-1.7334074471789893E-2</v>
      </c>
      <c r="AQ157" s="207">
        <f t="shared" si="471"/>
        <v>0</v>
      </c>
      <c r="AR157" s="208">
        <f t="shared" si="471"/>
        <v>0</v>
      </c>
      <c r="AS157" s="209">
        <f t="shared" si="471"/>
        <v>0</v>
      </c>
      <c r="AT157" s="260">
        <f t="shared" si="409"/>
        <v>-1.7334074471789893E-2</v>
      </c>
      <c r="AU157" s="210"/>
    </row>
    <row r="158" spans="1:47" ht="10.5" customHeight="1" x14ac:dyDescent="0.25">
      <c r="A158" s="16"/>
      <c r="B158" s="29"/>
      <c r="C158" s="29"/>
      <c r="D158" s="52"/>
      <c r="E158" s="8"/>
      <c r="F158" s="29"/>
      <c r="G158" s="52"/>
      <c r="H158" s="224"/>
      <c r="I158" s="29"/>
      <c r="J158" s="52"/>
      <c r="K158" s="224"/>
      <c r="L158" s="8"/>
      <c r="M158" s="29"/>
      <c r="N158" s="29"/>
      <c r="O158" s="52"/>
      <c r="P158" s="8"/>
      <c r="Q158" s="29"/>
      <c r="R158" s="52"/>
      <c r="S158" s="224"/>
      <c r="T158" s="29"/>
      <c r="U158" s="52"/>
      <c r="V158" s="224"/>
      <c r="W158" s="8"/>
      <c r="X158" s="201"/>
      <c r="Y158" s="29"/>
      <c r="Z158" s="29"/>
      <c r="AA158" s="52"/>
      <c r="AB158" s="8"/>
      <c r="AC158" s="29"/>
      <c r="AD158" s="52"/>
      <c r="AE158" s="224"/>
      <c r="AF158" s="29"/>
      <c r="AG158" s="52"/>
      <c r="AH158" s="224"/>
      <c r="AI158" s="8"/>
      <c r="AJ158" s="323"/>
      <c r="AK158" s="214"/>
      <c r="AL158" s="210"/>
      <c r="AM158" s="215"/>
      <c r="AN158" s="214"/>
      <c r="AO158" s="210"/>
      <c r="AP158" s="215"/>
      <c r="AQ158" s="214"/>
      <c r="AR158" s="210"/>
      <c r="AS158" s="215"/>
      <c r="AT158" s="261"/>
      <c r="AU158" s="210"/>
    </row>
    <row r="159" spans="1:47" ht="22.5" customHeight="1" x14ac:dyDescent="0.25">
      <c r="A159" s="16" t="s">
        <v>65</v>
      </c>
      <c r="B159" s="29"/>
      <c r="C159" s="29"/>
      <c r="D159" s="52"/>
      <c r="E159" s="8"/>
      <c r="F159" s="29"/>
      <c r="G159" s="52"/>
      <c r="H159" s="224"/>
      <c r="I159" s="29"/>
      <c r="J159" s="52"/>
      <c r="K159" s="224"/>
      <c r="L159" s="8"/>
      <c r="M159" s="29"/>
      <c r="N159" s="29"/>
      <c r="O159" s="52"/>
      <c r="P159" s="8"/>
      <c r="Q159" s="29"/>
      <c r="R159" s="52"/>
      <c r="S159" s="224"/>
      <c r="T159" s="29"/>
      <c r="U159" s="52"/>
      <c r="V159" s="224"/>
      <c r="W159" s="8"/>
      <c r="X159" s="201"/>
      <c r="Y159" s="29"/>
      <c r="Z159" s="29"/>
      <c r="AA159" s="52"/>
      <c r="AB159" s="8"/>
      <c r="AC159" s="29"/>
      <c r="AD159" s="52"/>
      <c r="AE159" s="224"/>
      <c r="AF159" s="29"/>
      <c r="AG159" s="52"/>
      <c r="AH159" s="224"/>
      <c r="AI159" s="8"/>
      <c r="AJ159" s="323"/>
      <c r="AK159" s="214"/>
      <c r="AL159" s="210"/>
      <c r="AM159" s="215"/>
      <c r="AN159" s="214"/>
      <c r="AO159" s="210"/>
      <c r="AP159" s="215"/>
      <c r="AQ159" s="214"/>
      <c r="AR159" s="210"/>
      <c r="AS159" s="215"/>
      <c r="AT159" s="261"/>
      <c r="AU159" s="210"/>
    </row>
    <row r="160" spans="1:47" ht="22.5" customHeight="1" x14ac:dyDescent="0.2">
      <c r="A160" s="20" t="s">
        <v>22</v>
      </c>
      <c r="B160" s="29">
        <f>'Revenues at 2025 DSM Riders'!$W166</f>
        <v>5.8060281692000002</v>
      </c>
      <c r="C160" s="29">
        <f>'Revenues at 2025 DSM Riders'!$Y166</f>
        <v>0.32273077172000003</v>
      </c>
      <c r="D160" s="52">
        <f>'Revenues at 2025 DSM Riders'!$Z166</f>
        <v>0.12190314864</v>
      </c>
      <c r="E160" s="8">
        <f>SUM(C160:D160)</f>
        <v>0.44463392036000005</v>
      </c>
      <c r="F160" s="29"/>
      <c r="G160" s="52"/>
      <c r="H160" s="206"/>
      <c r="I160" s="29">
        <f>'Revenues at 2025 DSM Riders'!$AE166</f>
        <v>0</v>
      </c>
      <c r="J160" s="52">
        <f>'Revenues at 2025 DSM Riders'!$AF166</f>
        <v>0</v>
      </c>
      <c r="K160" s="206"/>
      <c r="L160" s="8">
        <f>B160+E160+H160+K160</f>
        <v>6.2506620895600005</v>
      </c>
      <c r="M160" s="29">
        <f>'Revenues at 2026 DSM Riders'!$W166</f>
        <v>5.8060281692000002</v>
      </c>
      <c r="N160" s="29">
        <f>'Revenues at 2026 DSM Riders'!$Y166</f>
        <v>0.32273077172000003</v>
      </c>
      <c r="O160" s="52">
        <f>'Revenues at 2026 DSM Riders'!$Z166</f>
        <v>0.12190314864</v>
      </c>
      <c r="P160" s="8">
        <f>SUM(N160:O160)</f>
        <v>0.44463392036000005</v>
      </c>
      <c r="Q160" s="29"/>
      <c r="R160" s="52"/>
      <c r="S160" s="206"/>
      <c r="T160" s="29">
        <f>'Revenues at 2026 DSM Riders'!$AE166</f>
        <v>0</v>
      </c>
      <c r="U160" s="52">
        <f>'Revenues at 2026 DSM Riders'!$AF166</f>
        <v>0</v>
      </c>
      <c r="V160" s="206"/>
      <c r="W160" s="8">
        <f t="shared" ref="W160:W161" si="472">M160+P160+S160+V160</f>
        <v>6.2506620895600005</v>
      </c>
      <c r="X160" s="201"/>
      <c r="Y160" s="29">
        <f t="shared" ref="Y160:AA161" si="473">M160-B160</f>
        <v>0</v>
      </c>
      <c r="Z160" s="29">
        <f t="shared" si="473"/>
        <v>0</v>
      </c>
      <c r="AA160" s="52">
        <f t="shared" si="473"/>
        <v>0</v>
      </c>
      <c r="AB160" s="8">
        <f>SUM(Z160:AA160)</f>
        <v>0</v>
      </c>
      <c r="AC160" s="29">
        <f>Q160-F160</f>
        <v>0</v>
      </c>
      <c r="AD160" s="52">
        <f>R160-G160</f>
        <v>0</v>
      </c>
      <c r="AE160" s="206">
        <f>SUM(AC160:AD160)</f>
        <v>0</v>
      </c>
      <c r="AF160" s="29">
        <f t="shared" ref="AF160:AG160" si="474">T160-I160</f>
        <v>0</v>
      </c>
      <c r="AG160" s="52">
        <f t="shared" si="474"/>
        <v>0</v>
      </c>
      <c r="AH160" s="206">
        <f t="shared" ref="AH160" si="475">SUM(AF160:AG160)</f>
        <v>0</v>
      </c>
      <c r="AI160" s="8">
        <f t="shared" ref="AI160:AI161" si="476">Y160+AB160+AE160+AH160</f>
        <v>0</v>
      </c>
      <c r="AJ160" s="323">
        <f>Y160/$L162</f>
        <v>0</v>
      </c>
      <c r="AK160" s="207">
        <f>Z160/$L162</f>
        <v>0</v>
      </c>
      <c r="AL160" s="208">
        <f>AA160/$L162</f>
        <v>0</v>
      </c>
      <c r="AM160" s="209">
        <f>SUM(AK160:AL160)</f>
        <v>0</v>
      </c>
      <c r="AN160" s="207">
        <f>AC160/$L162</f>
        <v>0</v>
      </c>
      <c r="AO160" s="208">
        <f>AD160/$L162</f>
        <v>0</v>
      </c>
      <c r="AP160" s="209">
        <f>SUM(AN160:AO160)</f>
        <v>0</v>
      </c>
      <c r="AQ160" s="207">
        <f>AF160/$L162</f>
        <v>0</v>
      </c>
      <c r="AR160" s="208">
        <f>AG160/$L162</f>
        <v>0</v>
      </c>
      <c r="AS160" s="209">
        <f>SUM(AQ160:AR160)</f>
        <v>0</v>
      </c>
      <c r="AT160" s="260">
        <f t="shared" ref="AT160:AT161" si="477">AJ160+AM160+AP160+AS160</f>
        <v>0</v>
      </c>
      <c r="AU160" s="210"/>
    </row>
    <row r="161" spans="1:47" ht="22.5" customHeight="1" x14ac:dyDescent="0.2">
      <c r="A161" s="20" t="s">
        <v>23</v>
      </c>
      <c r="B161" s="30">
        <f>'Revenues at 2025 DSM Riders'!$W167</f>
        <v>13.659404091200003</v>
      </c>
      <c r="C161" s="30"/>
      <c r="D161" s="54"/>
      <c r="E161" s="31">
        <v>0</v>
      </c>
      <c r="F161" s="30">
        <f>'Revenues at 2025 DSM Riders'!$AB167</f>
        <v>0.27565934777619561</v>
      </c>
      <c r="G161" s="54">
        <f>'Revenues at 2025 DSM Riders'!$AC167</f>
        <v>3.3695124286712E-3</v>
      </c>
      <c r="H161" s="31">
        <f>SUM(F161:G161)</f>
        <v>0.27902886020486678</v>
      </c>
      <c r="I161" s="30">
        <f>'Revenues at 2025 DSM Riders'!$AE167</f>
        <v>0.37899376340000002</v>
      </c>
      <c r="J161" s="54">
        <f>'Revenues at 2025 DSM Riders'!$AF167</f>
        <v>0</v>
      </c>
      <c r="K161" s="31">
        <f>SUM(I161:J161)</f>
        <v>0.37899376340000002</v>
      </c>
      <c r="L161" s="31">
        <f>B161+E161+H161+K161</f>
        <v>14.317426714804871</v>
      </c>
      <c r="M161" s="30">
        <f>'Revenues at 2026 DSM Riders'!$W167</f>
        <v>13.659404091200003</v>
      </c>
      <c r="N161" s="30"/>
      <c r="O161" s="54"/>
      <c r="P161" s="31">
        <v>0</v>
      </c>
      <c r="Q161" s="30">
        <f>'Revenues at 2026 DSM Riders'!$AB167</f>
        <v>3.5714000000000003E-2</v>
      </c>
      <c r="R161" s="54">
        <f>'Revenues at 2026 DSM Riders'!$AC167</f>
        <v>2.6714606166191998E-3</v>
      </c>
      <c r="S161" s="31">
        <f>SUM(Q161:R161)</f>
        <v>3.8385460616619203E-2</v>
      </c>
      <c r="T161" s="30">
        <f>'Revenues at 2026 DSM Riders'!$AE167</f>
        <v>0.37899376340000002</v>
      </c>
      <c r="U161" s="54">
        <f>'Revenues at 2026 DSM Riders'!$AF167</f>
        <v>0</v>
      </c>
      <c r="V161" s="31">
        <f>SUM(T161:U161)</f>
        <v>0.37899376340000002</v>
      </c>
      <c r="W161" s="31">
        <f t="shared" si="472"/>
        <v>14.076783315216622</v>
      </c>
      <c r="X161" s="205"/>
      <c r="Y161" s="30">
        <f t="shared" si="473"/>
        <v>0</v>
      </c>
      <c r="Z161" s="30">
        <f t="shared" si="473"/>
        <v>0</v>
      </c>
      <c r="AA161" s="54">
        <f t="shared" si="473"/>
        <v>0</v>
      </c>
      <c r="AB161" s="31">
        <v>0</v>
      </c>
      <c r="AC161" s="30">
        <f>Q161-F161</f>
        <v>-0.23994534777619561</v>
      </c>
      <c r="AD161" s="54">
        <f>R161-G161</f>
        <v>-6.9805181205200018E-4</v>
      </c>
      <c r="AE161" s="31">
        <f>SUM(AC161:AD161)</f>
        <v>-0.2406433995882476</v>
      </c>
      <c r="AF161" s="30">
        <f>T161-I161</f>
        <v>0</v>
      </c>
      <c r="AG161" s="54">
        <f>U161-J161</f>
        <v>0</v>
      </c>
      <c r="AH161" s="31">
        <f>SUM(AF161:AG161)</f>
        <v>0</v>
      </c>
      <c r="AI161" s="31">
        <f t="shared" si="476"/>
        <v>-0.2406433995882476</v>
      </c>
      <c r="AJ161" s="323">
        <f>Y161/$L162</f>
        <v>0</v>
      </c>
      <c r="AK161" s="211">
        <f>Z161/$L162</f>
        <v>0</v>
      </c>
      <c r="AL161" s="212">
        <f>AA161/$L162</f>
        <v>0</v>
      </c>
      <c r="AM161" s="213">
        <f>SUM(AK161:AL161)</f>
        <v>0</v>
      </c>
      <c r="AN161" s="211">
        <f>AC161/$L162</f>
        <v>-1.1665903918368704E-2</v>
      </c>
      <c r="AO161" s="212">
        <f>AD161/$L162</f>
        <v>-3.3938584118902809E-5</v>
      </c>
      <c r="AP161" s="213">
        <f>SUM(AN161:AO161)</f>
        <v>-1.1699842502487607E-2</v>
      </c>
      <c r="AQ161" s="211">
        <f>AF161/$L162</f>
        <v>0</v>
      </c>
      <c r="AR161" s="212">
        <f>AG161/$L162</f>
        <v>0</v>
      </c>
      <c r="AS161" s="213">
        <f>SUM(AQ161:AR161)</f>
        <v>0</v>
      </c>
      <c r="AT161" s="262">
        <f t="shared" si="477"/>
        <v>-1.1699842502487607E-2</v>
      </c>
      <c r="AU161" s="210"/>
    </row>
    <row r="162" spans="1:47" s="24" customFormat="1" ht="22.5" customHeight="1" x14ac:dyDescent="0.2">
      <c r="A162" s="20" t="s">
        <v>24</v>
      </c>
      <c r="B162" s="29">
        <f t="shared" ref="B162:K162" si="478">SUM(B160:B161)</f>
        <v>19.465432260400004</v>
      </c>
      <c r="C162" s="29">
        <f t="shared" si="478"/>
        <v>0.32273077172000003</v>
      </c>
      <c r="D162" s="52">
        <f t="shared" si="478"/>
        <v>0.12190314864</v>
      </c>
      <c r="E162" s="8">
        <f t="shared" si="478"/>
        <v>0.44463392036000005</v>
      </c>
      <c r="F162" s="29">
        <f t="shared" si="478"/>
        <v>0.27565934777619561</v>
      </c>
      <c r="G162" s="52">
        <f t="shared" si="478"/>
        <v>3.3695124286712E-3</v>
      </c>
      <c r="H162" s="8">
        <f t="shared" si="478"/>
        <v>0.27902886020486678</v>
      </c>
      <c r="I162" s="29">
        <f t="shared" si="478"/>
        <v>0.37899376340000002</v>
      </c>
      <c r="J162" s="52">
        <f t="shared" si="478"/>
        <v>0</v>
      </c>
      <c r="K162" s="8">
        <f t="shared" si="478"/>
        <v>0.37899376340000002</v>
      </c>
      <c r="L162" s="8">
        <f t="shared" ref="L162" si="479">SUM(L160:L161)</f>
        <v>20.568088804364869</v>
      </c>
      <c r="M162" s="29">
        <f t="shared" ref="M162:W162" si="480">SUM(M160:M161)</f>
        <v>19.465432260400004</v>
      </c>
      <c r="N162" s="236">
        <f t="shared" si="480"/>
        <v>0.32273077172000003</v>
      </c>
      <c r="O162" s="52">
        <f t="shared" si="480"/>
        <v>0.12190314864</v>
      </c>
      <c r="P162" s="8">
        <f t="shared" si="480"/>
        <v>0.44463392036000005</v>
      </c>
      <c r="Q162" s="29">
        <f t="shared" si="480"/>
        <v>3.5714000000000003E-2</v>
      </c>
      <c r="R162" s="52">
        <f t="shared" si="480"/>
        <v>2.6714606166191998E-3</v>
      </c>
      <c r="S162" s="8">
        <f t="shared" si="480"/>
        <v>3.8385460616619203E-2</v>
      </c>
      <c r="T162" s="29">
        <f t="shared" si="480"/>
        <v>0.37899376340000002</v>
      </c>
      <c r="U162" s="52">
        <f t="shared" si="480"/>
        <v>0</v>
      </c>
      <c r="V162" s="8">
        <f t="shared" si="480"/>
        <v>0.37899376340000002</v>
      </c>
      <c r="W162" s="8">
        <f t="shared" si="480"/>
        <v>20.327445404776622</v>
      </c>
      <c r="X162" s="205"/>
      <c r="Y162" s="29">
        <f t="shared" ref="Y162:AJ162" si="481">SUM(Y160:Y161)</f>
        <v>0</v>
      </c>
      <c r="Z162" s="29">
        <f t="shared" si="481"/>
        <v>0</v>
      </c>
      <c r="AA162" s="52">
        <f t="shared" si="481"/>
        <v>0</v>
      </c>
      <c r="AB162" s="8">
        <f t="shared" si="481"/>
        <v>0</v>
      </c>
      <c r="AC162" s="29">
        <f t="shared" si="481"/>
        <v>-0.23994534777619561</v>
      </c>
      <c r="AD162" s="52">
        <f t="shared" si="481"/>
        <v>-6.9805181205200018E-4</v>
      </c>
      <c r="AE162" s="8">
        <f t="shared" si="481"/>
        <v>-0.2406433995882476</v>
      </c>
      <c r="AF162" s="29">
        <f t="shared" si="481"/>
        <v>0</v>
      </c>
      <c r="AG162" s="52">
        <f t="shared" si="481"/>
        <v>0</v>
      </c>
      <c r="AH162" s="8">
        <f t="shared" si="481"/>
        <v>0</v>
      </c>
      <c r="AI162" s="8">
        <f t="shared" si="481"/>
        <v>-0.2406433995882476</v>
      </c>
      <c r="AJ162" s="323">
        <f t="shared" si="481"/>
        <v>0</v>
      </c>
      <c r="AK162" s="207">
        <f t="shared" ref="AK162:AS162" si="482">SUM(AK160:AK161)</f>
        <v>0</v>
      </c>
      <c r="AL162" s="208">
        <f t="shared" si="482"/>
        <v>0</v>
      </c>
      <c r="AM162" s="209">
        <f t="shared" si="482"/>
        <v>0</v>
      </c>
      <c r="AN162" s="207">
        <f t="shared" si="482"/>
        <v>-1.1665903918368704E-2</v>
      </c>
      <c r="AO162" s="208">
        <f t="shared" si="482"/>
        <v>-3.3938584118902809E-5</v>
      </c>
      <c r="AP162" s="209">
        <f t="shared" si="482"/>
        <v>-1.1699842502487607E-2</v>
      </c>
      <c r="AQ162" s="207">
        <f t="shared" si="482"/>
        <v>0</v>
      </c>
      <c r="AR162" s="208">
        <f t="shared" si="482"/>
        <v>0</v>
      </c>
      <c r="AS162" s="209">
        <f t="shared" si="482"/>
        <v>0</v>
      </c>
      <c r="AT162" s="260">
        <f t="shared" si="409"/>
        <v>-1.1699842502487607E-2</v>
      </c>
      <c r="AU162" s="216"/>
    </row>
    <row r="163" spans="1:47" s="24" customFormat="1" ht="22.5" customHeight="1" x14ac:dyDescent="0.25">
      <c r="A163" s="16"/>
      <c r="B163" s="30"/>
      <c r="C163" s="30"/>
      <c r="D163" s="54"/>
      <c r="E163" s="31"/>
      <c r="F163" s="30"/>
      <c r="G163" s="54"/>
      <c r="H163" s="224"/>
      <c r="I163" s="30"/>
      <c r="J163" s="54"/>
      <c r="K163" s="224"/>
      <c r="L163" s="31"/>
      <c r="M163" s="30"/>
      <c r="N163" s="30"/>
      <c r="O163" s="54"/>
      <c r="P163" s="31"/>
      <c r="Q163" s="30"/>
      <c r="R163" s="54"/>
      <c r="S163" s="224"/>
      <c r="T163" s="30"/>
      <c r="U163" s="54"/>
      <c r="V163" s="224"/>
      <c r="W163" s="31"/>
      <c r="X163" s="205"/>
      <c r="Y163" s="30"/>
      <c r="Z163" s="30"/>
      <c r="AA163" s="54"/>
      <c r="AB163" s="31"/>
      <c r="AC163" s="30"/>
      <c r="AD163" s="54"/>
      <c r="AE163" s="224"/>
      <c r="AF163" s="30"/>
      <c r="AG163" s="54"/>
      <c r="AH163" s="224"/>
      <c r="AI163" s="31"/>
      <c r="AJ163" s="323"/>
      <c r="AK163" s="218"/>
      <c r="AL163" s="216"/>
      <c r="AM163" s="219"/>
      <c r="AN163" s="218"/>
      <c r="AO163" s="216"/>
      <c r="AP163" s="219"/>
      <c r="AQ163" s="218"/>
      <c r="AR163" s="216"/>
      <c r="AS163" s="219"/>
      <c r="AT163" s="264"/>
      <c r="AU163" s="216"/>
    </row>
    <row r="164" spans="1:47" s="24" customFormat="1" ht="22.5" customHeight="1" x14ac:dyDescent="0.25">
      <c r="A164" s="16" t="s">
        <v>34</v>
      </c>
      <c r="B164" s="30"/>
      <c r="C164" s="30"/>
      <c r="D164" s="54"/>
      <c r="E164" s="31"/>
      <c r="F164" s="30"/>
      <c r="G164" s="54"/>
      <c r="H164" s="224"/>
      <c r="I164" s="30"/>
      <c r="J164" s="54"/>
      <c r="K164" s="224"/>
      <c r="L164" s="31"/>
      <c r="M164" s="30"/>
      <c r="N164" s="30"/>
      <c r="O164" s="54"/>
      <c r="P164" s="31"/>
      <c r="Q164" s="30"/>
      <c r="R164" s="54"/>
      <c r="S164" s="224"/>
      <c r="T164" s="30"/>
      <c r="U164" s="54"/>
      <c r="V164" s="224"/>
      <c r="W164" s="31"/>
      <c r="X164" s="205"/>
      <c r="Y164" s="30"/>
      <c r="Z164" s="30"/>
      <c r="AA164" s="54"/>
      <c r="AB164" s="31"/>
      <c r="AC164" s="30"/>
      <c r="AD164" s="54"/>
      <c r="AE164" s="224"/>
      <c r="AF164" s="30"/>
      <c r="AG164" s="54"/>
      <c r="AH164" s="224"/>
      <c r="AI164" s="31"/>
      <c r="AJ164" s="323"/>
      <c r="AK164" s="218"/>
      <c r="AL164" s="216"/>
      <c r="AM164" s="219"/>
      <c r="AN164" s="218"/>
      <c r="AO164" s="216"/>
      <c r="AP164" s="219"/>
      <c r="AQ164" s="218"/>
      <c r="AR164" s="216"/>
      <c r="AS164" s="219"/>
      <c r="AT164" s="264"/>
      <c r="AU164" s="216"/>
    </row>
    <row r="165" spans="1:47" s="24" customFormat="1" ht="30" customHeight="1" x14ac:dyDescent="0.25">
      <c r="A165" s="16" t="s">
        <v>22</v>
      </c>
      <c r="B165" s="29">
        <f>B152+B160</f>
        <v>8.7036597567500049</v>
      </c>
      <c r="C165" s="29">
        <f>C152+C160</f>
        <v>0.49489992646000031</v>
      </c>
      <c r="D165" s="52">
        <f>D152+D160</f>
        <v>0.16515138129000007</v>
      </c>
      <c r="E165" s="8">
        <f t="shared" ref="E165" si="483">E152+E160</f>
        <v>0.66005130775000032</v>
      </c>
      <c r="F165" s="29"/>
      <c r="G165" s="52"/>
      <c r="H165" s="8"/>
      <c r="I165" s="29">
        <f>I152+I160</f>
        <v>0</v>
      </c>
      <c r="J165" s="52">
        <f>J152+J160</f>
        <v>0</v>
      </c>
      <c r="K165" s="8">
        <f t="shared" ref="K165" si="484">K152+K160</f>
        <v>0</v>
      </c>
      <c r="L165" s="8">
        <f>B165+E165+H165+K165</f>
        <v>9.3637110645000057</v>
      </c>
      <c r="M165" s="29">
        <f>M152+M160</f>
        <v>8.7036597567500049</v>
      </c>
      <c r="N165" s="29">
        <f>N152+N160</f>
        <v>0.49489992646000031</v>
      </c>
      <c r="O165" s="52">
        <f>O152+O160</f>
        <v>0.16515138129000007</v>
      </c>
      <c r="P165" s="8">
        <f t="shared" ref="P165:V165" si="485">P152+P160</f>
        <v>0.66005130775000032</v>
      </c>
      <c r="Q165" s="29"/>
      <c r="R165" s="52"/>
      <c r="S165" s="8"/>
      <c r="T165" s="29">
        <f>T152+T160</f>
        <v>0</v>
      </c>
      <c r="U165" s="52">
        <f>U152+U160</f>
        <v>0</v>
      </c>
      <c r="V165" s="8">
        <f t="shared" si="485"/>
        <v>0</v>
      </c>
      <c r="W165" s="8">
        <f t="shared" ref="W165:W166" si="486">M165+P165+S165+V165</f>
        <v>9.3637110645000057</v>
      </c>
      <c r="X165" s="205"/>
      <c r="Y165" s="29">
        <f>Y152+Y160</f>
        <v>0</v>
      </c>
      <c r="Z165" s="29">
        <f>Z152+Z160</f>
        <v>0</v>
      </c>
      <c r="AA165" s="52">
        <f>AA152+AA160</f>
        <v>0</v>
      </c>
      <c r="AB165" s="8">
        <f t="shared" ref="AB165" si="487">AB152+AB160</f>
        <v>0</v>
      </c>
      <c r="AC165" s="29">
        <f>Q165-F165</f>
        <v>0</v>
      </c>
      <c r="AD165" s="52">
        <f>R165-G165</f>
        <v>0</v>
      </c>
      <c r="AE165" s="8">
        <f>SUM(AC165:AD165)</f>
        <v>0</v>
      </c>
      <c r="AF165" s="29">
        <f t="shared" ref="AF165:AG165" si="488">T165-I165</f>
        <v>0</v>
      </c>
      <c r="AG165" s="52">
        <f t="shared" si="488"/>
        <v>0</v>
      </c>
      <c r="AH165" s="8">
        <f t="shared" ref="AH165" si="489">SUM(AF165:AG165)</f>
        <v>0</v>
      </c>
      <c r="AI165" s="8">
        <f t="shared" ref="AI165:AI166" si="490">Y165+AB165+AE165+AH165</f>
        <v>0</v>
      </c>
      <c r="AJ165" s="323">
        <f>Y165/$L167</f>
        <v>0</v>
      </c>
      <c r="AK165" s="207">
        <f>Z165/$L167</f>
        <v>0</v>
      </c>
      <c r="AL165" s="208">
        <f>AA165/$L167</f>
        <v>0</v>
      </c>
      <c r="AM165" s="209">
        <f>SUM(AK165:AL165)</f>
        <v>0</v>
      </c>
      <c r="AN165" s="207">
        <f>AC165/$L167</f>
        <v>0</v>
      </c>
      <c r="AO165" s="208">
        <f>AD165/$L167</f>
        <v>0</v>
      </c>
      <c r="AP165" s="209">
        <f>SUM(AN165:AO165)</f>
        <v>0</v>
      </c>
      <c r="AQ165" s="207">
        <f>AF165/$L167</f>
        <v>0</v>
      </c>
      <c r="AR165" s="208">
        <f>AG165/$L167</f>
        <v>0</v>
      </c>
      <c r="AS165" s="209">
        <f>SUM(AQ165:AR165)</f>
        <v>0</v>
      </c>
      <c r="AT165" s="260">
        <f t="shared" ref="AT165:AT166" si="491">AJ165+AM165+AP165+AS165</f>
        <v>0</v>
      </c>
      <c r="AU165" s="210"/>
    </row>
    <row r="166" spans="1:47" s="24" customFormat="1" ht="22.5" customHeight="1" x14ac:dyDescent="0.25">
      <c r="A166" s="16" t="s">
        <v>23</v>
      </c>
      <c r="B166" s="30">
        <f t="shared" ref="B166" si="492">B156+B161</f>
        <v>18.880817186820003</v>
      </c>
      <c r="C166" s="30"/>
      <c r="D166" s="54"/>
      <c r="E166" s="31">
        <f t="shared" ref="E166:K166" si="493">E156+E161</f>
        <v>0</v>
      </c>
      <c r="F166" s="30">
        <f t="shared" si="493"/>
        <v>0.54338650227619611</v>
      </c>
      <c r="G166" s="54">
        <f t="shared" si="493"/>
        <v>-6.1039099613288154E-3</v>
      </c>
      <c r="H166" s="31">
        <f t="shared" si="493"/>
        <v>0.53728259231486719</v>
      </c>
      <c r="I166" s="30">
        <f t="shared" si="493"/>
        <v>0.37981753926</v>
      </c>
      <c r="J166" s="54">
        <f t="shared" si="493"/>
        <v>0</v>
      </c>
      <c r="K166" s="31">
        <f t="shared" si="493"/>
        <v>0.37981753926</v>
      </c>
      <c r="L166" s="31">
        <f>B166+E166+H166+K166</f>
        <v>19.79791731839487</v>
      </c>
      <c r="M166" s="30">
        <f t="shared" ref="M166:V166" si="494">M156+M161</f>
        <v>18.880817186820003</v>
      </c>
      <c r="N166" s="30"/>
      <c r="O166" s="54"/>
      <c r="P166" s="31">
        <f t="shared" si="494"/>
        <v>0</v>
      </c>
      <c r="Q166" s="30">
        <f t="shared" si="494"/>
        <v>0.1509915899330766</v>
      </c>
      <c r="R166" s="54">
        <f t="shared" si="494"/>
        <v>-3.3134522369700093E-3</v>
      </c>
      <c r="S166" s="31">
        <f t="shared" si="494"/>
        <v>0.14767813769610658</v>
      </c>
      <c r="T166" s="30">
        <f t="shared" si="494"/>
        <v>0.37981753926</v>
      </c>
      <c r="U166" s="54">
        <f t="shared" si="494"/>
        <v>0</v>
      </c>
      <c r="V166" s="31">
        <f t="shared" si="494"/>
        <v>0.37981753926</v>
      </c>
      <c r="W166" s="31">
        <f t="shared" si="486"/>
        <v>19.408312863776111</v>
      </c>
      <c r="X166" s="205"/>
      <c r="Y166" s="30">
        <f t="shared" ref="Y166" si="495">Y156+Y161</f>
        <v>0</v>
      </c>
      <c r="Z166" s="30"/>
      <c r="AA166" s="54"/>
      <c r="AB166" s="31">
        <f t="shared" ref="AB166:AH166" si="496">AB156+AB161</f>
        <v>0</v>
      </c>
      <c r="AC166" s="30">
        <f t="shared" si="496"/>
        <v>-0.39239491234311952</v>
      </c>
      <c r="AD166" s="54">
        <f t="shared" si="496"/>
        <v>2.7904577243588061E-3</v>
      </c>
      <c r="AE166" s="31">
        <f t="shared" si="496"/>
        <v>-0.3896044546187607</v>
      </c>
      <c r="AF166" s="30">
        <f t="shared" si="496"/>
        <v>0</v>
      </c>
      <c r="AG166" s="54">
        <f t="shared" si="496"/>
        <v>0</v>
      </c>
      <c r="AH166" s="31">
        <f t="shared" si="496"/>
        <v>0</v>
      </c>
      <c r="AI166" s="31">
        <f t="shared" si="490"/>
        <v>-0.3896044546187607</v>
      </c>
      <c r="AJ166" s="323">
        <f>Y166/$L167</f>
        <v>0</v>
      </c>
      <c r="AK166" s="211">
        <f>Z166/$L167</f>
        <v>0</v>
      </c>
      <c r="AL166" s="212">
        <f>AA166/$L167</f>
        <v>0</v>
      </c>
      <c r="AM166" s="213">
        <f>SUM(AK166:AL166)</f>
        <v>0</v>
      </c>
      <c r="AN166" s="211">
        <f>AC166/$L167</f>
        <v>-1.3455864233332174E-2</v>
      </c>
      <c r="AO166" s="212">
        <f>AD166/$L167</f>
        <v>9.5689365755568869E-5</v>
      </c>
      <c r="AP166" s="213">
        <f>SUM(AN166:AO166)</f>
        <v>-1.3360174867576605E-2</v>
      </c>
      <c r="AQ166" s="211">
        <f>AF166/$L167</f>
        <v>0</v>
      </c>
      <c r="AR166" s="212">
        <f>AG166/$L167</f>
        <v>0</v>
      </c>
      <c r="AS166" s="213">
        <f>SUM(AQ166:AR166)</f>
        <v>0</v>
      </c>
      <c r="AT166" s="262">
        <f t="shared" si="491"/>
        <v>-1.3360174867576605E-2</v>
      </c>
      <c r="AU166" s="216"/>
    </row>
    <row r="167" spans="1:47" s="17" customFormat="1" ht="22.5" customHeight="1" x14ac:dyDescent="0.25">
      <c r="A167" s="18" t="s">
        <v>14</v>
      </c>
      <c r="B167" s="29">
        <f t="shared" ref="B167:K167" si="497">SUM(B165:B166)</f>
        <v>27.58447694357001</v>
      </c>
      <c r="C167" s="29">
        <f t="shared" si="497"/>
        <v>0.49489992646000031</v>
      </c>
      <c r="D167" s="52">
        <f t="shared" si="497"/>
        <v>0.16515138129000007</v>
      </c>
      <c r="E167" s="8">
        <f t="shared" si="497"/>
        <v>0.66005130775000032</v>
      </c>
      <c r="F167" s="29">
        <f t="shared" si="497"/>
        <v>0.54338650227619611</v>
      </c>
      <c r="G167" s="52">
        <f t="shared" si="497"/>
        <v>-6.1039099613288154E-3</v>
      </c>
      <c r="H167" s="8">
        <f t="shared" si="497"/>
        <v>0.53728259231486719</v>
      </c>
      <c r="I167" s="29">
        <f t="shared" si="497"/>
        <v>0.37981753926</v>
      </c>
      <c r="J167" s="52">
        <f t="shared" si="497"/>
        <v>0</v>
      </c>
      <c r="K167" s="8">
        <f t="shared" si="497"/>
        <v>0.37981753926</v>
      </c>
      <c r="L167" s="8">
        <f t="shared" ref="L167" si="498">SUM(L165:L166)</f>
        <v>29.161628382894875</v>
      </c>
      <c r="M167" s="29">
        <f t="shared" ref="M167:W167" si="499">SUM(M165:M166)</f>
        <v>27.58447694357001</v>
      </c>
      <c r="N167" s="29">
        <f t="shared" si="499"/>
        <v>0.49489992646000031</v>
      </c>
      <c r="O167" s="52">
        <f t="shared" si="499"/>
        <v>0.16515138129000007</v>
      </c>
      <c r="P167" s="8">
        <f t="shared" si="499"/>
        <v>0.66005130775000032</v>
      </c>
      <c r="Q167" s="29">
        <f t="shared" si="499"/>
        <v>0.1509915899330766</v>
      </c>
      <c r="R167" s="52">
        <f t="shared" si="499"/>
        <v>-3.3134522369700093E-3</v>
      </c>
      <c r="S167" s="8">
        <f t="shared" si="499"/>
        <v>0.14767813769610658</v>
      </c>
      <c r="T167" s="29">
        <f t="shared" si="499"/>
        <v>0.37981753926</v>
      </c>
      <c r="U167" s="52">
        <f t="shared" si="499"/>
        <v>0</v>
      </c>
      <c r="V167" s="8">
        <f t="shared" si="499"/>
        <v>0.37981753926</v>
      </c>
      <c r="W167" s="8">
        <f t="shared" si="499"/>
        <v>28.772023928276116</v>
      </c>
      <c r="X167" s="201"/>
      <c r="Y167" s="29">
        <f t="shared" ref="Y167:AS167" si="500">SUM(Y165:Y166)</f>
        <v>0</v>
      </c>
      <c r="Z167" s="29">
        <f t="shared" si="500"/>
        <v>0</v>
      </c>
      <c r="AA167" s="52">
        <f t="shared" si="500"/>
        <v>0</v>
      </c>
      <c r="AB167" s="8">
        <f t="shared" si="500"/>
        <v>0</v>
      </c>
      <c r="AC167" s="29">
        <f t="shared" si="500"/>
        <v>-0.39239491234311952</v>
      </c>
      <c r="AD167" s="52">
        <f t="shared" si="500"/>
        <v>2.7904577243588061E-3</v>
      </c>
      <c r="AE167" s="8">
        <f t="shared" si="500"/>
        <v>-0.3896044546187607</v>
      </c>
      <c r="AF167" s="29">
        <f t="shared" si="500"/>
        <v>0</v>
      </c>
      <c r="AG167" s="52">
        <f t="shared" si="500"/>
        <v>0</v>
      </c>
      <c r="AH167" s="8">
        <f t="shared" si="500"/>
        <v>0</v>
      </c>
      <c r="AI167" s="8">
        <f t="shared" si="500"/>
        <v>-0.3896044546187607</v>
      </c>
      <c r="AJ167" s="323">
        <f t="shared" ref="AJ167" si="501">SUM(AJ165:AJ166)</f>
        <v>0</v>
      </c>
      <c r="AK167" s="207">
        <f t="shared" si="500"/>
        <v>0</v>
      </c>
      <c r="AL167" s="208">
        <f t="shared" si="500"/>
        <v>0</v>
      </c>
      <c r="AM167" s="209">
        <f t="shared" si="500"/>
        <v>0</v>
      </c>
      <c r="AN167" s="207">
        <f t="shared" si="500"/>
        <v>-1.3455864233332174E-2</v>
      </c>
      <c r="AO167" s="208">
        <f t="shared" si="500"/>
        <v>9.5689365755568869E-5</v>
      </c>
      <c r="AP167" s="209">
        <f t="shared" si="500"/>
        <v>-1.3360174867576605E-2</v>
      </c>
      <c r="AQ167" s="207">
        <f t="shared" si="500"/>
        <v>0</v>
      </c>
      <c r="AR167" s="208">
        <f t="shared" si="500"/>
        <v>0</v>
      </c>
      <c r="AS167" s="209">
        <f t="shared" si="500"/>
        <v>0</v>
      </c>
      <c r="AT167" s="260">
        <f t="shared" si="409"/>
        <v>-1.3360174867576605E-2</v>
      </c>
      <c r="AU167" s="210"/>
    </row>
    <row r="168" spans="1:47" ht="11.25" customHeight="1" x14ac:dyDescent="0.25">
      <c r="A168" s="16"/>
      <c r="B168" s="29"/>
      <c r="C168" s="29"/>
      <c r="D168" s="52"/>
      <c r="E168" s="8"/>
      <c r="F168" s="29"/>
      <c r="G168" s="52"/>
      <c r="H168" s="224"/>
      <c r="I168" s="29"/>
      <c r="J168" s="52"/>
      <c r="K168" s="224"/>
      <c r="L168" s="8"/>
      <c r="M168" s="29"/>
      <c r="N168" s="29"/>
      <c r="O168" s="52"/>
      <c r="P168" s="8"/>
      <c r="Q168" s="29"/>
      <c r="R168" s="52"/>
      <c r="S168" s="224"/>
      <c r="T168" s="29"/>
      <c r="U168" s="52"/>
      <c r="V168" s="224"/>
      <c r="W168" s="8"/>
      <c r="X168" s="201"/>
      <c r="Y168" s="29"/>
      <c r="Z168" s="29"/>
      <c r="AA168" s="52"/>
      <c r="AB168" s="8"/>
      <c r="AC168" s="29"/>
      <c r="AD168" s="52"/>
      <c r="AE168" s="224"/>
      <c r="AF168" s="29"/>
      <c r="AG168" s="52"/>
      <c r="AH168" s="224"/>
      <c r="AI168" s="8"/>
      <c r="AJ168" s="323"/>
      <c r="AK168" s="214"/>
      <c r="AL168" s="210"/>
      <c r="AM168" s="215"/>
      <c r="AN168" s="214"/>
      <c r="AO168" s="210"/>
      <c r="AP168" s="215"/>
      <c r="AQ168" s="214"/>
      <c r="AR168" s="210"/>
      <c r="AS168" s="215"/>
      <c r="AT168" s="261"/>
      <c r="AU168" s="210"/>
    </row>
    <row r="169" spans="1:47" ht="21.6" customHeight="1" x14ac:dyDescent="0.25">
      <c r="A169" s="16" t="s">
        <v>16</v>
      </c>
      <c r="B169" s="29"/>
      <c r="C169" s="29"/>
      <c r="D169" s="52"/>
      <c r="E169" s="8"/>
      <c r="F169" s="29"/>
      <c r="G169" s="52"/>
      <c r="H169" s="224"/>
      <c r="I169" s="29"/>
      <c r="J169" s="52"/>
      <c r="K169" s="224"/>
      <c r="L169" s="8"/>
      <c r="M169" s="29"/>
      <c r="N169" s="29"/>
      <c r="O169" s="52"/>
      <c r="P169" s="8"/>
      <c r="Q169" s="29"/>
      <c r="R169" s="52"/>
      <c r="S169" s="224"/>
      <c r="T169" s="29"/>
      <c r="U169" s="52"/>
      <c r="V169" s="224"/>
      <c r="W169" s="8"/>
      <c r="X169" s="201"/>
      <c r="Y169" s="29"/>
      <c r="Z169" s="29"/>
      <c r="AA169" s="52"/>
      <c r="AB169" s="8"/>
      <c r="AC169" s="29"/>
      <c r="AD169" s="52"/>
      <c r="AE169" s="224"/>
      <c r="AF169" s="29"/>
      <c r="AG169" s="52"/>
      <c r="AH169" s="224"/>
      <c r="AI169" s="8"/>
      <c r="AJ169" s="323"/>
      <c r="AK169" s="214"/>
      <c r="AL169" s="210"/>
      <c r="AM169" s="215"/>
      <c r="AN169" s="214"/>
      <c r="AO169" s="210"/>
      <c r="AP169" s="215"/>
      <c r="AQ169" s="214"/>
      <c r="AR169" s="210"/>
      <c r="AS169" s="215"/>
      <c r="AT169" s="261"/>
      <c r="AU169" s="210"/>
    </row>
    <row r="170" spans="1:47" ht="21.6" customHeight="1" x14ac:dyDescent="0.25">
      <c r="A170" s="16" t="s">
        <v>22</v>
      </c>
      <c r="B170" s="29">
        <f t="shared" ref="B170:K171" si="502">B28+B85+B145+B165</f>
        <v>791.99877672724836</v>
      </c>
      <c r="C170" s="29">
        <f t="shared" si="502"/>
        <v>42.151775605138695</v>
      </c>
      <c r="D170" s="52">
        <f t="shared" si="502"/>
        <v>17.193127959462618</v>
      </c>
      <c r="E170" s="8">
        <f t="shared" si="502"/>
        <v>59.344903564601331</v>
      </c>
      <c r="F170" s="29"/>
      <c r="G170" s="52"/>
      <c r="H170" s="8"/>
      <c r="I170" s="29">
        <f t="shared" ref="I170:K170" si="503">I28+I85+I145+I165</f>
        <v>0</v>
      </c>
      <c r="J170" s="52">
        <f t="shared" si="503"/>
        <v>0</v>
      </c>
      <c r="K170" s="8">
        <f t="shared" si="503"/>
        <v>0</v>
      </c>
      <c r="L170" s="8">
        <f>L28+L85+L145+L165</f>
        <v>851.34368029184975</v>
      </c>
      <c r="M170" s="29">
        <f t="shared" ref="M170:W171" si="504">M28+M85+M145+M165</f>
        <v>791.99877672724836</v>
      </c>
      <c r="N170" s="29">
        <f t="shared" si="504"/>
        <v>42.151775605138695</v>
      </c>
      <c r="O170" s="52">
        <f t="shared" si="504"/>
        <v>17.193127959462618</v>
      </c>
      <c r="P170" s="8">
        <f t="shared" si="504"/>
        <v>59.344903564601331</v>
      </c>
      <c r="Q170" s="29"/>
      <c r="R170" s="52"/>
      <c r="S170" s="8"/>
      <c r="T170" s="29">
        <f t="shared" ref="T170:U171" si="505">T28+T85+T145+T165</f>
        <v>0</v>
      </c>
      <c r="U170" s="52">
        <f t="shared" si="505"/>
        <v>0</v>
      </c>
      <c r="V170" s="8">
        <f t="shared" si="504"/>
        <v>0</v>
      </c>
      <c r="W170" s="8">
        <f>W28+W85+W145+W165</f>
        <v>851.34368029184975</v>
      </c>
      <c r="X170" s="201"/>
      <c r="Y170" s="29">
        <f t="shared" ref="Y170:AI171" si="506">Y28+Y85+Y145+Y165</f>
        <v>0</v>
      </c>
      <c r="Z170" s="29">
        <f t="shared" si="506"/>
        <v>0</v>
      </c>
      <c r="AA170" s="52">
        <f t="shared" si="506"/>
        <v>0</v>
      </c>
      <c r="AB170" s="8">
        <f t="shared" si="506"/>
        <v>0</v>
      </c>
      <c r="AC170" s="29">
        <f>Q170-F170</f>
        <v>0</v>
      </c>
      <c r="AD170" s="52">
        <f>R170-G170</f>
        <v>0</v>
      </c>
      <c r="AE170" s="8">
        <f>SUM(AC170:AD170)</f>
        <v>0</v>
      </c>
      <c r="AF170" s="29">
        <f t="shared" ref="AF170:AG170" si="507">T170-I170</f>
        <v>0</v>
      </c>
      <c r="AG170" s="52">
        <f t="shared" si="507"/>
        <v>0</v>
      </c>
      <c r="AH170" s="8">
        <f t="shared" ref="AH170" si="508">SUM(AF170:AG170)</f>
        <v>0</v>
      </c>
      <c r="AI170" s="8">
        <f>AI28+AI85+AI145+AI165</f>
        <v>0</v>
      </c>
      <c r="AJ170" s="323">
        <f>Y170/$L172</f>
        <v>0</v>
      </c>
      <c r="AK170" s="207">
        <f>Z170/$L172</f>
        <v>0</v>
      </c>
      <c r="AL170" s="208">
        <f>AA170/$L172</f>
        <v>0</v>
      </c>
      <c r="AM170" s="209">
        <f>SUM(AK170:AL170)</f>
        <v>0</v>
      </c>
      <c r="AN170" s="207">
        <f>AC170/$L172</f>
        <v>0</v>
      </c>
      <c r="AO170" s="208">
        <f>AD170/$L172</f>
        <v>0</v>
      </c>
      <c r="AP170" s="209">
        <f>SUM(AN170:AO170)</f>
        <v>0</v>
      </c>
      <c r="AQ170" s="207">
        <f>AF170/$L172</f>
        <v>0</v>
      </c>
      <c r="AR170" s="208">
        <f>AG170/$L172</f>
        <v>0</v>
      </c>
      <c r="AS170" s="209">
        <f>SUM(AQ170:AR170)</f>
        <v>0</v>
      </c>
      <c r="AT170" s="260">
        <f t="shared" ref="AT170:AT171" si="509">AJ170+AM170+AP170+AS170</f>
        <v>0</v>
      </c>
      <c r="AU170" s="210"/>
    </row>
    <row r="171" spans="1:47" ht="21.6" customHeight="1" x14ac:dyDescent="0.25">
      <c r="A171" s="16" t="s">
        <v>23</v>
      </c>
      <c r="B171" s="30">
        <f t="shared" si="502"/>
        <v>900.40377577501351</v>
      </c>
      <c r="C171" s="30"/>
      <c r="D171" s="54"/>
      <c r="E171" s="31">
        <f t="shared" si="502"/>
        <v>0</v>
      </c>
      <c r="F171" s="30">
        <f t="shared" si="502"/>
        <v>61.63609464816102</v>
      </c>
      <c r="G171" s="54">
        <f t="shared" si="502"/>
        <v>-0.7492455625667499</v>
      </c>
      <c r="H171" s="31">
        <f t="shared" si="502"/>
        <v>60.886849085594264</v>
      </c>
      <c r="I171" s="30">
        <f t="shared" si="502"/>
        <v>24.387888527022145</v>
      </c>
      <c r="J171" s="54">
        <f t="shared" si="502"/>
        <v>0</v>
      </c>
      <c r="K171" s="31">
        <f t="shared" si="502"/>
        <v>24.387888527022145</v>
      </c>
      <c r="L171" s="31">
        <f t="shared" ref="L171" si="510">L29+L86+L146+L166</f>
        <v>985.67851338762978</v>
      </c>
      <c r="M171" s="30">
        <f t="shared" si="504"/>
        <v>900.40377577501351</v>
      </c>
      <c r="N171" s="30"/>
      <c r="O171" s="54"/>
      <c r="P171" s="31">
        <f t="shared" si="504"/>
        <v>0</v>
      </c>
      <c r="Q171" s="30">
        <f t="shared" si="504"/>
        <v>63.314550143924961</v>
      </c>
      <c r="R171" s="54">
        <f t="shared" si="504"/>
        <v>0.84217146024262557</v>
      </c>
      <c r="S171" s="31">
        <f t="shared" si="504"/>
        <v>64.156721604167572</v>
      </c>
      <c r="T171" s="30">
        <f t="shared" si="505"/>
        <v>24.387888527022145</v>
      </c>
      <c r="U171" s="54">
        <f t="shared" si="505"/>
        <v>0</v>
      </c>
      <c r="V171" s="31">
        <f t="shared" si="504"/>
        <v>24.387888527022145</v>
      </c>
      <c r="W171" s="31">
        <f t="shared" si="504"/>
        <v>988.94838590620316</v>
      </c>
      <c r="X171" s="201"/>
      <c r="Y171" s="30">
        <f t="shared" si="506"/>
        <v>0</v>
      </c>
      <c r="Z171" s="30">
        <f t="shared" si="506"/>
        <v>0</v>
      </c>
      <c r="AA171" s="54">
        <f t="shared" si="506"/>
        <v>0</v>
      </c>
      <c r="AB171" s="31">
        <f t="shared" si="506"/>
        <v>0</v>
      </c>
      <c r="AC171" s="30">
        <f t="shared" si="506"/>
        <v>1.6784554957639299</v>
      </c>
      <c r="AD171" s="54">
        <f t="shared" si="506"/>
        <v>1.5914170228093754</v>
      </c>
      <c r="AE171" s="31">
        <f t="shared" si="506"/>
        <v>3.2698725185733055</v>
      </c>
      <c r="AF171" s="30">
        <f t="shared" si="506"/>
        <v>0</v>
      </c>
      <c r="AG171" s="54">
        <f t="shared" si="506"/>
        <v>0</v>
      </c>
      <c r="AH171" s="31">
        <f>AH29+AH86+AH146+AH166</f>
        <v>0</v>
      </c>
      <c r="AI171" s="31">
        <f t="shared" si="506"/>
        <v>3.2698725185733055</v>
      </c>
      <c r="AJ171" s="323">
        <f>Y171/$L172</f>
        <v>0</v>
      </c>
      <c r="AK171" s="211">
        <f>Z171/$L172</f>
        <v>0</v>
      </c>
      <c r="AL171" s="212">
        <f>AA171/$L172</f>
        <v>0</v>
      </c>
      <c r="AM171" s="213">
        <f>SUM(AK171:AL171)</f>
        <v>0</v>
      </c>
      <c r="AN171" s="211">
        <f>AC171/$L172</f>
        <v>9.1368275328348255E-4</v>
      </c>
      <c r="AO171" s="212">
        <f>AD171/$L172</f>
        <v>8.6630255654224447E-4</v>
      </c>
      <c r="AP171" s="213">
        <f>SUM(AN171:AO171)</f>
        <v>1.7799853098257271E-3</v>
      </c>
      <c r="AQ171" s="211">
        <f>AF171/$L172</f>
        <v>0</v>
      </c>
      <c r="AR171" s="212">
        <f>AG171/$L172</f>
        <v>0</v>
      </c>
      <c r="AS171" s="213">
        <f>SUM(AQ171:AR171)</f>
        <v>0</v>
      </c>
      <c r="AT171" s="262">
        <f t="shared" si="509"/>
        <v>1.7799853098257271E-3</v>
      </c>
      <c r="AU171" s="216"/>
    </row>
    <row r="172" spans="1:47" s="17" customFormat="1" ht="22.5" customHeight="1" x14ac:dyDescent="0.25">
      <c r="A172" s="18" t="s">
        <v>16</v>
      </c>
      <c r="B172" s="336">
        <f t="shared" ref="B172:K172" si="511">SUM(B170:B171)</f>
        <v>1692.4025525022619</v>
      </c>
      <c r="C172" s="337">
        <f t="shared" si="511"/>
        <v>42.151775605138695</v>
      </c>
      <c r="D172" s="338">
        <f t="shared" si="511"/>
        <v>17.193127959462618</v>
      </c>
      <c r="E172" s="101">
        <f t="shared" si="511"/>
        <v>59.344903564601331</v>
      </c>
      <c r="F172" s="339">
        <f t="shared" si="511"/>
        <v>61.63609464816102</v>
      </c>
      <c r="G172" s="171">
        <f t="shared" si="511"/>
        <v>-0.7492455625667499</v>
      </c>
      <c r="H172" s="101">
        <f t="shared" si="511"/>
        <v>60.886849085594264</v>
      </c>
      <c r="I172" s="337">
        <f t="shared" si="511"/>
        <v>24.387888527022145</v>
      </c>
      <c r="J172" s="338">
        <f t="shared" si="511"/>
        <v>0</v>
      </c>
      <c r="K172" s="101">
        <f t="shared" si="511"/>
        <v>24.387888527022145</v>
      </c>
      <c r="L172" s="340">
        <f t="shared" ref="L172" si="512">SUM(L170:L171)</f>
        <v>1837.0221936794796</v>
      </c>
      <c r="M172" s="336">
        <f t="shared" ref="M172:W172" si="513">SUM(M170:M171)</f>
        <v>1692.4025525022619</v>
      </c>
      <c r="N172" s="337">
        <f t="shared" si="513"/>
        <v>42.151775605138695</v>
      </c>
      <c r="O172" s="338">
        <f t="shared" si="513"/>
        <v>17.193127959462618</v>
      </c>
      <c r="P172" s="101">
        <f t="shared" si="513"/>
        <v>59.344903564601331</v>
      </c>
      <c r="Q172" s="339">
        <f t="shared" si="513"/>
        <v>63.314550143924961</v>
      </c>
      <c r="R172" s="171">
        <f t="shared" si="513"/>
        <v>0.84217146024262557</v>
      </c>
      <c r="S172" s="101">
        <f t="shared" si="513"/>
        <v>64.156721604167572</v>
      </c>
      <c r="T172" s="337">
        <f t="shared" si="513"/>
        <v>24.387888527022145</v>
      </c>
      <c r="U172" s="338">
        <f t="shared" si="513"/>
        <v>0</v>
      </c>
      <c r="V172" s="101">
        <f t="shared" si="513"/>
        <v>24.387888527022145</v>
      </c>
      <c r="W172" s="340">
        <f t="shared" si="513"/>
        <v>1840.2920661980529</v>
      </c>
      <c r="X172" s="314"/>
      <c r="Y172" s="336">
        <f t="shared" ref="Y172:AS172" si="514">SUM(Y170:Y171)</f>
        <v>0</v>
      </c>
      <c r="Z172" s="337">
        <f t="shared" si="514"/>
        <v>0</v>
      </c>
      <c r="AA172" s="338">
        <f t="shared" si="514"/>
        <v>0</v>
      </c>
      <c r="AB172" s="101">
        <f t="shared" si="514"/>
        <v>0</v>
      </c>
      <c r="AC172" s="339">
        <f t="shared" si="514"/>
        <v>1.6784554957639299</v>
      </c>
      <c r="AD172" s="171">
        <f t="shared" si="514"/>
        <v>1.5914170228093754</v>
      </c>
      <c r="AE172" s="101">
        <f t="shared" si="514"/>
        <v>3.2698725185733055</v>
      </c>
      <c r="AF172" s="337">
        <f t="shared" si="514"/>
        <v>0</v>
      </c>
      <c r="AG172" s="338">
        <f t="shared" si="514"/>
        <v>0</v>
      </c>
      <c r="AH172" s="101">
        <f t="shared" si="514"/>
        <v>0</v>
      </c>
      <c r="AI172" s="340">
        <f t="shared" si="514"/>
        <v>3.2698725185733055</v>
      </c>
      <c r="AJ172" s="341">
        <f t="shared" ref="AJ172" si="515">SUM(AJ170:AJ171)</f>
        <v>0</v>
      </c>
      <c r="AK172" s="342">
        <f t="shared" si="514"/>
        <v>0</v>
      </c>
      <c r="AL172" s="343">
        <f t="shared" si="514"/>
        <v>0</v>
      </c>
      <c r="AM172" s="344">
        <f t="shared" si="514"/>
        <v>0</v>
      </c>
      <c r="AN172" s="342">
        <f t="shared" si="514"/>
        <v>9.1368275328348255E-4</v>
      </c>
      <c r="AO172" s="343">
        <f t="shared" si="514"/>
        <v>8.6630255654224447E-4</v>
      </c>
      <c r="AP172" s="344">
        <f t="shared" si="514"/>
        <v>1.7799853098257271E-3</v>
      </c>
      <c r="AQ172" s="342">
        <f t="shared" si="514"/>
        <v>0</v>
      </c>
      <c r="AR172" s="343">
        <f t="shared" si="514"/>
        <v>0</v>
      </c>
      <c r="AS172" s="344">
        <f t="shared" si="514"/>
        <v>0</v>
      </c>
      <c r="AT172" s="345">
        <f t="shared" si="409"/>
        <v>1.7799853098257271E-3</v>
      </c>
      <c r="AU172" s="346"/>
    </row>
    <row r="173" spans="1:47" ht="12.75" customHeight="1" x14ac:dyDescent="0.2">
      <c r="B173" s="325"/>
      <c r="C173" s="46"/>
      <c r="D173" s="233"/>
      <c r="E173" s="46"/>
      <c r="F173" s="46"/>
      <c r="G173" s="46"/>
      <c r="H173" s="46"/>
      <c r="I173" s="46"/>
      <c r="J173" s="46"/>
      <c r="K173" s="46"/>
      <c r="L173" s="232"/>
      <c r="M173" s="325"/>
      <c r="N173" s="46"/>
      <c r="O173" s="233"/>
      <c r="P173" s="46"/>
      <c r="Q173" s="46"/>
      <c r="R173" s="46"/>
      <c r="S173" s="46"/>
      <c r="T173" s="46"/>
      <c r="U173" s="46"/>
      <c r="V173" s="46"/>
      <c r="W173" s="232"/>
      <c r="Y173" s="325"/>
      <c r="Z173" s="46"/>
      <c r="AA173" s="233"/>
      <c r="AB173" s="46"/>
      <c r="AC173" s="46"/>
      <c r="AD173" s="46"/>
      <c r="AE173" s="46"/>
      <c r="AF173" s="46"/>
      <c r="AG173" s="46"/>
      <c r="AH173" s="46"/>
      <c r="AI173" s="232"/>
      <c r="AJ173" s="204"/>
      <c r="AK173" s="46"/>
      <c r="AL173" s="46"/>
      <c r="AM173" s="46"/>
      <c r="AN173" s="46"/>
      <c r="AO173" s="46"/>
      <c r="AP173" s="46"/>
      <c r="AQ173" s="46"/>
      <c r="AR173" s="46"/>
      <c r="AS173" s="46"/>
      <c r="AT173" s="47"/>
    </row>
    <row r="174" spans="1:47" ht="7.5" customHeight="1" x14ac:dyDescent="0.2">
      <c r="B174" s="46"/>
      <c r="C174" s="46"/>
      <c r="D174" s="233"/>
      <c r="E174" s="46"/>
      <c r="F174" s="46"/>
      <c r="G174" s="46"/>
      <c r="H174" s="46"/>
      <c r="I174" s="46"/>
      <c r="J174" s="46"/>
      <c r="K174" s="46"/>
      <c r="L174" s="233"/>
      <c r="M174" s="46"/>
      <c r="N174" s="46"/>
      <c r="O174" s="233"/>
      <c r="P174" s="46"/>
      <c r="Q174" s="46"/>
      <c r="R174" s="46"/>
      <c r="S174" s="46"/>
      <c r="T174" s="46"/>
      <c r="U174" s="46"/>
      <c r="V174" s="46"/>
      <c r="W174" s="233"/>
      <c r="Y174" s="46"/>
      <c r="Z174" s="46"/>
      <c r="AA174" s="233"/>
      <c r="AB174" s="46"/>
      <c r="AC174" s="46"/>
      <c r="AD174" s="46"/>
      <c r="AE174" s="46"/>
      <c r="AF174" s="46"/>
      <c r="AG174" s="46"/>
      <c r="AH174" s="46"/>
      <c r="AI174" s="233"/>
      <c r="AJ174" s="204"/>
      <c r="AK174" s="46"/>
      <c r="AL174" s="46"/>
      <c r="AM174" s="46"/>
      <c r="AN174" s="46"/>
      <c r="AO174" s="46"/>
      <c r="AP174" s="46"/>
      <c r="AQ174" s="46"/>
      <c r="AR174" s="46"/>
      <c r="AS174" s="46"/>
      <c r="AT174" s="47"/>
    </row>
    <row r="175" spans="1:47" ht="22.5" customHeight="1" x14ac:dyDescent="0.2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</row>
    <row r="176" spans="1:47" ht="22.5" customHeight="1" x14ac:dyDescent="0.2">
      <c r="B176" s="17"/>
      <c r="C176" s="17"/>
      <c r="D176" s="17"/>
      <c r="E176" s="17"/>
      <c r="F176" s="17"/>
      <c r="G176" s="286"/>
      <c r="H176" s="17"/>
      <c r="I176" s="17"/>
      <c r="J176" s="17"/>
      <c r="K176" s="17"/>
      <c r="L176" s="17"/>
      <c r="M176" s="17"/>
      <c r="N176" s="351"/>
      <c r="O176" s="351"/>
      <c r="P176" s="17"/>
      <c r="Q176" s="399">
        <v>61.669635558806469</v>
      </c>
      <c r="R176" s="397">
        <v>-0.74034592680705336</v>
      </c>
      <c r="S176" s="397">
        <f>R176-R172</f>
        <v>-1.5825173870496789</v>
      </c>
      <c r="T176" s="17"/>
      <c r="U176" s="17"/>
      <c r="V176" s="314"/>
      <c r="W176" s="314"/>
      <c r="X176" s="17"/>
      <c r="Y176" s="17"/>
      <c r="Z176" s="17"/>
      <c r="AA176" s="17"/>
      <c r="AB176" s="17"/>
      <c r="AC176" s="17"/>
      <c r="AD176" s="286"/>
      <c r="AE176" s="17"/>
      <c r="AF176" s="17"/>
      <c r="AG176" s="17"/>
      <c r="AH176" s="17"/>
      <c r="AI176" s="314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</row>
    <row r="177" spans="2:47" ht="22.5" customHeight="1" x14ac:dyDescent="0.2">
      <c r="B177" s="17"/>
      <c r="C177" s="17"/>
      <c r="D177" s="17"/>
      <c r="E177" s="17"/>
      <c r="F177" s="17"/>
      <c r="G177" s="17"/>
      <c r="H177" s="17"/>
      <c r="I177" s="255"/>
      <c r="J177" s="17"/>
      <c r="K177" s="17"/>
      <c r="L177" s="17"/>
      <c r="M177" s="17"/>
      <c r="N177" s="17"/>
      <c r="O177" s="17"/>
      <c r="P177" s="17"/>
      <c r="Q177" s="257">
        <f>Q172-Q176</f>
        <v>1.6449145851184923</v>
      </c>
      <c r="R177" s="257">
        <f>R172-R176</f>
        <v>1.5825173870496789</v>
      </c>
      <c r="S177" s="17"/>
      <c r="T177" s="255"/>
      <c r="U177" s="17"/>
      <c r="V177" s="17"/>
      <c r="W177" s="17"/>
      <c r="X177" s="17"/>
      <c r="Y177" s="17"/>
      <c r="Z177" s="17"/>
      <c r="AA177" s="17"/>
      <c r="AB177" s="17"/>
      <c r="AD177" s="17"/>
      <c r="AE177" s="17"/>
      <c r="AF177" s="255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</row>
    <row r="178" spans="2:47" ht="22.5" customHeight="1" x14ac:dyDescent="0.2">
      <c r="B178" s="17"/>
      <c r="C178" s="257"/>
      <c r="D178" s="257"/>
      <c r="E178" s="257"/>
      <c r="F178" s="17"/>
      <c r="G178" s="17"/>
      <c r="H178" s="17"/>
      <c r="I178" s="17"/>
      <c r="J178" s="17"/>
      <c r="K178" s="17"/>
      <c r="L178" s="17"/>
      <c r="M178" s="17"/>
      <c r="N178" s="257"/>
      <c r="O178" s="257" t="s">
        <v>103</v>
      </c>
      <c r="P178" s="257"/>
      <c r="Q178" s="245">
        <f>Q177*1000000</f>
        <v>1644914.5851184924</v>
      </c>
      <c r="R178" s="245">
        <f>R177/1000000</f>
        <v>1.5825173870496789E-6</v>
      </c>
      <c r="S178" s="17"/>
      <c r="T178" s="257"/>
      <c r="V178" s="17"/>
      <c r="W178" s="201"/>
      <c r="X178" s="17"/>
      <c r="Y178" s="17"/>
      <c r="Z178" s="257"/>
      <c r="AA178" s="257"/>
      <c r="AB178" s="257"/>
      <c r="AC178" s="17"/>
      <c r="AD178" s="17"/>
      <c r="AE178" s="17"/>
      <c r="AF178" s="17"/>
      <c r="AG178" s="17"/>
      <c r="AH178" s="17"/>
      <c r="AI178" s="314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</row>
    <row r="179" spans="2:47" ht="22.5" customHeight="1" x14ac:dyDescent="0.2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25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</row>
    <row r="180" spans="2:47" ht="22.5" customHeight="1" x14ac:dyDescent="0.2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</row>
    <row r="181" spans="2:47" ht="22.5" customHeight="1" x14ac:dyDescent="0.2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</row>
    <row r="182" spans="2:47" ht="22.5" customHeight="1" x14ac:dyDescent="0.2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</row>
    <row r="183" spans="2:47" ht="22.5" customHeight="1" x14ac:dyDescent="0.2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</row>
  </sheetData>
  <mergeCells count="20">
    <mergeCell ref="M2:W2"/>
    <mergeCell ref="I3:K3"/>
    <mergeCell ref="C3:E3"/>
    <mergeCell ref="F3:H3"/>
    <mergeCell ref="AK2:AT2"/>
    <mergeCell ref="AK3:AM3"/>
    <mergeCell ref="AN3:AP3"/>
    <mergeCell ref="C2:L2"/>
    <mergeCell ref="B1:L1"/>
    <mergeCell ref="AJ1:AT1"/>
    <mergeCell ref="Y2:AI2"/>
    <mergeCell ref="N3:P3"/>
    <mergeCell ref="Q3:S3"/>
    <mergeCell ref="T3:V3"/>
    <mergeCell ref="Z3:AB3"/>
    <mergeCell ref="AC3:AE3"/>
    <mergeCell ref="AF3:AH3"/>
    <mergeCell ref="AQ3:AS3"/>
    <mergeCell ref="M1:W1"/>
    <mergeCell ref="Y1:AI1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8977-0C80-4565-8CCA-E3E565D63DB4}">
  <dimension ref="A1:AK180"/>
  <sheetViews>
    <sheetView showGridLines="0" view="pageBreakPreview" zoomScale="70" zoomScaleNormal="70" zoomScaleSheetLayoutView="70" workbookViewId="0">
      <pane xSplit="1" ySplit="5" topLeftCell="B33" activePane="bottomRight" state="frozen"/>
      <selection activeCell="F78" sqref="F78"/>
      <selection pane="topRight" activeCell="F78" sqref="F78"/>
      <selection pane="bottomLeft" activeCell="F78" sqref="F78"/>
      <selection pane="bottomRight" activeCell="L30" sqref="L30"/>
    </sheetView>
  </sheetViews>
  <sheetFormatPr defaultColWidth="9.28515625" defaultRowHeight="22.5" customHeight="1" x14ac:dyDescent="0.2"/>
  <cols>
    <col min="1" max="1" width="40.7109375" style="17" customWidth="1"/>
    <col min="2" max="2" width="13.85546875" style="192" customWidth="1"/>
    <col min="3" max="3" width="17.85546875" style="193" bestFit="1" customWidth="1"/>
    <col min="4" max="4" width="16.7109375" style="194" bestFit="1" customWidth="1"/>
    <col min="5" max="5" width="18.85546875" style="15" customWidth="1"/>
    <col min="6" max="6" width="17.85546875" style="15" customWidth="1"/>
    <col min="7" max="7" width="13" style="15" bestFit="1" customWidth="1"/>
    <col min="8" max="8" width="11" style="15" bestFit="1" customWidth="1"/>
    <col min="9" max="9" width="13.42578125" style="15" bestFit="1" customWidth="1"/>
    <col min="10" max="10" width="12.7109375" style="15" bestFit="1" customWidth="1"/>
    <col min="11" max="11" width="25" style="192" customWidth="1"/>
    <col min="12" max="12" width="15.28515625" style="194" customWidth="1"/>
    <col min="13" max="13" width="16.140625" style="192" customWidth="1"/>
    <col min="14" max="14" width="13.28515625" style="192" customWidth="1"/>
    <col min="15" max="15" width="14.85546875" style="192" customWidth="1"/>
    <col min="16" max="16" width="16.140625" style="192" customWidth="1"/>
    <col min="17" max="17" width="16.7109375" style="192" customWidth="1"/>
    <col min="18" max="18" width="15.5703125" style="195" bestFit="1" customWidth="1"/>
    <col min="19" max="19" width="18.140625" style="194" customWidth="1"/>
    <col min="20" max="20" width="14.5703125" style="15" bestFit="1" customWidth="1"/>
    <col min="21" max="21" width="12.42578125" style="15" customWidth="1"/>
    <col min="22" max="22" width="13" style="15" bestFit="1" customWidth="1"/>
    <col min="23" max="23" width="22.28515625" style="196" customWidth="1"/>
    <col min="24" max="24" width="5.28515625" style="196" customWidth="1"/>
    <col min="25" max="25" width="14.5703125" style="15" customWidth="1"/>
    <col min="26" max="26" width="11.28515625" style="15" customWidth="1"/>
    <col min="27" max="27" width="15.42578125" style="15" customWidth="1"/>
    <col min="28" max="28" width="14.7109375" style="15" customWidth="1"/>
    <col min="29" max="30" width="11.7109375" style="15" customWidth="1"/>
    <col min="31" max="31" width="12.5703125" style="15" customWidth="1"/>
    <col min="32" max="33" width="11.7109375" style="15" customWidth="1"/>
    <col min="34" max="34" width="13.140625" style="15" bestFit="1" customWidth="1"/>
    <col min="35" max="16384" width="9.28515625" style="15"/>
  </cols>
  <sheetData>
    <row r="1" spans="1:37" s="14" customFormat="1" ht="22.5" customHeight="1" x14ac:dyDescent="0.35">
      <c r="A1" s="539" t="s">
        <v>145</v>
      </c>
      <c r="B1" s="528" t="s">
        <v>0</v>
      </c>
      <c r="C1" s="529"/>
      <c r="D1" s="530"/>
      <c r="E1" s="528" t="s">
        <v>1</v>
      </c>
      <c r="F1" s="529"/>
      <c r="G1" s="530"/>
      <c r="H1" s="528" t="s">
        <v>2</v>
      </c>
      <c r="I1" s="529"/>
      <c r="J1" s="530"/>
      <c r="K1" s="528" t="s">
        <v>3</v>
      </c>
      <c r="L1" s="530"/>
      <c r="M1" s="528" t="s">
        <v>4</v>
      </c>
      <c r="N1" s="529"/>
      <c r="O1" s="529"/>
      <c r="P1" s="529"/>
      <c r="Q1" s="529"/>
      <c r="R1" s="529"/>
      <c r="S1" s="530"/>
      <c r="T1" s="528" t="s">
        <v>5</v>
      </c>
      <c r="U1" s="529"/>
      <c r="V1" s="530"/>
      <c r="W1" s="536" t="s">
        <v>122</v>
      </c>
      <c r="X1" s="56"/>
      <c r="Y1" s="518" t="s">
        <v>127</v>
      </c>
      <c r="Z1" s="519"/>
      <c r="AA1" s="519"/>
      <c r="AB1" s="519"/>
      <c r="AC1" s="519"/>
      <c r="AD1" s="519"/>
      <c r="AE1" s="519"/>
      <c r="AF1" s="519"/>
      <c r="AG1" s="519"/>
      <c r="AH1" s="520"/>
    </row>
    <row r="2" spans="1:37" s="16" customFormat="1" ht="22.5" customHeight="1" x14ac:dyDescent="0.35">
      <c r="A2" s="540"/>
      <c r="B2" s="57" t="s">
        <v>6</v>
      </c>
      <c r="C2" s="58" t="s">
        <v>7</v>
      </c>
      <c r="D2" s="59" t="s">
        <v>8</v>
      </c>
      <c r="E2" s="57" t="s">
        <v>6</v>
      </c>
      <c r="F2" s="58" t="s">
        <v>7</v>
      </c>
      <c r="G2" s="59" t="s">
        <v>8</v>
      </c>
      <c r="H2" s="57" t="s">
        <v>6</v>
      </c>
      <c r="I2" s="58" t="s">
        <v>7</v>
      </c>
      <c r="J2" s="59" t="s">
        <v>8</v>
      </c>
      <c r="K2" s="57" t="s">
        <v>118</v>
      </c>
      <c r="L2" s="60" t="s">
        <v>8</v>
      </c>
      <c r="M2" s="57" t="s">
        <v>120</v>
      </c>
      <c r="N2" s="531" t="s">
        <v>68</v>
      </c>
      <c r="O2" s="532"/>
      <c r="P2" s="532"/>
      <c r="Q2" s="532"/>
      <c r="R2" s="533"/>
      <c r="S2" s="61" t="s">
        <v>8</v>
      </c>
      <c r="T2" s="394" t="s">
        <v>10</v>
      </c>
      <c r="U2" s="393" t="s">
        <v>11</v>
      </c>
      <c r="V2" s="395" t="s">
        <v>8</v>
      </c>
      <c r="W2" s="537"/>
      <c r="X2" s="62"/>
      <c r="Y2" s="521" t="s">
        <v>146</v>
      </c>
      <c r="Z2" s="522"/>
      <c r="AA2" s="523"/>
      <c r="AB2" s="526" t="s">
        <v>147</v>
      </c>
      <c r="AC2" s="522"/>
      <c r="AD2" s="523"/>
      <c r="AE2" s="526" t="s">
        <v>148</v>
      </c>
      <c r="AF2" s="522"/>
      <c r="AG2" s="523"/>
      <c r="AH2" s="416"/>
    </row>
    <row r="3" spans="1:37" s="16" customFormat="1" ht="22.5" customHeight="1" x14ac:dyDescent="0.35">
      <c r="A3" s="63"/>
      <c r="B3" s="57" t="s">
        <v>12</v>
      </c>
      <c r="C3" s="58" t="s">
        <v>13</v>
      </c>
      <c r="D3" s="59" t="s">
        <v>19</v>
      </c>
      <c r="E3" s="57" t="s">
        <v>12</v>
      </c>
      <c r="F3" s="58" t="s">
        <v>13</v>
      </c>
      <c r="G3" s="59" t="s">
        <v>19</v>
      </c>
      <c r="H3" s="57" t="s">
        <v>12</v>
      </c>
      <c r="I3" s="58" t="s">
        <v>13</v>
      </c>
      <c r="J3" s="59"/>
      <c r="K3" s="57"/>
      <c r="L3" s="59" t="s">
        <v>19</v>
      </c>
      <c r="M3" s="57" t="s">
        <v>119</v>
      </c>
      <c r="N3" s="534" t="s">
        <v>66</v>
      </c>
      <c r="O3" s="514" t="s">
        <v>69</v>
      </c>
      <c r="P3" s="514" t="s">
        <v>67</v>
      </c>
      <c r="Q3" s="514" t="s">
        <v>73</v>
      </c>
      <c r="R3" s="516" t="s">
        <v>14</v>
      </c>
      <c r="S3" s="61" t="s">
        <v>121</v>
      </c>
      <c r="T3" s="409" t="s">
        <v>121</v>
      </c>
      <c r="U3" s="393" t="s">
        <v>13</v>
      </c>
      <c r="V3" s="396" t="s">
        <v>121</v>
      </c>
      <c r="W3" s="537"/>
      <c r="X3" s="62"/>
      <c r="Y3" s="524"/>
      <c r="Z3" s="525"/>
      <c r="AA3" s="523"/>
      <c r="AB3" s="527"/>
      <c r="AC3" s="525"/>
      <c r="AD3" s="523"/>
      <c r="AE3" s="527"/>
      <c r="AF3" s="525"/>
      <c r="AG3" s="523"/>
      <c r="AH3" s="416"/>
    </row>
    <row r="4" spans="1:37" s="17" customFormat="1" ht="66.75" customHeight="1" x14ac:dyDescent="0.35">
      <c r="A4" s="64" t="s">
        <v>15</v>
      </c>
      <c r="B4" s="65"/>
      <c r="C4" s="66"/>
      <c r="D4" s="67"/>
      <c r="E4" s="65"/>
      <c r="F4" s="66"/>
      <c r="G4" s="67"/>
      <c r="H4" s="65"/>
      <c r="I4" s="66"/>
      <c r="J4" s="67"/>
      <c r="K4" s="65"/>
      <c r="L4" s="68"/>
      <c r="M4" s="65"/>
      <c r="N4" s="535"/>
      <c r="O4" s="515"/>
      <c r="P4" s="515"/>
      <c r="Q4" s="515"/>
      <c r="R4" s="517"/>
      <c r="S4" s="67"/>
      <c r="T4" s="69"/>
      <c r="U4" s="70"/>
      <c r="V4" s="71"/>
      <c r="W4" s="538"/>
      <c r="X4" s="62"/>
      <c r="Y4" s="417" t="s">
        <v>85</v>
      </c>
      <c r="Z4" s="418" t="s">
        <v>86</v>
      </c>
      <c r="AA4" s="244" t="s">
        <v>14</v>
      </c>
      <c r="AB4" s="243" t="s">
        <v>87</v>
      </c>
      <c r="AC4" s="418" t="s">
        <v>86</v>
      </c>
      <c r="AD4" s="244" t="s">
        <v>14</v>
      </c>
      <c r="AE4" s="243" t="s">
        <v>116</v>
      </c>
      <c r="AF4" s="418" t="s">
        <v>86</v>
      </c>
      <c r="AG4" s="244" t="s">
        <v>14</v>
      </c>
      <c r="AH4" s="419" t="s">
        <v>14</v>
      </c>
    </row>
    <row r="5" spans="1:37" s="17" customFormat="1" ht="10.5" customHeight="1" x14ac:dyDescent="0.25">
      <c r="A5" s="72"/>
      <c r="B5" s="57"/>
      <c r="C5" s="58"/>
      <c r="D5" s="59"/>
      <c r="E5" s="57"/>
      <c r="F5" s="58"/>
      <c r="G5" s="59"/>
      <c r="H5" s="57"/>
      <c r="I5" s="58"/>
      <c r="J5" s="59"/>
      <c r="K5" s="57"/>
      <c r="L5" s="60"/>
      <c r="M5" s="57"/>
      <c r="N5" s="57"/>
      <c r="O5" s="73"/>
      <c r="P5" s="73"/>
      <c r="Q5" s="73"/>
      <c r="R5" s="74"/>
      <c r="S5" s="59"/>
      <c r="T5" s="27"/>
      <c r="U5" s="16"/>
      <c r="V5" s="28"/>
      <c r="W5" s="75"/>
      <c r="X5" s="43"/>
      <c r="Y5" s="420"/>
      <c r="AA5" s="198"/>
      <c r="AB5" s="49"/>
      <c r="AD5" s="198"/>
      <c r="AE5" s="49"/>
      <c r="AG5" s="198"/>
      <c r="AH5" s="421"/>
    </row>
    <row r="6" spans="1:37" s="17" customFormat="1" ht="22.5" customHeight="1" x14ac:dyDescent="0.3">
      <c r="A6" s="76" t="s">
        <v>25</v>
      </c>
      <c r="B6" s="77"/>
      <c r="C6" s="78"/>
      <c r="D6" s="79"/>
      <c r="E6" s="77"/>
      <c r="F6" s="78"/>
      <c r="G6" s="79"/>
      <c r="H6" s="77"/>
      <c r="I6" s="78"/>
      <c r="J6" s="79"/>
      <c r="K6" s="77"/>
      <c r="L6" s="80"/>
      <c r="M6" s="77"/>
      <c r="N6" s="77"/>
      <c r="O6" s="81"/>
      <c r="P6" s="81"/>
      <c r="Q6" s="81"/>
      <c r="R6" s="82"/>
      <c r="S6" s="79"/>
      <c r="T6" s="83"/>
      <c r="U6" s="84"/>
      <c r="V6" s="85"/>
      <c r="W6" s="86"/>
      <c r="X6" s="87"/>
      <c r="Y6" s="420"/>
      <c r="AA6" s="198"/>
      <c r="AB6" s="49"/>
      <c r="AD6" s="198"/>
      <c r="AE6" s="49"/>
      <c r="AG6" s="198"/>
      <c r="AH6" s="421"/>
    </row>
    <row r="7" spans="1:37" s="17" customFormat="1" ht="8.1" customHeight="1" x14ac:dyDescent="0.3">
      <c r="A7" s="88"/>
      <c r="B7" s="57"/>
      <c r="C7" s="89"/>
      <c r="D7" s="59"/>
      <c r="E7" s="57"/>
      <c r="F7" s="89"/>
      <c r="G7" s="59"/>
      <c r="H7" s="57"/>
      <c r="I7" s="89"/>
      <c r="J7" s="59"/>
      <c r="K7" s="57"/>
      <c r="L7" s="60"/>
      <c r="M7" s="57"/>
      <c r="N7" s="57"/>
      <c r="O7" s="73"/>
      <c r="P7" s="73"/>
      <c r="Q7" s="73"/>
      <c r="R7" s="74"/>
      <c r="S7" s="59"/>
      <c r="T7" s="27"/>
      <c r="U7" s="16"/>
      <c r="V7" s="28"/>
      <c r="W7" s="90"/>
      <c r="X7" s="87"/>
      <c r="Y7" s="420"/>
      <c r="AA7" s="198"/>
      <c r="AB7" s="49"/>
      <c r="AD7" s="198"/>
      <c r="AE7" s="49"/>
      <c r="AG7" s="198"/>
      <c r="AH7" s="421"/>
    </row>
    <row r="8" spans="1:37" s="17" customFormat="1" ht="15.75" x14ac:dyDescent="0.25">
      <c r="A8" s="63" t="s">
        <v>50</v>
      </c>
      <c r="B8" s="57"/>
      <c r="C8" s="89"/>
      <c r="D8" s="59"/>
      <c r="E8" s="57"/>
      <c r="F8" s="89"/>
      <c r="G8" s="59"/>
      <c r="H8" s="57"/>
      <c r="I8" s="89"/>
      <c r="J8" s="59"/>
      <c r="K8" s="57"/>
      <c r="L8" s="60"/>
      <c r="M8" s="57"/>
      <c r="N8" s="57"/>
      <c r="O8" s="73"/>
      <c r="P8" s="73"/>
      <c r="Q8" s="73"/>
      <c r="R8" s="74"/>
      <c r="S8" s="59"/>
      <c r="T8" s="27"/>
      <c r="U8" s="16"/>
      <c r="V8" s="28"/>
      <c r="W8" s="90"/>
      <c r="X8" s="87"/>
      <c r="Y8" s="420"/>
      <c r="AA8" s="198"/>
      <c r="AB8" s="49"/>
      <c r="AD8" s="198"/>
      <c r="AE8" s="49"/>
      <c r="AG8" s="198"/>
      <c r="AH8" s="421"/>
    </row>
    <row r="9" spans="1:37" s="17" customFormat="1" ht="22.5" customHeight="1" x14ac:dyDescent="0.25">
      <c r="A9" s="2" t="s">
        <v>22</v>
      </c>
      <c r="B9" s="6">
        <v>4882.8195331834868</v>
      </c>
      <c r="C9" s="1">
        <v>8.2360000000000003E-2</v>
      </c>
      <c r="D9" s="8">
        <f t="shared" ref="D9:D10" si="0">+B9*C9</f>
        <v>402.149016752992</v>
      </c>
      <c r="E9" s="57"/>
      <c r="F9" s="89"/>
      <c r="G9" s="59"/>
      <c r="H9" s="57"/>
      <c r="I9" s="89"/>
      <c r="J9" s="59"/>
      <c r="K9" s="6">
        <f t="shared" ref="K9:K10" si="1">+B9+E9+H9</f>
        <v>4882.8195331834868</v>
      </c>
      <c r="L9" s="8">
        <f t="shared" ref="L9:L10" si="2">+D9+G9+J9</f>
        <v>402.149016752992</v>
      </c>
      <c r="M9" s="57"/>
      <c r="N9" s="57"/>
      <c r="O9" s="73"/>
      <c r="P9" s="73"/>
      <c r="Q9" s="73"/>
      <c r="R9" s="74"/>
      <c r="S9" s="59"/>
      <c r="T9" s="27"/>
      <c r="U9" s="16"/>
      <c r="V9" s="28"/>
      <c r="W9" s="11">
        <f>L9+S9+V9</f>
        <v>402.149016752992</v>
      </c>
      <c r="X9" s="52"/>
      <c r="Y9" s="422">
        <v>22.802767219966881</v>
      </c>
      <c r="Z9" s="200">
        <v>7.6171984717662395</v>
      </c>
      <c r="AA9" s="240">
        <f>SUM(Y9:Z9)</f>
        <v>30.419965691733122</v>
      </c>
      <c r="AB9" s="236"/>
      <c r="AC9" s="35"/>
      <c r="AD9" s="240">
        <f>SUM(AB9:AC9)</f>
        <v>0</v>
      </c>
      <c r="AE9" s="236"/>
      <c r="AF9" s="35"/>
      <c r="AG9" s="240"/>
      <c r="AH9" s="423">
        <f>AA9+AD9+AG9</f>
        <v>30.419965691733122</v>
      </c>
    </row>
    <row r="10" spans="1:37" s="17" customFormat="1" ht="22.5" customHeight="1" x14ac:dyDescent="0.35">
      <c r="A10" s="2" t="s">
        <v>23</v>
      </c>
      <c r="B10" s="6">
        <f>B9</f>
        <v>4882.8195331834868</v>
      </c>
      <c r="C10" s="91">
        <v>8.695E-2</v>
      </c>
      <c r="D10" s="31">
        <f t="shared" si="0"/>
        <v>424.56115841030419</v>
      </c>
      <c r="E10" s="57"/>
      <c r="F10" s="89"/>
      <c r="G10" s="59"/>
      <c r="H10" s="57"/>
      <c r="I10" s="89"/>
      <c r="J10" s="59"/>
      <c r="K10" s="92">
        <f t="shared" si="1"/>
        <v>4882.8195331834868</v>
      </c>
      <c r="L10" s="33">
        <f t="shared" si="2"/>
        <v>424.56115841030419</v>
      </c>
      <c r="M10" s="57"/>
      <c r="N10" s="57"/>
      <c r="O10" s="73"/>
      <c r="P10" s="73"/>
      <c r="Q10" s="73"/>
      <c r="R10" s="74"/>
      <c r="S10" s="59"/>
      <c r="T10" s="93">
        <v>5.7745732763651949</v>
      </c>
      <c r="U10" s="172">
        <v>19.170000000000002</v>
      </c>
      <c r="V10" s="31">
        <f>+T10*U10</f>
        <v>110.6985697079208</v>
      </c>
      <c r="W10" s="94">
        <f>L10+S10+V10</f>
        <v>535.25972811822498</v>
      </c>
      <c r="X10" s="54"/>
      <c r="Y10" s="424"/>
      <c r="Z10" s="35"/>
      <c r="AA10" s="240">
        <f>SUM(Y10:Z10)</f>
        <v>0</v>
      </c>
      <c r="AB10" s="251">
        <v>32.099918874418073</v>
      </c>
      <c r="AC10" s="199">
        <v>-1.1688683828496425</v>
      </c>
      <c r="AD10" s="240">
        <f>SUM(AB10:AC10)</f>
        <v>30.931050491568431</v>
      </c>
      <c r="AE10" s="251">
        <v>18.261745054106239</v>
      </c>
      <c r="AF10" s="199"/>
      <c r="AG10" s="240">
        <f>SUM(AE10:AF10)</f>
        <v>18.261745054106239</v>
      </c>
      <c r="AH10" s="425">
        <f>AA10+AD10+AG10</f>
        <v>49.19279554567467</v>
      </c>
    </row>
    <row r="11" spans="1:37" ht="15" x14ac:dyDescent="0.2">
      <c r="A11" s="2" t="s">
        <v>24</v>
      </c>
      <c r="B11" s="6">
        <f>B10</f>
        <v>4882.8195331834868</v>
      </c>
      <c r="C11" s="256">
        <f>SUM(C9:C10)</f>
        <v>0.16931000000000002</v>
      </c>
      <c r="D11" s="8">
        <f>SUM(D9:D10)</f>
        <v>826.71017516329619</v>
      </c>
      <c r="E11" s="6"/>
      <c r="F11" s="1"/>
      <c r="G11" s="8"/>
      <c r="H11" s="6"/>
      <c r="I11" s="1"/>
      <c r="J11" s="8"/>
      <c r="K11" s="287">
        <f>K10</f>
        <v>4882.8195331834868</v>
      </c>
      <c r="L11" s="8">
        <f>+D11+G11+J11</f>
        <v>826.71017516329619</v>
      </c>
      <c r="M11" s="6"/>
      <c r="N11" s="6"/>
      <c r="O11" s="7"/>
      <c r="P11" s="7"/>
      <c r="Q11" s="7"/>
      <c r="R11" s="51"/>
      <c r="S11" s="8"/>
      <c r="T11" s="95"/>
      <c r="V11" s="8">
        <f>SUM(V9:V10)</f>
        <v>110.6985697079208</v>
      </c>
      <c r="W11" s="11">
        <f>SUM(W9:W10)</f>
        <v>937.40874487121698</v>
      </c>
      <c r="X11" s="52"/>
      <c r="Y11" s="424">
        <f t="shared" ref="Y11:AH11" si="3">SUM(Y9:Y10)</f>
        <v>22.802767219966881</v>
      </c>
      <c r="Z11" s="35">
        <f t="shared" si="3"/>
        <v>7.6171984717662395</v>
      </c>
      <c r="AA11" s="36">
        <f t="shared" si="3"/>
        <v>30.419965691733122</v>
      </c>
      <c r="AB11" s="236">
        <f t="shared" si="3"/>
        <v>32.099918874418073</v>
      </c>
      <c r="AC11" s="35">
        <f t="shared" si="3"/>
        <v>-1.1688683828496425</v>
      </c>
      <c r="AD11" s="36">
        <f t="shared" si="3"/>
        <v>30.931050491568431</v>
      </c>
      <c r="AE11" s="236">
        <f t="shared" ref="AE11:AG11" si="4">SUM(AE9:AE10)</f>
        <v>18.261745054106239</v>
      </c>
      <c r="AF11" s="35"/>
      <c r="AG11" s="36">
        <f t="shared" si="4"/>
        <v>18.261745054106239</v>
      </c>
      <c r="AH11" s="426">
        <f t="shared" si="3"/>
        <v>79.612761237407796</v>
      </c>
      <c r="AI11" s="17"/>
      <c r="AJ11" s="17"/>
      <c r="AK11" s="255"/>
    </row>
    <row r="12" spans="1:37" ht="15.75" x14ac:dyDescent="0.25">
      <c r="A12" s="63"/>
      <c r="B12" s="6"/>
      <c r="C12" s="1"/>
      <c r="D12" s="8"/>
      <c r="E12" s="6"/>
      <c r="F12" s="1"/>
      <c r="G12" s="8"/>
      <c r="H12" s="6"/>
      <c r="I12" s="1"/>
      <c r="J12" s="8"/>
      <c r="K12" s="6"/>
      <c r="L12" s="8"/>
      <c r="M12" s="6"/>
      <c r="N12" s="6"/>
      <c r="O12" s="7"/>
      <c r="P12" s="7"/>
      <c r="Q12" s="7"/>
      <c r="R12" s="51"/>
      <c r="S12" s="8"/>
      <c r="T12" s="93"/>
      <c r="U12" s="10"/>
      <c r="V12" s="8"/>
      <c r="W12" s="11"/>
      <c r="X12" s="52"/>
      <c r="Y12" s="424"/>
      <c r="Z12" s="35"/>
      <c r="AA12" s="36"/>
      <c r="AB12" s="236"/>
      <c r="AC12" s="35"/>
      <c r="AD12" s="36"/>
      <c r="AE12" s="236"/>
      <c r="AF12" s="35"/>
      <c r="AG12" s="36"/>
      <c r="AH12" s="426"/>
      <c r="AI12" s="17"/>
      <c r="AJ12" s="17"/>
      <c r="AK12" s="257"/>
    </row>
    <row r="13" spans="1:37" ht="15.75" x14ac:dyDescent="0.25">
      <c r="A13" s="63" t="s">
        <v>51</v>
      </c>
      <c r="B13" s="6"/>
      <c r="C13" s="1"/>
      <c r="D13" s="8"/>
      <c r="E13" s="6"/>
      <c r="F13" s="1"/>
      <c r="G13" s="8"/>
      <c r="H13" s="6"/>
      <c r="I13" s="1"/>
      <c r="J13" s="8"/>
      <c r="K13" s="6"/>
      <c r="L13" s="8"/>
      <c r="M13" s="6"/>
      <c r="N13" s="6"/>
      <c r="O13" s="7"/>
      <c r="P13" s="7"/>
      <c r="Q13" s="7"/>
      <c r="R13" s="51"/>
      <c r="S13" s="8"/>
      <c r="T13" s="93"/>
      <c r="U13" s="10"/>
      <c r="V13" s="8"/>
      <c r="W13" s="11"/>
      <c r="X13" s="52"/>
      <c r="Y13" s="424"/>
      <c r="Z13" s="35"/>
      <c r="AA13" s="36"/>
      <c r="AB13" s="236"/>
      <c r="AC13" s="35"/>
      <c r="AD13" s="36"/>
      <c r="AE13" s="236"/>
      <c r="AF13" s="35"/>
      <c r="AG13" s="36"/>
      <c r="AH13" s="426"/>
      <c r="AI13" s="17"/>
      <c r="AJ13" s="17"/>
      <c r="AK13" s="17"/>
    </row>
    <row r="14" spans="1:37" ht="22.5" customHeight="1" x14ac:dyDescent="0.2">
      <c r="A14" s="2" t="s">
        <v>22</v>
      </c>
      <c r="B14" s="9">
        <v>30.125972993541204</v>
      </c>
      <c r="C14" s="1">
        <v>8.2360000000000003E-2</v>
      </c>
      <c r="D14" s="8">
        <f t="shared" ref="D14:D15" si="5">+B14*C14</f>
        <v>2.4811751357480536</v>
      </c>
      <c r="E14" s="6">
        <v>69.724666794105545</v>
      </c>
      <c r="F14" s="1">
        <v>8.2360000000000003E-2</v>
      </c>
      <c r="G14" s="8">
        <f t="shared" ref="G14:G15" si="6">+E14*F14</f>
        <v>5.7425235571625333</v>
      </c>
      <c r="H14" s="6">
        <v>197.232217696677</v>
      </c>
      <c r="I14" s="1">
        <v>8.2360000000000003E-2</v>
      </c>
      <c r="J14" s="8">
        <f t="shared" ref="J14:J15" si="7">+H14*I14</f>
        <v>16.244045449498319</v>
      </c>
      <c r="K14" s="6">
        <f t="shared" ref="K14:K15" si="8">+B14+E14+H14</f>
        <v>297.08285748432377</v>
      </c>
      <c r="L14" s="8">
        <f t="shared" ref="L14:L15" si="9">+D14+G14+J14</f>
        <v>24.467744142408904</v>
      </c>
      <c r="M14" s="6"/>
      <c r="N14" s="6"/>
      <c r="O14" s="7"/>
      <c r="P14" s="7"/>
      <c r="Q14" s="7"/>
      <c r="R14" s="51"/>
      <c r="S14" s="8"/>
      <c r="T14" s="93"/>
      <c r="U14" s="10"/>
      <c r="V14" s="8"/>
      <c r="W14" s="11">
        <f>L14+S14+V14</f>
        <v>24.467744142408904</v>
      </c>
      <c r="X14" s="52"/>
      <c r="Y14" s="422">
        <v>1.3873769444517918</v>
      </c>
      <c r="Z14" s="200">
        <v>0.46344925767554507</v>
      </c>
      <c r="AA14" s="240">
        <f>SUM(Y14:Z14)</f>
        <v>1.850826202127337</v>
      </c>
      <c r="AB14" s="236"/>
      <c r="AC14" s="35"/>
      <c r="AD14" s="240">
        <f>SUM(AB14:AC14)</f>
        <v>0</v>
      </c>
      <c r="AE14" s="236"/>
      <c r="AF14" s="35"/>
      <c r="AG14" s="240">
        <f>SUM(AE14:AF14)</f>
        <v>0</v>
      </c>
      <c r="AH14" s="427">
        <f>AA14+AD14+AG14</f>
        <v>1.850826202127337</v>
      </c>
      <c r="AI14" s="17"/>
      <c r="AJ14" s="17"/>
      <c r="AK14" s="17"/>
    </row>
    <row r="15" spans="1:37" ht="22.5" customHeight="1" x14ac:dyDescent="0.35">
      <c r="A15" s="2" t="s">
        <v>23</v>
      </c>
      <c r="B15" s="9">
        <f>B14</f>
        <v>30.125972993541204</v>
      </c>
      <c r="C15" s="91">
        <v>0.14329</v>
      </c>
      <c r="D15" s="31">
        <f t="shared" si="5"/>
        <v>4.3167506702445193</v>
      </c>
      <c r="E15" s="6">
        <f>E14</f>
        <v>69.724666794105545</v>
      </c>
      <c r="F15" s="91">
        <v>9.7509999999999999E-2</v>
      </c>
      <c r="G15" s="31">
        <f t="shared" si="6"/>
        <v>6.7988522590932314</v>
      </c>
      <c r="H15" s="6">
        <f>H14</f>
        <v>197.232217696677</v>
      </c>
      <c r="I15" s="91">
        <v>2.4740000000000002E-2</v>
      </c>
      <c r="J15" s="31">
        <f t="shared" si="7"/>
        <v>4.8795250658157894</v>
      </c>
      <c r="K15" s="92">
        <f t="shared" si="8"/>
        <v>297.08285748432377</v>
      </c>
      <c r="L15" s="33">
        <f t="shared" si="9"/>
        <v>15.99512799515354</v>
      </c>
      <c r="M15" s="6"/>
      <c r="N15" s="6"/>
      <c r="O15" s="7"/>
      <c r="P15" s="7"/>
      <c r="Q15" s="7"/>
      <c r="R15" s="51"/>
      <c r="S15" s="8"/>
      <c r="T15" s="93">
        <v>0.16536428930440492</v>
      </c>
      <c r="U15" s="10">
        <v>19.170000000000002</v>
      </c>
      <c r="V15" s="31">
        <f>+T15*U15</f>
        <v>3.1700334259654426</v>
      </c>
      <c r="W15" s="94">
        <f>L15+S15+V15</f>
        <v>19.165161421118981</v>
      </c>
      <c r="X15" s="54"/>
      <c r="Y15" s="428"/>
      <c r="Z15" s="38"/>
      <c r="AA15" s="240">
        <f>SUM(Y15:Z15)</f>
        <v>0</v>
      </c>
      <c r="AB15" s="251">
        <v>1.9530387226925885</v>
      </c>
      <c r="AC15" s="199">
        <v>-7.111685304774161E-2</v>
      </c>
      <c r="AD15" s="240">
        <f>SUM(AB15:AC15)</f>
        <v>1.881921869644847</v>
      </c>
      <c r="AE15" s="251">
        <v>1.1110898869913708</v>
      </c>
      <c r="AF15" s="199"/>
      <c r="AG15" s="240">
        <f>SUM(AE15:AF15)</f>
        <v>1.1110898869913708</v>
      </c>
      <c r="AH15" s="425">
        <f>AA15+AD15+AG15</f>
        <v>2.9930117566362178</v>
      </c>
      <c r="AI15" s="17"/>
      <c r="AJ15" s="17"/>
      <c r="AK15" s="17"/>
    </row>
    <row r="16" spans="1:37" ht="15" x14ac:dyDescent="0.2">
      <c r="A16" s="2" t="s">
        <v>24</v>
      </c>
      <c r="B16" s="9">
        <f>B15</f>
        <v>30.125972993541204</v>
      </c>
      <c r="C16" s="1">
        <f>SUM(C14:C15)</f>
        <v>0.22565000000000002</v>
      </c>
      <c r="D16" s="8">
        <f>SUM(D14:D15)</f>
        <v>6.7979258059925733</v>
      </c>
      <c r="E16" s="6">
        <f>E15</f>
        <v>69.724666794105545</v>
      </c>
      <c r="F16" s="1">
        <f>SUM(F14:F15)</f>
        <v>0.17987</v>
      </c>
      <c r="G16" s="8">
        <f>SUM(G14:G15)</f>
        <v>12.541375816255766</v>
      </c>
      <c r="H16" s="6">
        <f>H15</f>
        <v>197.232217696677</v>
      </c>
      <c r="I16" s="1">
        <f>SUM(I14:I15)</f>
        <v>0.1071</v>
      </c>
      <c r="J16" s="8">
        <f>SUM(J14:J15)</f>
        <v>21.123570515314107</v>
      </c>
      <c r="K16" s="287">
        <f>K15</f>
        <v>297.08285748432377</v>
      </c>
      <c r="L16" s="8">
        <f>+D16+G16+J16</f>
        <v>40.462872137562442</v>
      </c>
      <c r="M16" s="6"/>
      <c r="N16" s="6"/>
      <c r="O16" s="7"/>
      <c r="P16" s="7"/>
      <c r="Q16" s="7"/>
      <c r="R16" s="51"/>
      <c r="S16" s="8"/>
      <c r="T16" s="95"/>
      <c r="V16" s="8">
        <f>SUM(V14:V15)</f>
        <v>3.1700334259654426</v>
      </c>
      <c r="W16" s="11">
        <f>SUM(W14:W15)</f>
        <v>43.632905563527885</v>
      </c>
      <c r="X16" s="52"/>
      <c r="Y16" s="424">
        <f t="shared" ref="Y16:AH16" si="10">SUM(Y14:Y15)</f>
        <v>1.3873769444517918</v>
      </c>
      <c r="Z16" s="35">
        <f t="shared" si="10"/>
        <v>0.46344925767554507</v>
      </c>
      <c r="AA16" s="36">
        <f t="shared" si="10"/>
        <v>1.850826202127337</v>
      </c>
      <c r="AB16" s="236">
        <f t="shared" si="10"/>
        <v>1.9530387226925885</v>
      </c>
      <c r="AC16" s="35">
        <f t="shared" si="10"/>
        <v>-7.111685304774161E-2</v>
      </c>
      <c r="AD16" s="36">
        <f t="shared" si="10"/>
        <v>1.881921869644847</v>
      </c>
      <c r="AE16" s="236">
        <f t="shared" ref="AE16:AG16" si="11">SUM(AE14:AE15)</f>
        <v>1.1110898869913708</v>
      </c>
      <c r="AF16" s="35"/>
      <c r="AG16" s="36">
        <f t="shared" si="11"/>
        <v>1.1110898869913708</v>
      </c>
      <c r="AH16" s="426">
        <f t="shared" si="10"/>
        <v>4.8438379587635545</v>
      </c>
      <c r="AI16" s="17"/>
      <c r="AJ16" s="17"/>
      <c r="AK16" s="17"/>
    </row>
    <row r="17" spans="1:37" s="22" customFormat="1" ht="14.1" customHeight="1" x14ac:dyDescent="0.35">
      <c r="A17" s="63"/>
      <c r="B17" s="92"/>
      <c r="C17" s="1"/>
      <c r="D17" s="33"/>
      <c r="E17" s="92"/>
      <c r="F17" s="1"/>
      <c r="G17" s="33"/>
      <c r="H17" s="92"/>
      <c r="I17" s="1"/>
      <c r="J17" s="33"/>
      <c r="K17" s="92"/>
      <c r="L17" s="33"/>
      <c r="M17" s="92"/>
      <c r="N17" s="92"/>
      <c r="O17" s="96"/>
      <c r="P17" s="96"/>
      <c r="Q17" s="96"/>
      <c r="R17" s="51"/>
      <c r="S17" s="33"/>
      <c r="T17" s="97"/>
      <c r="U17" s="15"/>
      <c r="V17" s="33"/>
      <c r="W17" s="98"/>
      <c r="X17" s="21"/>
      <c r="Y17" s="429"/>
      <c r="Z17" s="39"/>
      <c r="AA17" s="37"/>
      <c r="AB17" s="237"/>
      <c r="AC17" s="39"/>
      <c r="AD17" s="37"/>
      <c r="AE17" s="237"/>
      <c r="AF17" s="39"/>
      <c r="AG17" s="37"/>
      <c r="AH17" s="430"/>
      <c r="AI17" s="17"/>
      <c r="AJ17" s="17"/>
      <c r="AK17" s="17"/>
    </row>
    <row r="18" spans="1:37" s="22" customFormat="1" ht="14.1" customHeight="1" x14ac:dyDescent="0.25">
      <c r="A18" s="63" t="s">
        <v>52</v>
      </c>
      <c r="B18" s="6"/>
      <c r="C18" s="1"/>
      <c r="D18" s="8"/>
      <c r="E18" s="6"/>
      <c r="F18" s="1"/>
      <c r="G18" s="8"/>
      <c r="H18" s="6"/>
      <c r="I18" s="1"/>
      <c r="J18" s="8"/>
      <c r="K18" s="6"/>
      <c r="L18" s="8"/>
      <c r="M18" s="6"/>
      <c r="N18" s="6"/>
      <c r="O18" s="7"/>
      <c r="P18" s="7"/>
      <c r="Q18" s="7"/>
      <c r="R18" s="51"/>
      <c r="S18" s="8"/>
      <c r="T18" s="93"/>
      <c r="U18" s="10"/>
      <c r="V18" s="8"/>
      <c r="W18" s="11"/>
      <c r="X18" s="52"/>
      <c r="Y18" s="424"/>
      <c r="Z18" s="35"/>
      <c r="AA18" s="36"/>
      <c r="AB18" s="236"/>
      <c r="AC18" s="35"/>
      <c r="AD18" s="36"/>
      <c r="AE18" s="236"/>
      <c r="AF18" s="35"/>
      <c r="AG18" s="36"/>
      <c r="AH18" s="426"/>
      <c r="AI18" s="17"/>
      <c r="AJ18" s="17"/>
      <c r="AK18" s="17"/>
    </row>
    <row r="19" spans="1:37" s="22" customFormat="1" ht="18" customHeight="1" x14ac:dyDescent="0.2">
      <c r="A19" s="2" t="s">
        <v>22</v>
      </c>
      <c r="B19" s="6">
        <v>10.743181733928401</v>
      </c>
      <c r="C19" s="1">
        <v>8.2360000000000003E-2</v>
      </c>
      <c r="D19" s="8">
        <f>+B19*C19</f>
        <v>0.88480844760634314</v>
      </c>
      <c r="E19" s="6">
        <v>32.605219178586985</v>
      </c>
      <c r="F19" s="1">
        <v>8.2360000000000003E-2</v>
      </c>
      <c r="G19" s="8">
        <f>+E19*F19</f>
        <v>2.6853658515484242</v>
      </c>
      <c r="H19" s="6">
        <v>28.127952853043276</v>
      </c>
      <c r="I19" s="1">
        <v>8.2360000000000003E-2</v>
      </c>
      <c r="J19" s="8">
        <f>+H19*I19</f>
        <v>2.3166181969766444</v>
      </c>
      <c r="K19" s="6">
        <f>+B19+E19+H19</f>
        <v>71.476353765558656</v>
      </c>
      <c r="L19" s="8">
        <f>+D19+G19+J19</f>
        <v>5.8867924961314113</v>
      </c>
      <c r="M19" s="6"/>
      <c r="N19" s="6"/>
      <c r="O19" s="7"/>
      <c r="P19" s="7"/>
      <c r="Q19" s="7"/>
      <c r="R19" s="51"/>
      <c r="S19" s="8"/>
      <c r="T19" s="93"/>
      <c r="U19" s="10"/>
      <c r="V19" s="8"/>
      <c r="W19" s="11">
        <f>L19+S19+V19</f>
        <v>5.8867924961314113</v>
      </c>
      <c r="X19" s="52"/>
      <c r="Y19" s="422">
        <v>0.33379457208515889</v>
      </c>
      <c r="Z19" s="200">
        <v>0.1115031118742715</v>
      </c>
      <c r="AA19" s="240">
        <f>SUM(Y19:Z19)</f>
        <v>0.44529768395943037</v>
      </c>
      <c r="AB19" s="236"/>
      <c r="AC19" s="35"/>
      <c r="AD19" s="240">
        <f>SUM(AB19:AC19)</f>
        <v>0</v>
      </c>
      <c r="AE19" s="236"/>
      <c r="AF19" s="35"/>
      <c r="AG19" s="240">
        <f>SUM(AE19:AF19)</f>
        <v>0</v>
      </c>
      <c r="AH19" s="427">
        <f>AA19+AD19+AG19</f>
        <v>0.44529768395943037</v>
      </c>
      <c r="AI19" s="17"/>
      <c r="AJ19" s="17"/>
      <c r="AK19" s="17"/>
    </row>
    <row r="20" spans="1:37" s="22" customFormat="1" ht="18" customHeight="1" x14ac:dyDescent="0.35">
      <c r="A20" s="2" t="s">
        <v>23</v>
      </c>
      <c r="B20" s="6">
        <f>B19</f>
        <v>10.743181733928401</v>
      </c>
      <c r="C20" s="91">
        <v>0.25625999999999999</v>
      </c>
      <c r="D20" s="31">
        <f>+B20*C20</f>
        <v>2.7530477511364917</v>
      </c>
      <c r="E20" s="6">
        <f>E19</f>
        <v>32.605219178586985</v>
      </c>
      <c r="F20" s="91">
        <v>8.695E-2</v>
      </c>
      <c r="G20" s="31">
        <f>+E20*F20</f>
        <v>2.8350238075781382</v>
      </c>
      <c r="H20" s="6">
        <f>H19</f>
        <v>28.127952853043276</v>
      </c>
      <c r="I20" s="91">
        <v>3.1899999999999998E-2</v>
      </c>
      <c r="J20" s="31">
        <f>+H20*I20</f>
        <v>0.89728169601208041</v>
      </c>
      <c r="K20" s="92">
        <f>+B20+E20+H20</f>
        <v>71.476353765558656</v>
      </c>
      <c r="L20" s="33">
        <f>+D20+G20+J20</f>
        <v>6.4853532547267099</v>
      </c>
      <c r="M20" s="6"/>
      <c r="N20" s="6"/>
      <c r="O20" s="7"/>
      <c r="P20" s="7"/>
      <c r="Q20" s="7"/>
      <c r="R20" s="51"/>
      <c r="S20" s="8"/>
      <c r="T20" s="93">
        <v>-8.6458555528999802E-3</v>
      </c>
      <c r="U20" s="10">
        <v>19.170000000000002</v>
      </c>
      <c r="V20" s="31">
        <f>+T20*U20</f>
        <v>-0.16574105094909264</v>
      </c>
      <c r="W20" s="94">
        <f>L20+S20+V20</f>
        <v>6.3196122037776172</v>
      </c>
      <c r="X20" s="54"/>
      <c r="Y20" s="428"/>
      <c r="Z20" s="38"/>
      <c r="AA20" s="240">
        <f>SUM(Y20:Z20)</f>
        <v>0</v>
      </c>
      <c r="AB20" s="251">
        <v>0.46988940339102658</v>
      </c>
      <c r="AC20" s="199">
        <v>-1.7110288322179118E-2</v>
      </c>
      <c r="AD20" s="240">
        <f>SUM(AB20:AC20)</f>
        <v>0.45277911506884749</v>
      </c>
      <c r="AE20" s="251">
        <v>0.26732156308318938</v>
      </c>
      <c r="AF20" s="199"/>
      <c r="AG20" s="240">
        <f>SUM(AE20:AF20)</f>
        <v>0.26732156308318938</v>
      </c>
      <c r="AH20" s="425">
        <f>AA20+AD20+AG20</f>
        <v>0.72010067815203693</v>
      </c>
      <c r="AI20" s="17"/>
      <c r="AJ20" s="17"/>
      <c r="AK20" s="17"/>
    </row>
    <row r="21" spans="1:37" s="22" customFormat="1" ht="14.1" customHeight="1" x14ac:dyDescent="0.2">
      <c r="A21" s="2" t="s">
        <v>24</v>
      </c>
      <c r="B21" s="6">
        <f>B20</f>
        <v>10.743181733928401</v>
      </c>
      <c r="C21" s="1">
        <f>SUM(C19:C20)</f>
        <v>0.33861999999999998</v>
      </c>
      <c r="D21" s="8">
        <f>SUM(D19:D20)</f>
        <v>3.6378561987428348</v>
      </c>
      <c r="E21" s="6">
        <f>E20</f>
        <v>32.605219178586985</v>
      </c>
      <c r="F21" s="1">
        <f>SUM(F19:F20)</f>
        <v>0.16931000000000002</v>
      </c>
      <c r="G21" s="8">
        <f>SUM(G19:G20)</f>
        <v>5.5203896591265629</v>
      </c>
      <c r="H21" s="6">
        <f>H20</f>
        <v>28.127952853043276</v>
      </c>
      <c r="I21" s="1">
        <f>SUM(I19:I20)</f>
        <v>0.11426</v>
      </c>
      <c r="J21" s="8">
        <f>SUM(J19:J20)</f>
        <v>3.2138998929887248</v>
      </c>
      <c r="K21" s="287">
        <f>K20</f>
        <v>71.476353765558656</v>
      </c>
      <c r="L21" s="8">
        <f>+D21+G21+J21</f>
        <v>12.372145750858122</v>
      </c>
      <c r="M21" s="6"/>
      <c r="N21" s="6"/>
      <c r="O21" s="7"/>
      <c r="P21" s="7"/>
      <c r="Q21" s="7"/>
      <c r="R21" s="51"/>
      <c r="S21" s="8"/>
      <c r="T21" s="95"/>
      <c r="U21" s="15"/>
      <c r="V21" s="8">
        <f>SUM(V19:V20)</f>
        <v>-0.16574105094909264</v>
      </c>
      <c r="W21" s="11">
        <f>SUM(W19:W20)</f>
        <v>12.206404699909029</v>
      </c>
      <c r="X21" s="53"/>
      <c r="Y21" s="424">
        <f t="shared" ref="Y21:AH21" si="12">SUM(Y19:Y20)</f>
        <v>0.33379457208515889</v>
      </c>
      <c r="Z21" s="35">
        <f t="shared" si="12"/>
        <v>0.1115031118742715</v>
      </c>
      <c r="AA21" s="36">
        <f t="shared" si="12"/>
        <v>0.44529768395943037</v>
      </c>
      <c r="AB21" s="236">
        <f t="shared" si="12"/>
        <v>0.46988940339102658</v>
      </c>
      <c r="AC21" s="35">
        <f t="shared" si="12"/>
        <v>-1.7110288322179118E-2</v>
      </c>
      <c r="AD21" s="36">
        <f t="shared" si="12"/>
        <v>0.45277911506884749</v>
      </c>
      <c r="AE21" s="236">
        <f t="shared" ref="AE21:AG21" si="13">SUM(AE19:AE20)</f>
        <v>0.26732156308318938</v>
      </c>
      <c r="AF21" s="35"/>
      <c r="AG21" s="36">
        <f t="shared" si="13"/>
        <v>0.26732156308318938</v>
      </c>
      <c r="AH21" s="426">
        <f t="shared" si="12"/>
        <v>1.1653983621114672</v>
      </c>
      <c r="AI21" s="17"/>
      <c r="AJ21" s="17"/>
      <c r="AK21" s="17"/>
    </row>
    <row r="22" spans="1:37" s="22" customFormat="1" ht="14.1" customHeight="1" x14ac:dyDescent="0.35">
      <c r="A22" s="63"/>
      <c r="B22" s="92"/>
      <c r="C22" s="1"/>
      <c r="D22" s="33"/>
      <c r="E22" s="92"/>
      <c r="F22" s="1"/>
      <c r="G22" s="33"/>
      <c r="H22" s="92"/>
      <c r="I22" s="1"/>
      <c r="J22" s="33"/>
      <c r="K22" s="92"/>
      <c r="L22" s="33"/>
      <c r="M22" s="92"/>
      <c r="N22" s="92"/>
      <c r="O22" s="96"/>
      <c r="P22" s="96"/>
      <c r="Q22" s="96"/>
      <c r="R22" s="51"/>
      <c r="S22" s="33"/>
      <c r="T22" s="97"/>
      <c r="U22" s="10"/>
      <c r="V22" s="33"/>
      <c r="W22" s="98"/>
      <c r="X22" s="21"/>
      <c r="Y22" s="429"/>
      <c r="Z22" s="39"/>
      <c r="AA22" s="37"/>
      <c r="AB22" s="237"/>
      <c r="AC22" s="39"/>
      <c r="AD22" s="37"/>
      <c r="AE22" s="237"/>
      <c r="AF22" s="39"/>
      <c r="AG22" s="37"/>
      <c r="AH22" s="430"/>
      <c r="AI22" s="17"/>
      <c r="AJ22" s="17"/>
      <c r="AK22" s="17"/>
    </row>
    <row r="23" spans="1:37" s="22" customFormat="1" ht="14.1" customHeight="1" x14ac:dyDescent="0.25">
      <c r="A23" s="63" t="s">
        <v>53</v>
      </c>
      <c r="B23" s="6"/>
      <c r="C23" s="1"/>
      <c r="D23" s="8"/>
      <c r="E23" s="6"/>
      <c r="F23" s="1"/>
      <c r="G23" s="8"/>
      <c r="H23" s="6"/>
      <c r="I23" s="1"/>
      <c r="J23" s="8"/>
      <c r="K23" s="6"/>
      <c r="L23" s="8"/>
      <c r="M23" s="6"/>
      <c r="N23" s="6"/>
      <c r="O23" s="7"/>
      <c r="P23" s="7"/>
      <c r="Q23" s="7"/>
      <c r="R23" s="51"/>
      <c r="S23" s="8"/>
      <c r="T23" s="93"/>
      <c r="U23" s="10"/>
      <c r="V23" s="8"/>
      <c r="W23" s="11"/>
      <c r="X23" s="52"/>
      <c r="Y23" s="424"/>
      <c r="Z23" s="35"/>
      <c r="AA23" s="36"/>
      <c r="AB23" s="236"/>
      <c r="AC23" s="35"/>
      <c r="AD23" s="36"/>
      <c r="AE23" s="236"/>
      <c r="AF23" s="35"/>
      <c r="AG23" s="36"/>
      <c r="AH23" s="426"/>
      <c r="AI23" s="17"/>
      <c r="AJ23" s="17"/>
      <c r="AK23" s="17"/>
    </row>
    <row r="24" spans="1:37" s="22" customFormat="1" ht="14.1" customHeight="1" x14ac:dyDescent="0.2">
      <c r="A24" s="2" t="s">
        <v>22</v>
      </c>
      <c r="B24" s="6">
        <v>0.40874560558819484</v>
      </c>
      <c r="C24" s="1">
        <v>8.2360000000000003E-2</v>
      </c>
      <c r="D24" s="8">
        <f t="shared" ref="D24:D25" si="14">+B24*C24</f>
        <v>3.3664288076243727E-2</v>
      </c>
      <c r="E24" s="6">
        <v>34.549751017113344</v>
      </c>
      <c r="F24" s="1">
        <v>8.2360000000000003E-2</v>
      </c>
      <c r="G24" s="8">
        <f t="shared" ref="G24:G25" si="15">+E24*F24</f>
        <v>2.8455174937694552</v>
      </c>
      <c r="H24" s="6"/>
      <c r="I24" s="1"/>
      <c r="J24" s="8"/>
      <c r="K24" s="6">
        <f t="shared" ref="K24:K25" si="16">+B24+E24+H24</f>
        <v>34.958496622701539</v>
      </c>
      <c r="L24" s="8">
        <f t="shared" ref="L24:L25" si="17">+D24+G24+J24</f>
        <v>2.8791817818456988</v>
      </c>
      <c r="M24" s="6"/>
      <c r="N24" s="6"/>
      <c r="O24" s="7"/>
      <c r="P24" s="7"/>
      <c r="Q24" s="7"/>
      <c r="R24" s="51"/>
      <c r="S24" s="8"/>
      <c r="T24" s="93"/>
      <c r="U24" s="10"/>
      <c r="V24" s="8"/>
      <c r="W24" s="11">
        <f>L24+S24+V24</f>
        <v>2.8791817818456988</v>
      </c>
      <c r="X24" s="52"/>
      <c r="Y24" s="422">
        <v>0.16325617922801616</v>
      </c>
      <c r="Z24" s="200">
        <v>5.45352547314144E-2</v>
      </c>
      <c r="AA24" s="240">
        <f>SUM(Y24:Z24)</f>
        <v>0.21779143395943057</v>
      </c>
      <c r="AB24" s="236"/>
      <c r="AC24" s="35"/>
      <c r="AD24" s="240">
        <f>SUM(AB24:AC24)</f>
        <v>0</v>
      </c>
      <c r="AE24" s="236"/>
      <c r="AF24" s="35"/>
      <c r="AG24" s="240">
        <f>SUM(AE24:AF24)</f>
        <v>0</v>
      </c>
      <c r="AH24" s="427">
        <f>AA24+AD24+AG24</f>
        <v>0.21779143395943057</v>
      </c>
      <c r="AI24" s="17"/>
      <c r="AJ24" s="17"/>
      <c r="AK24" s="17"/>
    </row>
    <row r="25" spans="1:37" s="22" customFormat="1" ht="17.25" x14ac:dyDescent="0.35">
      <c r="A25" s="2" t="s">
        <v>23</v>
      </c>
      <c r="B25" s="6">
        <f>B24</f>
        <v>0.40874560558819484</v>
      </c>
      <c r="C25" s="91">
        <v>1.6107400000000001</v>
      </c>
      <c r="D25" s="31">
        <f t="shared" si="14"/>
        <v>0.65838289674512895</v>
      </c>
      <c r="E25" s="6">
        <f>E24</f>
        <v>34.549751017113344</v>
      </c>
      <c r="F25" s="91">
        <v>5.985999999999999E-2</v>
      </c>
      <c r="G25" s="31">
        <f t="shared" si="15"/>
        <v>2.0681480958844043</v>
      </c>
      <c r="H25" s="6"/>
      <c r="I25" s="91"/>
      <c r="J25" s="31"/>
      <c r="K25" s="92">
        <f t="shared" si="16"/>
        <v>34.958496622701539</v>
      </c>
      <c r="L25" s="33">
        <f t="shared" si="17"/>
        <v>2.7265309926295331</v>
      </c>
      <c r="M25" s="6"/>
      <c r="N25" s="6"/>
      <c r="O25" s="7"/>
      <c r="P25" s="7"/>
      <c r="Q25" s="7"/>
      <c r="R25" s="51"/>
      <c r="S25" s="8"/>
      <c r="T25" s="93">
        <v>-7.6545675000639388E-5</v>
      </c>
      <c r="U25" s="10">
        <v>19.170000000000002</v>
      </c>
      <c r="V25" s="31">
        <f>+T25*U25</f>
        <v>-1.4673805897622572E-3</v>
      </c>
      <c r="W25" s="94">
        <f>L25+S25+V25</f>
        <v>2.7250636120397709</v>
      </c>
      <c r="X25" s="54"/>
      <c r="Y25" s="428"/>
      <c r="Z25" s="38"/>
      <c r="AA25" s="240">
        <f>SUM(Y25:Z25)</f>
        <v>0</v>
      </c>
      <c r="AB25" s="251">
        <v>0.22981904162833389</v>
      </c>
      <c r="AC25" s="199">
        <v>-8.3685012596791224E-3</v>
      </c>
      <c r="AD25" s="240">
        <f>SUM(AB25:AC25)</f>
        <v>0.22145054036865477</v>
      </c>
      <c r="AE25" s="251">
        <v>0.13074477736890375</v>
      </c>
      <c r="AF25" s="199"/>
      <c r="AG25" s="240">
        <f>SUM(AE25:AF25)</f>
        <v>0.13074477736890375</v>
      </c>
      <c r="AH25" s="425">
        <f>AA25+AD25+AG25</f>
        <v>0.35219531773755852</v>
      </c>
      <c r="AI25" s="17"/>
      <c r="AJ25" s="17"/>
      <c r="AK25" s="17"/>
    </row>
    <row r="26" spans="1:37" s="22" customFormat="1" ht="14.1" customHeight="1" x14ac:dyDescent="0.2">
      <c r="A26" s="2" t="s">
        <v>24</v>
      </c>
      <c r="B26" s="6">
        <f>B25</f>
        <v>0.40874560558819484</v>
      </c>
      <c r="C26" s="1">
        <f>SUM(C24:C25)</f>
        <v>1.6931</v>
      </c>
      <c r="D26" s="8">
        <f>SUM(D24:D25)</f>
        <v>0.69204718482137273</v>
      </c>
      <c r="E26" s="6">
        <f>E25</f>
        <v>34.549751017113344</v>
      </c>
      <c r="F26" s="1">
        <f>SUM(F24:F25)</f>
        <v>0.14221999999999999</v>
      </c>
      <c r="G26" s="8">
        <f>SUM(G24:G25)</f>
        <v>4.9136655896538599</v>
      </c>
      <c r="H26" s="6"/>
      <c r="I26" s="1"/>
      <c r="J26" s="8"/>
      <c r="K26" s="287">
        <f>K25</f>
        <v>34.958496622701539</v>
      </c>
      <c r="L26" s="8">
        <f>+D26+G26+J26</f>
        <v>5.6057127744752329</v>
      </c>
      <c r="M26" s="6"/>
      <c r="N26" s="6"/>
      <c r="O26" s="7"/>
      <c r="P26" s="7"/>
      <c r="Q26" s="7"/>
      <c r="R26" s="51"/>
      <c r="S26" s="8"/>
      <c r="T26" s="15"/>
      <c r="U26" s="15"/>
      <c r="V26" s="8">
        <f>SUM(V24:V25)</f>
        <v>-1.4673805897622572E-3</v>
      </c>
      <c r="W26" s="11">
        <f>SUM(W24:W25)</f>
        <v>5.6042453938854697</v>
      </c>
      <c r="X26" s="53"/>
      <c r="Y26" s="424">
        <f t="shared" ref="Y26:AH26" si="18">SUM(Y24:Y25)</f>
        <v>0.16325617922801616</v>
      </c>
      <c r="Z26" s="35">
        <f t="shared" si="18"/>
        <v>5.45352547314144E-2</v>
      </c>
      <c r="AA26" s="36">
        <f t="shared" si="18"/>
        <v>0.21779143395943057</v>
      </c>
      <c r="AB26" s="236">
        <f t="shared" si="18"/>
        <v>0.22981904162833389</v>
      </c>
      <c r="AC26" s="35">
        <f t="shared" si="18"/>
        <v>-8.3685012596791224E-3</v>
      </c>
      <c r="AD26" s="36">
        <f t="shared" si="18"/>
        <v>0.22145054036865477</v>
      </c>
      <c r="AE26" s="236">
        <f t="shared" ref="AE26:AG26" si="19">SUM(AE24:AE25)</f>
        <v>0.13074477736890375</v>
      </c>
      <c r="AF26" s="35"/>
      <c r="AG26" s="36">
        <f t="shared" si="19"/>
        <v>0.13074477736890375</v>
      </c>
      <c r="AH26" s="426">
        <f t="shared" si="18"/>
        <v>0.56998675169698909</v>
      </c>
      <c r="AI26" s="17"/>
      <c r="AJ26" s="17"/>
      <c r="AK26" s="17"/>
    </row>
    <row r="27" spans="1:37" s="22" customFormat="1" ht="14.1" customHeight="1" x14ac:dyDescent="0.35">
      <c r="A27" s="63"/>
      <c r="B27" s="92"/>
      <c r="C27" s="1"/>
      <c r="D27" s="33"/>
      <c r="E27" s="92"/>
      <c r="F27" s="1"/>
      <c r="G27" s="33"/>
      <c r="H27" s="92"/>
      <c r="I27" s="1"/>
      <c r="J27" s="33"/>
      <c r="K27" s="92"/>
      <c r="L27" s="33"/>
      <c r="M27" s="92"/>
      <c r="N27" s="92"/>
      <c r="O27" s="96"/>
      <c r="P27" s="96"/>
      <c r="Q27" s="96"/>
      <c r="R27" s="51"/>
      <c r="S27" s="33"/>
      <c r="T27" s="92"/>
      <c r="U27" s="10"/>
      <c r="V27" s="33"/>
      <c r="W27" s="98"/>
      <c r="X27" s="21"/>
      <c r="Y27" s="429"/>
      <c r="Z27" s="39"/>
      <c r="AA27" s="37"/>
      <c r="AB27" s="237"/>
      <c r="AC27" s="39"/>
      <c r="AD27" s="37"/>
      <c r="AE27" s="237"/>
      <c r="AF27" s="39"/>
      <c r="AG27" s="37"/>
      <c r="AH27" s="430"/>
      <c r="AI27" s="17"/>
      <c r="AJ27" s="17"/>
      <c r="AK27" s="17"/>
    </row>
    <row r="28" spans="1:37" s="22" customFormat="1" ht="22.5" customHeight="1" x14ac:dyDescent="0.35">
      <c r="A28" s="63" t="s">
        <v>49</v>
      </c>
      <c r="B28" s="92"/>
      <c r="C28" s="1"/>
      <c r="D28" s="33"/>
      <c r="E28" s="92"/>
      <c r="F28" s="1"/>
      <c r="G28" s="33"/>
      <c r="H28" s="92"/>
      <c r="I28" s="1"/>
      <c r="J28" s="33"/>
      <c r="K28" s="92"/>
      <c r="L28" s="33"/>
      <c r="M28" s="92"/>
      <c r="N28" s="92"/>
      <c r="O28" s="96"/>
      <c r="P28" s="96"/>
      <c r="Q28" s="96"/>
      <c r="R28" s="51"/>
      <c r="S28" s="33"/>
      <c r="T28" s="92"/>
      <c r="U28" s="10"/>
      <c r="V28" s="33"/>
      <c r="W28" s="98"/>
      <c r="X28" s="21"/>
      <c r="Y28" s="429"/>
      <c r="Z28" s="39"/>
      <c r="AA28" s="37"/>
      <c r="AB28" s="237"/>
      <c r="AC28" s="39"/>
      <c r="AD28" s="37"/>
      <c r="AE28" s="237"/>
      <c r="AF28" s="39"/>
      <c r="AG28" s="37"/>
      <c r="AH28" s="430"/>
      <c r="AI28" s="17"/>
      <c r="AJ28" s="17"/>
      <c r="AK28" s="17"/>
    </row>
    <row r="29" spans="1:37" s="22" customFormat="1" ht="22.5" customHeight="1" x14ac:dyDescent="0.35">
      <c r="A29" s="2" t="s">
        <v>22</v>
      </c>
      <c r="B29" s="6">
        <f>B9+B14+B19+B24</f>
        <v>4924.0974335165447</v>
      </c>
      <c r="C29" s="1"/>
      <c r="D29" s="8">
        <f t="shared" ref="D29:E31" si="20">D9+D14+D19+D24</f>
        <v>405.54866462442266</v>
      </c>
      <c r="E29" s="6">
        <f t="shared" si="20"/>
        <v>136.87963698980587</v>
      </c>
      <c r="F29" s="1">
        <f>F9+F14</f>
        <v>8.2360000000000003E-2</v>
      </c>
      <c r="G29" s="8">
        <f t="shared" ref="G29:H31" si="21">G9+G14+G19+G24</f>
        <v>11.273406902480412</v>
      </c>
      <c r="H29" s="6">
        <f t="shared" si="21"/>
        <v>225.36017054972027</v>
      </c>
      <c r="I29" s="1"/>
      <c r="J29" s="8">
        <f t="shared" ref="J29:L30" si="22">J9+J14+J19+J24</f>
        <v>18.560663646474964</v>
      </c>
      <c r="K29" s="6">
        <f>K9+K14+K19+K24</f>
        <v>5286.3372410560705</v>
      </c>
      <c r="L29" s="8">
        <f t="shared" si="22"/>
        <v>435.38273517337802</v>
      </c>
      <c r="M29" s="92"/>
      <c r="N29" s="92"/>
      <c r="O29" s="96"/>
      <c r="P29" s="96"/>
      <c r="Q29" s="96"/>
      <c r="R29" s="51"/>
      <c r="S29" s="33"/>
      <c r="T29" s="92"/>
      <c r="U29" s="10"/>
      <c r="V29" s="33"/>
      <c r="W29" s="11">
        <f>L29+S29+V29</f>
        <v>435.38273517337802</v>
      </c>
      <c r="X29" s="52"/>
      <c r="Y29" s="424">
        <f t="shared" ref="Y29:AC30" si="23">Y9+Y14+Y19+Y24</f>
        <v>24.687194915731848</v>
      </c>
      <c r="Z29" s="35">
        <f t="shared" si="23"/>
        <v>8.2466860960474691</v>
      </c>
      <c r="AA29" s="36">
        <f t="shared" ref="AA29" si="24">AA9+AA14+AA19+AA24</f>
        <v>32.933881011779327</v>
      </c>
      <c r="AB29" s="236"/>
      <c r="AC29" s="35"/>
      <c r="AD29" s="36">
        <f t="shared" ref="AD29:AH29" si="25">AD9+AD14+AD19+AD24</f>
        <v>0</v>
      </c>
      <c r="AE29" s="236"/>
      <c r="AF29" s="35"/>
      <c r="AG29" s="36">
        <f t="shared" ref="AG29" si="26">AG9+AG14+AG19+AG24</f>
        <v>0</v>
      </c>
      <c r="AH29" s="426">
        <f t="shared" si="25"/>
        <v>32.933881011779327</v>
      </c>
      <c r="AI29" s="17"/>
      <c r="AJ29" s="17"/>
      <c r="AK29" s="17"/>
    </row>
    <row r="30" spans="1:37" s="22" customFormat="1" ht="22.5" customHeight="1" x14ac:dyDescent="0.35">
      <c r="A30" s="2" t="s">
        <v>23</v>
      </c>
      <c r="B30" s="92">
        <f>B10+B15+B20+B25</f>
        <v>4924.0974335165447</v>
      </c>
      <c r="C30" s="1"/>
      <c r="D30" s="33">
        <f t="shared" si="20"/>
        <v>432.28933972843032</v>
      </c>
      <c r="E30" s="92">
        <f t="shared" si="20"/>
        <v>136.87963698980587</v>
      </c>
      <c r="F30" s="1"/>
      <c r="G30" s="33">
        <f t="shared" si="21"/>
        <v>11.702024162555773</v>
      </c>
      <c r="H30" s="92">
        <f t="shared" si="21"/>
        <v>225.36017054972027</v>
      </c>
      <c r="I30" s="1"/>
      <c r="J30" s="33">
        <f t="shared" si="22"/>
        <v>5.7768067618278698</v>
      </c>
      <c r="K30" s="92">
        <f t="shared" si="22"/>
        <v>5286.3372410560705</v>
      </c>
      <c r="L30" s="33">
        <f t="shared" si="22"/>
        <v>449.76817065281398</v>
      </c>
      <c r="M30" s="92"/>
      <c r="N30" s="92"/>
      <c r="O30" s="96"/>
      <c r="P30" s="96"/>
      <c r="Q30" s="96"/>
      <c r="R30" s="51"/>
      <c r="S30" s="33"/>
      <c r="T30" s="92">
        <f>T10+T15+T20+T25</f>
        <v>5.9312151644416993</v>
      </c>
      <c r="U30" s="10"/>
      <c r="V30" s="33">
        <f>V10+V15+V20+V25</f>
        <v>113.70139470234739</v>
      </c>
      <c r="W30" s="98">
        <f>L30+S30+V30</f>
        <v>563.46956535516142</v>
      </c>
      <c r="X30" s="21"/>
      <c r="Y30" s="429"/>
      <c r="Z30" s="39"/>
      <c r="AA30" s="37">
        <f t="shared" ref="AA30" si="27">AA10+AA15+AA20+AA25</f>
        <v>0</v>
      </c>
      <c r="AB30" s="237">
        <f t="shared" si="23"/>
        <v>34.752666042130024</v>
      </c>
      <c r="AC30" s="39">
        <f t="shared" si="23"/>
        <v>-1.2654640254792422</v>
      </c>
      <c r="AD30" s="37">
        <f t="shared" ref="AD30:AH30" si="28">AD10+AD15+AD20+AD25</f>
        <v>33.487202016650784</v>
      </c>
      <c r="AE30" s="237">
        <f t="shared" si="28"/>
        <v>19.770901281549701</v>
      </c>
      <c r="AF30" s="39"/>
      <c r="AG30" s="37">
        <f t="shared" ref="AG30" si="29">AG10+AG15+AG20+AG25</f>
        <v>19.770901281549701</v>
      </c>
      <c r="AH30" s="430">
        <f t="shared" si="28"/>
        <v>53.258103298200488</v>
      </c>
      <c r="AI30" s="17"/>
      <c r="AJ30" s="17"/>
      <c r="AK30" s="17"/>
    </row>
    <row r="31" spans="1:37" s="17" customFormat="1" ht="18" x14ac:dyDescent="0.25">
      <c r="A31" s="99" t="s">
        <v>24</v>
      </c>
      <c r="B31" s="65">
        <f>B11+B16+B21+B26</f>
        <v>4924.0974335165447</v>
      </c>
      <c r="C31" s="100"/>
      <c r="D31" s="101">
        <f t="shared" si="20"/>
        <v>837.83800435285298</v>
      </c>
      <c r="E31" s="65">
        <f t="shared" si="20"/>
        <v>136.87963698980587</v>
      </c>
      <c r="F31" s="100"/>
      <c r="G31" s="101">
        <f t="shared" si="21"/>
        <v>22.97543106503619</v>
      </c>
      <c r="H31" s="65">
        <f t="shared" si="21"/>
        <v>225.36017054972027</v>
      </c>
      <c r="I31" s="100"/>
      <c r="J31" s="101">
        <f>J11+J16+J21+J26</f>
        <v>24.337470408302831</v>
      </c>
      <c r="K31" s="288">
        <f>K30</f>
        <v>5286.3372410560705</v>
      </c>
      <c r="L31" s="101">
        <f>L11+L16+L21+L26</f>
        <v>885.15090582619189</v>
      </c>
      <c r="M31" s="65"/>
      <c r="N31" s="65"/>
      <c r="O31" s="103"/>
      <c r="P31" s="103"/>
      <c r="Q31" s="103"/>
      <c r="R31" s="104"/>
      <c r="S31" s="101"/>
      <c r="T31" s="105">
        <f>SUM(T29:T30)</f>
        <v>5.9312151644416993</v>
      </c>
      <c r="U31" s="70"/>
      <c r="V31" s="101">
        <f>SUM(V29:V30)</f>
        <v>113.70139470234739</v>
      </c>
      <c r="W31" s="121">
        <f>SUM(W29:W30)</f>
        <v>998.85230052853944</v>
      </c>
      <c r="X31" s="106"/>
      <c r="Y31" s="431">
        <f>SUM(Y29:Y30)</f>
        <v>24.687194915731848</v>
      </c>
      <c r="Z31" s="191">
        <f>SUM(Z29:Z30)</f>
        <v>8.2466860960474691</v>
      </c>
      <c r="AA31" s="239">
        <f>SUM(AA29:AA30)</f>
        <v>32.933881011779327</v>
      </c>
      <c r="AB31" s="252">
        <f>SUM(AB29:AB30)</f>
        <v>34.752666042130024</v>
      </c>
      <c r="AC31" s="191">
        <f>SUM(AC29:AC30)</f>
        <v>-1.2654640254792422</v>
      </c>
      <c r="AD31" s="239">
        <f t="shared" ref="AD31:AH31" si="30">SUM(AD29:AD30)</f>
        <v>33.487202016650784</v>
      </c>
      <c r="AE31" s="252">
        <f>SUM(AE29:AE30)</f>
        <v>19.770901281549701</v>
      </c>
      <c r="AF31" s="191"/>
      <c r="AG31" s="239">
        <f t="shared" ref="AG31" si="31">SUM(AG29:AG30)</f>
        <v>19.770901281549701</v>
      </c>
      <c r="AH31" s="432">
        <f t="shared" si="30"/>
        <v>86.191984309979816</v>
      </c>
    </row>
    <row r="32" spans="1:37" ht="9.75" customHeight="1" thickBot="1" x14ac:dyDescent="0.3">
      <c r="A32" s="63"/>
      <c r="B32" s="6"/>
      <c r="C32" s="1"/>
      <c r="D32" s="8"/>
      <c r="E32" s="6"/>
      <c r="F32" s="1"/>
      <c r="G32" s="8"/>
      <c r="H32" s="6"/>
      <c r="I32" s="1"/>
      <c r="J32" s="8"/>
      <c r="K32" s="6"/>
      <c r="L32" s="8"/>
      <c r="M32" s="6"/>
      <c r="N32" s="6"/>
      <c r="O32" s="7"/>
      <c r="P32" s="7"/>
      <c r="Q32" s="7"/>
      <c r="R32" s="51"/>
      <c r="S32" s="8"/>
      <c r="T32" s="107"/>
      <c r="U32" s="20"/>
      <c r="V32" s="8"/>
      <c r="W32" s="108"/>
      <c r="X32" s="106"/>
      <c r="Y32" s="433"/>
      <c r="Z32" s="407"/>
      <c r="AA32" s="408"/>
      <c r="AB32" s="406"/>
      <c r="AC32" s="407"/>
      <c r="AD32" s="408"/>
      <c r="AE32" s="406"/>
      <c r="AF32" s="407"/>
      <c r="AG32" s="408"/>
      <c r="AH32" s="434"/>
      <c r="AI32" s="17"/>
      <c r="AJ32" s="17"/>
      <c r="AK32" s="17"/>
    </row>
    <row r="33" spans="1:37" ht="22.5" customHeight="1" thickTop="1" x14ac:dyDescent="0.35">
      <c r="A33" s="109" t="s">
        <v>29</v>
      </c>
      <c r="B33" s="110"/>
      <c r="C33" s="111"/>
      <c r="D33" s="112"/>
      <c r="E33" s="110"/>
      <c r="F33" s="111"/>
      <c r="G33" s="112"/>
      <c r="H33" s="110"/>
      <c r="I33" s="111"/>
      <c r="J33" s="112"/>
      <c r="K33" s="110"/>
      <c r="L33" s="112"/>
      <c r="M33" s="110"/>
      <c r="N33" s="110"/>
      <c r="O33" s="113"/>
      <c r="P33" s="113"/>
      <c r="Q33" s="113"/>
      <c r="R33" s="114"/>
      <c r="S33" s="112"/>
      <c r="T33" s="115"/>
      <c r="U33" s="116"/>
      <c r="V33" s="112"/>
      <c r="W33" s="117"/>
      <c r="X33" s="106"/>
      <c r="Y33" s="431"/>
      <c r="Z33" s="191"/>
      <c r="AA33" s="239"/>
      <c r="AB33" s="238"/>
      <c r="AC33" s="191"/>
      <c r="AD33" s="239"/>
      <c r="AE33" s="238"/>
      <c r="AF33" s="191"/>
      <c r="AG33" s="239"/>
      <c r="AH33" s="432"/>
      <c r="AI33" s="17"/>
      <c r="AJ33" s="17"/>
      <c r="AK33" s="17"/>
    </row>
    <row r="34" spans="1:37" ht="13.5" customHeight="1" x14ac:dyDescent="0.35">
      <c r="A34" s="118"/>
      <c r="B34" s="6"/>
      <c r="C34" s="41"/>
      <c r="D34" s="8"/>
      <c r="E34" s="6"/>
      <c r="F34" s="41"/>
      <c r="G34" s="8"/>
      <c r="H34" s="6"/>
      <c r="I34" s="41"/>
      <c r="J34" s="8"/>
      <c r="K34" s="6"/>
      <c r="L34" s="8"/>
      <c r="M34" s="6"/>
      <c r="N34" s="6"/>
      <c r="O34" s="7"/>
      <c r="P34" s="7"/>
      <c r="Q34" s="7"/>
      <c r="R34" s="51"/>
      <c r="S34" s="8"/>
      <c r="T34" s="107"/>
      <c r="U34" s="20"/>
      <c r="V34" s="8"/>
      <c r="W34" s="108"/>
      <c r="X34" s="106"/>
      <c r="Y34" s="431"/>
      <c r="Z34" s="191"/>
      <c r="AA34" s="239"/>
      <c r="AB34" s="238"/>
      <c r="AC34" s="191"/>
      <c r="AD34" s="239"/>
      <c r="AE34" s="238"/>
      <c r="AF34" s="191"/>
      <c r="AG34" s="239"/>
      <c r="AH34" s="432"/>
      <c r="AI34" s="17"/>
      <c r="AJ34" s="17"/>
      <c r="AK34" s="17"/>
    </row>
    <row r="35" spans="1:37" ht="18" x14ac:dyDescent="0.25">
      <c r="A35" s="72" t="s">
        <v>45</v>
      </c>
      <c r="B35" s="6"/>
      <c r="C35" s="41"/>
      <c r="D35" s="8"/>
      <c r="E35" s="6"/>
      <c r="F35" s="41"/>
      <c r="G35" s="8"/>
      <c r="H35" s="6"/>
      <c r="I35" s="41"/>
      <c r="J35" s="8"/>
      <c r="K35" s="6"/>
      <c r="L35" s="8"/>
      <c r="M35" s="6"/>
      <c r="N35" s="6"/>
      <c r="O35" s="7"/>
      <c r="P35" s="7"/>
      <c r="Q35" s="7"/>
      <c r="R35" s="51"/>
      <c r="S35" s="8"/>
      <c r="T35" s="107"/>
      <c r="U35" s="20"/>
      <c r="V35" s="8"/>
      <c r="W35" s="108"/>
      <c r="X35" s="106"/>
      <c r="Y35" s="431"/>
      <c r="Z35" s="191"/>
      <c r="AA35" s="239"/>
      <c r="AB35" s="238"/>
      <c r="AC35" s="191"/>
      <c r="AD35" s="239"/>
      <c r="AE35" s="238"/>
      <c r="AF35" s="191"/>
      <c r="AG35" s="239"/>
      <c r="AH35" s="432"/>
      <c r="AI35" s="17"/>
      <c r="AJ35" s="17"/>
      <c r="AK35" s="17"/>
    </row>
    <row r="36" spans="1:37" ht="22.5" customHeight="1" x14ac:dyDescent="0.25">
      <c r="A36" s="63" t="s">
        <v>54</v>
      </c>
      <c r="B36" s="6"/>
      <c r="C36" s="41"/>
      <c r="D36" s="8"/>
      <c r="E36" s="6"/>
      <c r="F36" s="41"/>
      <c r="G36" s="8"/>
      <c r="H36" s="6"/>
      <c r="I36" s="41"/>
      <c r="J36" s="8"/>
      <c r="K36" s="6"/>
      <c r="L36" s="8"/>
      <c r="M36" s="6"/>
      <c r="N36" s="6"/>
      <c r="O36" s="7"/>
      <c r="P36" s="7"/>
      <c r="Q36" s="7"/>
      <c r="R36" s="51"/>
      <c r="S36" s="8"/>
      <c r="T36" s="107"/>
      <c r="U36" s="20"/>
      <c r="V36" s="8"/>
      <c r="W36" s="108"/>
      <c r="X36" s="106"/>
      <c r="Y36" s="431"/>
      <c r="Z36" s="191"/>
      <c r="AA36" s="239"/>
      <c r="AB36" s="238"/>
      <c r="AC36" s="191"/>
      <c r="AD36" s="239"/>
      <c r="AE36" s="238"/>
      <c r="AF36" s="191"/>
      <c r="AG36" s="239"/>
      <c r="AH36" s="432"/>
      <c r="AI36" s="17"/>
      <c r="AJ36" s="17"/>
      <c r="AK36" s="17"/>
    </row>
    <row r="37" spans="1:37" ht="15" x14ac:dyDescent="0.2">
      <c r="A37" s="2" t="s">
        <v>22</v>
      </c>
      <c r="B37" s="6">
        <v>63.286148322992325</v>
      </c>
      <c r="C37" s="41">
        <v>8.1470000000000001E-2</v>
      </c>
      <c r="D37" s="8">
        <f t="shared" ref="D37:D38" si="32">+B37*C37</f>
        <v>5.1559225038741845</v>
      </c>
      <c r="E37" s="6">
        <v>312.26482565319287</v>
      </c>
      <c r="F37" s="41">
        <v>8.1470000000000001E-2</v>
      </c>
      <c r="G37" s="8">
        <f t="shared" ref="G37:G38" si="33">+E37*F37</f>
        <v>25.440215345965623</v>
      </c>
      <c r="H37" s="6"/>
      <c r="I37" s="41"/>
      <c r="J37" s="8"/>
      <c r="K37" s="6">
        <f t="shared" ref="K37:K38" si="34">+B37+E37+H37</f>
        <v>375.55097397618522</v>
      </c>
      <c r="L37" s="8">
        <f t="shared" ref="L37:L38" si="35">+D37+G37+J37</f>
        <v>30.596137849839806</v>
      </c>
      <c r="M37" s="6"/>
      <c r="N37" s="6"/>
      <c r="O37" s="7"/>
      <c r="P37" s="7"/>
      <c r="Q37" s="7"/>
      <c r="R37" s="51"/>
      <c r="S37" s="8"/>
      <c r="T37" s="107"/>
      <c r="U37" s="20"/>
      <c r="V37" s="8"/>
      <c r="W37" s="11">
        <f>L37+S37+V37</f>
        <v>30.596137849839806</v>
      </c>
      <c r="X37" s="52"/>
      <c r="Y37" s="422">
        <v>1.4871818569456934</v>
      </c>
      <c r="Z37" s="200">
        <v>0.58585951940284897</v>
      </c>
      <c r="AA37" s="240">
        <f>SUM(Y37:Z37)</f>
        <v>2.0730413763485425</v>
      </c>
      <c r="AB37" s="236"/>
      <c r="AC37" s="35"/>
      <c r="AD37" s="240"/>
      <c r="AE37" s="236"/>
      <c r="AF37" s="35"/>
      <c r="AG37" s="240"/>
      <c r="AH37" s="427">
        <f>AA37+AD37+AG37</f>
        <v>2.0730413763485425</v>
      </c>
      <c r="AI37" s="17"/>
      <c r="AJ37" s="17"/>
      <c r="AK37" s="17"/>
    </row>
    <row r="38" spans="1:37" ht="17.25" x14ac:dyDescent="0.35">
      <c r="A38" s="2" t="s">
        <v>23</v>
      </c>
      <c r="B38" s="6">
        <f>B37</f>
        <v>63.286148322992325</v>
      </c>
      <c r="C38" s="119">
        <v>9.4200000000000006E-2</v>
      </c>
      <c r="D38" s="31">
        <f t="shared" si="32"/>
        <v>5.9615551720258777</v>
      </c>
      <c r="E38" s="6">
        <f>E37</f>
        <v>312.26482565319287</v>
      </c>
      <c r="F38" s="119">
        <v>7.6939999999999995E-2</v>
      </c>
      <c r="G38" s="31">
        <f t="shared" si="33"/>
        <v>24.025655685756657</v>
      </c>
      <c r="H38" s="6"/>
      <c r="I38" s="41"/>
      <c r="J38" s="8"/>
      <c r="K38" s="92">
        <f t="shared" si="34"/>
        <v>375.55097397618522</v>
      </c>
      <c r="L38" s="33">
        <f t="shared" si="35"/>
        <v>29.987210857782536</v>
      </c>
      <c r="M38" s="6"/>
      <c r="N38" s="6"/>
      <c r="O38" s="7"/>
      <c r="P38" s="7"/>
      <c r="Q38" s="7"/>
      <c r="R38" s="51"/>
      <c r="S38" s="8"/>
      <c r="T38" s="12">
        <v>0.32526731651350105</v>
      </c>
      <c r="U38" s="188">
        <v>21.28</v>
      </c>
      <c r="V38" s="31">
        <f>+T38*U38</f>
        <v>6.9216884954073024</v>
      </c>
      <c r="W38" s="94">
        <f>L38+S38+V38</f>
        <v>36.908899353189838</v>
      </c>
      <c r="X38" s="54"/>
      <c r="Y38" s="428"/>
      <c r="Z38" s="38"/>
      <c r="AA38" s="240">
        <f>SUM(Y38:Z38)</f>
        <v>0</v>
      </c>
      <c r="AB38" s="251">
        <v>2.9217865775347214</v>
      </c>
      <c r="AC38" s="199">
        <v>-9.3887743494046313E-2</v>
      </c>
      <c r="AD38" s="240">
        <f>SUM(AB38:AC38)</f>
        <v>2.827898834040675</v>
      </c>
      <c r="AE38" s="251">
        <v>1.3332059576154576</v>
      </c>
      <c r="AF38" s="199"/>
      <c r="AG38" s="240">
        <f>SUM(AE38:AF38)</f>
        <v>1.3332059576154576</v>
      </c>
      <c r="AH38" s="425">
        <f>AA38+AD38+AG38</f>
        <v>4.1611047916561326</v>
      </c>
      <c r="AI38" s="17"/>
      <c r="AJ38" s="17"/>
      <c r="AK38" s="17"/>
    </row>
    <row r="39" spans="1:37" s="22" customFormat="1" ht="15" x14ac:dyDescent="0.2">
      <c r="A39" s="2" t="s">
        <v>24</v>
      </c>
      <c r="B39" s="6">
        <f>B38</f>
        <v>63.286148322992325</v>
      </c>
      <c r="C39" s="1">
        <f>SUM(C37:C38)</f>
        <v>0.17566999999999999</v>
      </c>
      <c r="D39" s="8">
        <f>SUM(D37:D38)</f>
        <v>11.117477675900062</v>
      </c>
      <c r="E39" s="6">
        <f>E38</f>
        <v>312.26482565319287</v>
      </c>
      <c r="F39" s="1">
        <f>SUM(F37:F38)</f>
        <v>0.15841</v>
      </c>
      <c r="G39" s="8">
        <f>SUM(G37:G38)</f>
        <v>49.46587103172228</v>
      </c>
      <c r="H39" s="6"/>
      <c r="I39" s="1"/>
      <c r="J39" s="8"/>
      <c r="K39" s="6">
        <f>K38</f>
        <v>375.55097397618522</v>
      </c>
      <c r="L39" s="8">
        <f>+D39+G39+J39</f>
        <v>60.583348707622342</v>
      </c>
      <c r="M39" s="6"/>
      <c r="N39" s="6"/>
      <c r="O39" s="7"/>
      <c r="P39" s="7"/>
      <c r="Q39" s="7"/>
      <c r="R39" s="51"/>
      <c r="S39" s="8"/>
      <c r="T39" s="6"/>
      <c r="U39" s="10"/>
      <c r="V39" s="8">
        <f>SUM(V37:V38)</f>
        <v>6.9216884954073024</v>
      </c>
      <c r="W39" s="11">
        <f>SUM(W37:W38)</f>
        <v>67.505037203029644</v>
      </c>
      <c r="X39" s="52"/>
      <c r="Y39" s="424">
        <f t="shared" ref="Y39:AH39" si="36">SUM(Y37:Y38)</f>
        <v>1.4871818569456934</v>
      </c>
      <c r="Z39" s="35">
        <f t="shared" si="36"/>
        <v>0.58585951940284897</v>
      </c>
      <c r="AA39" s="36">
        <f t="shared" si="36"/>
        <v>2.0730413763485425</v>
      </c>
      <c r="AB39" s="236">
        <f t="shared" si="36"/>
        <v>2.9217865775347214</v>
      </c>
      <c r="AC39" s="35">
        <f t="shared" si="36"/>
        <v>-9.3887743494046313E-2</v>
      </c>
      <c r="AD39" s="36">
        <f t="shared" si="36"/>
        <v>2.827898834040675</v>
      </c>
      <c r="AE39" s="236">
        <f t="shared" ref="AE39:AG39" si="37">SUM(AE37:AE38)</f>
        <v>1.3332059576154576</v>
      </c>
      <c r="AF39" s="35"/>
      <c r="AG39" s="36">
        <f t="shared" si="37"/>
        <v>1.3332059576154576</v>
      </c>
      <c r="AH39" s="426">
        <f t="shared" si="36"/>
        <v>6.234146168004675</v>
      </c>
      <c r="AI39" s="17"/>
      <c r="AJ39" s="17"/>
      <c r="AK39" s="17"/>
    </row>
    <row r="40" spans="1:37" s="22" customFormat="1" ht="15" x14ac:dyDescent="0.2">
      <c r="A40" s="2"/>
      <c r="B40" s="6"/>
      <c r="C40" s="1"/>
      <c r="D40" s="8"/>
      <c r="E40" s="6"/>
      <c r="F40" s="1"/>
      <c r="G40" s="8"/>
      <c r="H40" s="6"/>
      <c r="I40" s="1"/>
      <c r="J40" s="8"/>
      <c r="K40" s="6"/>
      <c r="L40" s="8"/>
      <c r="M40" s="6"/>
      <c r="N40" s="6"/>
      <c r="O40" s="7"/>
      <c r="P40" s="7"/>
      <c r="Q40" s="7"/>
      <c r="R40" s="51"/>
      <c r="S40" s="8"/>
      <c r="T40" s="6"/>
      <c r="U40" s="10"/>
      <c r="V40" s="8"/>
      <c r="W40" s="11"/>
      <c r="X40" s="52"/>
      <c r="Y40" s="424"/>
      <c r="Z40" s="35"/>
      <c r="AA40" s="36"/>
      <c r="AB40" s="236"/>
      <c r="AC40" s="35"/>
      <c r="AD40" s="36"/>
      <c r="AE40" s="236"/>
      <c r="AF40" s="35"/>
      <c r="AG40" s="36"/>
      <c r="AH40" s="426"/>
      <c r="AI40" s="17"/>
      <c r="AJ40" s="17"/>
      <c r="AK40" s="17"/>
    </row>
    <row r="41" spans="1:37" s="22" customFormat="1" ht="15.75" x14ac:dyDescent="0.25">
      <c r="A41" s="63" t="s">
        <v>55</v>
      </c>
      <c r="B41" s="6"/>
      <c r="C41" s="1"/>
      <c r="D41" s="8"/>
      <c r="E41" s="6"/>
      <c r="F41" s="1"/>
      <c r="G41" s="8"/>
      <c r="H41" s="6"/>
      <c r="I41" s="1"/>
      <c r="J41" s="8"/>
      <c r="K41" s="6"/>
      <c r="L41" s="8"/>
      <c r="M41" s="6"/>
      <c r="N41" s="6"/>
      <c r="O41" s="7"/>
      <c r="P41" s="7"/>
      <c r="Q41" s="7"/>
      <c r="R41" s="51"/>
      <c r="S41" s="8"/>
      <c r="T41" s="6"/>
      <c r="U41" s="10"/>
      <c r="V41" s="8"/>
      <c r="W41" s="11"/>
      <c r="X41" s="52"/>
      <c r="Y41" s="424"/>
      <c r="Z41" s="35"/>
      <c r="AA41" s="36"/>
      <c r="AB41" s="236"/>
      <c r="AC41" s="35"/>
      <c r="AD41" s="36"/>
      <c r="AE41" s="236"/>
      <c r="AF41" s="35"/>
      <c r="AG41" s="36"/>
      <c r="AH41" s="426"/>
      <c r="AI41" s="17"/>
      <c r="AJ41" s="17"/>
      <c r="AK41" s="17"/>
    </row>
    <row r="42" spans="1:37" s="22" customFormat="1" ht="15" x14ac:dyDescent="0.2">
      <c r="A42" s="2" t="s">
        <v>22</v>
      </c>
      <c r="B42" s="12">
        <v>0.12162650562838237</v>
      </c>
      <c r="C42" s="1">
        <v>8.1470000000000001E-2</v>
      </c>
      <c r="D42" s="8">
        <f>+B42*C42</f>
        <v>9.9089114135443111E-3</v>
      </c>
      <c r="E42" s="12">
        <v>0.14613213091433763</v>
      </c>
      <c r="F42" s="1">
        <v>8.1470000000000001E-2</v>
      </c>
      <c r="G42" s="8">
        <f>+E42*F42</f>
        <v>1.1905384705591087E-2</v>
      </c>
      <c r="H42" s="12">
        <v>0.70815049400233154</v>
      </c>
      <c r="I42" s="1">
        <v>8.1470000000000001E-2</v>
      </c>
      <c r="J42" s="8">
        <f>+H42*I42</f>
        <v>5.769302074636995E-2</v>
      </c>
      <c r="K42" s="12">
        <f>+B42+E42+H42</f>
        <v>0.97590913054505157</v>
      </c>
      <c r="L42" s="8">
        <f>+D42+G42+J42</f>
        <v>7.9507316865505356E-2</v>
      </c>
      <c r="M42" s="6"/>
      <c r="N42" s="6"/>
      <c r="O42" s="7"/>
      <c r="P42" s="7"/>
      <c r="Q42" s="7"/>
      <c r="R42" s="51"/>
      <c r="S42" s="8"/>
      <c r="T42" s="93"/>
      <c r="U42" s="10"/>
      <c r="V42" s="8"/>
      <c r="W42" s="11">
        <f>L42+S42+V42</f>
        <v>7.9507316865505356E-2</v>
      </c>
      <c r="X42" s="52"/>
      <c r="Y42" s="435">
        <v>3.8646001569584043E-3</v>
      </c>
      <c r="Z42" s="202">
        <v>1.5224182436502805E-3</v>
      </c>
      <c r="AA42" s="240">
        <f>SUM(Y42:Z42)</f>
        <v>5.3870184006086846E-3</v>
      </c>
      <c r="AB42" s="236"/>
      <c r="AC42" s="35"/>
      <c r="AD42" s="240"/>
      <c r="AE42" s="236"/>
      <c r="AF42" s="35"/>
      <c r="AG42" s="240"/>
      <c r="AH42" s="427">
        <f>AA42+AD42+AG42</f>
        <v>5.3870184006086846E-3</v>
      </c>
      <c r="AI42" s="17"/>
      <c r="AJ42" s="17"/>
      <c r="AK42" s="17"/>
    </row>
    <row r="43" spans="1:37" s="22" customFormat="1" ht="17.25" x14ac:dyDescent="0.35">
      <c r="A43" s="2" t="s">
        <v>23</v>
      </c>
      <c r="B43" s="12">
        <f>B42</f>
        <v>0.12162650562838237</v>
      </c>
      <c r="C43" s="1">
        <v>0.25069999999999998</v>
      </c>
      <c r="D43" s="31">
        <f>+B43*C43</f>
        <v>3.0491764961035457E-2</v>
      </c>
      <c r="E43" s="12">
        <f>E42</f>
        <v>0.14613213091433763</v>
      </c>
      <c r="F43" s="91">
        <v>9.4035999999999995E-2</v>
      </c>
      <c r="G43" s="31">
        <f>+E43*F43</f>
        <v>1.3741681062660653E-2</v>
      </c>
      <c r="H43" s="12">
        <f>H42</f>
        <v>0.70815049400233154</v>
      </c>
      <c r="I43" s="91">
        <v>3.5839999999999997E-2</v>
      </c>
      <c r="J43" s="31">
        <f>+H43*I43</f>
        <v>2.5380113705043561E-2</v>
      </c>
      <c r="K43" s="120">
        <f>+B43+E43+H43</f>
        <v>0.97590913054505157</v>
      </c>
      <c r="L43" s="33">
        <f>+D43+G43+J43</f>
        <v>6.9613559728739671E-2</v>
      </c>
      <c r="M43" s="6"/>
      <c r="N43" s="6"/>
      <c r="O43" s="7"/>
      <c r="P43" s="7"/>
      <c r="Q43" s="7"/>
      <c r="R43" s="51"/>
      <c r="S43" s="8"/>
      <c r="T43" s="93">
        <v>-3.2231585606775146E-4</v>
      </c>
      <c r="U43" s="10">
        <v>21.28</v>
      </c>
      <c r="V43" s="31">
        <f>+T43*U43</f>
        <v>-6.858881417121751E-3</v>
      </c>
      <c r="W43" s="94">
        <f>L43+S43+V43</f>
        <v>6.275467831161792E-2</v>
      </c>
      <c r="X43" s="54"/>
      <c r="Y43" s="428"/>
      <c r="Z43" s="38"/>
      <c r="AA43" s="240">
        <f>SUM(Y43:Z43)</f>
        <v>0</v>
      </c>
      <c r="AB43" s="251">
        <v>7.5925730356405019E-3</v>
      </c>
      <c r="AC43" s="199">
        <v>-2.439772826362629E-4</v>
      </c>
      <c r="AD43" s="240">
        <f>SUM(AB43:AC43)</f>
        <v>7.3485957530042391E-3</v>
      </c>
      <c r="AE43" s="251">
        <v>3.4644774134349331E-3</v>
      </c>
      <c r="AF43" s="199"/>
      <c r="AG43" s="240">
        <f>SUM(AE43:AF43)</f>
        <v>3.4644774134349331E-3</v>
      </c>
      <c r="AH43" s="425">
        <f>AA43+AD43+AG43</f>
        <v>1.0813073166439173E-2</v>
      </c>
      <c r="AI43" s="17"/>
      <c r="AJ43" s="17"/>
      <c r="AK43" s="17"/>
    </row>
    <row r="44" spans="1:37" s="22" customFormat="1" ht="15" x14ac:dyDescent="0.2">
      <c r="A44" s="2" t="s">
        <v>24</v>
      </c>
      <c r="B44" s="12">
        <f>B43</f>
        <v>0.12162650562838237</v>
      </c>
      <c r="C44" s="1">
        <f>SUM(C42:C43)</f>
        <v>0.33216999999999997</v>
      </c>
      <c r="D44" s="8">
        <f>SUM(D42:D43)</f>
        <v>4.0400676374579766E-2</v>
      </c>
      <c r="E44" s="12">
        <f>E43</f>
        <v>0.14613213091433763</v>
      </c>
      <c r="F44" s="1">
        <f>SUM(F42:F43)</f>
        <v>0.175506</v>
      </c>
      <c r="G44" s="8">
        <f>SUM(G42:G43)</f>
        <v>2.564706576825174E-2</v>
      </c>
      <c r="H44" s="12">
        <f>H43</f>
        <v>0.70815049400233154</v>
      </c>
      <c r="I44" s="1">
        <f>SUM(I42:I43)</f>
        <v>0.11731</v>
      </c>
      <c r="J44" s="8">
        <f>SUM(J42:J43)</f>
        <v>8.3073134451413511E-2</v>
      </c>
      <c r="K44" s="12">
        <f>K43</f>
        <v>0.97590913054505157</v>
      </c>
      <c r="L44" s="8">
        <f>+D44+G44+J44</f>
        <v>0.149120876594245</v>
      </c>
      <c r="M44" s="6"/>
      <c r="N44" s="6"/>
      <c r="O44" s="7"/>
      <c r="P44" s="7"/>
      <c r="Q44" s="7"/>
      <c r="R44" s="51"/>
      <c r="S44" s="8"/>
      <c r="T44" s="95"/>
      <c r="U44" s="15"/>
      <c r="V44" s="8">
        <f>SUM(V42:V43)</f>
        <v>-6.858881417121751E-3</v>
      </c>
      <c r="W44" s="11">
        <f>SUM(W42:W43)</f>
        <v>0.14226199517712329</v>
      </c>
      <c r="X44" s="53"/>
      <c r="Y44" s="424">
        <f t="shared" ref="Y44:AH44" si="38">SUM(Y42:Y43)</f>
        <v>3.8646001569584043E-3</v>
      </c>
      <c r="Z44" s="35">
        <f t="shared" si="38"/>
        <v>1.5224182436502805E-3</v>
      </c>
      <c r="AA44" s="36">
        <f t="shared" si="38"/>
        <v>5.3870184006086846E-3</v>
      </c>
      <c r="AB44" s="236">
        <f t="shared" si="38"/>
        <v>7.5925730356405019E-3</v>
      </c>
      <c r="AC44" s="35">
        <f t="shared" si="38"/>
        <v>-2.439772826362629E-4</v>
      </c>
      <c r="AD44" s="36">
        <f t="shared" si="38"/>
        <v>7.3485957530042391E-3</v>
      </c>
      <c r="AE44" s="236">
        <f t="shared" ref="AE44:AG44" si="39">SUM(AE42:AE43)</f>
        <v>3.4644774134349331E-3</v>
      </c>
      <c r="AF44" s="35"/>
      <c r="AG44" s="36">
        <f t="shared" si="39"/>
        <v>3.4644774134349331E-3</v>
      </c>
      <c r="AH44" s="426">
        <f t="shared" si="38"/>
        <v>1.6200091567047856E-2</v>
      </c>
      <c r="AI44" s="17"/>
      <c r="AJ44" s="17"/>
      <c r="AK44" s="17"/>
    </row>
    <row r="45" spans="1:37" s="22" customFormat="1" ht="17.25" x14ac:dyDescent="0.35">
      <c r="A45" s="2"/>
      <c r="B45" s="12"/>
      <c r="C45" s="1"/>
      <c r="D45" s="8"/>
      <c r="E45" s="12"/>
      <c r="F45" s="1"/>
      <c r="G45" s="8"/>
      <c r="H45" s="12"/>
      <c r="I45" s="1"/>
      <c r="J45" s="8"/>
      <c r="K45" s="12"/>
      <c r="L45" s="8"/>
      <c r="M45" s="6"/>
      <c r="N45" s="6"/>
      <c r="O45" s="7"/>
      <c r="P45" s="7"/>
      <c r="Q45" s="7"/>
      <c r="R45" s="51"/>
      <c r="S45" s="8"/>
      <c r="T45" s="6"/>
      <c r="U45" s="10"/>
      <c r="V45" s="8"/>
      <c r="W45" s="11"/>
      <c r="X45" s="52"/>
      <c r="Y45" s="424"/>
      <c r="Z45" s="35"/>
      <c r="AA45" s="37"/>
      <c r="AB45" s="236"/>
      <c r="AC45" s="35"/>
      <c r="AD45" s="37"/>
      <c r="AE45" s="236"/>
      <c r="AF45" s="35"/>
      <c r="AG45" s="37"/>
      <c r="AH45" s="430"/>
      <c r="AI45" s="17"/>
      <c r="AJ45" s="17"/>
      <c r="AK45" s="17"/>
    </row>
    <row r="46" spans="1:37" s="22" customFormat="1" ht="15.75" x14ac:dyDescent="0.25">
      <c r="A46" s="63" t="s">
        <v>56</v>
      </c>
      <c r="B46" s="12"/>
      <c r="C46" s="1"/>
      <c r="D46" s="8"/>
      <c r="E46" s="12"/>
      <c r="F46" s="1"/>
      <c r="G46" s="8"/>
      <c r="H46" s="12"/>
      <c r="I46" s="1"/>
      <c r="J46" s="8"/>
      <c r="K46" s="12"/>
      <c r="L46" s="8"/>
      <c r="M46" s="6"/>
      <c r="N46" s="6"/>
      <c r="O46" s="7"/>
      <c r="P46" s="7"/>
      <c r="Q46" s="7"/>
      <c r="R46" s="51"/>
      <c r="S46" s="8"/>
      <c r="T46" s="6"/>
      <c r="U46" s="10"/>
      <c r="V46" s="8"/>
      <c r="W46" s="11"/>
      <c r="X46" s="52"/>
      <c r="Y46" s="424"/>
      <c r="Z46" s="35"/>
      <c r="AA46" s="36"/>
      <c r="AB46" s="236"/>
      <c r="AC46" s="35"/>
      <c r="AD46" s="36"/>
      <c r="AE46" s="236"/>
      <c r="AF46" s="35"/>
      <c r="AG46" s="36"/>
      <c r="AH46" s="426"/>
      <c r="AI46" s="17"/>
      <c r="AJ46" s="17"/>
      <c r="AK46" s="17"/>
    </row>
    <row r="47" spans="1:37" s="22" customFormat="1" ht="15" x14ac:dyDescent="0.2">
      <c r="A47" s="2" t="s">
        <v>22</v>
      </c>
      <c r="B47" s="12">
        <v>6.8054712817323393E-3</v>
      </c>
      <c r="C47" s="1">
        <v>8.1470000000000001E-2</v>
      </c>
      <c r="D47" s="8">
        <f t="shared" ref="D47:D48" si="40">+B47*C47</f>
        <v>5.5444174532273368E-4</v>
      </c>
      <c r="E47" s="12">
        <v>7.7590367322755108E-2</v>
      </c>
      <c r="F47" s="1">
        <v>8.1470000000000001E-2</v>
      </c>
      <c r="G47" s="8">
        <f t="shared" ref="G47:G48" si="41">+E47*F47</f>
        <v>6.3212872257848588E-3</v>
      </c>
      <c r="H47" s="12">
        <v>0.38146329194056411</v>
      </c>
      <c r="I47" s="1">
        <v>8.1470000000000001E-2</v>
      </c>
      <c r="J47" s="8">
        <f t="shared" ref="J47:J48" si="42">+H47*I47</f>
        <v>3.107781439439776E-2</v>
      </c>
      <c r="K47" s="12">
        <f t="shared" ref="K47:K48" si="43">+B47+E47+H47</f>
        <v>0.46585913054505157</v>
      </c>
      <c r="L47" s="8">
        <f t="shared" ref="L47:L48" si="44">+D47+G47+J47</f>
        <v>3.7953543365505354E-2</v>
      </c>
      <c r="M47" s="6"/>
      <c r="N47" s="6"/>
      <c r="O47" s="7"/>
      <c r="P47" s="7"/>
      <c r="Q47" s="7"/>
      <c r="R47" s="51"/>
      <c r="S47" s="8"/>
      <c r="T47" s="93"/>
      <c r="U47" s="10"/>
      <c r="V47" s="8"/>
      <c r="W47" s="11">
        <f>L47+S47+V47</f>
        <v>3.7953543365505354E-2</v>
      </c>
      <c r="X47" s="52"/>
      <c r="Y47" s="435">
        <v>1.8448021569584042E-3</v>
      </c>
      <c r="Z47" s="202">
        <v>7.2674024365028042E-4</v>
      </c>
      <c r="AA47" s="240">
        <f>SUM(Y47:Z47)</f>
        <v>2.5715424006086847E-3</v>
      </c>
      <c r="AB47" s="236"/>
      <c r="AC47" s="35"/>
      <c r="AD47" s="240"/>
      <c r="AE47" s="236"/>
      <c r="AF47" s="35"/>
      <c r="AG47" s="240"/>
      <c r="AH47" s="427">
        <f>AA47+AD47+AG47</f>
        <v>2.5715424006086847E-3</v>
      </c>
      <c r="AI47" s="17"/>
      <c r="AJ47" s="17"/>
      <c r="AK47" s="17"/>
    </row>
    <row r="48" spans="1:37" s="22" customFormat="1" ht="17.25" x14ac:dyDescent="0.35">
      <c r="A48" s="2" t="s">
        <v>23</v>
      </c>
      <c r="B48" s="12">
        <f>B47</f>
        <v>6.8054712817323393E-3</v>
      </c>
      <c r="C48" s="91">
        <v>1.3645699999999998</v>
      </c>
      <c r="D48" s="31">
        <f t="shared" si="40"/>
        <v>9.2865419469134979E-3</v>
      </c>
      <c r="E48" s="12">
        <f>E47</f>
        <v>7.7590367322755108E-2</v>
      </c>
      <c r="F48" s="91">
        <v>7.3380000000000001E-2</v>
      </c>
      <c r="G48" s="31">
        <f t="shared" si="41"/>
        <v>5.6935811541437694E-3</v>
      </c>
      <c r="H48" s="12">
        <f>H47</f>
        <v>0.38146329194056411</v>
      </c>
      <c r="I48" s="91">
        <v>5.9929999999999997E-2</v>
      </c>
      <c r="J48" s="31">
        <f t="shared" si="42"/>
        <v>2.2861095085998005E-2</v>
      </c>
      <c r="K48" s="120">
        <f t="shared" si="43"/>
        <v>0.46585913054505157</v>
      </c>
      <c r="L48" s="33">
        <f t="shared" si="44"/>
        <v>3.784121818705527E-2</v>
      </c>
      <c r="M48" s="6"/>
      <c r="N48" s="6"/>
      <c r="O48" s="7"/>
      <c r="P48" s="7"/>
      <c r="Q48" s="7"/>
      <c r="R48" s="51"/>
      <c r="S48" s="8"/>
      <c r="T48" s="93">
        <v>4.3957321990461119E-4</v>
      </c>
      <c r="U48" s="10">
        <v>21.28</v>
      </c>
      <c r="V48" s="31">
        <f>+T48*U48</f>
        <v>9.3541181195701262E-3</v>
      </c>
      <c r="W48" s="94">
        <f>L48+S48+V48</f>
        <v>4.7195336306625396E-2</v>
      </c>
      <c r="X48" s="54"/>
      <c r="Y48" s="428"/>
      <c r="Z48" s="38"/>
      <c r="AA48" s="240">
        <f>SUM(Y48:Z48)</f>
        <v>0</v>
      </c>
      <c r="AB48" s="251">
        <v>3.6243840356405014E-3</v>
      </c>
      <c r="AC48" s="199">
        <v>-1.164647826362629E-4</v>
      </c>
      <c r="AD48" s="240">
        <f>SUM(AB48:AC48)</f>
        <v>3.5079192530042386E-3</v>
      </c>
      <c r="AE48" s="251">
        <v>1.6537999134349332E-3</v>
      </c>
      <c r="AF48" s="199"/>
      <c r="AG48" s="240">
        <f>SUM(AE48:AF48)</f>
        <v>1.6537999134349332E-3</v>
      </c>
      <c r="AH48" s="425">
        <f>AA48+AD48+AG48</f>
        <v>5.1617191664391718E-3</v>
      </c>
      <c r="AI48" s="17"/>
      <c r="AJ48" s="17"/>
      <c r="AK48" s="17"/>
    </row>
    <row r="49" spans="1:37" s="22" customFormat="1" ht="15" x14ac:dyDescent="0.2">
      <c r="A49" s="2" t="s">
        <v>24</v>
      </c>
      <c r="B49" s="12">
        <f>B48</f>
        <v>6.8054712817323393E-3</v>
      </c>
      <c r="C49" s="1">
        <f>SUM(C47:C48)</f>
        <v>1.4460399999999998</v>
      </c>
      <c r="D49" s="8">
        <f>SUM(D47:D48)</f>
        <v>9.8409836922362312E-3</v>
      </c>
      <c r="E49" s="12">
        <f>E48</f>
        <v>7.7590367322755108E-2</v>
      </c>
      <c r="F49" s="1">
        <f>SUM(F47:F48)</f>
        <v>0.15484999999999999</v>
      </c>
      <c r="G49" s="8">
        <f>SUM(G47:G48)</f>
        <v>1.2014868379928628E-2</v>
      </c>
      <c r="H49" s="12">
        <f>H48</f>
        <v>0.38146329194056411</v>
      </c>
      <c r="I49" s="1">
        <f>SUM(I47:I48)</f>
        <v>0.1414</v>
      </c>
      <c r="J49" s="8">
        <f>SUM(J47:J48)</f>
        <v>5.3938909480395765E-2</v>
      </c>
      <c r="K49" s="12">
        <f>K48</f>
        <v>0.46585913054505157</v>
      </c>
      <c r="L49" s="8">
        <f>+D49+G49+J49</f>
        <v>7.5794761552560624E-2</v>
      </c>
      <c r="M49" s="6"/>
      <c r="N49" s="6"/>
      <c r="O49" s="7"/>
      <c r="P49" s="7"/>
      <c r="Q49" s="7"/>
      <c r="R49" s="51"/>
      <c r="S49" s="8"/>
      <c r="T49" s="15"/>
      <c r="U49" s="15"/>
      <c r="V49" s="8">
        <f>SUM(V47:V48)</f>
        <v>9.3541181195701262E-3</v>
      </c>
      <c r="W49" s="11">
        <f>SUM(W47:W48)</f>
        <v>8.5148879672130751E-2</v>
      </c>
      <c r="X49" s="53"/>
      <c r="Y49" s="424">
        <f t="shared" ref="Y49:AH49" si="45">SUM(Y47:Y48)</f>
        <v>1.8448021569584042E-3</v>
      </c>
      <c r="Z49" s="35">
        <f t="shared" si="45"/>
        <v>7.2674024365028042E-4</v>
      </c>
      <c r="AA49" s="36">
        <f t="shared" si="45"/>
        <v>2.5715424006086847E-3</v>
      </c>
      <c r="AB49" s="236">
        <f t="shared" si="45"/>
        <v>3.6243840356405014E-3</v>
      </c>
      <c r="AC49" s="35">
        <f t="shared" si="45"/>
        <v>-1.164647826362629E-4</v>
      </c>
      <c r="AD49" s="36">
        <f t="shared" si="45"/>
        <v>3.5079192530042386E-3</v>
      </c>
      <c r="AE49" s="236">
        <f t="shared" ref="AE49:AG49" si="46">SUM(AE47:AE48)</f>
        <v>1.6537999134349332E-3</v>
      </c>
      <c r="AF49" s="35"/>
      <c r="AG49" s="36">
        <f t="shared" si="46"/>
        <v>1.6537999134349332E-3</v>
      </c>
      <c r="AH49" s="426">
        <f t="shared" si="45"/>
        <v>7.7332615670478565E-3</v>
      </c>
      <c r="AI49" s="17"/>
      <c r="AJ49" s="17"/>
      <c r="AK49" s="17"/>
    </row>
    <row r="50" spans="1:37" s="22" customFormat="1" ht="15" x14ac:dyDescent="0.2">
      <c r="A50" s="2"/>
      <c r="B50" s="6"/>
      <c r="C50" s="1"/>
      <c r="D50" s="8"/>
      <c r="E50" s="6"/>
      <c r="F50" s="1"/>
      <c r="G50" s="8"/>
      <c r="H50" s="6"/>
      <c r="I50" s="1"/>
      <c r="J50" s="8"/>
      <c r="K50" s="6"/>
      <c r="L50" s="8"/>
      <c r="M50" s="6"/>
      <c r="N50" s="6"/>
      <c r="O50" s="7"/>
      <c r="P50" s="7"/>
      <c r="Q50" s="7"/>
      <c r="R50" s="51"/>
      <c r="S50" s="8"/>
      <c r="T50" s="6"/>
      <c r="U50" s="10"/>
      <c r="V50" s="8"/>
      <c r="W50" s="11"/>
      <c r="X50" s="52"/>
      <c r="Y50" s="424"/>
      <c r="Z50" s="35"/>
      <c r="AA50" s="36"/>
      <c r="AB50" s="236"/>
      <c r="AC50" s="35"/>
      <c r="AD50" s="36"/>
      <c r="AE50" s="236"/>
      <c r="AF50" s="35"/>
      <c r="AG50" s="36"/>
      <c r="AH50" s="436"/>
      <c r="AI50" s="17"/>
      <c r="AJ50" s="17"/>
      <c r="AK50" s="17"/>
    </row>
    <row r="51" spans="1:37" s="22" customFormat="1" ht="15.75" x14ac:dyDescent="0.25">
      <c r="A51" s="63" t="s">
        <v>46</v>
      </c>
      <c r="B51" s="6"/>
      <c r="C51" s="1"/>
      <c r="D51" s="8"/>
      <c r="E51" s="6"/>
      <c r="F51" s="1"/>
      <c r="G51" s="8"/>
      <c r="H51" s="6"/>
      <c r="I51" s="1"/>
      <c r="J51" s="8"/>
      <c r="K51" s="6"/>
      <c r="L51" s="8"/>
      <c r="M51" s="6"/>
      <c r="N51" s="6"/>
      <c r="O51" s="7"/>
      <c r="P51" s="7"/>
      <c r="Q51" s="7"/>
      <c r="R51" s="51"/>
      <c r="S51" s="8"/>
      <c r="T51" s="6"/>
      <c r="U51" s="10"/>
      <c r="V51" s="8"/>
      <c r="W51" s="11"/>
      <c r="X51" s="52"/>
      <c r="Y51" s="424"/>
      <c r="Z51" s="35"/>
      <c r="AA51" s="36"/>
      <c r="AB51" s="236"/>
      <c r="AC51" s="35"/>
      <c r="AD51" s="36"/>
      <c r="AE51" s="236"/>
      <c r="AF51" s="35"/>
      <c r="AG51" s="36"/>
      <c r="AH51" s="436"/>
      <c r="AI51" s="17"/>
      <c r="AJ51" s="17"/>
      <c r="AK51" s="17"/>
    </row>
    <row r="52" spans="1:37" s="22" customFormat="1" ht="17.25" x14ac:dyDescent="0.35">
      <c r="A52" s="2" t="s">
        <v>22</v>
      </c>
      <c r="B52" s="6">
        <f>B37+B42+B47</f>
        <v>63.41458029990244</v>
      </c>
      <c r="C52" s="1"/>
      <c r="D52" s="8">
        <f t="shared" ref="D52:E54" si="47">D37+D42+D47</f>
        <v>5.1663858570330516</v>
      </c>
      <c r="E52" s="6">
        <f t="shared" si="47"/>
        <v>312.48854815142994</v>
      </c>
      <c r="F52" s="1">
        <f>F32+F37</f>
        <v>8.1470000000000001E-2</v>
      </c>
      <c r="G52" s="8">
        <f t="shared" ref="G52:H54" si="48">G37+G42+G47</f>
        <v>25.458442017896999</v>
      </c>
      <c r="H52" s="6">
        <f t="shared" si="48"/>
        <v>1.0896137859428956</v>
      </c>
      <c r="I52" s="1"/>
      <c r="J52" s="8">
        <f t="shared" ref="J52:L54" si="49">J37+J42+J47</f>
        <v>8.8770835140767709E-2</v>
      </c>
      <c r="K52" s="6">
        <f t="shared" si="49"/>
        <v>376.99274223727531</v>
      </c>
      <c r="L52" s="8">
        <f t="shared" si="49"/>
        <v>30.713598710070816</v>
      </c>
      <c r="M52" s="92"/>
      <c r="N52" s="92"/>
      <c r="O52" s="96"/>
      <c r="P52" s="96"/>
      <c r="Q52" s="96"/>
      <c r="R52" s="51"/>
      <c r="S52" s="33"/>
      <c r="T52" s="92"/>
      <c r="U52" s="10"/>
      <c r="V52" s="33"/>
      <c r="W52" s="11">
        <f>L52+S52+V52</f>
        <v>30.713598710070816</v>
      </c>
      <c r="X52" s="52"/>
      <c r="Y52" s="435">
        <f t="shared" ref="Y52:AA52" si="50">Y37+Y42+Y47</f>
        <v>1.4928912592596102</v>
      </c>
      <c r="Z52" s="202">
        <f t="shared" si="50"/>
        <v>0.58810867789014953</v>
      </c>
      <c r="AA52" s="36">
        <f t="shared" si="50"/>
        <v>2.0809999371497598</v>
      </c>
      <c r="AB52" s="236">
        <f t="shared" ref="AB52:AC53" si="51">AB37+AB42+AB47</f>
        <v>0</v>
      </c>
      <c r="AC52" s="35">
        <f t="shared" si="51"/>
        <v>0</v>
      </c>
      <c r="AD52" s="36">
        <f t="shared" ref="AD52:AH52" si="52">AD37+AD42+AD47</f>
        <v>0</v>
      </c>
      <c r="AE52" s="236">
        <f t="shared" si="52"/>
        <v>0</v>
      </c>
      <c r="AF52" s="35"/>
      <c r="AG52" s="36">
        <f t="shared" ref="AG52" si="53">AG37+AG42+AG47</f>
        <v>0</v>
      </c>
      <c r="AH52" s="436">
        <f t="shared" si="52"/>
        <v>2.0809999371497598</v>
      </c>
      <c r="AI52" s="17"/>
      <c r="AJ52" s="17"/>
      <c r="AK52" s="17"/>
    </row>
    <row r="53" spans="1:37" s="22" customFormat="1" ht="17.25" x14ac:dyDescent="0.35">
      <c r="A53" s="2" t="s">
        <v>23</v>
      </c>
      <c r="B53" s="92">
        <f>B38+B43+B48</f>
        <v>63.41458029990244</v>
      </c>
      <c r="C53" s="1"/>
      <c r="D53" s="33">
        <f t="shared" si="47"/>
        <v>6.0013334789338266</v>
      </c>
      <c r="E53" s="92">
        <f t="shared" si="47"/>
        <v>312.48854815142994</v>
      </c>
      <c r="F53" s="1"/>
      <c r="G53" s="33">
        <f t="shared" si="48"/>
        <v>24.045090947973463</v>
      </c>
      <c r="H53" s="92">
        <f t="shared" si="48"/>
        <v>1.0896137859428956</v>
      </c>
      <c r="I53" s="1"/>
      <c r="J53" s="33">
        <f t="shared" si="49"/>
        <v>4.8241208791041566E-2</v>
      </c>
      <c r="K53" s="92">
        <f t="shared" si="49"/>
        <v>376.99274223727531</v>
      </c>
      <c r="L53" s="33">
        <f t="shared" si="49"/>
        <v>30.09466563569833</v>
      </c>
      <c r="M53" s="92"/>
      <c r="N53" s="92"/>
      <c r="O53" s="96"/>
      <c r="P53" s="96"/>
      <c r="Q53" s="96"/>
      <c r="R53" s="51"/>
      <c r="S53" s="33"/>
      <c r="T53" s="92">
        <f>T38+T43+T48</f>
        <v>0.32538457387733793</v>
      </c>
      <c r="U53" s="10"/>
      <c r="V53" s="33">
        <f>V38+V43+V48</f>
        <v>6.9241837321097508</v>
      </c>
      <c r="W53" s="98">
        <f>L53+S53+V53</f>
        <v>37.01884936780808</v>
      </c>
      <c r="X53" s="21"/>
      <c r="Y53" s="428">
        <f t="shared" ref="Y53:AA53" si="54">Y38+Y43+Y48</f>
        <v>0</v>
      </c>
      <c r="Z53" s="38">
        <f t="shared" si="54"/>
        <v>0</v>
      </c>
      <c r="AA53" s="37">
        <f t="shared" si="54"/>
        <v>0</v>
      </c>
      <c r="AB53" s="253">
        <f t="shared" si="51"/>
        <v>2.9330035346060024</v>
      </c>
      <c r="AC53" s="39">
        <f t="shared" si="51"/>
        <v>-9.4248185559318839E-2</v>
      </c>
      <c r="AD53" s="37">
        <f t="shared" ref="AD53:AH53" si="55">AD38+AD43+AD48</f>
        <v>2.8387553490466835</v>
      </c>
      <c r="AE53" s="253">
        <f t="shared" si="55"/>
        <v>1.3383242349423274</v>
      </c>
      <c r="AF53" s="39"/>
      <c r="AG53" s="37">
        <f t="shared" ref="AG53" si="56">AG38+AG43+AG48</f>
        <v>1.3383242349423274</v>
      </c>
      <c r="AH53" s="437">
        <f t="shared" si="55"/>
        <v>4.1770795839890109</v>
      </c>
      <c r="AI53" s="17"/>
      <c r="AJ53" s="17"/>
      <c r="AK53" s="17"/>
    </row>
    <row r="54" spans="1:37" s="22" customFormat="1" ht="18" x14ac:dyDescent="0.25">
      <c r="A54" s="99" t="s">
        <v>24</v>
      </c>
      <c r="B54" s="65">
        <f>B39+B44+B49</f>
        <v>63.41458029990244</v>
      </c>
      <c r="C54" s="100"/>
      <c r="D54" s="101">
        <f t="shared" si="47"/>
        <v>11.167719335966877</v>
      </c>
      <c r="E54" s="65">
        <f t="shared" si="47"/>
        <v>312.48854815142994</v>
      </c>
      <c r="F54" s="100"/>
      <c r="G54" s="101">
        <f t="shared" si="48"/>
        <v>49.503532965870463</v>
      </c>
      <c r="H54" s="65">
        <f t="shared" si="48"/>
        <v>1.0896137859428956</v>
      </c>
      <c r="I54" s="100"/>
      <c r="J54" s="101">
        <f t="shared" si="49"/>
        <v>0.13701204393180927</v>
      </c>
      <c r="K54" s="65">
        <f t="shared" si="49"/>
        <v>376.99274223727531</v>
      </c>
      <c r="L54" s="101">
        <f t="shared" si="49"/>
        <v>60.808264345769146</v>
      </c>
      <c r="M54" s="65"/>
      <c r="N54" s="65"/>
      <c r="O54" s="103"/>
      <c r="P54" s="103"/>
      <c r="Q54" s="103"/>
      <c r="R54" s="104"/>
      <c r="S54" s="101"/>
      <c r="T54" s="105">
        <f>SUM(T52:T53)</f>
        <v>0.32538457387733793</v>
      </c>
      <c r="U54" s="70"/>
      <c r="V54" s="101">
        <f>SUM(V52:V53)</f>
        <v>6.9241837321097508</v>
      </c>
      <c r="W54" s="121">
        <f>SUM(W52:W53)</f>
        <v>67.7324480778789</v>
      </c>
      <c r="X54" s="106"/>
      <c r="Y54" s="438">
        <f>SUM(Y52:Y53)</f>
        <v>1.4928912592596102</v>
      </c>
      <c r="Z54" s="242">
        <f>SUM(Z52:Z53)</f>
        <v>0.58810867789014953</v>
      </c>
      <c r="AA54" s="102">
        <f>SUM(AA52:AA53)</f>
        <v>2.0809999371497598</v>
      </c>
      <c r="AB54" s="241">
        <f>SUM(AB52:AB53)</f>
        <v>2.9330035346060024</v>
      </c>
      <c r="AC54" s="242">
        <f>SUM(AC52:AC53)</f>
        <v>-9.4248185559318839E-2</v>
      </c>
      <c r="AD54" s="102">
        <f t="shared" ref="AD54:AH54" si="57">SUM(AD52:AD53)</f>
        <v>2.8387553490466835</v>
      </c>
      <c r="AE54" s="241">
        <f>SUM(AE52:AE53)</f>
        <v>1.3383242349423274</v>
      </c>
      <c r="AF54" s="242"/>
      <c r="AG54" s="102">
        <f t="shared" ref="AG54" si="58">SUM(AG52:AG53)</f>
        <v>1.3383242349423274</v>
      </c>
      <c r="AH54" s="439">
        <f t="shared" si="57"/>
        <v>6.2580795211387708</v>
      </c>
      <c r="AI54" s="17"/>
      <c r="AJ54" s="17"/>
      <c r="AK54" s="17"/>
    </row>
    <row r="55" spans="1:37" s="22" customFormat="1" ht="11.1" customHeight="1" x14ac:dyDescent="0.2">
      <c r="A55" s="2"/>
      <c r="B55" s="6"/>
      <c r="C55" s="1"/>
      <c r="D55" s="8"/>
      <c r="E55" s="6"/>
      <c r="F55" s="1"/>
      <c r="G55" s="8"/>
      <c r="H55" s="6"/>
      <c r="I55" s="1"/>
      <c r="J55" s="8"/>
      <c r="K55" s="6"/>
      <c r="L55" s="8"/>
      <c r="M55" s="6"/>
      <c r="N55" s="6"/>
      <c r="O55" s="7"/>
      <c r="P55" s="7"/>
      <c r="Q55" s="7"/>
      <c r="R55" s="51"/>
      <c r="S55" s="8"/>
      <c r="T55" s="6"/>
      <c r="U55" s="10"/>
      <c r="V55" s="8"/>
      <c r="W55" s="11"/>
      <c r="X55" s="52"/>
      <c r="Y55" s="424"/>
      <c r="Z55" s="35"/>
      <c r="AA55" s="36"/>
      <c r="AB55" s="236"/>
      <c r="AC55" s="35"/>
      <c r="AD55" s="36"/>
      <c r="AE55" s="236"/>
      <c r="AF55" s="35"/>
      <c r="AG55" s="36"/>
      <c r="AH55" s="426"/>
      <c r="AI55" s="17"/>
      <c r="AJ55" s="17"/>
      <c r="AK55" s="17"/>
    </row>
    <row r="56" spans="1:37" s="22" customFormat="1" ht="19.149999999999999" customHeight="1" x14ac:dyDescent="0.25">
      <c r="A56" s="72" t="s">
        <v>29</v>
      </c>
      <c r="B56" s="6"/>
      <c r="C56" s="1"/>
      <c r="D56" s="8"/>
      <c r="E56" s="6"/>
      <c r="F56" s="1"/>
      <c r="G56" s="8"/>
      <c r="H56" s="6"/>
      <c r="I56" s="1"/>
      <c r="J56" s="8"/>
      <c r="K56" s="6"/>
      <c r="L56" s="8"/>
      <c r="M56" s="6"/>
      <c r="N56" s="6"/>
      <c r="O56" s="7"/>
      <c r="P56" s="7"/>
      <c r="Q56" s="7"/>
      <c r="R56" s="51"/>
      <c r="S56" s="8"/>
      <c r="T56" s="6"/>
      <c r="U56" s="10"/>
      <c r="V56" s="8"/>
      <c r="W56" s="11"/>
      <c r="X56" s="52"/>
      <c r="Y56" s="424"/>
      <c r="Z56" s="35"/>
      <c r="AA56" s="36"/>
      <c r="AB56" s="236"/>
      <c r="AC56" s="35"/>
      <c r="AD56" s="36"/>
      <c r="AE56" s="236"/>
      <c r="AF56" s="35"/>
      <c r="AG56" s="36"/>
      <c r="AH56" s="426"/>
      <c r="AI56" s="17"/>
      <c r="AJ56" s="17"/>
      <c r="AK56" s="17"/>
    </row>
    <row r="57" spans="1:37" s="22" customFormat="1" ht="22.5" customHeight="1" x14ac:dyDescent="0.25">
      <c r="A57" s="63" t="s">
        <v>57</v>
      </c>
      <c r="B57" s="6"/>
      <c r="C57" s="1"/>
      <c r="D57" s="8"/>
      <c r="E57" s="6"/>
      <c r="F57" s="1"/>
      <c r="G57" s="8"/>
      <c r="H57" s="6"/>
      <c r="I57" s="1"/>
      <c r="J57" s="8"/>
      <c r="K57" s="6"/>
      <c r="L57" s="8"/>
      <c r="M57" s="6"/>
      <c r="N57" s="6"/>
      <c r="O57" s="7"/>
      <c r="P57" s="7"/>
      <c r="Q57" s="7"/>
      <c r="R57" s="51"/>
      <c r="S57" s="8"/>
      <c r="T57" s="6"/>
      <c r="U57" s="10"/>
      <c r="V57" s="8"/>
      <c r="W57" s="11"/>
      <c r="X57" s="52"/>
      <c r="Y57" s="424"/>
      <c r="Z57" s="35"/>
      <c r="AA57" s="36"/>
      <c r="AB57" s="236"/>
      <c r="AC57" s="35"/>
      <c r="AD57" s="36"/>
      <c r="AE57" s="236"/>
      <c r="AF57" s="35"/>
      <c r="AG57" s="36"/>
      <c r="AH57" s="426"/>
      <c r="AI57" s="17"/>
      <c r="AJ57" s="17"/>
      <c r="AK57" s="17"/>
    </row>
    <row r="58" spans="1:37" s="22" customFormat="1" ht="22.5" customHeight="1" x14ac:dyDescent="0.2">
      <c r="A58" s="2" t="s">
        <v>22</v>
      </c>
      <c r="B58" s="6">
        <v>1243.9884347627092</v>
      </c>
      <c r="C58" s="1">
        <v>8.022E-2</v>
      </c>
      <c r="D58" s="8">
        <f t="shared" ref="D58:D59" si="59">+B58*C58</f>
        <v>99.792752236664526</v>
      </c>
      <c r="E58" s="6">
        <v>1059.8354597065236</v>
      </c>
      <c r="F58" s="1">
        <v>8.022E-2</v>
      </c>
      <c r="G58" s="8">
        <f>+E58*F58</f>
        <v>85.020000577657328</v>
      </c>
      <c r="H58" s="6"/>
      <c r="I58" s="1"/>
      <c r="J58" s="8"/>
      <c r="K58" s="6">
        <f t="shared" ref="K58:K59" si="60">+B58+E58+H58</f>
        <v>2303.823894469233</v>
      </c>
      <c r="L58" s="8">
        <f t="shared" ref="L58:L59" si="61">+D58+G58+J58</f>
        <v>184.81275281432187</v>
      </c>
      <c r="M58" s="6"/>
      <c r="N58" s="6"/>
      <c r="O58" s="7"/>
      <c r="P58" s="7"/>
      <c r="Q58" s="7"/>
      <c r="R58" s="51"/>
      <c r="S58" s="8">
        <f>+M58*R58/1000</f>
        <v>0</v>
      </c>
      <c r="T58" s="6"/>
      <c r="U58" s="10"/>
      <c r="V58" s="8"/>
      <c r="W58" s="11">
        <f>L58+S58+V58</f>
        <v>184.81275281432187</v>
      </c>
      <c r="X58" s="52"/>
      <c r="Y58" s="435">
        <v>9.0309896663193925</v>
      </c>
      <c r="Z58" s="202">
        <v>4.7689154615513116</v>
      </c>
      <c r="AA58" s="240">
        <f>SUM(Y58:Z58)</f>
        <v>13.799905127870705</v>
      </c>
      <c r="AB58" s="236"/>
      <c r="AC58" s="35"/>
      <c r="AD58" s="240"/>
      <c r="AE58" s="236"/>
      <c r="AF58" s="35"/>
      <c r="AG58" s="240"/>
      <c r="AH58" s="427">
        <f>AA58+AD58+AG58</f>
        <v>13.799905127870705</v>
      </c>
      <c r="AI58" s="17"/>
      <c r="AJ58" s="17"/>
      <c r="AK58" s="17"/>
    </row>
    <row r="59" spans="1:37" s="22" customFormat="1" ht="22.5" customHeight="1" x14ac:dyDescent="0.35">
      <c r="A59" s="2" t="s">
        <v>23</v>
      </c>
      <c r="B59" s="6">
        <f>B58</f>
        <v>1243.9884347627092</v>
      </c>
      <c r="C59" s="91">
        <v>6.2649999999999997E-2</v>
      </c>
      <c r="D59" s="31">
        <f t="shared" si="59"/>
        <v>77.935875437883723</v>
      </c>
      <c r="E59" s="6">
        <f>E58</f>
        <v>1059.8354597065236</v>
      </c>
      <c r="F59" s="91">
        <v>2.9679999999999998E-2</v>
      </c>
      <c r="G59" s="31">
        <f t="shared" ref="G59" si="62">+E59*F59</f>
        <v>31.455916444089617</v>
      </c>
      <c r="H59" s="6"/>
      <c r="I59" s="1"/>
      <c r="J59" s="8"/>
      <c r="K59" s="92">
        <f t="shared" si="60"/>
        <v>2303.823894469233</v>
      </c>
      <c r="L59" s="33">
        <f t="shared" si="61"/>
        <v>109.39179188197335</v>
      </c>
      <c r="M59" s="6">
        <v>6350.7076037081906</v>
      </c>
      <c r="N59" s="34">
        <v>10.553839999999999</v>
      </c>
      <c r="O59" s="7"/>
      <c r="P59" s="7"/>
      <c r="Q59" s="7"/>
      <c r="R59" s="51">
        <f>SUM(N59:Q59)</f>
        <v>10.553839999999999</v>
      </c>
      <c r="S59" s="31">
        <f>+M59*R59/1000</f>
        <v>67.024351936319633</v>
      </c>
      <c r="T59" s="6"/>
      <c r="U59" s="10"/>
      <c r="V59" s="8"/>
      <c r="W59" s="94">
        <f>L59+S59+V59</f>
        <v>176.41614381829299</v>
      </c>
      <c r="X59" s="54"/>
      <c r="Y59" s="428"/>
      <c r="Z59" s="38"/>
      <c r="AA59" s="240">
        <f>SUM(Y59:Z59)</f>
        <v>0</v>
      </c>
      <c r="AB59" s="251">
        <v>14.635476942714245</v>
      </c>
      <c r="AC59" s="199">
        <v>0.23823336051449556</v>
      </c>
      <c r="AD59" s="240">
        <f>SUM(AB59:AC59)</f>
        <v>14.873710303228741</v>
      </c>
      <c r="AE59" s="251">
        <v>2.0964797439670022</v>
      </c>
      <c r="AF59" s="199"/>
      <c r="AG59" s="240">
        <f>SUM(AE59:AF59)</f>
        <v>2.0964797439670022</v>
      </c>
      <c r="AH59" s="425">
        <f>AA59+AD59+AG59</f>
        <v>16.970190047195743</v>
      </c>
      <c r="AI59" s="17"/>
      <c r="AJ59" s="17"/>
      <c r="AK59" s="17"/>
    </row>
    <row r="60" spans="1:37" ht="15" x14ac:dyDescent="0.2">
      <c r="A60" s="2" t="s">
        <v>24</v>
      </c>
      <c r="B60" s="6">
        <f>B59</f>
        <v>1243.9884347627092</v>
      </c>
      <c r="C60" s="1">
        <f>SUM(C58:C59)</f>
        <v>0.14287</v>
      </c>
      <c r="D60" s="8">
        <f>SUM(D58:D59)</f>
        <v>177.72862767454825</v>
      </c>
      <c r="E60" s="6">
        <f>E59</f>
        <v>1059.8354597065236</v>
      </c>
      <c r="F60" s="1">
        <f>SUM(F58:F59)</f>
        <v>0.1099</v>
      </c>
      <c r="G60" s="8">
        <f>SUM(G58:G59)</f>
        <v>116.47591702174694</v>
      </c>
      <c r="H60" s="6"/>
      <c r="I60" s="1"/>
      <c r="J60" s="8"/>
      <c r="K60" s="6">
        <f>K59</f>
        <v>2303.823894469233</v>
      </c>
      <c r="L60" s="8">
        <f>+D60+G60+J60</f>
        <v>294.20454469629522</v>
      </c>
      <c r="M60" s="6"/>
      <c r="N60" s="6"/>
      <c r="O60" s="7"/>
      <c r="P60" s="7"/>
      <c r="Q60" s="7"/>
      <c r="R60" s="51"/>
      <c r="S60" s="8">
        <f>SUM(S58:S59)</f>
        <v>67.024351936319633</v>
      </c>
      <c r="T60" s="9"/>
      <c r="U60" s="10"/>
      <c r="V60" s="8"/>
      <c r="W60" s="11">
        <f>SUM(W58:W59)</f>
        <v>361.22889663261486</v>
      </c>
      <c r="X60" s="52"/>
      <c r="Y60" s="424">
        <f t="shared" ref="Y60:AH60" si="63">SUM(Y58:Y59)</f>
        <v>9.0309896663193925</v>
      </c>
      <c r="Z60" s="35">
        <f t="shared" si="63"/>
        <v>4.7689154615513116</v>
      </c>
      <c r="AA60" s="36">
        <f t="shared" si="63"/>
        <v>13.799905127870705</v>
      </c>
      <c r="AB60" s="236">
        <f t="shared" si="63"/>
        <v>14.635476942714245</v>
      </c>
      <c r="AC60" s="35">
        <f t="shared" si="63"/>
        <v>0.23823336051449556</v>
      </c>
      <c r="AD60" s="36">
        <f t="shared" si="63"/>
        <v>14.873710303228741</v>
      </c>
      <c r="AE60" s="236">
        <f t="shared" ref="AE60:AG60" si="64">SUM(AE58:AE59)</f>
        <v>2.0964797439670022</v>
      </c>
      <c r="AF60" s="35"/>
      <c r="AG60" s="36">
        <f t="shared" si="64"/>
        <v>2.0964797439670022</v>
      </c>
      <c r="AH60" s="426">
        <f t="shared" si="63"/>
        <v>30.770095175066448</v>
      </c>
      <c r="AI60" s="17"/>
      <c r="AJ60" s="17"/>
      <c r="AK60" s="17"/>
    </row>
    <row r="61" spans="1:37" ht="15" x14ac:dyDescent="0.2">
      <c r="A61" s="2"/>
      <c r="B61" s="6"/>
      <c r="C61" s="1"/>
      <c r="D61" s="8"/>
      <c r="E61" s="6"/>
      <c r="F61" s="1"/>
      <c r="G61" s="8"/>
      <c r="H61" s="6"/>
      <c r="I61" s="1"/>
      <c r="J61" s="8"/>
      <c r="K61" s="6"/>
      <c r="L61" s="8"/>
      <c r="M61" s="6"/>
      <c r="N61" s="6"/>
      <c r="O61" s="7"/>
      <c r="P61" s="7"/>
      <c r="Q61" s="7"/>
      <c r="R61" s="51"/>
      <c r="S61" s="8"/>
      <c r="T61" s="9"/>
      <c r="U61" s="10"/>
      <c r="V61" s="8"/>
      <c r="W61" s="11"/>
      <c r="X61" s="52"/>
      <c r="Y61" s="424"/>
      <c r="Z61" s="35"/>
      <c r="AA61" s="36"/>
      <c r="AB61" s="236"/>
      <c r="AC61" s="35"/>
      <c r="AD61" s="36"/>
      <c r="AE61" s="236"/>
      <c r="AF61" s="35"/>
      <c r="AG61" s="36"/>
      <c r="AH61" s="426"/>
      <c r="AI61" s="17"/>
      <c r="AJ61" s="17"/>
      <c r="AK61" s="17"/>
    </row>
    <row r="62" spans="1:37" ht="15.75" x14ac:dyDescent="0.25">
      <c r="A62" s="63" t="s">
        <v>58</v>
      </c>
      <c r="B62" s="6"/>
      <c r="C62" s="1"/>
      <c r="D62" s="8"/>
      <c r="E62" s="6"/>
      <c r="F62" s="1"/>
      <c r="G62" s="8"/>
      <c r="H62" s="6"/>
      <c r="I62" s="1"/>
      <c r="J62" s="8"/>
      <c r="K62" s="6"/>
      <c r="L62" s="8"/>
      <c r="M62" s="6"/>
      <c r="N62" s="6"/>
      <c r="O62" s="7"/>
      <c r="P62" s="7"/>
      <c r="Q62" s="7"/>
      <c r="R62" s="51"/>
      <c r="S62" s="8"/>
      <c r="T62" s="9"/>
      <c r="U62" s="10"/>
      <c r="V62" s="8"/>
      <c r="W62" s="11"/>
      <c r="X62" s="52"/>
      <c r="Y62" s="424"/>
      <c r="Z62" s="35"/>
      <c r="AA62" s="36"/>
      <c r="AB62" s="236"/>
      <c r="AC62" s="35"/>
      <c r="AD62" s="36"/>
      <c r="AE62" s="236"/>
      <c r="AF62" s="35"/>
      <c r="AG62" s="36"/>
      <c r="AH62" s="426"/>
      <c r="AI62" s="17"/>
      <c r="AJ62" s="17"/>
      <c r="AK62" s="17"/>
    </row>
    <row r="63" spans="1:37" ht="15" x14ac:dyDescent="0.2">
      <c r="A63" s="2" t="s">
        <v>22</v>
      </c>
      <c r="B63" s="12">
        <v>0.24897575201594901</v>
      </c>
      <c r="C63" s="1">
        <v>8.022E-2</v>
      </c>
      <c r="D63" s="8">
        <f>+B63*C63</f>
        <v>1.9972834826719431E-2</v>
      </c>
      <c r="E63" s="12">
        <v>0.94022986965228306</v>
      </c>
      <c r="F63" s="1">
        <v>8.022E-2</v>
      </c>
      <c r="G63" s="8">
        <f>+E63*F63</f>
        <v>7.5425240143506142E-2</v>
      </c>
      <c r="H63" s="12">
        <v>0.79923930599714321</v>
      </c>
      <c r="I63" s="1">
        <v>8.022E-2</v>
      </c>
      <c r="J63" s="8">
        <f>+H63*I63</f>
        <v>6.4114977127090828E-2</v>
      </c>
      <c r="K63" s="12">
        <f>+B63+E63+H63</f>
        <v>1.9884449276653753</v>
      </c>
      <c r="L63" s="8">
        <f>+D63+G63+J63</f>
        <v>0.15951305209731639</v>
      </c>
      <c r="M63" s="6"/>
      <c r="N63" s="6"/>
      <c r="O63" s="7"/>
      <c r="P63" s="7"/>
      <c r="Q63" s="7"/>
      <c r="R63" s="51"/>
      <c r="S63" s="8">
        <f>+M63*R63/1000</f>
        <v>0</v>
      </c>
      <c r="T63" s="9"/>
      <c r="U63" s="10"/>
      <c r="V63" s="8"/>
      <c r="W63" s="11">
        <f>L63+S63+V63</f>
        <v>0.15951305209731639</v>
      </c>
      <c r="X63" s="52"/>
      <c r="Y63" s="435">
        <v>7.7947041164482707E-3</v>
      </c>
      <c r="Z63" s="202">
        <v>4.1160810002673267E-3</v>
      </c>
      <c r="AA63" s="240">
        <f>SUM(Y63:Z63)</f>
        <v>1.1910785116715597E-2</v>
      </c>
      <c r="AB63" s="236"/>
      <c r="AC63" s="35"/>
      <c r="AD63" s="240"/>
      <c r="AE63" s="236"/>
      <c r="AF63" s="35"/>
      <c r="AG63" s="240">
        <f>SUM(AE63:AF63)</f>
        <v>0</v>
      </c>
      <c r="AH63" s="427">
        <f>AA63+AD63+AG63</f>
        <v>1.1910785116715597E-2</v>
      </c>
      <c r="AI63" s="17"/>
      <c r="AJ63" s="17"/>
      <c r="AK63" s="17"/>
    </row>
    <row r="64" spans="1:37" ht="17.25" x14ac:dyDescent="0.35">
      <c r="A64" s="2" t="s">
        <v>23</v>
      </c>
      <c r="B64" s="12">
        <f>B63</f>
        <v>0.24897575201594901</v>
      </c>
      <c r="C64" s="91">
        <v>0.18221000000000001</v>
      </c>
      <c r="D64" s="31">
        <f>+B64*C64</f>
        <v>4.5365871774826073E-2</v>
      </c>
      <c r="E64" s="12">
        <f>E63</f>
        <v>0.94022986965228306</v>
      </c>
      <c r="F64" s="91">
        <v>5.7980000000000004E-2</v>
      </c>
      <c r="G64" s="31">
        <f>+E64*F64</f>
        <v>5.4514527842439375E-2</v>
      </c>
      <c r="H64" s="12">
        <f>H63</f>
        <v>0.79923930599714321</v>
      </c>
      <c r="I64" s="91">
        <v>1.244E-2</v>
      </c>
      <c r="J64" s="31">
        <f>+H64*I64</f>
        <v>9.9425369666044615E-3</v>
      </c>
      <c r="K64" s="120">
        <f>+B64+E64+H64</f>
        <v>1.9884449276653753</v>
      </c>
      <c r="L64" s="33">
        <f>+D64+G64+J64</f>
        <v>0.10982293658386991</v>
      </c>
      <c r="M64" s="6">
        <v>2.3637642864791508</v>
      </c>
      <c r="N64" s="34">
        <f>N59</f>
        <v>10.553839999999999</v>
      </c>
      <c r="O64" s="7"/>
      <c r="P64" s="7"/>
      <c r="Q64" s="7"/>
      <c r="R64" s="51">
        <f>SUM(N64:Q64)</f>
        <v>10.553839999999999</v>
      </c>
      <c r="S64" s="31">
        <f>+M64*R64/1000</f>
        <v>2.494679007721512E-2</v>
      </c>
      <c r="T64" s="9"/>
      <c r="U64" s="10"/>
      <c r="V64" s="8"/>
      <c r="W64" s="94">
        <f>L64+S64+V64</f>
        <v>0.13476972666108503</v>
      </c>
      <c r="X64" s="54"/>
      <c r="Y64" s="428"/>
      <c r="Z64" s="38"/>
      <c r="AA64" s="240">
        <f>SUM(Y64:Z64)</f>
        <v>0</v>
      </c>
      <c r="AB64" s="251">
        <v>1.2631972417930118E-2</v>
      </c>
      <c r="AC64" s="199">
        <v>2.0562071539103561E-4</v>
      </c>
      <c r="AD64" s="240">
        <f>SUM(AB64:AC64)</f>
        <v>1.2837593133321154E-2</v>
      </c>
      <c r="AE64" s="251">
        <v>1.8094848841754916E-3</v>
      </c>
      <c r="AF64" s="199"/>
      <c r="AG64" s="240">
        <f>SUM(AE64:AF64)</f>
        <v>1.8094848841754916E-3</v>
      </c>
      <c r="AH64" s="425">
        <f>AA64+AD64+AG64</f>
        <v>1.4647078017496646E-2</v>
      </c>
      <c r="AI64" s="17"/>
      <c r="AJ64" s="17"/>
      <c r="AK64" s="17"/>
    </row>
    <row r="65" spans="1:37" ht="15" x14ac:dyDescent="0.2">
      <c r="A65" s="2" t="s">
        <v>24</v>
      </c>
      <c r="B65" s="12">
        <f>B64</f>
        <v>0.24897575201594901</v>
      </c>
      <c r="C65" s="1">
        <f>SUM(C63:C64)</f>
        <v>0.26243</v>
      </c>
      <c r="D65" s="8">
        <f>SUM(D63:D64)</f>
        <v>6.5338706601545504E-2</v>
      </c>
      <c r="E65" s="12">
        <f>E64</f>
        <v>0.94022986965228306</v>
      </c>
      <c r="F65" s="1">
        <f>SUM(F63:F64)</f>
        <v>0.13819999999999999</v>
      </c>
      <c r="G65" s="8">
        <f>SUM(G63:G64)</f>
        <v>0.12993976798594553</v>
      </c>
      <c r="H65" s="12">
        <f>H64</f>
        <v>0.79923930599714321</v>
      </c>
      <c r="I65" s="1">
        <f>SUM(I63:I64)</f>
        <v>9.2659999999999992E-2</v>
      </c>
      <c r="J65" s="8">
        <f>SUM(J63:J64)</f>
        <v>7.4057514093695292E-2</v>
      </c>
      <c r="K65" s="12">
        <f>K64</f>
        <v>1.9884449276653753</v>
      </c>
      <c r="L65" s="8">
        <f>+D65+G65+J65</f>
        <v>0.26933598868118636</v>
      </c>
      <c r="M65" s="6"/>
      <c r="N65" s="6"/>
      <c r="O65" s="7"/>
      <c r="P65" s="7"/>
      <c r="Q65" s="7"/>
      <c r="R65" s="51"/>
      <c r="S65" s="8">
        <f>SUM(S63:S64)</f>
        <v>2.494679007721512E-2</v>
      </c>
      <c r="T65" s="9"/>
      <c r="U65" s="10"/>
      <c r="V65" s="8"/>
      <c r="W65" s="11">
        <f>SUM(W63:W64)</f>
        <v>0.29428277875840142</v>
      </c>
      <c r="X65" s="52"/>
      <c r="Y65" s="424">
        <f t="shared" ref="Y65:AH65" si="65">SUM(Y63:Y64)</f>
        <v>7.7947041164482707E-3</v>
      </c>
      <c r="Z65" s="35">
        <f t="shared" si="65"/>
        <v>4.1160810002673267E-3</v>
      </c>
      <c r="AA65" s="36">
        <f t="shared" si="65"/>
        <v>1.1910785116715597E-2</v>
      </c>
      <c r="AB65" s="236">
        <f t="shared" si="65"/>
        <v>1.2631972417930118E-2</v>
      </c>
      <c r="AC65" s="35">
        <f t="shared" si="65"/>
        <v>2.0562071539103561E-4</v>
      </c>
      <c r="AD65" s="36">
        <f t="shared" si="65"/>
        <v>1.2837593133321154E-2</v>
      </c>
      <c r="AE65" s="236">
        <f t="shared" ref="AE65:AG65" si="66">SUM(AE63:AE64)</f>
        <v>1.8094848841754916E-3</v>
      </c>
      <c r="AF65" s="35"/>
      <c r="AG65" s="36">
        <f t="shared" si="66"/>
        <v>1.8094848841754916E-3</v>
      </c>
      <c r="AH65" s="426">
        <f t="shared" si="65"/>
        <v>2.6557863134212243E-2</v>
      </c>
      <c r="AI65" s="17"/>
      <c r="AJ65" s="17"/>
      <c r="AK65" s="17"/>
    </row>
    <row r="66" spans="1:37" ht="17.25" x14ac:dyDescent="0.35">
      <c r="A66" s="2"/>
      <c r="B66" s="12"/>
      <c r="C66" s="1"/>
      <c r="D66" s="8"/>
      <c r="E66" s="12"/>
      <c r="F66" s="1"/>
      <c r="G66" s="8"/>
      <c r="H66" s="12"/>
      <c r="I66" s="1"/>
      <c r="J66" s="8"/>
      <c r="K66" s="12"/>
      <c r="L66" s="8"/>
      <c r="M66" s="6"/>
      <c r="N66" s="6"/>
      <c r="O66" s="7"/>
      <c r="P66" s="7"/>
      <c r="Q66" s="7"/>
      <c r="R66" s="51"/>
      <c r="S66" s="8"/>
      <c r="T66" s="9"/>
      <c r="U66" s="10"/>
      <c r="V66" s="8"/>
      <c r="W66" s="11"/>
      <c r="X66" s="52"/>
      <c r="Y66" s="424"/>
      <c r="Z66" s="35"/>
      <c r="AA66" s="37"/>
      <c r="AB66" s="236"/>
      <c r="AC66" s="35"/>
      <c r="AD66" s="37"/>
      <c r="AE66" s="236"/>
      <c r="AF66" s="35"/>
      <c r="AG66" s="37"/>
      <c r="AH66" s="430"/>
      <c r="AI66" s="17"/>
      <c r="AJ66" s="17"/>
      <c r="AK66" s="17"/>
    </row>
    <row r="67" spans="1:37" ht="15.75" x14ac:dyDescent="0.25">
      <c r="A67" s="63" t="s">
        <v>59</v>
      </c>
      <c r="B67" s="12"/>
      <c r="C67" s="1"/>
      <c r="D67" s="8"/>
      <c r="E67" s="12"/>
      <c r="F67" s="1"/>
      <c r="G67" s="8"/>
      <c r="H67" s="12"/>
      <c r="I67" s="1"/>
      <c r="J67" s="8"/>
      <c r="K67" s="12"/>
      <c r="L67" s="8"/>
      <c r="M67" s="6"/>
      <c r="N67" s="6"/>
      <c r="O67" s="7"/>
      <c r="P67" s="7"/>
      <c r="Q67" s="7"/>
      <c r="R67" s="51"/>
      <c r="S67" s="8"/>
      <c r="T67" s="9"/>
      <c r="U67" s="10"/>
      <c r="V67" s="8"/>
      <c r="W67" s="11"/>
      <c r="X67" s="52"/>
      <c r="Y67" s="424"/>
      <c r="Z67" s="35"/>
      <c r="AA67" s="36"/>
      <c r="AB67" s="236"/>
      <c r="AC67" s="35"/>
      <c r="AD67" s="36"/>
      <c r="AE67" s="236"/>
      <c r="AF67" s="35"/>
      <c r="AG67" s="36"/>
      <c r="AH67" s="426"/>
      <c r="AI67" s="17"/>
      <c r="AJ67" s="17"/>
      <c r="AK67" s="17"/>
    </row>
    <row r="68" spans="1:37" ht="15" x14ac:dyDescent="0.2">
      <c r="A68" s="2" t="s">
        <v>22</v>
      </c>
      <c r="B68" s="12">
        <v>6.1164489358469755E-3</v>
      </c>
      <c r="C68" s="1">
        <v>8.022E-2</v>
      </c>
      <c r="D68" s="8">
        <f t="shared" ref="D68:D69" si="67">+B68*C68</f>
        <v>4.9066153363364442E-4</v>
      </c>
      <c r="E68" s="12">
        <v>0.24425899434342777</v>
      </c>
      <c r="F68" s="1">
        <v>8.022E-2</v>
      </c>
      <c r="G68" s="8">
        <f t="shared" ref="G68:G69" si="68">+E68*F68</f>
        <v>1.9594456526229775E-2</v>
      </c>
      <c r="H68" s="12">
        <v>0.20791948438610083</v>
      </c>
      <c r="I68" s="1">
        <v>8.022E-2</v>
      </c>
      <c r="J68" s="8">
        <f t="shared" ref="J68:J69" si="69">+H68*I68</f>
        <v>1.667930103745301E-2</v>
      </c>
      <c r="K68" s="12">
        <f t="shared" ref="K68:K69" si="70">+B68+E68+H68</f>
        <v>0.45829492766537561</v>
      </c>
      <c r="L68" s="8">
        <f t="shared" ref="L68:L69" si="71">+D68+G68+J68</f>
        <v>3.6764419097316425E-2</v>
      </c>
      <c r="M68" s="6"/>
      <c r="N68" s="6"/>
      <c r="O68" s="7"/>
      <c r="P68" s="7"/>
      <c r="Q68" s="7"/>
      <c r="R68" s="51"/>
      <c r="S68" s="8">
        <f>+M68*R68/1000</f>
        <v>0</v>
      </c>
      <c r="T68" s="9"/>
      <c r="U68" s="10"/>
      <c r="V68" s="8"/>
      <c r="W68" s="11">
        <f>L68+S68+V68</f>
        <v>3.6764419097316425E-2</v>
      </c>
      <c r="X68" s="52"/>
      <c r="Y68" s="435">
        <v>1.7965161164482724E-3</v>
      </c>
      <c r="Z68" s="202">
        <v>9.4867050026732744E-4</v>
      </c>
      <c r="AA68" s="240">
        <f>SUM(Y68:Z68)</f>
        <v>2.7451866167155997E-3</v>
      </c>
      <c r="AB68" s="236"/>
      <c r="AC68" s="35"/>
      <c r="AD68" s="240"/>
      <c r="AE68" s="236"/>
      <c r="AF68" s="35"/>
      <c r="AG68" s="240">
        <f>SUM(AE68:AF68)</f>
        <v>0</v>
      </c>
      <c r="AH68" s="427">
        <f>AA68+AD68+AG68</f>
        <v>2.7451866167155997E-3</v>
      </c>
      <c r="AI68" s="17"/>
      <c r="AJ68" s="17"/>
      <c r="AK68" s="17"/>
    </row>
    <row r="69" spans="1:37" ht="17.25" x14ac:dyDescent="0.35">
      <c r="A69" s="2" t="s">
        <v>23</v>
      </c>
      <c r="B69" s="12">
        <f>B68</f>
        <v>6.1164489358469755E-3</v>
      </c>
      <c r="C69" s="91">
        <v>1.4418700000000002</v>
      </c>
      <c r="D69" s="31">
        <f t="shared" si="67"/>
        <v>8.819124227129679E-3</v>
      </c>
      <c r="E69" s="12">
        <f>E68</f>
        <v>0.24425899434342777</v>
      </c>
      <c r="F69" s="1">
        <v>3.4959999999999998E-2</v>
      </c>
      <c r="G69" s="31">
        <f t="shared" si="68"/>
        <v>8.5392944422462338E-3</v>
      </c>
      <c r="H69" s="12">
        <f>H68</f>
        <v>0.20791948438610083</v>
      </c>
      <c r="I69" s="91">
        <v>1.6559999999999998E-2</v>
      </c>
      <c r="J69" s="31">
        <f t="shared" si="69"/>
        <v>3.4431466614338294E-3</v>
      </c>
      <c r="K69" s="120">
        <f t="shared" si="70"/>
        <v>0.45829492766537561</v>
      </c>
      <c r="L69" s="33">
        <f t="shared" si="71"/>
        <v>2.0801565330809742E-2</v>
      </c>
      <c r="M69" s="6">
        <v>0.56089452576690468</v>
      </c>
      <c r="N69" s="34">
        <f>N64</f>
        <v>10.553839999999999</v>
      </c>
      <c r="O69" s="7"/>
      <c r="P69" s="7"/>
      <c r="Q69" s="7"/>
      <c r="R69" s="51">
        <f>SUM(N69:Q69)</f>
        <v>10.553839999999999</v>
      </c>
      <c r="S69" s="31">
        <f>+M69*R69/1000</f>
        <v>5.9195910818197889E-3</v>
      </c>
      <c r="T69" s="9"/>
      <c r="U69" s="10"/>
      <c r="V69" s="8"/>
      <c r="W69" s="94">
        <f>L69+S69+V69</f>
        <v>2.6721156412629531E-2</v>
      </c>
      <c r="X69" s="54"/>
      <c r="Y69" s="428"/>
      <c r="Z69" s="38"/>
      <c r="AA69" s="240">
        <f>SUM(Y69:Z69)</f>
        <v>0</v>
      </c>
      <c r="AB69" s="251">
        <v>2.9114051915651198E-3</v>
      </c>
      <c r="AC69" s="199">
        <v>4.7391270221035632E-5</v>
      </c>
      <c r="AD69" s="240">
        <f>SUM(AB69:AC69)</f>
        <v>2.9587964617861554E-3</v>
      </c>
      <c r="AE69" s="251">
        <v>4.1704838417549182E-4</v>
      </c>
      <c r="AF69" s="199"/>
      <c r="AG69" s="240">
        <f>SUM(AE69:AF69)</f>
        <v>4.1704838417549182E-4</v>
      </c>
      <c r="AH69" s="425">
        <f>AA69+AD69+AG69</f>
        <v>3.3758448459616473E-3</v>
      </c>
      <c r="AI69" s="17"/>
      <c r="AJ69" s="17"/>
      <c r="AK69" s="17"/>
    </row>
    <row r="70" spans="1:37" ht="15" x14ac:dyDescent="0.2">
      <c r="A70" s="2" t="s">
        <v>24</v>
      </c>
      <c r="B70" s="12">
        <f>B69</f>
        <v>6.1164489358469755E-3</v>
      </c>
      <c r="C70" s="1">
        <f>SUM(C68:C69)</f>
        <v>1.5220900000000002</v>
      </c>
      <c r="D70" s="8">
        <f>SUM(D68:D69)</f>
        <v>9.3097857607633231E-3</v>
      </c>
      <c r="E70" s="12">
        <f>E69</f>
        <v>0.24425899434342777</v>
      </c>
      <c r="F70" s="1">
        <f>SUM(F68:F69)</f>
        <v>0.11518</v>
      </c>
      <c r="G70" s="8">
        <f>SUM(G68:G69)</f>
        <v>2.8133750968476007E-2</v>
      </c>
      <c r="H70" s="12">
        <f>H69</f>
        <v>0.20791948438610083</v>
      </c>
      <c r="I70" s="1">
        <v>9.6780000000000005E-2</v>
      </c>
      <c r="J70" s="8">
        <f>SUM(J68:J69)</f>
        <v>2.0122447698886839E-2</v>
      </c>
      <c r="K70" s="12">
        <f>K69</f>
        <v>0.45829492766537561</v>
      </c>
      <c r="L70" s="8">
        <f>+D70+G70+J70</f>
        <v>5.7565984428126167E-2</v>
      </c>
      <c r="M70" s="6"/>
      <c r="N70" s="6"/>
      <c r="O70" s="7"/>
      <c r="P70" s="7"/>
      <c r="Q70" s="7"/>
      <c r="R70" s="51"/>
      <c r="S70" s="8">
        <f>SUM(S68:S69)</f>
        <v>5.9195910818197889E-3</v>
      </c>
      <c r="T70" s="9"/>
      <c r="U70" s="10"/>
      <c r="V70" s="8"/>
      <c r="W70" s="11">
        <f>SUM(W68:W69)</f>
        <v>6.3485575509945963E-2</v>
      </c>
      <c r="X70" s="52"/>
      <c r="Y70" s="424">
        <f t="shared" ref="Y70:AH70" si="72">SUM(Y68:Y69)</f>
        <v>1.7965161164482724E-3</v>
      </c>
      <c r="Z70" s="35">
        <f t="shared" si="72"/>
        <v>9.4867050026732744E-4</v>
      </c>
      <c r="AA70" s="36">
        <f t="shared" si="72"/>
        <v>2.7451866167155997E-3</v>
      </c>
      <c r="AB70" s="236">
        <f t="shared" si="72"/>
        <v>2.9114051915651198E-3</v>
      </c>
      <c r="AC70" s="35">
        <f t="shared" si="72"/>
        <v>4.7391270221035632E-5</v>
      </c>
      <c r="AD70" s="36">
        <f t="shared" si="72"/>
        <v>2.9587964617861554E-3</v>
      </c>
      <c r="AE70" s="236">
        <f t="shared" ref="AE70:AG70" si="73">SUM(AE68:AE69)</f>
        <v>4.1704838417549182E-4</v>
      </c>
      <c r="AF70" s="35"/>
      <c r="AG70" s="36">
        <f t="shared" si="73"/>
        <v>4.1704838417549182E-4</v>
      </c>
      <c r="AH70" s="426">
        <f t="shared" si="72"/>
        <v>6.1210314626772471E-3</v>
      </c>
      <c r="AI70" s="17"/>
      <c r="AJ70" s="17"/>
      <c r="AK70" s="17"/>
    </row>
    <row r="71" spans="1:37" ht="15" x14ac:dyDescent="0.2">
      <c r="A71" s="2"/>
      <c r="B71" s="12"/>
      <c r="C71" s="1"/>
      <c r="D71" s="8"/>
      <c r="E71" s="12"/>
      <c r="F71" s="1"/>
      <c r="G71" s="8"/>
      <c r="H71" s="12"/>
      <c r="I71" s="1"/>
      <c r="J71" s="8"/>
      <c r="K71" s="12"/>
      <c r="L71" s="8"/>
      <c r="M71" s="6"/>
      <c r="N71" s="6"/>
      <c r="O71" s="7"/>
      <c r="P71" s="7"/>
      <c r="Q71" s="7"/>
      <c r="R71" s="51"/>
      <c r="S71" s="8"/>
      <c r="T71" s="9"/>
      <c r="U71" s="10"/>
      <c r="V71" s="8"/>
      <c r="W71" s="11"/>
      <c r="X71" s="52"/>
      <c r="Y71" s="424"/>
      <c r="Z71" s="35"/>
      <c r="AA71" s="36"/>
      <c r="AB71" s="236"/>
      <c r="AC71" s="35"/>
      <c r="AD71" s="36"/>
      <c r="AE71" s="236"/>
      <c r="AF71" s="35"/>
      <c r="AG71" s="36"/>
      <c r="AH71" s="426"/>
      <c r="AI71" s="17"/>
      <c r="AJ71" s="17"/>
      <c r="AK71" s="17"/>
    </row>
    <row r="72" spans="1:37" ht="15.75" x14ac:dyDescent="0.25">
      <c r="A72" s="63" t="s">
        <v>149</v>
      </c>
      <c r="B72" s="12"/>
      <c r="C72" s="1"/>
      <c r="D72" s="8"/>
      <c r="E72" s="12"/>
      <c r="F72" s="1"/>
      <c r="G72" s="8"/>
      <c r="H72" s="12"/>
      <c r="I72" s="1"/>
      <c r="J72" s="8"/>
      <c r="K72" s="12"/>
      <c r="L72" s="8"/>
      <c r="M72" s="6"/>
      <c r="N72" s="6"/>
      <c r="O72" s="7"/>
      <c r="P72" s="7"/>
      <c r="Q72" s="7"/>
      <c r="R72" s="51"/>
      <c r="S72" s="8"/>
      <c r="T72" s="9"/>
      <c r="U72" s="10"/>
      <c r="V72" s="8"/>
      <c r="W72" s="11"/>
      <c r="X72" s="52"/>
      <c r="Y72" s="424"/>
      <c r="Z72" s="35"/>
      <c r="AA72" s="36"/>
      <c r="AB72" s="236"/>
      <c r="AC72" s="35"/>
      <c r="AD72" s="36"/>
      <c r="AE72" s="236"/>
      <c r="AF72" s="35"/>
      <c r="AG72" s="36"/>
      <c r="AH72" s="426"/>
      <c r="AI72" s="17"/>
      <c r="AJ72" s="17"/>
      <c r="AK72" s="17"/>
    </row>
    <row r="73" spans="1:37" ht="15" x14ac:dyDescent="0.2">
      <c r="A73" s="2" t="s">
        <v>22</v>
      </c>
      <c r="B73" s="12">
        <v>0.18969074967616231</v>
      </c>
      <c r="C73" s="1">
        <v>8.022E-2</v>
      </c>
      <c r="D73" s="8">
        <f t="shared" ref="D73:D74" si="74">+B73*C73</f>
        <v>1.5216991939021741E-2</v>
      </c>
      <c r="E73" s="12">
        <v>0.73023706476681916</v>
      </c>
      <c r="F73" s="451">
        <v>8.022E-2</v>
      </c>
      <c r="G73" s="8"/>
      <c r="H73" s="12">
        <v>0.84405151457251648</v>
      </c>
      <c r="I73" s="452">
        <v>0.12144000000000001</v>
      </c>
      <c r="J73" s="8">
        <f t="shared" ref="J73:J74" si="75">+H73*I73</f>
        <v>0.1025016159296864</v>
      </c>
      <c r="K73" s="12">
        <f t="shared" ref="K73:K74" si="76">+B73+E73+H73</f>
        <v>1.7639793290154979</v>
      </c>
      <c r="L73" s="8">
        <f t="shared" ref="L73:L74" si="77">+D73+G73+J73</f>
        <v>0.11771860786870814</v>
      </c>
      <c r="M73" s="6">
        <v>0</v>
      </c>
      <c r="N73" s="6"/>
      <c r="O73" s="7"/>
      <c r="P73" s="7"/>
      <c r="Q73" s="7"/>
      <c r="R73" s="51"/>
      <c r="S73" s="8">
        <f>+M73*R73/1000</f>
        <v>0</v>
      </c>
      <c r="T73" s="9"/>
      <c r="U73" s="10"/>
      <c r="V73" s="8"/>
      <c r="W73" s="11">
        <f>L73+S73+V73</f>
        <v>0.11771860786870814</v>
      </c>
      <c r="X73" s="52"/>
      <c r="Y73" s="435">
        <v>6.9147989697407519E-3</v>
      </c>
      <c r="Z73" s="202">
        <v>3.6514372110620801E-3</v>
      </c>
      <c r="AA73" s="240">
        <f>SUM(Y73:Z73)</f>
        <v>1.0566236180802832E-2</v>
      </c>
      <c r="AB73" s="236"/>
      <c r="AC73" s="35"/>
      <c r="AD73" s="240"/>
      <c r="AE73" s="236"/>
      <c r="AF73" s="35"/>
      <c r="AG73" s="240">
        <f>SUM(AE73:AF73)</f>
        <v>0</v>
      </c>
      <c r="AH73" s="427">
        <f>AA73+AD73+AG73</f>
        <v>1.0566236180802832E-2</v>
      </c>
      <c r="AI73" s="17"/>
      <c r="AJ73" s="17"/>
      <c r="AK73" s="17"/>
    </row>
    <row r="74" spans="1:37" ht="17.25" x14ac:dyDescent="0.35">
      <c r="A74" s="2" t="s">
        <v>23</v>
      </c>
      <c r="B74" s="12">
        <f>B73</f>
        <v>0.18969074967616231</v>
      </c>
      <c r="C74" s="1">
        <v>0.20552000000000001</v>
      </c>
      <c r="D74" s="31">
        <f t="shared" si="74"/>
        <v>3.8985242873444882E-2</v>
      </c>
      <c r="E74" s="12">
        <f>E73</f>
        <v>0.73023706476681916</v>
      </c>
      <c r="F74" s="451">
        <v>6.2649999999999997E-2</v>
      </c>
      <c r="G74" s="8"/>
      <c r="H74" s="12">
        <f>H73</f>
        <v>0.84405151457251648</v>
      </c>
      <c r="I74" s="452">
        <v>0.12144000000000001</v>
      </c>
      <c r="J74" s="31">
        <f t="shared" si="75"/>
        <v>0.1025016159296864</v>
      </c>
      <c r="K74" s="120">
        <f t="shared" si="76"/>
        <v>1.7639793290154979</v>
      </c>
      <c r="L74" s="33">
        <f t="shared" si="77"/>
        <v>0.14148685880313128</v>
      </c>
      <c r="M74" s="6">
        <v>0</v>
      </c>
      <c r="N74" s="6"/>
      <c r="O74" s="7"/>
      <c r="P74" s="7"/>
      <c r="Q74" s="7"/>
      <c r="R74" s="51"/>
      <c r="S74" s="31">
        <f>+M74*R74/1000</f>
        <v>0</v>
      </c>
      <c r="T74" s="9"/>
      <c r="U74" s="10"/>
      <c r="V74" s="8"/>
      <c r="W74" s="94">
        <f>L74+S74+V74</f>
        <v>0.14148685880313128</v>
      </c>
      <c r="X74" s="52"/>
      <c r="Y74" s="428"/>
      <c r="Z74" s="38"/>
      <c r="AA74" s="240">
        <f>SUM(Y74:Z74)</f>
        <v>0</v>
      </c>
      <c r="AB74" s="251">
        <v>1.1206012256062067E-2</v>
      </c>
      <c r="AC74" s="199">
        <v>1.8240922165896882E-4</v>
      </c>
      <c r="AD74" s="240">
        <f>SUM(AB74:AC74)</f>
        <v>1.1388421477721036E-2</v>
      </c>
      <c r="AE74" s="251">
        <v>1.6052211894041031E-3</v>
      </c>
      <c r="AF74" s="199"/>
      <c r="AG74" s="240">
        <f>SUM(AE74:AF74)</f>
        <v>1.6052211894041031E-3</v>
      </c>
      <c r="AH74" s="425">
        <f>AA74+AD74+AG74</f>
        <v>1.299364266712514E-2</v>
      </c>
      <c r="AI74" s="17"/>
      <c r="AJ74" s="17"/>
      <c r="AK74" s="17"/>
    </row>
    <row r="75" spans="1:37" ht="15" x14ac:dyDescent="0.2">
      <c r="A75" s="2" t="s">
        <v>24</v>
      </c>
      <c r="B75" s="12">
        <f>B74</f>
        <v>0.18969074967616231</v>
      </c>
      <c r="C75" s="1">
        <f>SUM(C73:C74)</f>
        <v>0.28573999999999999</v>
      </c>
      <c r="D75" s="8">
        <f>SUM(D73:D74)</f>
        <v>5.4202234812466624E-2</v>
      </c>
      <c r="E75" s="12">
        <f>E74</f>
        <v>0.73023706476681916</v>
      </c>
      <c r="F75" s="451">
        <v>0.14287</v>
      </c>
      <c r="G75" s="8"/>
      <c r="H75" s="12">
        <f>H74</f>
        <v>0.84405151457251648</v>
      </c>
      <c r="I75" s="452">
        <v>0.12144000000000001</v>
      </c>
      <c r="J75" s="8">
        <f>SUM(J73:J74)</f>
        <v>0.2050032318593728</v>
      </c>
      <c r="K75" s="12">
        <f>K74</f>
        <v>1.7639793290154979</v>
      </c>
      <c r="L75" s="8">
        <f>+D75+G75+J75</f>
        <v>0.25920546667183941</v>
      </c>
      <c r="M75" s="6"/>
      <c r="N75" s="6"/>
      <c r="O75" s="7"/>
      <c r="P75" s="7"/>
      <c r="Q75" s="7"/>
      <c r="R75" s="51"/>
      <c r="S75" s="8">
        <f>SUM(S73:S74)</f>
        <v>0</v>
      </c>
      <c r="T75" s="9"/>
      <c r="U75" s="10"/>
      <c r="V75" s="8"/>
      <c r="W75" s="11">
        <f>SUM(W73:W74)</f>
        <v>0.25920546667183941</v>
      </c>
      <c r="X75" s="52"/>
      <c r="Y75" s="424">
        <f t="shared" ref="Y75:AE75" si="78">SUM(Y73:Y74)</f>
        <v>6.9147989697407519E-3</v>
      </c>
      <c r="Z75" s="35">
        <f t="shared" si="78"/>
        <v>3.6514372110620801E-3</v>
      </c>
      <c r="AA75" s="36">
        <f t="shared" si="78"/>
        <v>1.0566236180802832E-2</v>
      </c>
      <c r="AB75" s="236">
        <f t="shared" si="78"/>
        <v>1.1206012256062067E-2</v>
      </c>
      <c r="AC75" s="35">
        <f t="shared" si="78"/>
        <v>1.8240922165896882E-4</v>
      </c>
      <c r="AD75" s="36">
        <f t="shared" si="78"/>
        <v>1.1388421477721036E-2</v>
      </c>
      <c r="AE75" s="236">
        <f t="shared" si="78"/>
        <v>1.6052211894041031E-3</v>
      </c>
      <c r="AF75" s="35"/>
      <c r="AG75" s="36">
        <f t="shared" ref="AG75:AH75" si="79">SUM(AG73:AG74)</f>
        <v>1.6052211894041031E-3</v>
      </c>
      <c r="AH75" s="426">
        <f t="shared" si="79"/>
        <v>2.355987884792797E-2</v>
      </c>
      <c r="AI75" s="17"/>
      <c r="AJ75" s="17"/>
      <c r="AK75" s="17"/>
    </row>
    <row r="76" spans="1:37" ht="15" x14ac:dyDescent="0.2">
      <c r="A76" s="2"/>
      <c r="B76" s="6"/>
      <c r="C76" s="1"/>
      <c r="D76" s="8"/>
      <c r="E76" s="6"/>
      <c r="F76" s="1"/>
      <c r="G76" s="8"/>
      <c r="H76" s="6"/>
      <c r="I76" s="1"/>
      <c r="J76" s="8"/>
      <c r="K76" s="6"/>
      <c r="L76" s="8"/>
      <c r="M76" s="6"/>
      <c r="N76" s="6"/>
      <c r="O76" s="7"/>
      <c r="P76" s="7"/>
      <c r="Q76" s="7"/>
      <c r="R76" s="51"/>
      <c r="S76" s="8"/>
      <c r="T76" s="9"/>
      <c r="U76" s="10"/>
      <c r="V76" s="8"/>
      <c r="W76" s="11"/>
      <c r="X76" s="52"/>
      <c r="Y76" s="424"/>
      <c r="Z76" s="35"/>
      <c r="AA76" s="36"/>
      <c r="AB76" s="236"/>
      <c r="AC76" s="35"/>
      <c r="AD76" s="36"/>
      <c r="AE76" s="236"/>
      <c r="AF76" s="35"/>
      <c r="AG76" s="36"/>
      <c r="AH76" s="426"/>
      <c r="AI76" s="17"/>
      <c r="AJ76" s="17"/>
      <c r="AK76" s="17"/>
    </row>
    <row r="77" spans="1:37" ht="15.75" x14ac:dyDescent="0.25">
      <c r="A77" s="63" t="s">
        <v>47</v>
      </c>
      <c r="B77" s="6"/>
      <c r="C77" s="1"/>
      <c r="D77" s="8"/>
      <c r="E77" s="6"/>
      <c r="F77" s="1"/>
      <c r="G77" s="8"/>
      <c r="H77" s="6"/>
      <c r="I77" s="1"/>
      <c r="J77" s="8"/>
      <c r="K77" s="6"/>
      <c r="L77" s="8"/>
      <c r="M77" s="6"/>
      <c r="N77" s="6"/>
      <c r="O77" s="7"/>
      <c r="P77" s="7"/>
      <c r="Q77" s="7"/>
      <c r="R77" s="51"/>
      <c r="S77" s="8"/>
      <c r="T77" s="9"/>
      <c r="U77" s="10"/>
      <c r="V77" s="8"/>
      <c r="W77" s="11"/>
      <c r="X77" s="52"/>
      <c r="Y77" s="424"/>
      <c r="Z77" s="35"/>
      <c r="AA77" s="36"/>
      <c r="AB77" s="236"/>
      <c r="AC77" s="35"/>
      <c r="AD77" s="36"/>
      <c r="AE77" s="236"/>
      <c r="AF77" s="35"/>
      <c r="AG77" s="36"/>
      <c r="AH77" s="426"/>
      <c r="AI77" s="17"/>
      <c r="AJ77" s="17"/>
      <c r="AK77" s="17"/>
    </row>
    <row r="78" spans="1:37" ht="17.25" x14ac:dyDescent="0.35">
      <c r="A78" s="2" t="s">
        <v>22</v>
      </c>
      <c r="B78" s="6">
        <f>B58+B63+B68+B73</f>
        <v>1244.4332177133372</v>
      </c>
      <c r="C78" s="1"/>
      <c r="D78" s="8">
        <f>D58+D63+D68+D73</f>
        <v>99.828432724963903</v>
      </c>
      <c r="E78" s="6">
        <f>E58+E63+E68+E73</f>
        <v>1061.7501856352862</v>
      </c>
      <c r="F78" s="1">
        <f>F53+F58</f>
        <v>8.022E-2</v>
      </c>
      <c r="G78" s="8">
        <f>G58+G63+G68+G73</f>
        <v>85.115020274327065</v>
      </c>
      <c r="H78" s="6">
        <f>H58+H63+H68+H73</f>
        <v>1.8512103049557604</v>
      </c>
      <c r="I78" s="1"/>
      <c r="J78" s="8">
        <f t="shared" ref="J78:M79" si="80">J58+J63+J68+J73</f>
        <v>0.18329589409423025</v>
      </c>
      <c r="K78" s="6">
        <f t="shared" si="80"/>
        <v>2308.0346136535795</v>
      </c>
      <c r="L78" s="8">
        <f t="shared" si="80"/>
        <v>185.12674889338521</v>
      </c>
      <c r="M78" s="6">
        <f t="shared" si="80"/>
        <v>0</v>
      </c>
      <c r="N78" s="92"/>
      <c r="O78" s="96"/>
      <c r="P78" s="96"/>
      <c r="Q78" s="96"/>
      <c r="R78" s="51"/>
      <c r="S78" s="33">
        <f>S58+S63+S68+S73</f>
        <v>0</v>
      </c>
      <c r="T78" s="92"/>
      <c r="U78" s="10"/>
      <c r="V78" s="33"/>
      <c r="W78" s="11">
        <f>W58+W63+W68+W73</f>
        <v>185.12674889338521</v>
      </c>
      <c r="X78" s="52"/>
      <c r="Y78" s="435">
        <f>Y58+Y63+Y68+Y75</f>
        <v>9.0474956855220281</v>
      </c>
      <c r="Z78" s="35">
        <f t="shared" ref="Z78:AH78" si="81">Z58+Z63+Z68+Z75</f>
        <v>4.7776316502629079</v>
      </c>
      <c r="AA78" s="240">
        <f t="shared" si="81"/>
        <v>13.82512733578494</v>
      </c>
      <c r="AB78" s="236">
        <f t="shared" si="81"/>
        <v>1.1206012256062067E-2</v>
      </c>
      <c r="AC78" s="35">
        <f t="shared" si="81"/>
        <v>1.8240922165896882E-4</v>
      </c>
      <c r="AD78" s="36">
        <f t="shared" si="81"/>
        <v>1.1388421477721036E-2</v>
      </c>
      <c r="AE78" s="236">
        <f t="shared" si="81"/>
        <v>1.6052211894041031E-3</v>
      </c>
      <c r="AF78" s="35">
        <f t="shared" si="81"/>
        <v>0</v>
      </c>
      <c r="AG78" s="36">
        <f t="shared" si="81"/>
        <v>1.6052211894041031E-3</v>
      </c>
      <c r="AH78" s="426">
        <f t="shared" si="81"/>
        <v>13.838120978452064</v>
      </c>
      <c r="AI78" s="17"/>
      <c r="AJ78" s="17"/>
      <c r="AK78" s="17"/>
    </row>
    <row r="79" spans="1:37" ht="17.25" x14ac:dyDescent="0.35">
      <c r="A79" s="2" t="s">
        <v>23</v>
      </c>
      <c r="B79" s="92">
        <f>B59+B64+B69+B74</f>
        <v>1244.4332177133372</v>
      </c>
      <c r="C79" s="1"/>
      <c r="D79" s="33">
        <f>D59+D64+D69+D74</f>
        <v>78.029045676759125</v>
      </c>
      <c r="E79" s="92">
        <f>E59+E64+E69+E74</f>
        <v>1061.7501856352862</v>
      </c>
      <c r="F79" s="1"/>
      <c r="G79" s="33">
        <f>G59+G64+G69+G74</f>
        <v>31.518970266374303</v>
      </c>
      <c r="H79" s="92">
        <f>H59+H64+H69+H74</f>
        <v>1.8512103049557604</v>
      </c>
      <c r="I79" s="1"/>
      <c r="J79" s="33">
        <f t="shared" si="80"/>
        <v>0.1158872995577247</v>
      </c>
      <c r="K79" s="92">
        <f t="shared" si="80"/>
        <v>2308.0346136535795</v>
      </c>
      <c r="L79" s="33">
        <f t="shared" si="80"/>
        <v>109.66390324269116</v>
      </c>
      <c r="M79" s="12">
        <f t="shared" si="80"/>
        <v>6353.6322625204366</v>
      </c>
      <c r="N79" s="6"/>
      <c r="O79" s="7"/>
      <c r="P79" s="7"/>
      <c r="Q79" s="7"/>
      <c r="R79" s="51"/>
      <c r="S79" s="33">
        <f>S59+S64+S69+S74</f>
        <v>67.055218317478662</v>
      </c>
      <c r="T79" s="92"/>
      <c r="U79" s="10"/>
      <c r="V79" s="33"/>
      <c r="W79" s="98">
        <f>W59+W64+W69+W74</f>
        <v>176.71912156016984</v>
      </c>
      <c r="X79" s="21"/>
      <c r="Y79" s="429">
        <f t="shared" ref="Y79:AD79" si="82">Y59+Y64+Y69</f>
        <v>0</v>
      </c>
      <c r="Z79" s="39">
        <f t="shared" si="82"/>
        <v>0</v>
      </c>
      <c r="AA79" s="37">
        <f t="shared" si="82"/>
        <v>0</v>
      </c>
      <c r="AB79" s="237">
        <f t="shared" si="82"/>
        <v>14.65102032032374</v>
      </c>
      <c r="AC79" s="39">
        <f t="shared" si="82"/>
        <v>0.23848637250010765</v>
      </c>
      <c r="AD79" s="37">
        <f t="shared" si="82"/>
        <v>14.889506692823849</v>
      </c>
      <c r="AE79" s="237">
        <f t="shared" ref="AE79:AG79" si="83">AE59+AE64+AE69</f>
        <v>2.0987062772353533</v>
      </c>
      <c r="AF79" s="39"/>
      <c r="AG79" s="37">
        <f t="shared" si="83"/>
        <v>2.0987062772353533</v>
      </c>
      <c r="AH79" s="430">
        <f>AH59+AH64+AH69</f>
        <v>16.988212970059202</v>
      </c>
      <c r="AI79" s="17"/>
      <c r="AJ79" s="17"/>
      <c r="AK79" s="17"/>
    </row>
    <row r="80" spans="1:37" ht="18" x14ac:dyDescent="0.25">
      <c r="A80" s="99" t="s">
        <v>24</v>
      </c>
      <c r="B80" s="65">
        <f>B60+B65+B70</f>
        <v>1244.243526963661</v>
      </c>
      <c r="C80" s="100"/>
      <c r="D80" s="101">
        <f>D60+D65+D70</f>
        <v>177.80327616691056</v>
      </c>
      <c r="E80" s="65">
        <f>E60+E65+E70</f>
        <v>1061.0199485705193</v>
      </c>
      <c r="F80" s="100"/>
      <c r="G80" s="101">
        <f>G60+G65+G70</f>
        <v>116.63399054070136</v>
      </c>
      <c r="H80" s="65">
        <f>H60+H65+H70</f>
        <v>1.007158790383244</v>
      </c>
      <c r="I80" s="100"/>
      <c r="J80" s="101">
        <f>J60+J65+J70+J75</f>
        <v>0.29918319365195495</v>
      </c>
      <c r="K80" s="247">
        <f>K60+K65+K70</f>
        <v>2306.2706343245641</v>
      </c>
      <c r="L80" s="101">
        <f>L60+L65+L70</f>
        <v>294.53144666940454</v>
      </c>
      <c r="M80" s="65">
        <f>SUM(M78:M79)</f>
        <v>6353.6322625204366</v>
      </c>
      <c r="N80" s="65"/>
      <c r="O80" s="103"/>
      <c r="P80" s="103"/>
      <c r="Q80" s="103"/>
      <c r="R80" s="104"/>
      <c r="S80" s="101">
        <f>SUM(S78:S79)</f>
        <v>67.055218317478662</v>
      </c>
      <c r="T80" s="105"/>
      <c r="U80" s="70"/>
      <c r="V80" s="101"/>
      <c r="W80" s="121">
        <f>SUM(W78:W79)</f>
        <v>361.84587045355505</v>
      </c>
      <c r="X80" s="106"/>
      <c r="Y80" s="438">
        <f>SUM(Y78:Y79)</f>
        <v>9.0474956855220281</v>
      </c>
      <c r="Z80" s="242">
        <f>SUM(Z78:Z79)</f>
        <v>4.7776316502629079</v>
      </c>
      <c r="AA80" s="102">
        <f>SUM(AA78:AA79)</f>
        <v>13.82512733578494</v>
      </c>
      <c r="AB80" s="241">
        <f>SUM(AB78:AB79)</f>
        <v>14.662226332579802</v>
      </c>
      <c r="AC80" s="242">
        <f>SUM(AC78:AC79)</f>
        <v>0.23866878172176662</v>
      </c>
      <c r="AD80" s="102">
        <f t="shared" ref="AD80" si="84">SUM(AD78:AD79)</f>
        <v>14.900895114301569</v>
      </c>
      <c r="AE80" s="241">
        <f>SUM(AE78:AE79)</f>
        <v>2.1003114984247575</v>
      </c>
      <c r="AF80" s="242"/>
      <c r="AG80" s="102">
        <f t="shared" ref="AG80" si="85">SUM(AG78:AG79)</f>
        <v>2.1003114984247575</v>
      </c>
      <c r="AH80" s="440">
        <f t="shared" ref="AH80" si="86">SUM(AH78:AH79)</f>
        <v>30.826333948511266</v>
      </c>
      <c r="AI80" s="17"/>
      <c r="AJ80" s="17"/>
      <c r="AK80" s="17"/>
    </row>
    <row r="81" spans="1:37" ht="11.65" customHeight="1" x14ac:dyDescent="0.25">
      <c r="A81" s="63"/>
      <c r="B81" s="6"/>
      <c r="C81" s="1"/>
      <c r="D81" s="8"/>
      <c r="E81" s="6"/>
      <c r="F81" s="1"/>
      <c r="G81" s="8"/>
      <c r="H81" s="6"/>
      <c r="I81" s="1"/>
      <c r="J81" s="8"/>
      <c r="K81" s="6"/>
      <c r="L81" s="8"/>
      <c r="M81" s="6"/>
      <c r="N81" s="6"/>
      <c r="O81" s="7"/>
      <c r="P81" s="7"/>
      <c r="Q81" s="7"/>
      <c r="R81" s="51"/>
      <c r="S81" s="8"/>
      <c r="T81" s="9"/>
      <c r="U81" s="10"/>
      <c r="V81" s="8"/>
      <c r="W81" s="11"/>
      <c r="X81" s="52"/>
      <c r="Y81" s="424"/>
      <c r="Z81" s="35"/>
      <c r="AA81" s="36"/>
      <c r="AB81" s="236"/>
      <c r="AC81" s="35"/>
      <c r="AD81" s="36"/>
      <c r="AE81" s="236"/>
      <c r="AF81" s="35"/>
      <c r="AG81" s="36"/>
      <c r="AH81" s="426"/>
      <c r="AI81" s="17"/>
      <c r="AJ81" s="17"/>
      <c r="AK81" s="17"/>
    </row>
    <row r="82" spans="1:37" ht="18" x14ac:dyDescent="0.25">
      <c r="A82" s="72" t="s">
        <v>60</v>
      </c>
      <c r="B82" s="6"/>
      <c r="C82" s="1"/>
      <c r="D82" s="8"/>
      <c r="E82" s="6"/>
      <c r="F82" s="1"/>
      <c r="G82" s="8"/>
      <c r="H82" s="6"/>
      <c r="I82" s="1"/>
      <c r="J82" s="8"/>
      <c r="K82" s="6"/>
      <c r="L82" s="8"/>
      <c r="M82" s="6"/>
      <c r="N82" s="6"/>
      <c r="O82" s="7"/>
      <c r="P82" s="7"/>
      <c r="Q82" s="7"/>
      <c r="R82" s="51"/>
      <c r="S82" s="8"/>
      <c r="T82" s="107"/>
      <c r="U82" s="20"/>
      <c r="V82" s="8"/>
      <c r="W82" s="11"/>
      <c r="X82" s="52"/>
      <c r="Y82" s="424"/>
      <c r="Z82" s="35"/>
      <c r="AA82" s="36"/>
      <c r="AB82" s="236"/>
      <c r="AC82" s="35"/>
      <c r="AD82" s="36"/>
      <c r="AE82" s="236"/>
      <c r="AF82" s="35"/>
      <c r="AG82" s="36"/>
      <c r="AH82" s="426"/>
      <c r="AI82" s="17"/>
      <c r="AJ82" s="17"/>
      <c r="AK82" s="17"/>
    </row>
    <row r="83" spans="1:37" ht="22.5" customHeight="1" x14ac:dyDescent="0.2">
      <c r="A83" s="2" t="s">
        <v>22</v>
      </c>
      <c r="B83" s="6">
        <f>B87</f>
        <v>363.76678394031416</v>
      </c>
      <c r="C83" s="1">
        <v>7.5740000000000002E-2</v>
      </c>
      <c r="D83" s="8">
        <f>+B83*C83</f>
        <v>27.551696215639396</v>
      </c>
      <c r="E83" s="6"/>
      <c r="F83" s="1"/>
      <c r="G83" s="8"/>
      <c r="H83" s="6"/>
      <c r="I83" s="1"/>
      <c r="J83" s="8"/>
      <c r="K83" s="6">
        <f>+B83+E83+H83</f>
        <v>363.76678394031416</v>
      </c>
      <c r="L83" s="8">
        <f>+D83+G83+J83</f>
        <v>27.551696215639396</v>
      </c>
      <c r="M83" s="6"/>
      <c r="N83" s="6"/>
      <c r="O83" s="7"/>
      <c r="P83" s="7"/>
      <c r="Q83" s="7"/>
      <c r="R83" s="51"/>
      <c r="S83" s="8"/>
      <c r="T83" s="107"/>
      <c r="U83" s="20"/>
      <c r="V83" s="8"/>
      <c r="W83" s="11">
        <f>L83+S83+V83</f>
        <v>27.551696215639396</v>
      </c>
      <c r="X83" s="52"/>
      <c r="Y83" s="422">
        <v>1.3059227543457277</v>
      </c>
      <c r="Z83" s="200">
        <v>0.5747515186256964</v>
      </c>
      <c r="AA83" s="240">
        <f>SUM(Y83:Z83)</f>
        <v>1.8806742729714241</v>
      </c>
      <c r="AB83" s="236"/>
      <c r="AC83" s="35"/>
      <c r="AD83" s="240"/>
      <c r="AE83" s="236"/>
      <c r="AF83" s="35"/>
      <c r="AG83" s="240">
        <f>SUM(AE83:AF83)</f>
        <v>0</v>
      </c>
      <c r="AH83" s="427">
        <f>AA83+AD83+AG83</f>
        <v>1.8806742729714241</v>
      </c>
      <c r="AI83" s="17"/>
      <c r="AJ83" s="17"/>
      <c r="AK83" s="17"/>
    </row>
    <row r="84" spans="1:37" ht="22.5" customHeight="1" x14ac:dyDescent="0.2">
      <c r="A84" s="2" t="s">
        <v>23</v>
      </c>
      <c r="B84" s="6"/>
      <c r="C84" s="1"/>
      <c r="D84" s="8"/>
      <c r="E84" s="6"/>
      <c r="F84" s="1"/>
      <c r="G84" s="8"/>
      <c r="H84" s="6"/>
      <c r="I84" s="1"/>
      <c r="J84" s="8"/>
      <c r="K84" s="6"/>
      <c r="L84" s="8"/>
      <c r="M84" s="6"/>
      <c r="N84" s="6"/>
      <c r="O84" s="7"/>
      <c r="P84" s="7"/>
      <c r="Q84" s="7"/>
      <c r="R84" s="51"/>
      <c r="S84" s="8"/>
      <c r="T84" s="107"/>
      <c r="U84" s="20"/>
      <c r="V84" s="8"/>
      <c r="W84" s="11"/>
      <c r="X84" s="52"/>
      <c r="Y84" s="424"/>
      <c r="Z84" s="35"/>
      <c r="AA84" s="36"/>
      <c r="AB84" s="236"/>
      <c r="AC84" s="35"/>
      <c r="AD84" s="36"/>
      <c r="AE84" s="236"/>
      <c r="AF84" s="35"/>
      <c r="AG84" s="36"/>
      <c r="AH84" s="426"/>
      <c r="AI84" s="17"/>
      <c r="AJ84" s="17"/>
      <c r="AK84" s="17"/>
    </row>
    <row r="85" spans="1:37" ht="22.5" customHeight="1" x14ac:dyDescent="0.2">
      <c r="A85" s="2" t="s">
        <v>26</v>
      </c>
      <c r="B85" s="6">
        <v>220.35392346031415</v>
      </c>
      <c r="C85" s="1">
        <v>3.3750000000000002E-2</v>
      </c>
      <c r="D85" s="8">
        <f>+B85*C85</f>
        <v>7.4369449167856034</v>
      </c>
      <c r="E85" s="6"/>
      <c r="F85" s="1"/>
      <c r="G85" s="8"/>
      <c r="H85" s="6"/>
      <c r="I85" s="1"/>
      <c r="J85" s="8"/>
      <c r="K85" s="6">
        <f>+B85+E85+H85</f>
        <v>220.35392346031415</v>
      </c>
      <c r="L85" s="8">
        <f>+D85+G85+J85</f>
        <v>7.4369449167856034</v>
      </c>
      <c r="M85" s="6">
        <v>468.803</v>
      </c>
      <c r="N85" s="34">
        <v>13.84478</v>
      </c>
      <c r="O85" s="7"/>
      <c r="P85" s="7"/>
      <c r="Q85" s="7"/>
      <c r="R85" s="51">
        <f>SUM(N85:Q85)</f>
        <v>13.84478</v>
      </c>
      <c r="S85" s="8">
        <f>+M85*R85/1000</f>
        <v>6.49047439834</v>
      </c>
      <c r="T85" s="9"/>
      <c r="U85" s="10"/>
      <c r="V85" s="8"/>
      <c r="W85" s="11">
        <f>L85+S85+V85</f>
        <v>13.927419315125604</v>
      </c>
      <c r="X85" s="52"/>
      <c r="Y85" s="424"/>
      <c r="Z85" s="35"/>
      <c r="AA85" s="240">
        <f t="shared" ref="AA85:AA86" si="87">SUM(Y85:Z85)</f>
        <v>0</v>
      </c>
      <c r="AB85" s="234">
        <v>1.6929964476578006</v>
      </c>
      <c r="AC85" s="200">
        <v>4.7910672162282265E-2</v>
      </c>
      <c r="AD85" s="240">
        <f>SUM(AB85:AC85)</f>
        <v>1.7409071198200827</v>
      </c>
      <c r="AE85" s="234">
        <v>9.0345108618728798E-2</v>
      </c>
      <c r="AF85" s="200"/>
      <c r="AG85" s="240">
        <f>SUM(AE85:AF85)</f>
        <v>9.0345108618728798E-2</v>
      </c>
      <c r="AH85" s="427">
        <f>AA85+AD85+AG85</f>
        <v>1.8312522284388115</v>
      </c>
      <c r="AI85" s="17"/>
      <c r="AJ85" s="17"/>
      <c r="AK85" s="17"/>
    </row>
    <row r="86" spans="1:37" s="24" customFormat="1" ht="22.5" customHeight="1" x14ac:dyDescent="0.2">
      <c r="A86" s="2" t="s">
        <v>27</v>
      </c>
      <c r="B86" s="122">
        <v>143.41286048000001</v>
      </c>
      <c r="C86" s="1">
        <f>C85</f>
        <v>3.3750000000000002E-2</v>
      </c>
      <c r="D86" s="31">
        <f>+B86*C86</f>
        <v>4.8401840412000006</v>
      </c>
      <c r="E86" s="122"/>
      <c r="F86" s="1"/>
      <c r="G86" s="31"/>
      <c r="H86" s="122"/>
      <c r="I86" s="91"/>
      <c r="J86" s="31"/>
      <c r="K86" s="122">
        <f>+B86+E86+H86</f>
        <v>143.41286048000001</v>
      </c>
      <c r="L86" s="31">
        <f>+D86+G86+J86</f>
        <v>4.8401840412000006</v>
      </c>
      <c r="M86" s="123">
        <v>292.38176999999996</v>
      </c>
      <c r="N86" s="34">
        <f>N85</f>
        <v>13.84478</v>
      </c>
      <c r="O86" s="124"/>
      <c r="P86" s="124"/>
      <c r="Q86" s="53">
        <v>-0.32</v>
      </c>
      <c r="R86" s="51">
        <f>SUM(N86:Q86)</f>
        <v>13.52478</v>
      </c>
      <c r="S86" s="31">
        <f>+M86*R86/1000</f>
        <v>3.9543991152605993</v>
      </c>
      <c r="T86" s="125"/>
      <c r="U86" s="20"/>
      <c r="V86" s="31"/>
      <c r="W86" s="94">
        <f>L86+S86+V86</f>
        <v>8.7945831564606003</v>
      </c>
      <c r="X86" s="54"/>
      <c r="Y86" s="428"/>
      <c r="Z86" s="38"/>
      <c r="AA86" s="240">
        <f t="shared" si="87"/>
        <v>0</v>
      </c>
      <c r="AB86" s="251">
        <v>1.1018522362948155</v>
      </c>
      <c r="AC86" s="199">
        <v>3.1181684602724483E-2</v>
      </c>
      <c r="AD86" s="240">
        <f>SUM(AB86:AC86)</f>
        <v>1.13303392089754</v>
      </c>
      <c r="AE86" s="251">
        <v>5.8799272796800001E-2</v>
      </c>
      <c r="AF86" s="199"/>
      <c r="AG86" s="240">
        <f>SUM(AE86:AF86)</f>
        <v>5.8799272796800001E-2</v>
      </c>
      <c r="AH86" s="427">
        <f>AA86+AD86+AG86</f>
        <v>1.19183319369434</v>
      </c>
      <c r="AI86" s="17"/>
      <c r="AJ86" s="17"/>
      <c r="AK86" s="17"/>
    </row>
    <row r="87" spans="1:37" ht="22.5" customHeight="1" x14ac:dyDescent="0.35">
      <c r="A87" s="2" t="s">
        <v>31</v>
      </c>
      <c r="B87" s="6">
        <f>SUM(B85:B86)</f>
        <v>363.76678394031416</v>
      </c>
      <c r="C87" s="1"/>
      <c r="D87" s="33">
        <f>SUM(D85:D86)</f>
        <v>12.277128957985603</v>
      </c>
      <c r="E87" s="92"/>
      <c r="F87" s="1"/>
      <c r="G87" s="33"/>
      <c r="H87" s="92"/>
      <c r="I87" s="126"/>
      <c r="J87" s="33"/>
      <c r="K87" s="6">
        <f>SUM(K85:K86)</f>
        <v>363.76678394031416</v>
      </c>
      <c r="L87" s="31">
        <f>SUM(L85:L86)</f>
        <v>12.277128957985603</v>
      </c>
      <c r="M87" s="6">
        <f>SUM(M85:M86)</f>
        <v>761.18476999999996</v>
      </c>
      <c r="N87" s="6"/>
      <c r="O87" s="7"/>
      <c r="P87" s="7"/>
      <c r="Q87" s="7"/>
      <c r="R87" s="51"/>
      <c r="S87" s="31">
        <f>SUM(S85:S86)</f>
        <v>10.4448735136006</v>
      </c>
      <c r="T87" s="127"/>
      <c r="U87" s="20"/>
      <c r="V87" s="33"/>
      <c r="W87" s="94">
        <f>+W85+W86</f>
        <v>22.722002471586205</v>
      </c>
      <c r="X87" s="54"/>
      <c r="Y87" s="428">
        <f t="shared" ref="Y87:AH87" si="88">+Y85+Y86</f>
        <v>0</v>
      </c>
      <c r="Z87" s="38">
        <f t="shared" si="88"/>
        <v>0</v>
      </c>
      <c r="AA87" s="40">
        <f t="shared" si="88"/>
        <v>0</v>
      </c>
      <c r="AB87" s="235">
        <f t="shared" si="88"/>
        <v>2.7948486839526163</v>
      </c>
      <c r="AC87" s="38">
        <f t="shared" si="88"/>
        <v>7.9092356765006755E-2</v>
      </c>
      <c r="AD87" s="40">
        <f t="shared" si="88"/>
        <v>2.8739410407176225</v>
      </c>
      <c r="AE87" s="235">
        <f t="shared" ref="AE87:AG87" si="89">+AE85+AE86</f>
        <v>0.1491443814155288</v>
      </c>
      <c r="AF87" s="38"/>
      <c r="AG87" s="40">
        <f t="shared" si="89"/>
        <v>0.1491443814155288</v>
      </c>
      <c r="AH87" s="441">
        <f t="shared" si="88"/>
        <v>3.0230854221331516</v>
      </c>
      <c r="AI87" s="17"/>
      <c r="AJ87" s="17"/>
      <c r="AK87" s="17"/>
    </row>
    <row r="88" spans="1:37" s="17" customFormat="1" ht="15.75" x14ac:dyDescent="0.25">
      <c r="A88" s="140" t="s">
        <v>28</v>
      </c>
      <c r="B88" s="65">
        <f>B87</f>
        <v>363.76678394031416</v>
      </c>
      <c r="C88" s="100">
        <f>C83+C85</f>
        <v>0.10949</v>
      </c>
      <c r="D88" s="101">
        <f>D83+D87</f>
        <v>39.828825173624999</v>
      </c>
      <c r="E88" s="65"/>
      <c r="F88" s="100"/>
      <c r="G88" s="101"/>
      <c r="H88" s="65"/>
      <c r="I88" s="100"/>
      <c r="J88" s="101"/>
      <c r="K88" s="65">
        <f>K87</f>
        <v>363.76678394031416</v>
      </c>
      <c r="L88" s="101">
        <f>L83+L87</f>
        <v>39.828825173624999</v>
      </c>
      <c r="M88" s="65"/>
      <c r="N88" s="65"/>
      <c r="O88" s="103"/>
      <c r="P88" s="103"/>
      <c r="Q88" s="103"/>
      <c r="R88" s="104"/>
      <c r="S88" s="101">
        <f>S83+S87</f>
        <v>10.4448735136006</v>
      </c>
      <c r="T88" s="69"/>
      <c r="U88" s="70"/>
      <c r="V88" s="101"/>
      <c r="W88" s="101">
        <f>W83+W87</f>
        <v>50.273698687225604</v>
      </c>
      <c r="X88" s="106"/>
      <c r="Y88" s="431">
        <f t="shared" ref="Y88:AH88" si="90">Y83+Y87</f>
        <v>1.3059227543457277</v>
      </c>
      <c r="Z88" s="191">
        <f t="shared" si="90"/>
        <v>0.5747515186256964</v>
      </c>
      <c r="AA88" s="239">
        <f t="shared" si="90"/>
        <v>1.8806742729714241</v>
      </c>
      <c r="AB88" s="238">
        <f t="shared" si="90"/>
        <v>2.7948486839526163</v>
      </c>
      <c r="AC88" s="191">
        <f t="shared" si="90"/>
        <v>7.9092356765006755E-2</v>
      </c>
      <c r="AD88" s="239">
        <f t="shared" si="90"/>
        <v>2.8739410407176225</v>
      </c>
      <c r="AE88" s="238">
        <f t="shared" ref="AE88:AG88" si="91">AE83+AE87</f>
        <v>0.1491443814155288</v>
      </c>
      <c r="AF88" s="191"/>
      <c r="AG88" s="239">
        <f t="shared" si="91"/>
        <v>0.1491443814155288</v>
      </c>
      <c r="AH88" s="432">
        <f t="shared" si="90"/>
        <v>4.9037596951045757</v>
      </c>
    </row>
    <row r="89" spans="1:37" ht="13.5" customHeight="1" x14ac:dyDescent="0.25">
      <c r="A89" s="63"/>
      <c r="B89" s="6"/>
      <c r="C89" s="1"/>
      <c r="D89" s="8"/>
      <c r="E89" s="6"/>
      <c r="F89" s="1"/>
      <c r="G89" s="8"/>
      <c r="H89" s="6"/>
      <c r="I89" s="1"/>
      <c r="J89" s="8"/>
      <c r="K89" s="6"/>
      <c r="L89" s="8"/>
      <c r="M89" s="6"/>
      <c r="N89" s="6"/>
      <c r="O89" s="7"/>
      <c r="P89" s="7"/>
      <c r="Q89" s="7"/>
      <c r="R89" s="51"/>
      <c r="S89" s="8"/>
      <c r="T89" s="107"/>
      <c r="U89" s="20"/>
      <c r="V89" s="8"/>
      <c r="W89" s="108"/>
      <c r="X89" s="106"/>
      <c r="Y89" s="431"/>
      <c r="Z89" s="191"/>
      <c r="AA89" s="239"/>
      <c r="AB89" s="238"/>
      <c r="AC89" s="191"/>
      <c r="AD89" s="239"/>
      <c r="AE89" s="238"/>
      <c r="AF89" s="191"/>
      <c r="AG89" s="239"/>
      <c r="AH89" s="432"/>
      <c r="AI89" s="17"/>
      <c r="AJ89" s="17"/>
      <c r="AK89" s="17"/>
    </row>
    <row r="90" spans="1:37" ht="23.1" customHeight="1" x14ac:dyDescent="0.25">
      <c r="A90" s="72" t="s">
        <v>48</v>
      </c>
      <c r="B90" s="6"/>
      <c r="C90" s="1"/>
      <c r="D90" s="8"/>
      <c r="E90" s="6"/>
      <c r="F90" s="1"/>
      <c r="G90" s="8"/>
      <c r="H90" s="6"/>
      <c r="I90" s="1"/>
      <c r="J90" s="8"/>
      <c r="K90" s="6"/>
      <c r="L90" s="8"/>
      <c r="M90" s="6"/>
      <c r="N90" s="6"/>
      <c r="O90" s="7"/>
      <c r="P90" s="7"/>
      <c r="Q90" s="7"/>
      <c r="R90" s="51"/>
      <c r="S90" s="8"/>
      <c r="T90" s="107"/>
      <c r="U90" s="20"/>
      <c r="V90" s="8"/>
      <c r="W90" s="108"/>
      <c r="X90" s="106"/>
      <c r="Y90" s="431"/>
      <c r="Z90" s="191"/>
      <c r="AA90" s="239"/>
      <c r="AB90" s="238"/>
      <c r="AC90" s="191"/>
      <c r="AD90" s="239"/>
      <c r="AE90" s="238"/>
      <c r="AF90" s="191"/>
      <c r="AG90" s="239"/>
      <c r="AH90" s="432"/>
      <c r="AI90" s="17"/>
      <c r="AJ90" s="17"/>
      <c r="AK90" s="17"/>
    </row>
    <row r="91" spans="1:37" ht="15" x14ac:dyDescent="0.2">
      <c r="A91" s="2" t="s">
        <v>22</v>
      </c>
      <c r="B91" s="6">
        <f>B52+B78+B83</f>
        <v>1671.6145819535536</v>
      </c>
      <c r="C91" s="1"/>
      <c r="D91" s="8">
        <f>D52+D78+D83</f>
        <v>132.54651479763635</v>
      </c>
      <c r="E91" s="6">
        <f>E52+E78+E83</f>
        <v>1374.2387337867162</v>
      </c>
      <c r="F91" s="1"/>
      <c r="G91" s="8">
        <f>G52+G78+G83</f>
        <v>110.57346229222406</v>
      </c>
      <c r="H91" s="6">
        <f>H52+H78+H83</f>
        <v>2.9408240908986558</v>
      </c>
      <c r="I91" s="1"/>
      <c r="J91" s="8">
        <f>J52+J78+J83</f>
        <v>0.27206672923499797</v>
      </c>
      <c r="K91" s="6">
        <f>K52+K78+K83</f>
        <v>3048.7941398311691</v>
      </c>
      <c r="L91" s="8">
        <f>L52+L78+L83</f>
        <v>243.39204381909542</v>
      </c>
      <c r="M91" s="6">
        <f>M52+M78+M83</f>
        <v>0</v>
      </c>
      <c r="N91" s="6"/>
      <c r="O91" s="7"/>
      <c r="P91" s="7"/>
      <c r="Q91" s="7"/>
      <c r="R91" s="51"/>
      <c r="S91" s="8">
        <f>S52+S78+S83</f>
        <v>0</v>
      </c>
      <c r="T91" s="138">
        <f>T52+T78+T83</f>
        <v>0</v>
      </c>
      <c r="U91" s="20"/>
      <c r="V91" s="8">
        <f>V52+V78+V83</f>
        <v>0</v>
      </c>
      <c r="W91" s="11">
        <f>W52+W78+W83</f>
        <v>243.39204381909542</v>
      </c>
      <c r="X91" s="52"/>
      <c r="Y91" s="424">
        <f>Y52+Y78+Y83</f>
        <v>11.846309699127366</v>
      </c>
      <c r="Z91" s="35">
        <f>Z52+Z78+Z83</f>
        <v>5.9404918467787535</v>
      </c>
      <c r="AA91" s="36">
        <f>AA52+AA78+AA83</f>
        <v>17.786801545906123</v>
      </c>
      <c r="AB91" s="236">
        <f>AB52+AB78+AB83</f>
        <v>1.1206012256062067E-2</v>
      </c>
      <c r="AC91" s="35">
        <f>AC52+AC78+AC83</f>
        <v>1.8240922165896882E-4</v>
      </c>
      <c r="AD91" s="36">
        <f t="shared" ref="AD91:AH91" si="92">AD52+AD78+AD83</f>
        <v>1.1388421477721036E-2</v>
      </c>
      <c r="AE91" s="236">
        <f>AE52+AE78+AE83</f>
        <v>1.6052211894041031E-3</v>
      </c>
      <c r="AF91" s="35"/>
      <c r="AG91" s="36">
        <f t="shared" ref="AG91" si="93">AG52+AG78+AG83</f>
        <v>1.6052211894041031E-3</v>
      </c>
      <c r="AH91" s="426">
        <f t="shared" si="92"/>
        <v>17.799795188573249</v>
      </c>
      <c r="AI91" s="17"/>
      <c r="AJ91" s="17"/>
      <c r="AK91" s="17"/>
    </row>
    <row r="92" spans="1:37" ht="17.25" x14ac:dyDescent="0.35">
      <c r="A92" s="2" t="s">
        <v>23</v>
      </c>
      <c r="B92" s="92">
        <f>B53+B79+B87</f>
        <v>1671.6145819535536</v>
      </c>
      <c r="C92" s="1"/>
      <c r="D92" s="31">
        <f>D53+D79+D87</f>
        <v>96.307508113678551</v>
      </c>
      <c r="E92" s="92">
        <f>E53+E79+E87</f>
        <v>1374.2387337867162</v>
      </c>
      <c r="F92" s="126"/>
      <c r="G92" s="33">
        <f>G53+G79+G87</f>
        <v>55.564061214347767</v>
      </c>
      <c r="H92" s="92">
        <f>H53+H79+H87</f>
        <v>2.9408240908986558</v>
      </c>
      <c r="I92" s="126"/>
      <c r="J92" s="33">
        <f>J53+J79+J87</f>
        <v>0.16412850834876627</v>
      </c>
      <c r="K92" s="92">
        <f>K53+K79+K87</f>
        <v>3048.7941398311691</v>
      </c>
      <c r="L92" s="33">
        <f>L53+L79+L87</f>
        <v>152.03569783637511</v>
      </c>
      <c r="M92" s="92">
        <f>M53+M79+M87</f>
        <v>7114.8170325204364</v>
      </c>
      <c r="N92" s="92"/>
      <c r="O92" s="96"/>
      <c r="P92" s="96"/>
      <c r="Q92" s="96"/>
      <c r="R92" s="50"/>
      <c r="S92" s="33">
        <f>S53+S79+S87</f>
        <v>77.50009183107926</v>
      </c>
      <c r="T92" s="92">
        <f>T53+T79+T87</f>
        <v>0.32538457387733793</v>
      </c>
      <c r="U92" s="139"/>
      <c r="V92" s="33">
        <f>V53+V79+V87</f>
        <v>6.9241837321097508</v>
      </c>
      <c r="W92" s="98">
        <f>W53+W79+W87</f>
        <v>236.45997339956412</v>
      </c>
      <c r="X92" s="21"/>
      <c r="Y92" s="429">
        <f>Y53+Y79+Y87</f>
        <v>0</v>
      </c>
      <c r="Z92" s="39">
        <f>Z53+Z79+Z87</f>
        <v>0</v>
      </c>
      <c r="AA92" s="37">
        <f>AA53+AA79+AA87</f>
        <v>0</v>
      </c>
      <c r="AB92" s="237">
        <f>AB53+AB79+AB87</f>
        <v>20.378872538882359</v>
      </c>
      <c r="AC92" s="39">
        <f>AC53+AC79+AC87</f>
        <v>0.22333054370579558</v>
      </c>
      <c r="AD92" s="37">
        <f t="shared" ref="AD92:AH92" si="94">AD53+AD79+AD87</f>
        <v>20.602203082588154</v>
      </c>
      <c r="AE92" s="237">
        <f>AE53+AE79+AE87</f>
        <v>3.5861748935932094</v>
      </c>
      <c r="AF92" s="39"/>
      <c r="AG92" s="37">
        <f t="shared" ref="AG92" si="95">AG53+AG79+AG87</f>
        <v>3.5861748935932094</v>
      </c>
      <c r="AH92" s="430">
        <f t="shared" si="94"/>
        <v>24.188377976181364</v>
      </c>
      <c r="AI92" s="17"/>
      <c r="AJ92" s="17"/>
      <c r="AK92" s="17"/>
    </row>
    <row r="93" spans="1:37" s="17" customFormat="1" ht="15.75" x14ac:dyDescent="0.25">
      <c r="A93" s="140" t="s">
        <v>14</v>
      </c>
      <c r="B93" s="65">
        <f>B54+B80+B88</f>
        <v>1671.4248912038775</v>
      </c>
      <c r="C93" s="100"/>
      <c r="D93" s="101">
        <f>D92</f>
        <v>96.307508113678551</v>
      </c>
      <c r="E93" s="65">
        <f>E54+E80+E88</f>
        <v>1373.5084967219493</v>
      </c>
      <c r="F93" s="100"/>
      <c r="G93" s="101">
        <f>G92</f>
        <v>55.564061214347767</v>
      </c>
      <c r="H93" s="65">
        <f>H54+H80+H88</f>
        <v>2.0967725763261393</v>
      </c>
      <c r="I93" s="100"/>
      <c r="J93" s="101">
        <f>J92</f>
        <v>0.16412850834876627</v>
      </c>
      <c r="K93" s="65">
        <f>K54+K80+K88</f>
        <v>3047.0301605021536</v>
      </c>
      <c r="L93" s="101">
        <f>L92</f>
        <v>152.03569783637511</v>
      </c>
      <c r="M93" s="65">
        <f>M92</f>
        <v>7114.8170325204364</v>
      </c>
      <c r="N93" s="65"/>
      <c r="O93" s="103"/>
      <c r="P93" s="103"/>
      <c r="Q93" s="103"/>
      <c r="R93" s="104"/>
      <c r="S93" s="101">
        <f>S92</f>
        <v>77.50009183107926</v>
      </c>
      <c r="T93" s="141">
        <f>T92</f>
        <v>0.32538457387733793</v>
      </c>
      <c r="U93" s="70"/>
      <c r="V93" s="101">
        <f>V92</f>
        <v>6.9241837321097508</v>
      </c>
      <c r="W93" s="121">
        <f>SUM(W91:W92)</f>
        <v>479.85201721865951</v>
      </c>
      <c r="X93" s="106"/>
      <c r="Y93" s="431">
        <f>SUM(Y91:Y92)</f>
        <v>11.846309699127366</v>
      </c>
      <c r="Z93" s="191">
        <f>SUM(Z91:Z92)</f>
        <v>5.9404918467787535</v>
      </c>
      <c r="AA93" s="239">
        <f>SUM(AA91:AA92)</f>
        <v>17.786801545906123</v>
      </c>
      <c r="AB93" s="238">
        <f>SUM(AB91:AB92)</f>
        <v>20.390078551138419</v>
      </c>
      <c r="AC93" s="191">
        <f>SUM(AC91:AC92)</f>
        <v>0.22351295292745454</v>
      </c>
      <c r="AD93" s="239">
        <f t="shared" ref="AD93:AH93" si="96">SUM(AD91:AD92)</f>
        <v>20.613591504065877</v>
      </c>
      <c r="AE93" s="238">
        <f>SUM(AE91:AE92)</f>
        <v>3.5877801147826136</v>
      </c>
      <c r="AF93" s="191"/>
      <c r="AG93" s="239">
        <f t="shared" ref="AG93" si="97">SUM(AG91:AG92)</f>
        <v>3.5877801147826136</v>
      </c>
      <c r="AH93" s="432">
        <f t="shared" si="96"/>
        <v>41.988173164754613</v>
      </c>
    </row>
    <row r="94" spans="1:37" ht="9.75" customHeight="1" x14ac:dyDescent="0.25">
      <c r="A94" s="63"/>
      <c r="B94" s="6"/>
      <c r="C94" s="1"/>
      <c r="D94" s="8"/>
      <c r="E94" s="6"/>
      <c r="F94" s="1"/>
      <c r="G94" s="8"/>
      <c r="H94" s="6"/>
      <c r="I94" s="1"/>
      <c r="J94" s="8"/>
      <c r="K94" s="6"/>
      <c r="L94" s="8"/>
      <c r="M94" s="6"/>
      <c r="N94" s="6"/>
      <c r="O94" s="7"/>
      <c r="P94" s="7"/>
      <c r="Q94" s="7"/>
      <c r="R94" s="51"/>
      <c r="S94" s="8"/>
      <c r="T94" s="142"/>
      <c r="U94" s="20"/>
      <c r="V94" s="8"/>
      <c r="W94" s="108"/>
      <c r="X94" s="106"/>
      <c r="Y94" s="431"/>
      <c r="Z94" s="191"/>
      <c r="AA94" s="239"/>
      <c r="AB94" s="238"/>
      <c r="AC94" s="191"/>
      <c r="AD94" s="239"/>
      <c r="AE94" s="238"/>
      <c r="AF94" s="191"/>
      <c r="AG94" s="239"/>
      <c r="AH94" s="432"/>
      <c r="AI94" s="17"/>
      <c r="AJ94" s="17"/>
      <c r="AK94" s="17"/>
    </row>
    <row r="95" spans="1:37" ht="22.5" customHeight="1" x14ac:dyDescent="0.3">
      <c r="A95" s="76" t="s">
        <v>30</v>
      </c>
      <c r="B95" s="110"/>
      <c r="C95" s="111"/>
      <c r="D95" s="112"/>
      <c r="E95" s="110"/>
      <c r="F95" s="111"/>
      <c r="G95" s="112"/>
      <c r="H95" s="110"/>
      <c r="I95" s="111"/>
      <c r="J95" s="112"/>
      <c r="K95" s="110"/>
      <c r="L95" s="112"/>
      <c r="M95" s="110"/>
      <c r="N95" s="110"/>
      <c r="O95" s="113"/>
      <c r="P95" s="113"/>
      <c r="Q95" s="113"/>
      <c r="R95" s="114"/>
      <c r="S95" s="112"/>
      <c r="T95" s="143"/>
      <c r="U95" s="116"/>
      <c r="V95" s="112"/>
      <c r="W95" s="117"/>
      <c r="X95" s="106"/>
      <c r="Y95" s="431"/>
      <c r="Z95" s="191"/>
      <c r="AA95" s="239"/>
      <c r="AB95" s="238"/>
      <c r="AC95" s="191"/>
      <c r="AD95" s="239"/>
      <c r="AE95" s="238"/>
      <c r="AF95" s="191"/>
      <c r="AG95" s="239"/>
      <c r="AH95" s="432"/>
      <c r="AI95" s="17"/>
      <c r="AJ95" s="17"/>
      <c r="AK95" s="17"/>
    </row>
    <row r="96" spans="1:37" ht="22.5" customHeight="1" x14ac:dyDescent="0.3">
      <c r="A96" s="88"/>
      <c r="B96" s="6"/>
      <c r="C96" s="41"/>
      <c r="D96" s="8"/>
      <c r="E96" s="6"/>
      <c r="F96" s="41"/>
      <c r="G96" s="8"/>
      <c r="H96" s="6"/>
      <c r="I96" s="41"/>
      <c r="J96" s="8"/>
      <c r="K96" s="6"/>
      <c r="L96" s="8"/>
      <c r="M96" s="6"/>
      <c r="N96" s="6"/>
      <c r="O96" s="7"/>
      <c r="P96" s="7"/>
      <c r="Q96" s="7"/>
      <c r="R96" s="51"/>
      <c r="S96" s="8"/>
      <c r="T96" s="142"/>
      <c r="U96" s="20"/>
      <c r="V96" s="8"/>
      <c r="W96" s="108"/>
      <c r="X96" s="106"/>
      <c r="Y96" s="431"/>
      <c r="Z96" s="191"/>
      <c r="AA96" s="239"/>
      <c r="AB96" s="238"/>
      <c r="AC96" s="191"/>
      <c r="AD96" s="239"/>
      <c r="AE96" s="238"/>
      <c r="AF96" s="191"/>
      <c r="AG96" s="239"/>
      <c r="AH96" s="432"/>
      <c r="AI96" s="17"/>
      <c r="AJ96" s="17"/>
      <c r="AK96" s="17"/>
    </row>
    <row r="97" spans="1:37" ht="22.5" customHeight="1" x14ac:dyDescent="0.25">
      <c r="A97" s="63" t="s">
        <v>61</v>
      </c>
      <c r="B97" s="6"/>
      <c r="C97" s="41"/>
      <c r="D97" s="8"/>
      <c r="E97" s="6"/>
      <c r="F97" s="41"/>
      <c r="G97" s="8"/>
      <c r="H97" s="6"/>
      <c r="I97" s="41"/>
      <c r="J97" s="8"/>
      <c r="K97" s="6"/>
      <c r="L97" s="8"/>
      <c r="M97" s="6"/>
      <c r="N97" s="6"/>
      <c r="O97" s="7"/>
      <c r="P97" s="7"/>
      <c r="Q97" s="7"/>
      <c r="R97" s="51"/>
      <c r="S97" s="8"/>
      <c r="T97" s="142"/>
      <c r="U97" s="20"/>
      <c r="V97" s="8"/>
      <c r="W97" s="108"/>
      <c r="X97" s="106"/>
      <c r="Y97" s="431"/>
      <c r="Z97" s="191"/>
      <c r="AA97" s="239"/>
      <c r="AB97" s="238"/>
      <c r="AC97" s="191"/>
      <c r="AD97" s="239"/>
      <c r="AE97" s="238"/>
      <c r="AF97" s="191"/>
      <c r="AG97" s="239"/>
      <c r="AH97" s="432"/>
      <c r="AI97" s="17"/>
      <c r="AJ97" s="17"/>
      <c r="AK97" s="17"/>
    </row>
    <row r="98" spans="1:37" ht="22.5" customHeight="1" x14ac:dyDescent="0.2">
      <c r="A98" s="2" t="s">
        <v>22</v>
      </c>
      <c r="B98" s="6">
        <v>168.21240665203734</v>
      </c>
      <c r="C98" s="41">
        <v>7.6478000000000004E-2</v>
      </c>
      <c r="D98" s="8">
        <f t="shared" ref="D98:D99" si="98">+B98*C98</f>
        <v>12.864548435934513</v>
      </c>
      <c r="E98" s="6">
        <v>89.736759946683563</v>
      </c>
      <c r="F98" s="41">
        <v>7.6478000000000004E-2</v>
      </c>
      <c r="G98" s="8">
        <f t="shared" ref="G98:G99" si="99">+E98*F98</f>
        <v>6.8628879272024657</v>
      </c>
      <c r="H98" s="6"/>
      <c r="I98" s="41"/>
      <c r="J98" s="8"/>
      <c r="K98" s="6">
        <f t="shared" ref="K98:K99" si="100">+B98+E98+H98</f>
        <v>257.94916659872092</v>
      </c>
      <c r="L98" s="8">
        <f t="shared" ref="L98:L99" si="101">+D98+G98+J98</f>
        <v>19.727436363136977</v>
      </c>
      <c r="M98" s="6"/>
      <c r="N98" s="6"/>
      <c r="O98" s="7"/>
      <c r="P98" s="7"/>
      <c r="Q98" s="7"/>
      <c r="R98" s="51"/>
      <c r="S98" s="8"/>
      <c r="T98" s="142"/>
      <c r="U98" s="20"/>
      <c r="V98" s="8"/>
      <c r="W98" s="11">
        <f>L98+S98+V98</f>
        <v>19.727436363136977</v>
      </c>
      <c r="X98" s="52"/>
      <c r="Y98" s="422">
        <v>1.0163197163989603</v>
      </c>
      <c r="Z98" s="200">
        <v>0.37144679990215818</v>
      </c>
      <c r="AA98" s="240">
        <f>SUM(Y98:Z98)</f>
        <v>1.3877665163011186</v>
      </c>
      <c r="AB98" s="236"/>
      <c r="AC98" s="35"/>
      <c r="AD98" s="240">
        <f>SUM(AB98:AC98)</f>
        <v>0</v>
      </c>
      <c r="AE98" s="236"/>
      <c r="AF98" s="35"/>
      <c r="AG98" s="240"/>
      <c r="AH98" s="426">
        <f>AA98+AD98+AG98</f>
        <v>1.3877665163011186</v>
      </c>
      <c r="AI98" s="17"/>
      <c r="AJ98" s="17"/>
      <c r="AK98" s="17"/>
    </row>
    <row r="99" spans="1:37" ht="22.5" customHeight="1" x14ac:dyDescent="0.35">
      <c r="A99" s="2" t="s">
        <v>23</v>
      </c>
      <c r="B99" s="6">
        <f>B98</f>
        <v>168.21240665203734</v>
      </c>
      <c r="C99" s="119">
        <v>5.5890000000000002E-2</v>
      </c>
      <c r="D99" s="31">
        <f t="shared" si="98"/>
        <v>9.4013914077823681</v>
      </c>
      <c r="E99" s="6">
        <f>E98</f>
        <v>89.736759946683563</v>
      </c>
      <c r="F99" s="119">
        <v>3.0155299999999999E-2</v>
      </c>
      <c r="G99" s="31">
        <f t="shared" si="99"/>
        <v>2.7060389172202268</v>
      </c>
      <c r="H99" s="6"/>
      <c r="I99" s="41"/>
      <c r="J99" s="8"/>
      <c r="K99" s="92">
        <f t="shared" si="100"/>
        <v>257.94916659872092</v>
      </c>
      <c r="L99" s="33">
        <f t="shared" si="101"/>
        <v>12.107430325002595</v>
      </c>
      <c r="M99" s="92">
        <v>939.81617731980293</v>
      </c>
      <c r="N99" s="34">
        <v>8.3315900000000003</v>
      </c>
      <c r="O99" s="7"/>
      <c r="P99" s="7"/>
      <c r="Q99" s="7"/>
      <c r="R99" s="51">
        <f>SUM(N99:Q99)</f>
        <v>8.3315900000000003</v>
      </c>
      <c r="S99" s="8">
        <f>+M99*R99/1000</f>
        <v>7.8301630647958973</v>
      </c>
      <c r="T99" s="142"/>
      <c r="U99" s="20"/>
      <c r="V99" s="8"/>
      <c r="W99" s="94">
        <f>L99+S99+V99</f>
        <v>19.937593389798494</v>
      </c>
      <c r="X99" s="54"/>
      <c r="Y99" s="428"/>
      <c r="Z99" s="38"/>
      <c r="AA99" s="240">
        <f>SUM(Y99:Z99)</f>
        <v>0</v>
      </c>
      <c r="AB99" s="251">
        <v>1.8564701862335753</v>
      </c>
      <c r="AC99" s="199">
        <v>8.554321781063394E-2</v>
      </c>
      <c r="AD99" s="240">
        <f>SUM(AB99:AC99)</f>
        <v>1.9420134040442092</v>
      </c>
      <c r="AE99" s="251">
        <v>0.25279018326674652</v>
      </c>
      <c r="AF99" s="199"/>
      <c r="AG99" s="240">
        <f>SUM(AE99:AF99)</f>
        <v>0.25279018326674652</v>
      </c>
      <c r="AH99" s="442">
        <f>AA99+AD99+AG99</f>
        <v>2.1948035873109557</v>
      </c>
      <c r="AI99" s="17"/>
      <c r="AJ99" s="17"/>
      <c r="AK99" s="17"/>
    </row>
    <row r="100" spans="1:37" s="22" customFormat="1" ht="15" x14ac:dyDescent="0.2">
      <c r="A100" s="2" t="s">
        <v>24</v>
      </c>
      <c r="B100" s="6">
        <f>B99</f>
        <v>168.21240665203734</v>
      </c>
      <c r="C100" s="1">
        <f>SUM(C98:C99)</f>
        <v>0.13236800000000001</v>
      </c>
      <c r="D100" s="8">
        <f>SUM(D98:D99)</f>
        <v>22.265939843716879</v>
      </c>
      <c r="E100" s="6">
        <f>E99</f>
        <v>89.736759946683563</v>
      </c>
      <c r="F100" s="1">
        <v>0.1066333</v>
      </c>
      <c r="G100" s="8">
        <f>SUM(G98:G99)</f>
        <v>9.5689268444226929</v>
      </c>
      <c r="H100" s="6"/>
      <c r="I100" s="1"/>
      <c r="J100" s="8"/>
      <c r="K100" s="6">
        <f>K99</f>
        <v>257.94916659872092</v>
      </c>
      <c r="L100" s="8">
        <f>+D100+G100+J100</f>
        <v>31.83486668813957</v>
      </c>
      <c r="M100" s="6">
        <f>M99</f>
        <v>939.81617731980293</v>
      </c>
      <c r="N100" s="6"/>
      <c r="O100" s="7"/>
      <c r="P100" s="7"/>
      <c r="Q100" s="7"/>
      <c r="R100" s="51"/>
      <c r="S100" s="8">
        <f>SUM(S98:S99)</f>
        <v>7.8301630647958973</v>
      </c>
      <c r="T100" s="6"/>
      <c r="U100" s="10"/>
      <c r="V100" s="8"/>
      <c r="W100" s="11">
        <f>SUM(W98:W99)</f>
        <v>39.665029752935467</v>
      </c>
      <c r="X100" s="52"/>
      <c r="Y100" s="424">
        <f t="shared" ref="Y100:AH100" si="102">SUM(Y98:Y99)</f>
        <v>1.0163197163989603</v>
      </c>
      <c r="Z100" s="35">
        <f t="shared" si="102"/>
        <v>0.37144679990215818</v>
      </c>
      <c r="AA100" s="36">
        <f t="shared" si="102"/>
        <v>1.3877665163011186</v>
      </c>
      <c r="AB100" s="236">
        <f t="shared" si="102"/>
        <v>1.8564701862335753</v>
      </c>
      <c r="AC100" s="35">
        <f t="shared" si="102"/>
        <v>8.554321781063394E-2</v>
      </c>
      <c r="AD100" s="240">
        <f t="shared" si="102"/>
        <v>1.9420134040442092</v>
      </c>
      <c r="AE100" s="236">
        <f t="shared" ref="AE100:AG100" si="103">SUM(AE98:AE99)</f>
        <v>0.25279018326674652</v>
      </c>
      <c r="AF100" s="35"/>
      <c r="AG100" s="240">
        <f t="shared" si="103"/>
        <v>0.25279018326674652</v>
      </c>
      <c r="AH100" s="426">
        <f t="shared" si="102"/>
        <v>3.5825701036120741</v>
      </c>
      <c r="AI100" s="17"/>
      <c r="AJ100" s="17"/>
      <c r="AK100" s="17"/>
    </row>
    <row r="101" spans="1:37" s="22" customFormat="1" ht="10.5" customHeight="1" x14ac:dyDescent="0.2">
      <c r="A101" s="2"/>
      <c r="B101" s="6"/>
      <c r="C101" s="1"/>
      <c r="D101" s="8"/>
      <c r="E101" s="6"/>
      <c r="F101" s="1"/>
      <c r="G101" s="8"/>
      <c r="H101" s="6"/>
      <c r="I101" s="1"/>
      <c r="J101" s="8"/>
      <c r="K101" s="6"/>
      <c r="L101" s="8"/>
      <c r="M101" s="6"/>
      <c r="N101" s="6"/>
      <c r="O101" s="7"/>
      <c r="P101" s="7"/>
      <c r="Q101" s="7"/>
      <c r="R101" s="51"/>
      <c r="S101" s="8"/>
      <c r="T101" s="6"/>
      <c r="U101" s="10"/>
      <c r="V101" s="8"/>
      <c r="W101" s="11"/>
      <c r="X101" s="52"/>
      <c r="Y101" s="424"/>
      <c r="Z101" s="35"/>
      <c r="AA101" s="36"/>
      <c r="AB101" s="236"/>
      <c r="AC101" s="35"/>
      <c r="AD101" s="36"/>
      <c r="AE101" s="236"/>
      <c r="AF101" s="35"/>
      <c r="AG101" s="36"/>
      <c r="AH101" s="426"/>
      <c r="AI101" s="17"/>
      <c r="AJ101" s="17"/>
      <c r="AK101" s="17"/>
    </row>
    <row r="102" spans="1:37" s="22" customFormat="1" ht="22.5" customHeight="1" x14ac:dyDescent="0.25">
      <c r="A102" s="63" t="s">
        <v>62</v>
      </c>
      <c r="B102" s="6"/>
      <c r="C102" s="1"/>
      <c r="D102" s="8"/>
      <c r="E102" s="6"/>
      <c r="F102" s="1"/>
      <c r="G102" s="8"/>
      <c r="H102" s="6"/>
      <c r="I102" s="1"/>
      <c r="J102" s="8"/>
      <c r="K102" s="6"/>
      <c r="L102" s="8"/>
      <c r="M102" s="6"/>
      <c r="N102" s="6"/>
      <c r="O102" s="7"/>
      <c r="P102" s="7"/>
      <c r="Q102" s="7"/>
      <c r="R102" s="51"/>
      <c r="S102" s="8"/>
      <c r="T102" s="6"/>
      <c r="U102" s="10"/>
      <c r="V102" s="8"/>
      <c r="W102" s="11"/>
      <c r="X102" s="52"/>
      <c r="Y102" s="424"/>
      <c r="Z102" s="35"/>
      <c r="AA102" s="36"/>
      <c r="AB102" s="236"/>
      <c r="AC102" s="35"/>
      <c r="AD102" s="36"/>
      <c r="AE102" s="236"/>
      <c r="AF102" s="35"/>
      <c r="AG102" s="36"/>
      <c r="AH102" s="426"/>
      <c r="AI102" s="17"/>
      <c r="AJ102" s="17"/>
      <c r="AK102" s="17"/>
    </row>
    <row r="103" spans="1:37" s="22" customFormat="1" ht="22.5" customHeight="1" x14ac:dyDescent="0.2">
      <c r="A103" s="2" t="s">
        <v>22</v>
      </c>
      <c r="B103" s="6">
        <v>491.45695779348677</v>
      </c>
      <c r="C103" s="1">
        <v>7.6142491509373966E-2</v>
      </c>
      <c r="D103" s="8">
        <f t="shared" ref="D103:D104" si="104">+B103*C103</f>
        <v>37.420757236013323</v>
      </c>
      <c r="E103" s="6"/>
      <c r="F103" s="1"/>
      <c r="G103" s="8"/>
      <c r="H103" s="6"/>
      <c r="I103" s="1"/>
      <c r="J103" s="8"/>
      <c r="K103" s="6">
        <f t="shared" ref="K103:K104" si="105">+B103+E103+H103</f>
        <v>491.45695779348677</v>
      </c>
      <c r="L103" s="8">
        <f t="shared" ref="L103:L104" si="106">+D103+G103+J103</f>
        <v>37.420757236013323</v>
      </c>
      <c r="M103" s="6"/>
      <c r="N103" s="6"/>
      <c r="O103" s="7"/>
      <c r="P103" s="7"/>
      <c r="Q103" s="7"/>
      <c r="R103" s="51"/>
      <c r="S103" s="8"/>
      <c r="T103" s="6"/>
      <c r="U103" s="10"/>
      <c r="V103" s="8"/>
      <c r="W103" s="11">
        <f>L103+S103+V103</f>
        <v>37.420757236013323</v>
      </c>
      <c r="X103" s="52"/>
      <c r="Y103" s="422">
        <v>1.7594159089006824</v>
      </c>
      <c r="Z103" s="200">
        <v>1.0124013330545829</v>
      </c>
      <c r="AA103" s="240">
        <f>SUM(Y103:Z103)</f>
        <v>2.7718172419552651</v>
      </c>
      <c r="AB103" s="236"/>
      <c r="AC103" s="35"/>
      <c r="AD103" s="240">
        <f>SUM(AB103:AC103)</f>
        <v>0</v>
      </c>
      <c r="AE103" s="236"/>
      <c r="AF103" s="35"/>
      <c r="AG103" s="240"/>
      <c r="AH103" s="426">
        <f>AA103+AD103+AG103</f>
        <v>2.7718172419552651</v>
      </c>
      <c r="AI103" s="17"/>
      <c r="AJ103" s="17"/>
      <c r="AK103" s="17"/>
    </row>
    <row r="104" spans="1:37" s="22" customFormat="1" ht="22.5" customHeight="1" x14ac:dyDescent="0.35">
      <c r="A104" s="2" t="s">
        <v>23</v>
      </c>
      <c r="B104" s="6">
        <f>B103</f>
        <v>491.45695779348677</v>
      </c>
      <c r="C104" s="91">
        <v>2.8063972614195062E-2</v>
      </c>
      <c r="D104" s="31">
        <f t="shared" si="104"/>
        <v>13.792234604572032</v>
      </c>
      <c r="E104" s="6"/>
      <c r="F104" s="1"/>
      <c r="G104" s="8"/>
      <c r="H104" s="6"/>
      <c r="I104" s="1"/>
      <c r="J104" s="8"/>
      <c r="K104" s="6">
        <f t="shared" si="105"/>
        <v>491.45695779348677</v>
      </c>
      <c r="L104" s="33">
        <f t="shared" si="106"/>
        <v>13.792234604572032</v>
      </c>
      <c r="M104" s="92">
        <v>1429.5174374738501</v>
      </c>
      <c r="N104" s="34">
        <v>13.795820000000001</v>
      </c>
      <c r="O104" s="7"/>
      <c r="P104" s="7"/>
      <c r="Q104" s="7"/>
      <c r="R104" s="51">
        <f>SUM(N104:Q104)</f>
        <v>13.795820000000001</v>
      </c>
      <c r="S104" s="8">
        <f>+M104*R104/1000</f>
        <v>19.721365254250493</v>
      </c>
      <c r="T104" s="6"/>
      <c r="U104" s="10"/>
      <c r="V104" s="8"/>
      <c r="W104" s="94">
        <f>L104+S104+V104</f>
        <v>33.513599858822523</v>
      </c>
      <c r="X104" s="54"/>
      <c r="Y104" s="428"/>
      <c r="Z104" s="38"/>
      <c r="AA104" s="240">
        <f>SUM(Y104:Z104)</f>
        <v>0</v>
      </c>
      <c r="AB104" s="251">
        <v>1.5056876410820643</v>
      </c>
      <c r="AC104" s="199">
        <v>3.9752282362258647E-2</v>
      </c>
      <c r="AD104" s="240">
        <f>SUM(AB104:AC104)</f>
        <v>1.545439923444323</v>
      </c>
      <c r="AE104" s="251">
        <v>0.28995960509815721</v>
      </c>
      <c r="AF104" s="199"/>
      <c r="AG104" s="240">
        <f>SUM(AE104:AF104)</f>
        <v>0.28995960509815721</v>
      </c>
      <c r="AH104" s="442">
        <f>AA104+AD104+AG104</f>
        <v>1.8353995285424802</v>
      </c>
      <c r="AI104" s="17"/>
      <c r="AJ104" s="17"/>
      <c r="AK104" s="17"/>
    </row>
    <row r="105" spans="1:37" s="22" customFormat="1" ht="15" x14ac:dyDescent="0.2">
      <c r="A105" s="2" t="s">
        <v>24</v>
      </c>
      <c r="B105" s="6">
        <f>B104</f>
        <v>491.45695779348677</v>
      </c>
      <c r="C105" s="1">
        <f>SUM(C103:C104)</f>
        <v>0.10420646412356903</v>
      </c>
      <c r="D105" s="8">
        <f>SUM(D103:D104)</f>
        <v>51.212991840585353</v>
      </c>
      <c r="E105" s="6"/>
      <c r="F105" s="1"/>
      <c r="G105" s="8"/>
      <c r="H105" s="6"/>
      <c r="I105" s="1"/>
      <c r="J105" s="8"/>
      <c r="K105" s="6">
        <f>K104</f>
        <v>491.45695779348677</v>
      </c>
      <c r="L105" s="8">
        <f>+D105+G105+J105</f>
        <v>51.212991840585353</v>
      </c>
      <c r="M105" s="6">
        <f>M104</f>
        <v>1429.5174374738501</v>
      </c>
      <c r="N105" s="6"/>
      <c r="O105" s="7"/>
      <c r="P105" s="7"/>
      <c r="Q105" s="7"/>
      <c r="R105" s="51"/>
      <c r="S105" s="8">
        <f>SUM(S103:S104)</f>
        <v>19.721365254250493</v>
      </c>
      <c r="T105" s="9"/>
      <c r="U105" s="10"/>
      <c r="V105" s="8"/>
      <c r="W105" s="11">
        <f>SUM(W103:W104)</f>
        <v>70.934357094835846</v>
      </c>
      <c r="X105" s="52"/>
      <c r="Y105" s="424">
        <f t="shared" ref="Y105:AH105" si="107">SUM(Y103:Y104)</f>
        <v>1.7594159089006824</v>
      </c>
      <c r="Z105" s="35">
        <f t="shared" si="107"/>
        <v>1.0124013330545829</v>
      </c>
      <c r="AA105" s="36">
        <f t="shared" si="107"/>
        <v>2.7718172419552651</v>
      </c>
      <c r="AB105" s="236">
        <f t="shared" si="107"/>
        <v>1.5056876410820643</v>
      </c>
      <c r="AC105" s="35">
        <f t="shared" si="107"/>
        <v>3.9752282362258647E-2</v>
      </c>
      <c r="AD105" s="36">
        <f t="shared" si="107"/>
        <v>1.545439923444323</v>
      </c>
      <c r="AE105" s="236">
        <f t="shared" ref="AE105:AG105" si="108">SUM(AE103:AE104)</f>
        <v>0.28995960509815721</v>
      </c>
      <c r="AF105" s="35"/>
      <c r="AG105" s="36">
        <f t="shared" si="108"/>
        <v>0.28995960509815721</v>
      </c>
      <c r="AH105" s="426">
        <f t="shared" si="107"/>
        <v>4.6072167704977449</v>
      </c>
      <c r="AI105" s="17"/>
      <c r="AJ105" s="17"/>
      <c r="AK105" s="17"/>
    </row>
    <row r="106" spans="1:37" s="22" customFormat="1" ht="18.600000000000001" customHeight="1" x14ac:dyDescent="0.25">
      <c r="A106" s="144" t="s">
        <v>63</v>
      </c>
      <c r="B106" s="110"/>
      <c r="C106" s="111"/>
      <c r="D106" s="112"/>
      <c r="E106" s="110"/>
      <c r="F106" s="111"/>
      <c r="G106" s="112"/>
      <c r="H106" s="110"/>
      <c r="I106" s="111"/>
      <c r="J106" s="112"/>
      <c r="K106" s="110"/>
      <c r="L106" s="112"/>
      <c r="M106" s="110"/>
      <c r="N106" s="110"/>
      <c r="O106" s="113"/>
      <c r="P106" s="113"/>
      <c r="Q106" s="113"/>
      <c r="R106" s="114"/>
      <c r="S106" s="112"/>
      <c r="T106" s="145"/>
      <c r="U106" s="146"/>
      <c r="V106" s="112"/>
      <c r="W106" s="147"/>
      <c r="X106" s="52"/>
      <c r="Y106" s="424"/>
      <c r="Z106" s="35"/>
      <c r="AA106" s="36"/>
      <c r="AB106" s="236"/>
      <c r="AC106" s="35"/>
      <c r="AD106" s="36"/>
      <c r="AE106" s="236"/>
      <c r="AF106" s="35"/>
      <c r="AG106" s="36"/>
      <c r="AH106" s="426"/>
      <c r="AI106" s="17"/>
      <c r="AJ106" s="17"/>
      <c r="AK106" s="17"/>
    </row>
    <row r="107" spans="1:37" s="22" customFormat="1" ht="22.5" customHeight="1" x14ac:dyDescent="0.25">
      <c r="A107" s="63" t="s">
        <v>36</v>
      </c>
      <c r="B107" s="6"/>
      <c r="C107" s="1"/>
      <c r="D107" s="8"/>
      <c r="E107" s="6"/>
      <c r="F107" s="1"/>
      <c r="G107" s="8"/>
      <c r="H107" s="6"/>
      <c r="I107" s="1"/>
      <c r="J107" s="8"/>
      <c r="K107" s="6"/>
      <c r="L107" s="8"/>
      <c r="M107" s="6"/>
      <c r="N107" s="6"/>
      <c r="O107" s="7"/>
      <c r="P107" s="7"/>
      <c r="Q107" s="7"/>
      <c r="R107" s="51"/>
      <c r="S107" s="8"/>
      <c r="T107" s="9"/>
      <c r="U107" s="10"/>
      <c r="V107" s="8"/>
      <c r="W107" s="11"/>
      <c r="X107" s="52"/>
      <c r="Y107" s="424"/>
      <c r="Z107" s="35"/>
      <c r="AA107" s="36"/>
      <c r="AB107" s="236"/>
      <c r="AC107" s="35"/>
      <c r="AD107" s="36"/>
      <c r="AE107" s="236"/>
      <c r="AF107" s="35"/>
      <c r="AG107" s="36"/>
      <c r="AH107" s="426"/>
      <c r="AI107" s="17"/>
      <c r="AJ107" s="17"/>
      <c r="AK107" s="17"/>
    </row>
    <row r="108" spans="1:37" s="22" customFormat="1" ht="22.5" customHeight="1" x14ac:dyDescent="0.25">
      <c r="A108" s="63" t="s">
        <v>39</v>
      </c>
      <c r="B108" s="6"/>
      <c r="C108" s="1"/>
      <c r="D108" s="8"/>
      <c r="E108" s="6"/>
      <c r="F108" s="1"/>
      <c r="G108" s="8"/>
      <c r="H108" s="6"/>
      <c r="I108" s="1"/>
      <c r="J108" s="8"/>
      <c r="K108" s="6"/>
      <c r="L108" s="8"/>
      <c r="M108" s="6"/>
      <c r="N108" s="6"/>
      <c r="O108" s="7"/>
      <c r="P108" s="7"/>
      <c r="Q108" s="7"/>
      <c r="R108" s="51"/>
      <c r="S108" s="8"/>
      <c r="T108" s="9"/>
      <c r="U108" s="10"/>
      <c r="V108" s="8"/>
      <c r="W108" s="11"/>
      <c r="X108" s="52"/>
      <c r="Y108" s="424"/>
      <c r="Z108" s="35"/>
      <c r="AA108" s="36"/>
      <c r="AB108" s="236"/>
      <c r="AC108" s="35"/>
      <c r="AD108" s="36"/>
      <c r="AE108" s="236"/>
      <c r="AF108" s="35"/>
      <c r="AG108" s="36"/>
      <c r="AH108" s="426"/>
      <c r="AI108" s="17"/>
      <c r="AJ108" s="17"/>
      <c r="AK108" s="17"/>
    </row>
    <row r="109" spans="1:37" s="22" customFormat="1" ht="15" x14ac:dyDescent="0.2">
      <c r="A109" s="2" t="s">
        <v>22</v>
      </c>
      <c r="B109" s="6">
        <f>B113</f>
        <v>39.017277030000002</v>
      </c>
      <c r="C109" s="1">
        <v>7.3819999999999997E-2</v>
      </c>
      <c r="D109" s="8">
        <f>+B109*C109</f>
        <v>2.8802553903546002</v>
      </c>
      <c r="E109" s="6"/>
      <c r="F109" s="1"/>
      <c r="G109" s="8"/>
      <c r="H109" s="6"/>
      <c r="I109" s="1"/>
      <c r="J109" s="8"/>
      <c r="K109" s="6">
        <f t="shared" ref="K109" si="109">+B109+E109+H109</f>
        <v>39.017277030000002</v>
      </c>
      <c r="L109" s="8">
        <f t="shared" ref="L109" si="110">+D109+G109+J109</f>
        <v>2.8802553903546002</v>
      </c>
      <c r="M109" s="6"/>
      <c r="N109" s="6"/>
      <c r="O109" s="7"/>
      <c r="P109" s="7"/>
      <c r="Q109" s="7"/>
      <c r="R109" s="51"/>
      <c r="S109" s="8"/>
      <c r="T109" s="9"/>
      <c r="U109" s="10"/>
      <c r="V109" s="8"/>
      <c r="W109" s="11">
        <f>L109+S109+V109</f>
        <v>2.8802553903546002</v>
      </c>
      <c r="X109" s="52"/>
      <c r="Y109" s="422">
        <v>0.14280323392980002</v>
      </c>
      <c r="Z109" s="200">
        <v>9.6372674264100011E-2</v>
      </c>
      <c r="AA109" s="240">
        <f>SUM(Y109:Z109)</f>
        <v>0.23917590819390003</v>
      </c>
      <c r="AB109" s="236"/>
      <c r="AC109" s="35"/>
      <c r="AD109" s="240"/>
      <c r="AE109" s="236"/>
      <c r="AF109" s="35"/>
      <c r="AG109" s="240"/>
      <c r="AH109" s="427">
        <f>AA109+AD109+AG109</f>
        <v>0.23917590819390003</v>
      </c>
      <c r="AI109" s="17"/>
      <c r="AJ109" s="17"/>
      <c r="AK109" s="17"/>
    </row>
    <row r="110" spans="1:37" s="22" customFormat="1" ht="22.5" customHeight="1" x14ac:dyDescent="0.2">
      <c r="A110" s="2" t="s">
        <v>23</v>
      </c>
      <c r="B110" s="6"/>
      <c r="C110" s="1"/>
      <c r="D110" s="8"/>
      <c r="E110" s="6"/>
      <c r="F110" s="1"/>
      <c r="G110" s="8"/>
      <c r="H110" s="6"/>
      <c r="I110" s="1"/>
      <c r="J110" s="8"/>
      <c r="K110" s="6"/>
      <c r="L110" s="8"/>
      <c r="M110" s="6"/>
      <c r="N110" s="6"/>
      <c r="O110" s="7"/>
      <c r="P110" s="7"/>
      <c r="Q110" s="7"/>
      <c r="R110" s="51"/>
      <c r="S110" s="8"/>
      <c r="T110" s="9"/>
      <c r="U110" s="10"/>
      <c r="V110" s="8"/>
      <c r="W110" s="11"/>
      <c r="X110" s="52"/>
      <c r="Y110" s="424"/>
      <c r="Z110" s="35"/>
      <c r="AA110" s="36"/>
      <c r="AB110" s="236"/>
      <c r="AC110" s="35"/>
      <c r="AD110" s="36"/>
      <c r="AE110" s="236"/>
      <c r="AF110" s="35"/>
      <c r="AG110" s="36"/>
      <c r="AH110" s="426"/>
      <c r="AI110" s="17"/>
      <c r="AJ110" s="17"/>
      <c r="AK110" s="17"/>
    </row>
    <row r="111" spans="1:37" s="22" customFormat="1" ht="22.5" customHeight="1" x14ac:dyDescent="0.2">
      <c r="A111" s="2" t="s">
        <v>26</v>
      </c>
      <c r="B111" s="6">
        <v>0</v>
      </c>
      <c r="C111" s="1">
        <v>2.802E-2</v>
      </c>
      <c r="D111" s="8">
        <f>+B111*C111</f>
        <v>0</v>
      </c>
      <c r="E111" s="6"/>
      <c r="F111" s="1"/>
      <c r="G111" s="8"/>
      <c r="H111" s="6"/>
      <c r="I111" s="1"/>
      <c r="J111" s="8"/>
      <c r="K111" s="6">
        <f>+B111+E111+H111</f>
        <v>0</v>
      </c>
      <c r="L111" s="8">
        <f>+D111+G111+J111</f>
        <v>0</v>
      </c>
      <c r="M111" s="6">
        <v>0</v>
      </c>
      <c r="N111" s="34">
        <v>12.60097</v>
      </c>
      <c r="O111" s="7"/>
      <c r="P111" s="7"/>
      <c r="Q111" s="7"/>
      <c r="R111" s="51">
        <f>SUM(N111:Q111)</f>
        <v>12.60097</v>
      </c>
      <c r="S111" s="8">
        <f>+M111*R111/1000</f>
        <v>0</v>
      </c>
      <c r="T111" s="9"/>
      <c r="U111" s="10"/>
      <c r="V111" s="8"/>
      <c r="W111" s="11">
        <f>L111+S111+V111</f>
        <v>0</v>
      </c>
      <c r="X111" s="52"/>
      <c r="Y111" s="424"/>
      <c r="Z111" s="35"/>
      <c r="AA111" s="240">
        <f t="shared" ref="AA111:AA112" si="111">SUM(Y111:Z111)</f>
        <v>0</v>
      </c>
      <c r="AB111" s="234">
        <v>0</v>
      </c>
      <c r="AC111" s="200">
        <v>0</v>
      </c>
      <c r="AD111" s="240">
        <f>SUM(AB111:AC111)</f>
        <v>0</v>
      </c>
      <c r="AE111" s="234">
        <v>0</v>
      </c>
      <c r="AF111" s="200"/>
      <c r="AG111" s="240">
        <f>SUM(AE111:AF111)</f>
        <v>0</v>
      </c>
      <c r="AH111" s="427">
        <f>AA111+AD111+AG111</f>
        <v>0</v>
      </c>
      <c r="AI111" s="17"/>
      <c r="AJ111" s="17"/>
      <c r="AK111" s="17"/>
    </row>
    <row r="112" spans="1:37" s="24" customFormat="1" ht="22.5" customHeight="1" x14ac:dyDescent="0.2">
      <c r="A112" s="2" t="s">
        <v>27</v>
      </c>
      <c r="B112" s="122">
        <v>39.017277030000002</v>
      </c>
      <c r="C112" s="1">
        <f>+C111</f>
        <v>2.802E-2</v>
      </c>
      <c r="D112" s="31">
        <f>+B112*C112</f>
        <v>1.0932641023806</v>
      </c>
      <c r="E112" s="122"/>
      <c r="F112" s="1"/>
      <c r="G112" s="31"/>
      <c r="H112" s="122"/>
      <c r="I112" s="91"/>
      <c r="J112" s="31"/>
      <c r="K112" s="122">
        <f>+B112+E112+H112</f>
        <v>39.017277030000002</v>
      </c>
      <c r="L112" s="31">
        <f>+D112+G112+J112</f>
        <v>1.0932641023806</v>
      </c>
      <c r="M112" s="122">
        <v>77.527515985200964</v>
      </c>
      <c r="N112" s="34">
        <f>N111</f>
        <v>12.60097</v>
      </c>
      <c r="O112" s="148"/>
      <c r="P112" s="148"/>
      <c r="Q112" s="53">
        <v>-0.32</v>
      </c>
      <c r="R112" s="51">
        <f>SUM(N112:Q112)</f>
        <v>12.28097</v>
      </c>
      <c r="S112" s="31">
        <f>+M112*R112/1000</f>
        <v>0.95211309798877342</v>
      </c>
      <c r="T112" s="125"/>
      <c r="U112" s="149"/>
      <c r="V112" s="31"/>
      <c r="W112" s="94">
        <f>L112+S112+V112</f>
        <v>2.0453772003693733</v>
      </c>
      <c r="X112" s="54"/>
      <c r="Y112" s="428"/>
      <c r="Z112" s="38"/>
      <c r="AA112" s="240">
        <f t="shared" si="111"/>
        <v>0</v>
      </c>
      <c r="AB112" s="251">
        <v>0.15762979920120002</v>
      </c>
      <c r="AC112" s="199">
        <v>1.05346647981E-2</v>
      </c>
      <c r="AD112" s="240">
        <f>SUM(AB112:AC112)</f>
        <v>0.16816446399930002</v>
      </c>
      <c r="AE112" s="251">
        <v>7.8034554060000009E-4</v>
      </c>
      <c r="AF112" s="199"/>
      <c r="AG112" s="240">
        <f>SUM(AE112:AF112)</f>
        <v>7.8034554060000009E-4</v>
      </c>
      <c r="AH112" s="427">
        <f>AA112+AD112+AG112</f>
        <v>0.16894480953990001</v>
      </c>
      <c r="AI112" s="17"/>
      <c r="AJ112" s="17"/>
      <c r="AK112" s="17"/>
    </row>
    <row r="113" spans="1:37" s="22" customFormat="1" ht="22.5" customHeight="1" x14ac:dyDescent="0.2">
      <c r="A113" s="2" t="s">
        <v>31</v>
      </c>
      <c r="B113" s="6">
        <f>SUM(B111:B112)</f>
        <v>39.017277030000002</v>
      </c>
      <c r="C113" s="1"/>
      <c r="D113" s="31">
        <f>SUM(D111:D112)</f>
        <v>1.0932641023806</v>
      </c>
      <c r="E113" s="6"/>
      <c r="F113" s="1"/>
      <c r="G113" s="8"/>
      <c r="H113" s="6"/>
      <c r="I113" s="1"/>
      <c r="J113" s="8"/>
      <c r="K113" s="6">
        <f>+B113+E113+H113</f>
        <v>39.017277030000002</v>
      </c>
      <c r="L113" s="8">
        <f>+D113+G113+J113</f>
        <v>1.0932641023806</v>
      </c>
      <c r="M113" s="6">
        <f>SUM(M111:M112)</f>
        <v>77.527515985200964</v>
      </c>
      <c r="N113" s="6"/>
      <c r="O113" s="7"/>
      <c r="P113" s="7"/>
      <c r="Q113" s="7"/>
      <c r="R113" s="51"/>
      <c r="S113" s="8">
        <f>SUM(S111:S112)</f>
        <v>0.95211309798877342</v>
      </c>
      <c r="T113" s="9"/>
      <c r="U113" s="10"/>
      <c r="V113" s="8"/>
      <c r="W113" s="94">
        <f>+W111+W112</f>
        <v>2.0453772003693733</v>
      </c>
      <c r="X113" s="54"/>
      <c r="Y113" s="428">
        <f t="shared" ref="Y113:AH113" si="112">+Y111+Y112</f>
        <v>0</v>
      </c>
      <c r="Z113" s="38">
        <f t="shared" si="112"/>
        <v>0</v>
      </c>
      <c r="AA113" s="40">
        <f t="shared" si="112"/>
        <v>0</v>
      </c>
      <c r="AB113" s="235">
        <f t="shared" si="112"/>
        <v>0.15762979920120002</v>
      </c>
      <c r="AC113" s="38">
        <f t="shared" si="112"/>
        <v>1.05346647981E-2</v>
      </c>
      <c r="AD113" s="40">
        <f t="shared" si="112"/>
        <v>0.16816446399930002</v>
      </c>
      <c r="AE113" s="235">
        <f t="shared" ref="AE113:AG113" si="113">+AE111+AE112</f>
        <v>7.8034554060000009E-4</v>
      </c>
      <c r="AF113" s="38"/>
      <c r="AG113" s="40">
        <f t="shared" si="113"/>
        <v>7.8034554060000009E-4</v>
      </c>
      <c r="AH113" s="441">
        <f t="shared" si="112"/>
        <v>0.16894480953990001</v>
      </c>
      <c r="AI113" s="17"/>
      <c r="AJ113" s="17"/>
      <c r="AK113" s="17"/>
    </row>
    <row r="114" spans="1:37" s="22" customFormat="1" ht="24" customHeight="1" x14ac:dyDescent="0.25">
      <c r="A114" s="63" t="s">
        <v>40</v>
      </c>
      <c r="B114" s="6">
        <f>B113</f>
        <v>39.017277030000002</v>
      </c>
      <c r="C114" s="1">
        <f>C109+C111</f>
        <v>0.10184</v>
      </c>
      <c r="D114" s="8">
        <f>D109+D113</f>
        <v>3.9735194927352002</v>
      </c>
      <c r="E114" s="6"/>
      <c r="F114" s="1"/>
      <c r="G114" s="8"/>
      <c r="H114" s="6"/>
      <c r="I114" s="1"/>
      <c r="J114" s="8"/>
      <c r="K114" s="6">
        <f>+B114+E114+H114</f>
        <v>39.017277030000002</v>
      </c>
      <c r="L114" s="8">
        <f>L109+L113</f>
        <v>3.9735194927352002</v>
      </c>
      <c r="M114" s="6">
        <f>M113</f>
        <v>77.527515985200964</v>
      </c>
      <c r="N114" s="6"/>
      <c r="O114" s="7"/>
      <c r="P114" s="7"/>
      <c r="Q114" s="7"/>
      <c r="R114" s="51"/>
      <c r="S114" s="51">
        <f>S109+S113</f>
        <v>0.95211309798877342</v>
      </c>
      <c r="T114" s="9"/>
      <c r="U114" s="10"/>
      <c r="V114" s="8"/>
      <c r="W114" s="11">
        <f>W109+W113</f>
        <v>4.9256325907239731</v>
      </c>
      <c r="X114" s="52"/>
      <c r="Y114" s="424">
        <f t="shared" ref="Y114:AH114" si="114">Y109+Y113</f>
        <v>0.14280323392980002</v>
      </c>
      <c r="Z114" s="35">
        <f t="shared" si="114"/>
        <v>9.6372674264100011E-2</v>
      </c>
      <c r="AA114" s="36">
        <f t="shared" si="114"/>
        <v>0.23917590819390003</v>
      </c>
      <c r="AB114" s="236">
        <f t="shared" si="114"/>
        <v>0.15762979920120002</v>
      </c>
      <c r="AC114" s="35">
        <f t="shared" si="114"/>
        <v>1.05346647981E-2</v>
      </c>
      <c r="AD114" s="36">
        <f t="shared" si="114"/>
        <v>0.16816446399930002</v>
      </c>
      <c r="AE114" s="236">
        <f t="shared" ref="AE114:AG114" si="115">AE109+AE113</f>
        <v>7.8034554060000009E-4</v>
      </c>
      <c r="AF114" s="35"/>
      <c r="AG114" s="36">
        <f t="shared" si="115"/>
        <v>7.8034554060000009E-4</v>
      </c>
      <c r="AH114" s="426">
        <f t="shared" si="114"/>
        <v>0.40812071773380004</v>
      </c>
      <c r="AI114" s="17"/>
      <c r="AJ114" s="17"/>
      <c r="AK114" s="17"/>
    </row>
    <row r="115" spans="1:37" s="22" customFormat="1" ht="11.1" customHeight="1" x14ac:dyDescent="0.25">
      <c r="A115" s="63"/>
      <c r="B115" s="6"/>
      <c r="C115" s="1"/>
      <c r="D115" s="8"/>
      <c r="E115" s="6"/>
      <c r="F115" s="1"/>
      <c r="G115" s="8"/>
      <c r="H115" s="6"/>
      <c r="I115" s="1"/>
      <c r="J115" s="8"/>
      <c r="K115" s="6"/>
      <c r="L115" s="8"/>
      <c r="M115" s="6"/>
      <c r="N115" s="6"/>
      <c r="O115" s="7"/>
      <c r="P115" s="7"/>
      <c r="Q115" s="7"/>
      <c r="R115" s="51"/>
      <c r="S115" s="8"/>
      <c r="T115" s="9"/>
      <c r="U115" s="10"/>
      <c r="V115" s="8"/>
      <c r="W115" s="11"/>
      <c r="X115" s="52"/>
      <c r="Y115" s="424"/>
      <c r="Z115" s="35"/>
      <c r="AA115" s="36"/>
      <c r="AB115" s="236"/>
      <c r="AC115" s="35"/>
      <c r="AD115" s="36"/>
      <c r="AE115" s="236"/>
      <c r="AF115" s="35"/>
      <c r="AG115" s="36"/>
      <c r="AH115" s="426"/>
      <c r="AI115" s="17"/>
      <c r="AJ115" s="17"/>
      <c r="AK115" s="17"/>
    </row>
    <row r="116" spans="1:37" s="22" customFormat="1" ht="24" customHeight="1" x14ac:dyDescent="0.25">
      <c r="A116" s="63" t="s">
        <v>42</v>
      </c>
      <c r="B116" s="6"/>
      <c r="C116" s="1"/>
      <c r="D116" s="8"/>
      <c r="E116" s="6"/>
      <c r="F116" s="1"/>
      <c r="G116" s="8"/>
      <c r="H116" s="6"/>
      <c r="I116" s="1"/>
      <c r="J116" s="8"/>
      <c r="K116" s="6"/>
      <c r="L116" s="8"/>
      <c r="M116" s="6"/>
      <c r="N116" s="6"/>
      <c r="O116" s="7"/>
      <c r="P116" s="7"/>
      <c r="Q116" s="7"/>
      <c r="R116" s="51"/>
      <c r="S116" s="8"/>
      <c r="T116" s="9"/>
      <c r="U116" s="10"/>
      <c r="V116" s="8"/>
      <c r="W116" s="11"/>
      <c r="X116" s="52"/>
      <c r="Y116" s="424"/>
      <c r="Z116" s="35"/>
      <c r="AA116" s="36"/>
      <c r="AB116" s="236"/>
      <c r="AC116" s="35"/>
      <c r="AD116" s="36"/>
      <c r="AE116" s="236"/>
      <c r="AF116" s="35"/>
      <c r="AG116" s="36"/>
      <c r="AH116" s="426"/>
      <c r="AI116" s="17"/>
      <c r="AJ116" s="17"/>
      <c r="AK116" s="17"/>
    </row>
    <row r="117" spans="1:37" s="22" customFormat="1" ht="24" customHeight="1" x14ac:dyDescent="0.2">
      <c r="A117" s="2" t="s">
        <v>22</v>
      </c>
      <c r="B117" s="6">
        <f>B121</f>
        <v>46.051108527110628</v>
      </c>
      <c r="C117" s="1">
        <f>C109</f>
        <v>7.3819999999999997E-2</v>
      </c>
      <c r="D117" s="8">
        <f>+B117*C117</f>
        <v>3.3994928314713064</v>
      </c>
      <c r="E117" s="6"/>
      <c r="F117" s="1"/>
      <c r="G117" s="8"/>
      <c r="H117" s="6"/>
      <c r="I117" s="1"/>
      <c r="J117" s="8"/>
      <c r="K117" s="6">
        <f t="shared" ref="K117" si="116">+B117+E117+H117</f>
        <v>46.051108527110628</v>
      </c>
      <c r="L117" s="8">
        <f t="shared" ref="L117" si="117">+D117+G117+J117</f>
        <v>3.3994928314713064</v>
      </c>
      <c r="M117" s="6"/>
      <c r="N117" s="6"/>
      <c r="O117" s="7"/>
      <c r="P117" s="7"/>
      <c r="Q117" s="7"/>
      <c r="R117" s="51"/>
      <c r="S117" s="8"/>
      <c r="T117" s="9"/>
      <c r="U117" s="10"/>
      <c r="V117" s="8"/>
      <c r="W117" s="11">
        <f>L117+S117+V117</f>
        <v>3.3994928314713064</v>
      </c>
      <c r="X117" s="52"/>
      <c r="Y117" s="422">
        <v>0.16854705720922492</v>
      </c>
      <c r="Z117" s="200">
        <v>0.11374623806196325</v>
      </c>
      <c r="AA117" s="240">
        <f>SUM(Y117:Z117)</f>
        <v>0.28229329527118818</v>
      </c>
      <c r="AB117" s="236">
        <v>0</v>
      </c>
      <c r="AC117" s="35">
        <v>0</v>
      </c>
      <c r="AD117" s="240">
        <f>SUM(AB117:AC117)</f>
        <v>0</v>
      </c>
      <c r="AE117" s="236">
        <v>0</v>
      </c>
      <c r="AF117" s="35"/>
      <c r="AG117" s="240">
        <f>SUM(AE117:AF117)</f>
        <v>0</v>
      </c>
      <c r="AH117" s="427">
        <f>AA117+AD117+AG117</f>
        <v>0.28229329527118818</v>
      </c>
      <c r="AI117" s="17"/>
      <c r="AJ117" s="17"/>
      <c r="AK117" s="17"/>
    </row>
    <row r="118" spans="1:37" s="22" customFormat="1" ht="24" customHeight="1" x14ac:dyDescent="0.2">
      <c r="A118" s="2" t="s">
        <v>23</v>
      </c>
      <c r="B118" s="6"/>
      <c r="C118" s="1"/>
      <c r="D118" s="8"/>
      <c r="E118" s="6"/>
      <c r="F118" s="1"/>
      <c r="G118" s="8"/>
      <c r="H118" s="6"/>
      <c r="I118" s="1"/>
      <c r="J118" s="8"/>
      <c r="K118" s="6"/>
      <c r="L118" s="8"/>
      <c r="M118" s="6"/>
      <c r="N118" s="6"/>
      <c r="O118" s="7"/>
      <c r="P118" s="7"/>
      <c r="Q118" s="7"/>
      <c r="R118" s="51"/>
      <c r="S118" s="8"/>
      <c r="T118" s="9"/>
      <c r="U118" s="10"/>
      <c r="V118" s="8"/>
      <c r="W118" s="11"/>
      <c r="X118" s="52"/>
      <c r="Y118" s="424"/>
      <c r="Z118" s="35"/>
      <c r="AA118" s="36"/>
      <c r="AB118" s="236"/>
      <c r="AC118" s="35"/>
      <c r="AD118" s="36"/>
      <c r="AE118" s="236"/>
      <c r="AF118" s="35"/>
      <c r="AG118" s="36"/>
      <c r="AH118" s="426"/>
      <c r="AI118" s="17"/>
      <c r="AJ118" s="17"/>
      <c r="AK118" s="17"/>
    </row>
    <row r="119" spans="1:37" s="22" customFormat="1" ht="24" customHeight="1" x14ac:dyDescent="0.2">
      <c r="A119" s="2" t="s">
        <v>26</v>
      </c>
      <c r="B119" s="6">
        <v>34.249213157110624</v>
      </c>
      <c r="C119" s="1">
        <f>C111</f>
        <v>2.802E-2</v>
      </c>
      <c r="D119" s="8">
        <f>+B119*C119</f>
        <v>0.95966295266223967</v>
      </c>
      <c r="E119" s="6"/>
      <c r="F119" s="1"/>
      <c r="G119" s="8"/>
      <c r="H119" s="6"/>
      <c r="I119" s="1"/>
      <c r="J119" s="8"/>
      <c r="K119" s="6">
        <f>+B119+E119+H119</f>
        <v>34.249213157110624</v>
      </c>
      <c r="L119" s="8">
        <f>+D119+G119+J119</f>
        <v>0.95966295266223967</v>
      </c>
      <c r="M119" s="6">
        <v>93.408000000000001</v>
      </c>
      <c r="N119" s="34">
        <f>N111</f>
        <v>12.60097</v>
      </c>
      <c r="O119" s="53">
        <v>1.6315763705209025</v>
      </c>
      <c r="P119" s="7"/>
      <c r="Q119" s="7"/>
      <c r="R119" s="51">
        <f>SUM(N119:Q119)</f>
        <v>14.232546370520902</v>
      </c>
      <c r="S119" s="8">
        <f>+M119*R119/1000</f>
        <v>1.3294336913776166</v>
      </c>
      <c r="T119" s="9"/>
      <c r="U119" s="10"/>
      <c r="V119" s="8"/>
      <c r="W119" s="11">
        <f>L119+S119+V119</f>
        <v>2.2890966440398564</v>
      </c>
      <c r="X119" s="52"/>
      <c r="Y119" s="424">
        <v>0</v>
      </c>
      <c r="Z119" s="35">
        <v>0</v>
      </c>
      <c r="AA119" s="240">
        <f t="shared" ref="AA119:AA120" si="118">SUM(Y119:Z119)</f>
        <v>0</v>
      </c>
      <c r="AB119" s="234">
        <v>0.13836682115472693</v>
      </c>
      <c r="AC119" s="200">
        <v>9.2472875524198684E-3</v>
      </c>
      <c r="AD119" s="240">
        <f>SUM(AB119:AC119)</f>
        <v>0.14761410870714681</v>
      </c>
      <c r="AE119" s="234">
        <v>1.2672208868130931E-2</v>
      </c>
      <c r="AF119" s="200"/>
      <c r="AG119" s="240">
        <f>SUM(AE119:AF119)</f>
        <v>1.2672208868130931E-2</v>
      </c>
      <c r="AH119" s="427">
        <f>AA119+AD119+AG119</f>
        <v>0.16028631757527773</v>
      </c>
      <c r="AI119" s="17"/>
      <c r="AJ119" s="17"/>
      <c r="AK119" s="17"/>
    </row>
    <row r="120" spans="1:37" s="22" customFormat="1" ht="24" customHeight="1" x14ac:dyDescent="0.2">
      <c r="A120" s="2" t="s">
        <v>27</v>
      </c>
      <c r="B120" s="122">
        <v>11.80189537</v>
      </c>
      <c r="C120" s="1">
        <f>+C119</f>
        <v>2.802E-2</v>
      </c>
      <c r="D120" s="31">
        <f>+B120*C120</f>
        <v>0.3306891082674</v>
      </c>
      <c r="E120" s="6"/>
      <c r="F120" s="1"/>
      <c r="G120" s="8"/>
      <c r="H120" s="6"/>
      <c r="I120" s="1"/>
      <c r="J120" s="8"/>
      <c r="K120" s="122">
        <f>+B120+E120+H120</f>
        <v>11.80189537</v>
      </c>
      <c r="L120" s="31">
        <f>+D120+G120+J120</f>
        <v>0.3306891082674</v>
      </c>
      <c r="M120" s="122">
        <v>18.056004189339404</v>
      </c>
      <c r="N120" s="34">
        <f>N119</f>
        <v>12.60097</v>
      </c>
      <c r="O120" s="53">
        <f>O119</f>
        <v>1.6315763705209025</v>
      </c>
      <c r="P120" s="148"/>
      <c r="Q120" s="53">
        <f>Q112</f>
        <v>-0.32</v>
      </c>
      <c r="R120" s="51">
        <f>SUM(N120:Q120)</f>
        <v>13.912546370520902</v>
      </c>
      <c r="S120" s="31">
        <f>+M120*R120/1000</f>
        <v>0.25120499555050413</v>
      </c>
      <c r="T120" s="9"/>
      <c r="U120" s="10"/>
      <c r="V120" s="8"/>
      <c r="W120" s="94">
        <f>L120+S120+V120</f>
        <v>0.58189410381790418</v>
      </c>
      <c r="X120" s="54"/>
      <c r="Y120" s="428">
        <v>0</v>
      </c>
      <c r="Z120" s="38">
        <v>0</v>
      </c>
      <c r="AA120" s="240">
        <f t="shared" si="118"/>
        <v>0</v>
      </c>
      <c r="AB120" s="251">
        <v>4.7679657294800004E-2</v>
      </c>
      <c r="AC120" s="199">
        <v>3.1865117499000001E-3</v>
      </c>
      <c r="AD120" s="240">
        <f>SUM(AB120:AC120)</f>
        <v>5.0866169044700003E-2</v>
      </c>
      <c r="AE120" s="251">
        <v>4.3667012869E-3</v>
      </c>
      <c r="AF120" s="199"/>
      <c r="AG120" s="240">
        <f>SUM(AE120:AF120)</f>
        <v>4.3667012869E-3</v>
      </c>
      <c r="AH120" s="427">
        <f>AA120+AD120+AG120</f>
        <v>5.5232870331600001E-2</v>
      </c>
      <c r="AI120" s="17"/>
      <c r="AJ120" s="17"/>
      <c r="AK120" s="17"/>
    </row>
    <row r="121" spans="1:37" s="22" customFormat="1" ht="24" customHeight="1" x14ac:dyDescent="0.2">
      <c r="A121" s="2" t="s">
        <v>31</v>
      </c>
      <c r="B121" s="6">
        <f>SUM(B119:B120)</f>
        <v>46.051108527110628</v>
      </c>
      <c r="C121" s="1"/>
      <c r="D121" s="31">
        <f>SUM(D119:D120)</f>
        <v>1.2903520609296397</v>
      </c>
      <c r="E121" s="6"/>
      <c r="F121" s="1"/>
      <c r="G121" s="8"/>
      <c r="H121" s="6"/>
      <c r="I121" s="1"/>
      <c r="J121" s="8"/>
      <c r="K121" s="6">
        <f>+B121+E121+H121</f>
        <v>46.051108527110628</v>
      </c>
      <c r="L121" s="8">
        <f>+D121+G121+J121</f>
        <v>1.2903520609296397</v>
      </c>
      <c r="M121" s="6">
        <f>SUM(M119:M120)</f>
        <v>111.46400418933941</v>
      </c>
      <c r="N121" s="6"/>
      <c r="O121" s="7"/>
      <c r="P121" s="7"/>
      <c r="Q121" s="53"/>
      <c r="R121" s="51"/>
      <c r="S121" s="8">
        <f>SUM(S119:S120)</f>
        <v>1.5806386869281206</v>
      </c>
      <c r="T121" s="9"/>
      <c r="U121" s="10"/>
      <c r="V121" s="8"/>
      <c r="W121" s="94">
        <f>+W119+W120</f>
        <v>2.8709907478577605</v>
      </c>
      <c r="X121" s="54"/>
      <c r="Y121" s="428">
        <f t="shared" ref="Y121:AH121" si="119">+Y119+Y120</f>
        <v>0</v>
      </c>
      <c r="Z121" s="38">
        <f t="shared" si="119"/>
        <v>0</v>
      </c>
      <c r="AA121" s="40">
        <f t="shared" si="119"/>
        <v>0</v>
      </c>
      <c r="AB121" s="235">
        <f t="shared" si="119"/>
        <v>0.18604647844952693</v>
      </c>
      <c r="AC121" s="38">
        <f t="shared" si="119"/>
        <v>1.2433799302319869E-2</v>
      </c>
      <c r="AD121" s="40">
        <f t="shared" si="119"/>
        <v>0.19848027775184682</v>
      </c>
      <c r="AE121" s="235">
        <f t="shared" si="119"/>
        <v>1.703891015503093E-2</v>
      </c>
      <c r="AF121" s="38"/>
      <c r="AG121" s="40">
        <f t="shared" ref="AG121" si="120">+AG119+AG120</f>
        <v>1.703891015503093E-2</v>
      </c>
      <c r="AH121" s="441">
        <f t="shared" si="119"/>
        <v>0.21551918790687774</v>
      </c>
      <c r="AI121" s="17"/>
      <c r="AJ121" s="17"/>
      <c r="AK121" s="17"/>
    </row>
    <row r="122" spans="1:37" s="22" customFormat="1" ht="24" customHeight="1" x14ac:dyDescent="0.25">
      <c r="A122" s="63" t="s">
        <v>40</v>
      </c>
      <c r="B122" s="6">
        <f>B121</f>
        <v>46.051108527110628</v>
      </c>
      <c r="C122" s="1">
        <f>C117+C120</f>
        <v>0.10184</v>
      </c>
      <c r="D122" s="8">
        <f>D117+D121</f>
        <v>4.6898448924009459</v>
      </c>
      <c r="E122" s="6"/>
      <c r="F122" s="1"/>
      <c r="G122" s="8"/>
      <c r="H122" s="6"/>
      <c r="I122" s="1"/>
      <c r="J122" s="8"/>
      <c r="K122" s="6">
        <f>+B122+E122+H122</f>
        <v>46.051108527110628</v>
      </c>
      <c r="L122" s="8">
        <f>L117+L121</f>
        <v>4.6898448924009459</v>
      </c>
      <c r="M122" s="6">
        <f>M121</f>
        <v>111.46400418933941</v>
      </c>
      <c r="N122" s="6"/>
      <c r="O122" s="7"/>
      <c r="P122" s="7"/>
      <c r="Q122" s="7"/>
      <c r="R122" s="51"/>
      <c r="S122" s="51">
        <f>S117+S121</f>
        <v>1.5806386869281206</v>
      </c>
      <c r="T122" s="9"/>
      <c r="U122" s="10"/>
      <c r="V122" s="8"/>
      <c r="W122" s="11">
        <f>W117+W121</f>
        <v>6.270483579329067</v>
      </c>
      <c r="X122" s="52"/>
      <c r="Y122" s="424">
        <f t="shared" ref="Y122:AH122" si="121">Y117+Y121</f>
        <v>0.16854705720922492</v>
      </c>
      <c r="Z122" s="35">
        <f t="shared" si="121"/>
        <v>0.11374623806196325</v>
      </c>
      <c r="AA122" s="36">
        <f t="shared" si="121"/>
        <v>0.28229329527118818</v>
      </c>
      <c r="AB122" s="236">
        <f t="shared" si="121"/>
        <v>0.18604647844952693</v>
      </c>
      <c r="AC122" s="35">
        <f t="shared" si="121"/>
        <v>1.2433799302319869E-2</v>
      </c>
      <c r="AD122" s="36">
        <f t="shared" si="121"/>
        <v>0.19848027775184682</v>
      </c>
      <c r="AE122" s="236">
        <f t="shared" si="121"/>
        <v>1.703891015503093E-2</v>
      </c>
      <c r="AF122" s="35"/>
      <c r="AG122" s="36">
        <f t="shared" ref="AG122" si="122">AG117+AG121</f>
        <v>1.703891015503093E-2</v>
      </c>
      <c r="AH122" s="426">
        <f t="shared" si="121"/>
        <v>0.49781248317806592</v>
      </c>
      <c r="AI122" s="17"/>
      <c r="AJ122" s="17"/>
      <c r="AK122" s="17"/>
    </row>
    <row r="123" spans="1:37" s="22" customFormat="1" ht="16.5" customHeight="1" x14ac:dyDescent="0.25">
      <c r="A123" s="63"/>
      <c r="B123" s="6"/>
      <c r="C123" s="1"/>
      <c r="D123" s="8"/>
      <c r="E123" s="6"/>
      <c r="F123" s="1"/>
      <c r="G123" s="8"/>
      <c r="H123" s="6"/>
      <c r="I123" s="1"/>
      <c r="J123" s="8"/>
      <c r="K123" s="6"/>
      <c r="L123" s="8"/>
      <c r="M123" s="6"/>
      <c r="N123" s="6"/>
      <c r="O123" s="7"/>
      <c r="P123" s="7"/>
      <c r="Q123" s="7"/>
      <c r="R123" s="51"/>
      <c r="S123" s="8"/>
      <c r="T123" s="9"/>
      <c r="U123" s="10"/>
      <c r="V123" s="8"/>
      <c r="W123" s="11"/>
      <c r="X123" s="52"/>
      <c r="Y123" s="424"/>
      <c r="Z123" s="35"/>
      <c r="AA123" s="36"/>
      <c r="AB123" s="236"/>
      <c r="AC123" s="35"/>
      <c r="AD123" s="36"/>
      <c r="AE123" s="236"/>
      <c r="AF123" s="35"/>
      <c r="AG123" s="36"/>
      <c r="AH123" s="426"/>
      <c r="AI123" s="17"/>
      <c r="AJ123" s="17"/>
      <c r="AK123" s="17"/>
    </row>
    <row r="124" spans="1:37" s="22" customFormat="1" ht="15.75" x14ac:dyDescent="0.25">
      <c r="A124" s="63" t="s">
        <v>41</v>
      </c>
      <c r="B124" s="6">
        <f>B114+B122</f>
        <v>85.068385557110631</v>
      </c>
      <c r="C124" s="1"/>
      <c r="D124" s="8">
        <f>D114+D122</f>
        <v>8.6633643851361466</v>
      </c>
      <c r="E124" s="6"/>
      <c r="F124" s="1"/>
      <c r="G124" s="8"/>
      <c r="H124" s="6"/>
      <c r="I124" s="1"/>
      <c r="J124" s="8"/>
      <c r="K124" s="6">
        <f t="shared" ref="K124:S124" si="123">K114+K122</f>
        <v>85.068385557110631</v>
      </c>
      <c r="L124" s="8">
        <f t="shared" si="123"/>
        <v>8.6633643851361466</v>
      </c>
      <c r="M124" s="6">
        <f t="shared" si="123"/>
        <v>188.99152017454037</v>
      </c>
      <c r="N124" s="6"/>
      <c r="O124" s="7"/>
      <c r="P124" s="7"/>
      <c r="Q124" s="7"/>
      <c r="R124" s="51"/>
      <c r="S124" s="8">
        <f t="shared" si="123"/>
        <v>2.5327517849168939</v>
      </c>
      <c r="T124" s="9"/>
      <c r="U124" s="10"/>
      <c r="V124" s="8"/>
      <c r="W124" s="11">
        <f t="shared" ref="W124" si="124">W114+W122</f>
        <v>11.19611617005304</v>
      </c>
      <c r="X124" s="52"/>
      <c r="Y124" s="424">
        <f t="shared" ref="Y124:AA124" si="125">Y114+Y122</f>
        <v>0.3113502911390249</v>
      </c>
      <c r="Z124" s="35">
        <f t="shared" si="125"/>
        <v>0.21011891232606328</v>
      </c>
      <c r="AA124" s="36">
        <f t="shared" si="125"/>
        <v>0.52146920346508818</v>
      </c>
      <c r="AB124" s="236">
        <f t="shared" ref="AB124" si="126">AB114+AB122</f>
        <v>0.34367627765072695</v>
      </c>
      <c r="AC124" s="35">
        <f t="shared" ref="AC124:AH124" si="127">AC114+AC122</f>
        <v>2.2968464100419868E-2</v>
      </c>
      <c r="AD124" s="36">
        <f t="shared" si="127"/>
        <v>0.36664474175114681</v>
      </c>
      <c r="AE124" s="236">
        <f t="shared" si="127"/>
        <v>1.781925569563093E-2</v>
      </c>
      <c r="AF124" s="35"/>
      <c r="AG124" s="36">
        <f t="shared" ref="AG124" si="128">AG114+AG122</f>
        <v>1.781925569563093E-2</v>
      </c>
      <c r="AH124" s="426">
        <f t="shared" si="127"/>
        <v>0.90593320091186591</v>
      </c>
      <c r="AI124" s="17"/>
      <c r="AJ124" s="17"/>
      <c r="AK124" s="17"/>
    </row>
    <row r="125" spans="1:37" s="22" customFormat="1" ht="13.5" customHeight="1" x14ac:dyDescent="0.25">
      <c r="A125" s="63"/>
      <c r="B125" s="6"/>
      <c r="C125" s="1"/>
      <c r="D125" s="8"/>
      <c r="E125" s="6"/>
      <c r="F125" s="1"/>
      <c r="G125" s="8"/>
      <c r="H125" s="6"/>
      <c r="I125" s="1"/>
      <c r="J125" s="8"/>
      <c r="K125" s="6"/>
      <c r="L125" s="8"/>
      <c r="M125" s="6"/>
      <c r="N125" s="6"/>
      <c r="O125" s="7"/>
      <c r="P125" s="7"/>
      <c r="Q125" s="7"/>
      <c r="R125" s="51"/>
      <c r="S125" s="8"/>
      <c r="T125" s="9"/>
      <c r="U125" s="10"/>
      <c r="V125" s="8"/>
      <c r="W125" s="11"/>
      <c r="X125" s="52"/>
      <c r="Y125" s="424"/>
      <c r="Z125" s="35"/>
      <c r="AA125" s="36"/>
      <c r="AB125" s="236"/>
      <c r="AC125" s="35"/>
      <c r="AD125" s="36"/>
      <c r="AE125" s="236"/>
      <c r="AF125" s="35"/>
      <c r="AG125" s="36"/>
      <c r="AH125" s="426"/>
      <c r="AI125" s="17"/>
      <c r="AJ125" s="17"/>
      <c r="AK125" s="17"/>
    </row>
    <row r="126" spans="1:37" ht="15.75" x14ac:dyDescent="0.25">
      <c r="A126" s="63" t="s">
        <v>37</v>
      </c>
      <c r="B126" s="6"/>
      <c r="C126" s="1"/>
      <c r="D126" s="8"/>
      <c r="E126" s="6"/>
      <c r="F126" s="1"/>
      <c r="G126" s="8"/>
      <c r="H126" s="6"/>
      <c r="I126" s="1"/>
      <c r="J126" s="8"/>
      <c r="K126" s="6"/>
      <c r="L126" s="8"/>
      <c r="M126" s="6"/>
      <c r="N126" s="6"/>
      <c r="O126" s="7"/>
      <c r="P126" s="7"/>
      <c r="Q126" s="7"/>
      <c r="R126" s="51"/>
      <c r="S126" s="8"/>
      <c r="T126" s="142"/>
      <c r="U126" s="20"/>
      <c r="V126" s="8"/>
      <c r="W126" s="11"/>
      <c r="X126" s="52"/>
      <c r="Y126" s="424"/>
      <c r="Z126" s="35"/>
      <c r="AA126" s="36"/>
      <c r="AB126" s="236"/>
      <c r="AC126" s="35"/>
      <c r="AD126" s="36"/>
      <c r="AE126" s="236"/>
      <c r="AF126" s="35"/>
      <c r="AG126" s="36"/>
      <c r="AH126" s="426"/>
      <c r="AI126" s="17"/>
      <c r="AJ126" s="17"/>
      <c r="AK126" s="17"/>
    </row>
    <row r="127" spans="1:37" ht="15.75" x14ac:dyDescent="0.25">
      <c r="A127" s="63" t="s">
        <v>39</v>
      </c>
      <c r="B127" s="6"/>
      <c r="C127" s="1"/>
      <c r="D127" s="8"/>
      <c r="E127" s="6"/>
      <c r="F127" s="1"/>
      <c r="G127" s="8"/>
      <c r="H127" s="6"/>
      <c r="I127" s="1"/>
      <c r="J127" s="8"/>
      <c r="K127" s="6"/>
      <c r="L127" s="8"/>
      <c r="M127" s="6"/>
      <c r="N127" s="6"/>
      <c r="O127" s="7"/>
      <c r="P127" s="7"/>
      <c r="Q127" s="7"/>
      <c r="R127" s="51"/>
      <c r="S127" s="8"/>
      <c r="T127" s="142"/>
      <c r="U127" s="20"/>
      <c r="V127" s="8"/>
      <c r="W127" s="11"/>
      <c r="X127" s="52"/>
      <c r="Y127" s="424"/>
      <c r="Z127" s="35"/>
      <c r="AA127" s="36"/>
      <c r="AB127" s="236"/>
      <c r="AC127" s="35"/>
      <c r="AD127" s="36"/>
      <c r="AE127" s="236"/>
      <c r="AF127" s="35"/>
      <c r="AG127" s="36"/>
      <c r="AH127" s="426"/>
      <c r="AI127" s="17"/>
      <c r="AJ127" s="17"/>
      <c r="AK127" s="17"/>
    </row>
    <row r="128" spans="1:37" ht="22.5" customHeight="1" x14ac:dyDescent="0.2">
      <c r="A128" s="2" t="s">
        <v>22</v>
      </c>
      <c r="B128" s="6">
        <f>B132</f>
        <v>344.03313111199998</v>
      </c>
      <c r="C128" s="1">
        <v>7.3819999999999997E-2</v>
      </c>
      <c r="D128" s="8">
        <f>+B128*C128</f>
        <v>25.396525738687838</v>
      </c>
      <c r="E128" s="6"/>
      <c r="F128" s="1"/>
      <c r="G128" s="8"/>
      <c r="H128" s="6"/>
      <c r="I128" s="1"/>
      <c r="J128" s="8"/>
      <c r="K128" s="6">
        <f t="shared" ref="K128" si="129">+B128+E128+H128</f>
        <v>344.03313111199998</v>
      </c>
      <c r="L128" s="8">
        <f t="shared" ref="L128" si="130">+D128+G128+J128</f>
        <v>25.396525738687838</v>
      </c>
      <c r="M128" s="6"/>
      <c r="N128" s="6"/>
      <c r="O128" s="7"/>
      <c r="P128" s="7"/>
      <c r="Q128" s="7"/>
      <c r="R128" s="51"/>
      <c r="S128" s="8"/>
      <c r="T128" s="142"/>
      <c r="U128" s="20"/>
      <c r="V128" s="8"/>
      <c r="W128" s="11">
        <f>L128+S128+V128</f>
        <v>25.396525738687838</v>
      </c>
      <c r="X128" s="52"/>
      <c r="Y128" s="422">
        <v>1.25916125986992</v>
      </c>
      <c r="Z128" s="200">
        <v>0.77063421369087992</v>
      </c>
      <c r="AA128" s="240">
        <f>SUM(Y128:Z128)</f>
        <v>2.0297954735607999</v>
      </c>
      <c r="AB128" s="236"/>
      <c r="AC128" s="35"/>
      <c r="AD128" s="240"/>
      <c r="AE128" s="236"/>
      <c r="AF128" s="35"/>
      <c r="AG128" s="240">
        <f>SUM(AE128:AF128)</f>
        <v>0</v>
      </c>
      <c r="AH128" s="423">
        <f>AA128+AD128+AG128</f>
        <v>2.0297954735607999</v>
      </c>
      <c r="AI128" s="17"/>
      <c r="AJ128" s="17"/>
      <c r="AK128" s="17"/>
    </row>
    <row r="129" spans="1:37" ht="22.5" customHeight="1" x14ac:dyDescent="0.2">
      <c r="A129" s="2" t="s">
        <v>23</v>
      </c>
      <c r="B129" s="6"/>
      <c r="C129" s="1"/>
      <c r="D129" s="8"/>
      <c r="E129" s="6"/>
      <c r="F129" s="1"/>
      <c r="G129" s="8"/>
      <c r="H129" s="6"/>
      <c r="I129" s="1"/>
      <c r="J129" s="8"/>
      <c r="K129" s="6"/>
      <c r="L129" s="8"/>
      <c r="M129" s="6"/>
      <c r="N129" s="6"/>
      <c r="O129" s="7"/>
      <c r="P129" s="7"/>
      <c r="Q129" s="7"/>
      <c r="R129" s="51"/>
      <c r="S129" s="8"/>
      <c r="T129" s="142"/>
      <c r="U129" s="20"/>
      <c r="V129" s="8"/>
      <c r="W129" s="11"/>
      <c r="X129" s="52"/>
      <c r="Y129" s="424"/>
      <c r="Z129" s="35"/>
      <c r="AA129" s="36"/>
      <c r="AB129" s="236"/>
      <c r="AC129" s="35"/>
      <c r="AD129" s="36"/>
      <c r="AE129" s="236"/>
      <c r="AF129" s="35"/>
      <c r="AG129" s="36"/>
      <c r="AH129" s="426"/>
      <c r="AI129" s="17"/>
      <c r="AJ129" s="17"/>
      <c r="AK129" s="17"/>
    </row>
    <row r="130" spans="1:37" ht="22.5" customHeight="1" x14ac:dyDescent="0.2">
      <c r="A130" s="2" t="s">
        <v>26</v>
      </c>
      <c r="B130" s="6">
        <v>0</v>
      </c>
      <c r="C130" s="1">
        <v>2.802E-2</v>
      </c>
      <c r="D130" s="8">
        <f>+B130*C130</f>
        <v>0</v>
      </c>
      <c r="E130" s="6"/>
      <c r="F130" s="1"/>
      <c r="G130" s="8"/>
      <c r="H130" s="6"/>
      <c r="I130" s="1"/>
      <c r="J130" s="8"/>
      <c r="K130" s="6">
        <f>+B130+E130+H130</f>
        <v>0</v>
      </c>
      <c r="L130" s="8">
        <f>+D130+G130+J130</f>
        <v>0</v>
      </c>
      <c r="M130" s="6">
        <v>0</v>
      </c>
      <c r="N130" s="34">
        <f>N120</f>
        <v>12.60097</v>
      </c>
      <c r="O130" s="7"/>
      <c r="P130" s="53">
        <v>-7.4859622176084377</v>
      </c>
      <c r="Q130" s="7"/>
      <c r="R130" s="51">
        <f>SUM(N130:Q130)</f>
        <v>5.1150077823915625</v>
      </c>
      <c r="S130" s="51">
        <f>+M130*R130/1000</f>
        <v>0</v>
      </c>
      <c r="T130" s="142"/>
      <c r="U130" s="20"/>
      <c r="V130" s="8"/>
      <c r="W130" s="11">
        <f>L130+S130+V130</f>
        <v>0</v>
      </c>
      <c r="X130" s="52"/>
      <c r="Y130" s="424"/>
      <c r="Z130" s="35"/>
      <c r="AA130" s="240">
        <f t="shared" ref="AA130:AA131" si="131">SUM(Y130:Z130)</f>
        <v>0</v>
      </c>
      <c r="AB130" s="234">
        <v>0</v>
      </c>
      <c r="AC130" s="200">
        <v>0</v>
      </c>
      <c r="AD130" s="240">
        <f>SUM(AB130:AC130)</f>
        <v>0</v>
      </c>
      <c r="AE130" s="234">
        <v>0</v>
      </c>
      <c r="AF130" s="200"/>
      <c r="AG130" s="240">
        <f>SUM(AE130:AF130)</f>
        <v>0</v>
      </c>
      <c r="AH130" s="427">
        <f>AA130+AD130+AG130</f>
        <v>0</v>
      </c>
      <c r="AI130" s="17"/>
      <c r="AJ130" s="17"/>
      <c r="AK130" s="17"/>
    </row>
    <row r="131" spans="1:37" s="24" customFormat="1" ht="22.5" customHeight="1" x14ac:dyDescent="0.2">
      <c r="A131" s="2" t="s">
        <v>27</v>
      </c>
      <c r="B131" s="122">
        <v>344.03313111199998</v>
      </c>
      <c r="C131" s="1">
        <f>+C130</f>
        <v>2.802E-2</v>
      </c>
      <c r="D131" s="31">
        <f>+B131*C131</f>
        <v>9.6398083337582392</v>
      </c>
      <c r="E131" s="122"/>
      <c r="F131" s="1"/>
      <c r="G131" s="31"/>
      <c r="H131" s="122"/>
      <c r="I131" s="91"/>
      <c r="J131" s="31"/>
      <c r="K131" s="122">
        <f>+B131+E131+H131</f>
        <v>344.03313111199998</v>
      </c>
      <c r="L131" s="31">
        <f>+D131+G131+J131</f>
        <v>9.6398083337582392</v>
      </c>
      <c r="M131" s="122">
        <v>700.64221112319956</v>
      </c>
      <c r="N131" s="34">
        <f>N130</f>
        <v>12.60097</v>
      </c>
      <c r="O131" s="148"/>
      <c r="P131" s="53">
        <f>P130</f>
        <v>-7.4859622176084377</v>
      </c>
      <c r="Q131" s="53">
        <f>Q112</f>
        <v>-0.32</v>
      </c>
      <c r="R131" s="51">
        <f>SUM(N131:Q131)</f>
        <v>4.7950077823915622</v>
      </c>
      <c r="S131" s="31">
        <f>+M131*R131/1000</f>
        <v>3.3595848550077738</v>
      </c>
      <c r="T131" s="150"/>
      <c r="U131" s="149"/>
      <c r="V131" s="31"/>
      <c r="W131" s="94">
        <f>L131+S131+V131</f>
        <v>12.999393188766014</v>
      </c>
      <c r="X131" s="54"/>
      <c r="Y131" s="428"/>
      <c r="Z131" s="38"/>
      <c r="AA131" s="240">
        <f t="shared" si="131"/>
        <v>0</v>
      </c>
      <c r="AB131" s="251">
        <v>1.38989384969248</v>
      </c>
      <c r="AC131" s="199">
        <v>9.2888945400239994E-2</v>
      </c>
      <c r="AD131" s="240">
        <f>SUM(AB131:AC131)</f>
        <v>1.4827827950927199</v>
      </c>
      <c r="AE131" s="251">
        <v>6.88066262224E-3</v>
      </c>
      <c r="AF131" s="199"/>
      <c r="AG131" s="240">
        <f>SUM(AE131:AF131)</f>
        <v>6.88066262224E-3</v>
      </c>
      <c r="AH131" s="427">
        <f>AA131+AD131+AG131</f>
        <v>1.4896634577149599</v>
      </c>
      <c r="AI131" s="17"/>
      <c r="AJ131" s="17"/>
      <c r="AK131" s="17"/>
    </row>
    <row r="132" spans="1:37" ht="22.5" customHeight="1" x14ac:dyDescent="0.35">
      <c r="A132" s="2" t="s">
        <v>31</v>
      </c>
      <c r="B132" s="6">
        <f>SUM(B130:B131)</f>
        <v>344.03313111199998</v>
      </c>
      <c r="C132" s="1"/>
      <c r="D132" s="33">
        <f>SUM(D130:D131)</f>
        <v>9.6398083337582392</v>
      </c>
      <c r="E132" s="92"/>
      <c r="F132" s="1"/>
      <c r="G132" s="33"/>
      <c r="H132" s="92"/>
      <c r="I132" s="126"/>
      <c r="J132" s="33"/>
      <c r="K132" s="6">
        <f>+B132+E132+H132</f>
        <v>344.03313111199998</v>
      </c>
      <c r="L132" s="8">
        <f>+D132+G132+J132</f>
        <v>9.6398083337582392</v>
      </c>
      <c r="M132" s="6">
        <f>SUM(M130:M131)</f>
        <v>700.64221112319956</v>
      </c>
      <c r="N132" s="6"/>
      <c r="O132" s="7"/>
      <c r="P132" s="7"/>
      <c r="Q132" s="7"/>
      <c r="R132" s="51"/>
      <c r="S132" s="33">
        <f>SUM(S130:S131)</f>
        <v>3.3595848550077738</v>
      </c>
      <c r="T132" s="151"/>
      <c r="U132" s="152"/>
      <c r="V132" s="33"/>
      <c r="W132" s="98">
        <f>+W130+W131</f>
        <v>12.999393188766014</v>
      </c>
      <c r="X132" s="21"/>
      <c r="Y132" s="429">
        <f t="shared" ref="Y132:AH132" si="132">+Y130+Y131</f>
        <v>0</v>
      </c>
      <c r="Z132" s="39">
        <f t="shared" si="132"/>
        <v>0</v>
      </c>
      <c r="AA132" s="40">
        <f t="shared" si="132"/>
        <v>0</v>
      </c>
      <c r="AB132" s="237">
        <f t="shared" si="132"/>
        <v>1.38989384969248</v>
      </c>
      <c r="AC132" s="39">
        <f t="shared" si="132"/>
        <v>9.2888945400239994E-2</v>
      </c>
      <c r="AD132" s="40">
        <f t="shared" si="132"/>
        <v>1.4827827950927199</v>
      </c>
      <c r="AE132" s="237">
        <f t="shared" ref="AE132:AG132" si="133">+AE130+AE131</f>
        <v>6.88066262224E-3</v>
      </c>
      <c r="AF132" s="39"/>
      <c r="AG132" s="40">
        <f t="shared" si="133"/>
        <v>6.88066262224E-3</v>
      </c>
      <c r="AH132" s="441">
        <f t="shared" si="132"/>
        <v>1.4896634577149599</v>
      </c>
      <c r="AI132" s="17"/>
      <c r="AJ132" s="17"/>
      <c r="AK132" s="17"/>
    </row>
    <row r="133" spans="1:37" ht="22.5" customHeight="1" x14ac:dyDescent="0.35">
      <c r="A133" s="2" t="s">
        <v>28</v>
      </c>
      <c r="B133" s="6">
        <f>B132</f>
        <v>344.03313111199998</v>
      </c>
      <c r="C133" s="1">
        <f>C128+C130</f>
        <v>0.10184</v>
      </c>
      <c r="D133" s="8">
        <f>D128+D132</f>
        <v>35.036334072446081</v>
      </c>
      <c r="E133" s="92"/>
      <c r="F133" s="1"/>
      <c r="G133" s="33"/>
      <c r="H133" s="92"/>
      <c r="I133" s="126"/>
      <c r="J133" s="33"/>
      <c r="K133" s="6">
        <f>+B133+E133+H133</f>
        <v>344.03313111199998</v>
      </c>
      <c r="L133" s="8">
        <f>L128+L132</f>
        <v>35.036334072446081</v>
      </c>
      <c r="M133" s="6">
        <f>M132</f>
        <v>700.64221112319956</v>
      </c>
      <c r="N133" s="6"/>
      <c r="O133" s="7"/>
      <c r="P133" s="7"/>
      <c r="Q133" s="7"/>
      <c r="R133" s="51"/>
      <c r="S133" s="8">
        <f>S128+S132</f>
        <v>3.3595848550077738</v>
      </c>
      <c r="T133" s="151"/>
      <c r="U133" s="152"/>
      <c r="V133" s="33"/>
      <c r="W133" s="11">
        <f>W128+W132</f>
        <v>38.395918927453849</v>
      </c>
      <c r="X133" s="52"/>
      <c r="Y133" s="424">
        <f t="shared" ref="Y133:AH133" si="134">Y128+Y132</f>
        <v>1.25916125986992</v>
      </c>
      <c r="Z133" s="35">
        <f t="shared" si="134"/>
        <v>0.77063421369087992</v>
      </c>
      <c r="AA133" s="36">
        <f t="shared" si="134"/>
        <v>2.0297954735607999</v>
      </c>
      <c r="AB133" s="236">
        <f t="shared" si="134"/>
        <v>1.38989384969248</v>
      </c>
      <c r="AC133" s="35">
        <f t="shared" si="134"/>
        <v>9.2888945400239994E-2</v>
      </c>
      <c r="AD133" s="36">
        <f t="shared" si="134"/>
        <v>1.4827827950927199</v>
      </c>
      <c r="AE133" s="236">
        <f t="shared" ref="AE133:AG133" si="135">AE128+AE132</f>
        <v>6.88066262224E-3</v>
      </c>
      <c r="AF133" s="35"/>
      <c r="AG133" s="36">
        <f t="shared" si="135"/>
        <v>6.88066262224E-3</v>
      </c>
      <c r="AH133" s="426">
        <f t="shared" si="134"/>
        <v>3.5194589312757598</v>
      </c>
      <c r="AI133" s="17"/>
      <c r="AJ133" s="17"/>
      <c r="AK133" s="17"/>
    </row>
    <row r="134" spans="1:37" ht="12.6" customHeight="1" x14ac:dyDescent="0.35">
      <c r="A134" s="2"/>
      <c r="B134" s="92"/>
      <c r="C134" s="1"/>
      <c r="D134" s="8"/>
      <c r="E134" s="92"/>
      <c r="F134" s="1"/>
      <c r="G134" s="33"/>
      <c r="H134" s="92"/>
      <c r="I134" s="126"/>
      <c r="J134" s="33"/>
      <c r="K134" s="6"/>
      <c r="L134" s="8"/>
      <c r="M134" s="92"/>
      <c r="N134" s="92"/>
      <c r="O134" s="96"/>
      <c r="P134" s="96"/>
      <c r="Q134" s="96"/>
      <c r="R134" s="51"/>
      <c r="S134" s="8"/>
      <c r="T134" s="151"/>
      <c r="U134" s="152"/>
      <c r="V134" s="33"/>
      <c r="W134" s="11"/>
      <c r="X134" s="52"/>
      <c r="Y134" s="424"/>
      <c r="Z134" s="35"/>
      <c r="AA134" s="36"/>
      <c r="AB134" s="236"/>
      <c r="AC134" s="35"/>
      <c r="AD134" s="36"/>
      <c r="AE134" s="236"/>
      <c r="AF134" s="35"/>
      <c r="AG134" s="36"/>
      <c r="AH134" s="426"/>
      <c r="AI134" s="17"/>
      <c r="AJ134" s="17"/>
      <c r="AK134" s="17"/>
    </row>
    <row r="135" spans="1:37" ht="22.5" customHeight="1" x14ac:dyDescent="0.35">
      <c r="A135" s="63" t="s">
        <v>43</v>
      </c>
      <c r="B135" s="92"/>
      <c r="C135" s="1"/>
      <c r="D135" s="8"/>
      <c r="E135" s="92"/>
      <c r="F135" s="1"/>
      <c r="G135" s="33"/>
      <c r="H135" s="92"/>
      <c r="I135" s="126"/>
      <c r="J135" s="33"/>
      <c r="K135" s="6"/>
      <c r="L135" s="8"/>
      <c r="M135" s="92"/>
      <c r="N135" s="92"/>
      <c r="O135" s="96"/>
      <c r="P135" s="96"/>
      <c r="Q135" s="96"/>
      <c r="R135" s="51"/>
      <c r="S135" s="8"/>
      <c r="T135" s="151"/>
      <c r="U135" s="152"/>
      <c r="V135" s="33"/>
      <c r="W135" s="11"/>
      <c r="X135" s="52"/>
      <c r="Y135" s="424"/>
      <c r="Z135" s="35"/>
      <c r="AA135" s="36"/>
      <c r="AB135" s="236"/>
      <c r="AC135" s="35"/>
      <c r="AD135" s="36"/>
      <c r="AE135" s="236"/>
      <c r="AF135" s="35"/>
      <c r="AG135" s="36"/>
      <c r="AH135" s="426"/>
      <c r="AI135" s="17"/>
      <c r="AJ135" s="17"/>
      <c r="AK135" s="17"/>
    </row>
    <row r="136" spans="1:37" ht="22.5" customHeight="1" x14ac:dyDescent="0.35">
      <c r="A136" s="2" t="s">
        <v>22</v>
      </c>
      <c r="B136" s="6">
        <f>B140</f>
        <v>214.21822034990015</v>
      </c>
      <c r="C136" s="1">
        <f>C128</f>
        <v>7.3819999999999997E-2</v>
      </c>
      <c r="D136" s="8">
        <f>+B136*C136</f>
        <v>15.813589026229629</v>
      </c>
      <c r="E136" s="92"/>
      <c r="F136" s="1"/>
      <c r="G136" s="33"/>
      <c r="H136" s="92"/>
      <c r="I136" s="126"/>
      <c r="J136" s="33"/>
      <c r="K136" s="6">
        <f t="shared" ref="K136" si="136">+B136+E136+H136</f>
        <v>214.21822034990015</v>
      </c>
      <c r="L136" s="8">
        <f t="shared" ref="L136" si="137">+D136+G136+J136</f>
        <v>15.813589026229629</v>
      </c>
      <c r="M136" s="92"/>
      <c r="N136" s="92"/>
      <c r="O136" s="96"/>
      <c r="P136" s="96"/>
      <c r="Q136" s="96"/>
      <c r="R136" s="51"/>
      <c r="S136" s="8"/>
      <c r="T136" s="151"/>
      <c r="U136" s="152"/>
      <c r="V136" s="33"/>
      <c r="W136" s="11">
        <f>L136+S136+V136</f>
        <v>15.813589026229629</v>
      </c>
      <c r="X136" s="52"/>
      <c r="Y136" s="422">
        <v>0.78403868648063457</v>
      </c>
      <c r="Z136" s="200">
        <v>0.47984881358377629</v>
      </c>
      <c r="AA136" s="240">
        <f>SUM(Y136:Z136)</f>
        <v>1.2638875000644108</v>
      </c>
      <c r="AB136" s="236">
        <v>0</v>
      </c>
      <c r="AC136" s="35">
        <v>0</v>
      </c>
      <c r="AD136" s="240">
        <f>SUM(AB136:AC136)</f>
        <v>0</v>
      </c>
      <c r="AE136" s="236">
        <v>0</v>
      </c>
      <c r="AF136" s="35"/>
      <c r="AG136" s="240">
        <f>SUM(AE136:AF136)</f>
        <v>0</v>
      </c>
      <c r="AH136" s="427">
        <f>AA136+AD136+AG136</f>
        <v>1.2638875000644108</v>
      </c>
      <c r="AI136" s="17"/>
      <c r="AJ136" s="17"/>
      <c r="AK136" s="17"/>
    </row>
    <row r="137" spans="1:37" ht="22.5" customHeight="1" x14ac:dyDescent="0.35">
      <c r="A137" s="2" t="s">
        <v>23</v>
      </c>
      <c r="B137" s="6"/>
      <c r="C137" s="1"/>
      <c r="D137" s="8"/>
      <c r="E137" s="92"/>
      <c r="F137" s="1"/>
      <c r="G137" s="33"/>
      <c r="H137" s="92"/>
      <c r="I137" s="126"/>
      <c r="J137" s="33"/>
      <c r="K137" s="6"/>
      <c r="L137" s="8"/>
      <c r="M137" s="92"/>
      <c r="N137" s="92"/>
      <c r="O137" s="96"/>
      <c r="P137" s="96"/>
      <c r="Q137" s="96"/>
      <c r="R137" s="51"/>
      <c r="S137" s="8"/>
      <c r="T137" s="151"/>
      <c r="U137" s="152"/>
      <c r="V137" s="33"/>
      <c r="W137" s="11"/>
      <c r="X137" s="52"/>
      <c r="Y137" s="424"/>
      <c r="Z137" s="35"/>
      <c r="AA137" s="36"/>
      <c r="AB137" s="236"/>
      <c r="AC137" s="35"/>
      <c r="AD137" s="36"/>
      <c r="AE137" s="236"/>
      <c r="AF137" s="35"/>
      <c r="AG137" s="36"/>
      <c r="AH137" s="426"/>
      <c r="AI137" s="17"/>
      <c r="AJ137" s="17"/>
      <c r="AK137" s="17"/>
    </row>
    <row r="138" spans="1:37" ht="22.5" customHeight="1" x14ac:dyDescent="0.35">
      <c r="A138" s="2" t="s">
        <v>26</v>
      </c>
      <c r="B138" s="6">
        <v>129.70735541430017</v>
      </c>
      <c r="C138" s="1">
        <f>C130</f>
        <v>2.802E-2</v>
      </c>
      <c r="D138" s="8">
        <f>+B138*C138</f>
        <v>3.6344000987086909</v>
      </c>
      <c r="E138" s="92"/>
      <c r="F138" s="1"/>
      <c r="G138" s="33"/>
      <c r="H138" s="92"/>
      <c r="I138" s="126"/>
      <c r="J138" s="33"/>
      <c r="K138" s="6">
        <f>+B138+E138+H138</f>
        <v>129.70735541430017</v>
      </c>
      <c r="L138" s="8">
        <f>+D138+G138+J138</f>
        <v>3.6344000987086909</v>
      </c>
      <c r="M138" s="6">
        <v>372.49599999999992</v>
      </c>
      <c r="N138" s="34">
        <f>N130</f>
        <v>12.60097</v>
      </c>
      <c r="O138" s="53">
        <f>O119</f>
        <v>1.6315763705209025</v>
      </c>
      <c r="P138" s="53">
        <f>P130</f>
        <v>-7.4859622176084377</v>
      </c>
      <c r="Q138" s="7"/>
      <c r="R138" s="51">
        <f>SUM(N138:Q138)</f>
        <v>6.7465841529124644</v>
      </c>
      <c r="S138" s="51">
        <f>+M138*R138/1000</f>
        <v>2.5130756106232806</v>
      </c>
      <c r="T138" s="151"/>
      <c r="U138" s="152"/>
      <c r="V138" s="33"/>
      <c r="W138" s="11">
        <f>L138+S138+V138</f>
        <v>6.147475709331971</v>
      </c>
      <c r="X138" s="52"/>
      <c r="Y138" s="424"/>
      <c r="Z138" s="35"/>
      <c r="AA138" s="240">
        <f t="shared" ref="AA138:AA139" si="138">SUM(Y138:Z138)</f>
        <v>0</v>
      </c>
      <c r="AB138" s="234">
        <v>0.52401771587377266</v>
      </c>
      <c r="AC138" s="200">
        <v>3.5020985961861047E-2</v>
      </c>
      <c r="AD138" s="240">
        <f>SUM(AB138:AC138)</f>
        <v>0.55903870183563376</v>
      </c>
      <c r="AE138" s="234">
        <v>5.0585868611577066E-2</v>
      </c>
      <c r="AF138" s="200"/>
      <c r="AG138" s="240">
        <f>SUM(AE138:AF138)</f>
        <v>5.0585868611577066E-2</v>
      </c>
      <c r="AH138" s="427">
        <f>AA138+AD138+AG138</f>
        <v>0.60962457044721086</v>
      </c>
      <c r="AI138" s="17"/>
      <c r="AJ138" s="17"/>
      <c r="AK138" s="17"/>
    </row>
    <row r="139" spans="1:37" ht="22.5" customHeight="1" x14ac:dyDescent="0.35">
      <c r="A139" s="2" t="s">
        <v>27</v>
      </c>
      <c r="B139" s="122">
        <v>84.510864935599997</v>
      </c>
      <c r="C139" s="1">
        <f>+C138</f>
        <v>2.802E-2</v>
      </c>
      <c r="D139" s="31">
        <f>+B139*C139</f>
        <v>2.367994435495512</v>
      </c>
      <c r="E139" s="92"/>
      <c r="F139" s="1"/>
      <c r="G139" s="33"/>
      <c r="H139" s="92"/>
      <c r="I139" s="126"/>
      <c r="J139" s="33"/>
      <c r="K139" s="6">
        <f>+B139+E139+H139</f>
        <v>84.510864935599997</v>
      </c>
      <c r="L139" s="8">
        <f>+D139+G139+J139</f>
        <v>2.367994435495512</v>
      </c>
      <c r="M139" s="122">
        <v>288.25300000000016</v>
      </c>
      <c r="N139" s="34">
        <f>N138</f>
        <v>12.60097</v>
      </c>
      <c r="O139" s="53">
        <f>O138</f>
        <v>1.6315763705209025</v>
      </c>
      <c r="P139" s="53">
        <f>P138</f>
        <v>-7.4859622176084377</v>
      </c>
      <c r="Q139" s="53">
        <f>Q112</f>
        <v>-0.32</v>
      </c>
      <c r="R139" s="51">
        <f>SUM(N139:Q139)</f>
        <v>6.4265841529124641</v>
      </c>
      <c r="S139" s="31">
        <f>+M139*R139/1000</f>
        <v>1.8524821618294776</v>
      </c>
      <c r="T139" s="151"/>
      <c r="U139" s="152"/>
      <c r="V139" s="33"/>
      <c r="W139" s="94">
        <f>L139+S139+V139</f>
        <v>4.2204765973249891</v>
      </c>
      <c r="X139" s="54"/>
      <c r="Y139" s="428"/>
      <c r="Z139" s="38"/>
      <c r="AA139" s="240">
        <f t="shared" si="138"/>
        <v>0</v>
      </c>
      <c r="AB139" s="251">
        <v>0.34142389433982401</v>
      </c>
      <c r="AC139" s="199">
        <v>2.2817933532611998E-2</v>
      </c>
      <c r="AD139" s="240">
        <f>SUM(AB139:AC139)</f>
        <v>0.36424182787243603</v>
      </c>
      <c r="AE139" s="251">
        <v>3.2959237324883997E-2</v>
      </c>
      <c r="AF139" s="199"/>
      <c r="AG139" s="240">
        <f>SUM(AE139:AF139)</f>
        <v>3.2959237324883997E-2</v>
      </c>
      <c r="AH139" s="427">
        <f>AA139+AD139+AG139</f>
        <v>0.39720106519732001</v>
      </c>
      <c r="AI139" s="17"/>
      <c r="AJ139" s="17"/>
      <c r="AK139" s="17"/>
    </row>
    <row r="140" spans="1:37" ht="22.5" customHeight="1" x14ac:dyDescent="0.35">
      <c r="A140" s="2" t="s">
        <v>31</v>
      </c>
      <c r="B140" s="6">
        <f>SUM(B138:B139)</f>
        <v>214.21822034990015</v>
      </c>
      <c r="C140" s="1"/>
      <c r="D140" s="33">
        <f>SUM(D138:D139)</f>
        <v>6.0023945342042033</v>
      </c>
      <c r="E140" s="92"/>
      <c r="F140" s="1"/>
      <c r="G140" s="33"/>
      <c r="H140" s="92"/>
      <c r="I140" s="126"/>
      <c r="J140" s="33"/>
      <c r="K140" s="6">
        <f>+B140+E140+H140</f>
        <v>214.21822034990015</v>
      </c>
      <c r="L140" s="8">
        <f>+D140+G140+J140</f>
        <v>6.0023945342042033</v>
      </c>
      <c r="M140" s="6">
        <f>SUM(M138:M139)</f>
        <v>660.74900000000002</v>
      </c>
      <c r="N140" s="6"/>
      <c r="O140" s="7"/>
      <c r="P140" s="7"/>
      <c r="Q140" s="7"/>
      <c r="R140" s="51"/>
      <c r="S140" s="33">
        <f>SUM(S138:S139)</f>
        <v>4.3655577724527586</v>
      </c>
      <c r="T140" s="151"/>
      <c r="U140" s="152"/>
      <c r="V140" s="33"/>
      <c r="W140" s="98">
        <f>+W138+W139</f>
        <v>10.36795230665696</v>
      </c>
      <c r="X140" s="21"/>
      <c r="Y140" s="429">
        <f t="shared" ref="Y140:AH140" si="139">+Y138+Y139</f>
        <v>0</v>
      </c>
      <c r="Z140" s="39">
        <f t="shared" si="139"/>
        <v>0</v>
      </c>
      <c r="AA140" s="40">
        <f t="shared" si="139"/>
        <v>0</v>
      </c>
      <c r="AB140" s="237">
        <f t="shared" si="139"/>
        <v>0.86544161021359667</v>
      </c>
      <c r="AC140" s="39">
        <f t="shared" si="139"/>
        <v>5.7838919494473048E-2</v>
      </c>
      <c r="AD140" s="40">
        <f t="shared" si="139"/>
        <v>0.92328052970806973</v>
      </c>
      <c r="AE140" s="237">
        <f t="shared" ref="AE140:AG140" si="140">+AE138+AE139</f>
        <v>8.3545105936461056E-2</v>
      </c>
      <c r="AF140" s="39"/>
      <c r="AG140" s="40">
        <f t="shared" si="140"/>
        <v>8.3545105936461056E-2</v>
      </c>
      <c r="AH140" s="441">
        <f t="shared" si="139"/>
        <v>1.0068256356445309</v>
      </c>
      <c r="AI140" s="17"/>
      <c r="AJ140" s="17"/>
      <c r="AK140" s="17"/>
    </row>
    <row r="141" spans="1:37" ht="22.5" customHeight="1" x14ac:dyDescent="0.35">
      <c r="A141" s="2" t="s">
        <v>28</v>
      </c>
      <c r="B141" s="6">
        <f>B140</f>
        <v>214.21822034990015</v>
      </c>
      <c r="C141" s="1">
        <f>C136+C139</f>
        <v>0.10184</v>
      </c>
      <c r="D141" s="8">
        <f>D136+D140</f>
        <v>21.815983560433832</v>
      </c>
      <c r="E141" s="92"/>
      <c r="F141" s="1"/>
      <c r="G141" s="33"/>
      <c r="H141" s="92"/>
      <c r="I141" s="126"/>
      <c r="J141" s="33"/>
      <c r="K141" s="6">
        <f>+B141+E141+H141</f>
        <v>214.21822034990015</v>
      </c>
      <c r="L141" s="8">
        <f>L136+L140</f>
        <v>21.815983560433832</v>
      </c>
      <c r="M141" s="6">
        <f>M140</f>
        <v>660.74900000000002</v>
      </c>
      <c r="N141" s="6"/>
      <c r="O141" s="7"/>
      <c r="P141" s="7"/>
      <c r="Q141" s="7"/>
      <c r="R141" s="51"/>
      <c r="S141" s="8">
        <f>S136+S140</f>
        <v>4.3655577724527586</v>
      </c>
      <c r="T141" s="151"/>
      <c r="U141" s="152"/>
      <c r="V141" s="33"/>
      <c r="W141" s="11">
        <f>W136+W140</f>
        <v>26.181541332886589</v>
      </c>
      <c r="X141" s="52"/>
      <c r="Y141" s="424">
        <f t="shared" ref="Y141:AH141" si="141">Y136+Y140</f>
        <v>0.78403868648063457</v>
      </c>
      <c r="Z141" s="35">
        <f t="shared" si="141"/>
        <v>0.47984881358377629</v>
      </c>
      <c r="AA141" s="36">
        <f t="shared" si="141"/>
        <v>1.2638875000644108</v>
      </c>
      <c r="AB141" s="236">
        <f t="shared" si="141"/>
        <v>0.86544161021359667</v>
      </c>
      <c r="AC141" s="35">
        <f t="shared" si="141"/>
        <v>5.7838919494473048E-2</v>
      </c>
      <c r="AD141" s="36">
        <f t="shared" si="141"/>
        <v>0.92328052970806973</v>
      </c>
      <c r="AE141" s="236">
        <f t="shared" ref="AE141:AG141" si="142">AE136+AE140</f>
        <v>8.3545105936461056E-2</v>
      </c>
      <c r="AF141" s="35"/>
      <c r="AG141" s="36">
        <f t="shared" si="142"/>
        <v>8.3545105936461056E-2</v>
      </c>
      <c r="AH141" s="426">
        <f t="shared" si="141"/>
        <v>2.2707131357089416</v>
      </c>
      <c r="AI141" s="17"/>
      <c r="AJ141" s="17"/>
      <c r="AK141" s="17"/>
    </row>
    <row r="142" spans="1:37" ht="9" customHeight="1" x14ac:dyDescent="0.35">
      <c r="A142" s="2"/>
      <c r="B142" s="92"/>
      <c r="C142" s="1"/>
      <c r="D142" s="8"/>
      <c r="E142" s="92"/>
      <c r="F142" s="1"/>
      <c r="G142" s="33"/>
      <c r="H142" s="92"/>
      <c r="I142" s="126"/>
      <c r="J142" s="33"/>
      <c r="K142" s="6"/>
      <c r="L142" s="8"/>
      <c r="M142" s="92"/>
      <c r="N142" s="92"/>
      <c r="O142" s="96"/>
      <c r="P142" s="96"/>
      <c r="Q142" s="96"/>
      <c r="R142" s="51"/>
      <c r="S142" s="8"/>
      <c r="T142" s="151"/>
      <c r="U142" s="152"/>
      <c r="V142" s="33"/>
      <c r="W142" s="11"/>
      <c r="X142" s="52"/>
      <c r="Y142" s="424"/>
      <c r="Z142" s="35"/>
      <c r="AA142" s="36"/>
      <c r="AB142" s="236"/>
      <c r="AC142" s="35"/>
      <c r="AD142" s="36"/>
      <c r="AE142" s="236"/>
      <c r="AF142" s="35"/>
      <c r="AG142" s="36"/>
      <c r="AH142" s="426"/>
      <c r="AI142" s="17"/>
      <c r="AJ142" s="17"/>
      <c r="AK142" s="17"/>
    </row>
    <row r="143" spans="1:37" ht="22.5" customHeight="1" x14ac:dyDescent="0.35">
      <c r="A143" s="63" t="s">
        <v>44</v>
      </c>
      <c r="B143" s="6">
        <f>B133+B141</f>
        <v>558.25135146190019</v>
      </c>
      <c r="C143" s="1"/>
      <c r="D143" s="8">
        <f>D133+D141</f>
        <v>56.852317632879917</v>
      </c>
      <c r="E143" s="92"/>
      <c r="F143" s="1"/>
      <c r="G143" s="33"/>
      <c r="H143" s="92"/>
      <c r="I143" s="126"/>
      <c r="J143" s="33"/>
      <c r="K143" s="6">
        <f t="shared" ref="K143:S143" si="143">K133+K141</f>
        <v>558.25135146190019</v>
      </c>
      <c r="L143" s="8">
        <f t="shared" si="143"/>
        <v>56.852317632879917</v>
      </c>
      <c r="M143" s="92">
        <f t="shared" si="143"/>
        <v>1361.3912111231996</v>
      </c>
      <c r="N143" s="6"/>
      <c r="O143" s="96"/>
      <c r="P143" s="96"/>
      <c r="Q143" s="96"/>
      <c r="R143" s="51"/>
      <c r="S143" s="8">
        <f t="shared" si="143"/>
        <v>7.7251426274605324</v>
      </c>
      <c r="T143" s="151"/>
      <c r="U143" s="152"/>
      <c r="V143" s="33"/>
      <c r="W143" s="11">
        <f t="shared" ref="W143" si="144">W133+W141</f>
        <v>64.577460260340445</v>
      </c>
      <c r="X143" s="52"/>
      <c r="Y143" s="424">
        <f t="shared" ref="Y143:AA143" si="145">Y133+Y141</f>
        <v>2.0431999463505548</v>
      </c>
      <c r="Z143" s="35">
        <f t="shared" si="145"/>
        <v>1.2504830272746563</v>
      </c>
      <c r="AA143" s="36">
        <f t="shared" si="145"/>
        <v>3.2936829736252107</v>
      </c>
      <c r="AB143" s="236">
        <f t="shared" ref="AB143" si="146">AB133+AB141</f>
        <v>2.2553354599060764</v>
      </c>
      <c r="AC143" s="35">
        <f t="shared" ref="AC143:AH143" si="147">AC133+AC141</f>
        <v>0.15072786489471304</v>
      </c>
      <c r="AD143" s="36">
        <f t="shared" si="147"/>
        <v>2.4060633248007894</v>
      </c>
      <c r="AE143" s="236">
        <f t="shared" si="147"/>
        <v>9.0425768558701061E-2</v>
      </c>
      <c r="AF143" s="35"/>
      <c r="AG143" s="36">
        <f t="shared" ref="AG143" si="148">AG133+AG141</f>
        <v>9.0425768558701061E-2</v>
      </c>
      <c r="AH143" s="426">
        <f t="shared" si="147"/>
        <v>5.7901720669847014</v>
      </c>
      <c r="AI143" s="17"/>
      <c r="AJ143" s="17"/>
      <c r="AK143" s="17"/>
    </row>
    <row r="144" spans="1:37" ht="12.6" customHeight="1" x14ac:dyDescent="0.35">
      <c r="A144" s="63"/>
      <c r="B144" s="92"/>
      <c r="C144" s="1"/>
      <c r="D144" s="33"/>
      <c r="E144" s="92"/>
      <c r="F144" s="1"/>
      <c r="G144" s="33"/>
      <c r="H144" s="92"/>
      <c r="I144" s="126"/>
      <c r="J144" s="33"/>
      <c r="K144" s="92"/>
      <c r="L144" s="33"/>
      <c r="M144" s="92"/>
      <c r="N144" s="92"/>
      <c r="O144" s="96"/>
      <c r="P144" s="96"/>
      <c r="Q144" s="96"/>
      <c r="R144" s="51"/>
      <c r="S144" s="33"/>
      <c r="T144" s="151"/>
      <c r="U144" s="152"/>
      <c r="V144" s="33"/>
      <c r="W144" s="98"/>
      <c r="X144" s="21"/>
      <c r="Y144" s="429"/>
      <c r="Z144" s="39"/>
      <c r="AA144" s="37"/>
      <c r="AB144" s="237"/>
      <c r="AC144" s="39"/>
      <c r="AD144" s="37"/>
      <c r="AE144" s="237"/>
      <c r="AF144" s="39"/>
      <c r="AG144" s="37"/>
      <c r="AH144" s="430"/>
      <c r="AI144" s="17"/>
      <c r="AJ144" s="17"/>
      <c r="AK144" s="17"/>
    </row>
    <row r="145" spans="1:37" ht="22.5" customHeight="1" x14ac:dyDescent="0.35">
      <c r="A145" s="63" t="s">
        <v>38</v>
      </c>
      <c r="B145" s="92"/>
      <c r="C145" s="1"/>
      <c r="D145" s="33"/>
      <c r="E145" s="92"/>
      <c r="F145" s="1"/>
      <c r="G145" s="33"/>
      <c r="H145" s="92"/>
      <c r="I145" s="126"/>
      <c r="J145" s="33"/>
      <c r="K145" s="92"/>
      <c r="L145" s="33"/>
      <c r="M145" s="92"/>
      <c r="N145" s="92"/>
      <c r="O145" s="96"/>
      <c r="P145" s="96"/>
      <c r="Q145" s="96"/>
      <c r="R145" s="51"/>
      <c r="S145" s="33"/>
      <c r="T145" s="151"/>
      <c r="U145" s="152"/>
      <c r="V145" s="33"/>
      <c r="W145" s="98"/>
      <c r="X145" s="21"/>
      <c r="Y145" s="429"/>
      <c r="Z145" s="39"/>
      <c r="AA145" s="37"/>
      <c r="AB145" s="237"/>
      <c r="AC145" s="39"/>
      <c r="AD145" s="37"/>
      <c r="AE145" s="237"/>
      <c r="AF145" s="39"/>
      <c r="AG145" s="37"/>
      <c r="AH145" s="430"/>
      <c r="AI145" s="17"/>
      <c r="AJ145" s="17"/>
      <c r="AK145" s="17"/>
    </row>
    <row r="146" spans="1:37" ht="22.5" customHeight="1" x14ac:dyDescent="0.35">
      <c r="A146" s="2" t="s">
        <v>22</v>
      </c>
      <c r="B146" s="6">
        <f>B109+B117+B128+B136</f>
        <v>643.31973701901074</v>
      </c>
      <c r="C146" s="1"/>
      <c r="D146" s="8">
        <f>D109+D117+D128+D136</f>
        <v>47.489862986743375</v>
      </c>
      <c r="E146" s="92"/>
      <c r="F146" s="1"/>
      <c r="G146" s="33"/>
      <c r="H146" s="92"/>
      <c r="I146" s="126"/>
      <c r="J146" s="33"/>
      <c r="K146" s="6">
        <f>K109+K117+K128+K136</f>
        <v>643.31973701901074</v>
      </c>
      <c r="L146" s="8">
        <f>L109+L117+L128+L136</f>
        <v>47.489862986743375</v>
      </c>
      <c r="M146" s="6">
        <f>M109+M128</f>
        <v>0</v>
      </c>
      <c r="N146" s="6"/>
      <c r="O146" s="7"/>
      <c r="P146" s="7"/>
      <c r="Q146" s="7"/>
      <c r="R146" s="51"/>
      <c r="S146" s="8">
        <f>S109+S128</f>
        <v>0</v>
      </c>
      <c r="T146" s="151"/>
      <c r="U146" s="152"/>
      <c r="V146" s="33"/>
      <c r="W146" s="11">
        <f>L146+S146+V146</f>
        <v>47.489862986743375</v>
      </c>
      <c r="X146" s="52"/>
      <c r="Y146" s="424">
        <f>Y109+Y117+Y128+Y136</f>
        <v>2.3545502374895797</v>
      </c>
      <c r="Z146" s="35">
        <f>Z109+Z117+Z128+Z136</f>
        <v>1.4606019396007195</v>
      </c>
      <c r="AA146" s="240">
        <f>SUM(Y146:Z146)</f>
        <v>3.8151521770902992</v>
      </c>
      <c r="AB146" s="236">
        <f>AB109+AB117+AB128+AB136</f>
        <v>0</v>
      </c>
      <c r="AC146" s="35">
        <f>AC109+AC117+AC128+AC136</f>
        <v>0</v>
      </c>
      <c r="AD146" s="240">
        <f>SUM(AB146:AC146)</f>
        <v>0</v>
      </c>
      <c r="AE146" s="236">
        <f>AE109+AE117+AE128+AE136</f>
        <v>0</v>
      </c>
      <c r="AF146" s="35"/>
      <c r="AG146" s="240">
        <f>SUM(AE146:AF146)</f>
        <v>0</v>
      </c>
      <c r="AH146" s="426">
        <f>AA146+AD146+AG146</f>
        <v>3.8151521770902992</v>
      </c>
      <c r="AI146" s="17"/>
      <c r="AJ146" s="17"/>
      <c r="AK146" s="17"/>
    </row>
    <row r="147" spans="1:37" ht="22.5" customHeight="1" x14ac:dyDescent="0.35">
      <c r="A147" s="2" t="s">
        <v>23</v>
      </c>
      <c r="B147" s="92">
        <f>B113+B121+B132+B140</f>
        <v>643.31973701901074</v>
      </c>
      <c r="C147" s="1"/>
      <c r="D147" s="33">
        <f>D113+D121+D132+D140</f>
        <v>18.025819031272682</v>
      </c>
      <c r="E147" s="92"/>
      <c r="F147" s="1"/>
      <c r="G147" s="33"/>
      <c r="H147" s="92"/>
      <c r="I147" s="126"/>
      <c r="J147" s="33"/>
      <c r="K147" s="6">
        <f>K113+K121+K132+K140</f>
        <v>643.31973701901074</v>
      </c>
      <c r="L147" s="33">
        <f>L113+L121+L132+L140</f>
        <v>18.025819031272682</v>
      </c>
      <c r="M147" s="92">
        <f>M113+M121+M132+M140</f>
        <v>1550.3827312977401</v>
      </c>
      <c r="N147" s="6"/>
      <c r="O147" s="96"/>
      <c r="P147" s="96"/>
      <c r="Q147" s="96"/>
      <c r="R147" s="51"/>
      <c r="S147" s="33">
        <f>S113+S121+S132+S140</f>
        <v>10.257894412377427</v>
      </c>
      <c r="T147" s="151"/>
      <c r="U147" s="152"/>
      <c r="V147" s="33"/>
      <c r="W147" s="94">
        <f>L147+S147+V147</f>
        <v>28.283713443650107</v>
      </c>
      <c r="X147" s="54"/>
      <c r="Y147" s="428">
        <f>Y113+Y121+Y132+Y140</f>
        <v>0</v>
      </c>
      <c r="Z147" s="38">
        <f>Z113+Z121+Z132+Z140</f>
        <v>0</v>
      </c>
      <c r="AA147" s="240">
        <f>SUM(Y147:Z147)</f>
        <v>0</v>
      </c>
      <c r="AB147" s="235">
        <f>AB113+AB121+AB132+AB140</f>
        <v>2.5990117375568036</v>
      </c>
      <c r="AC147" s="38">
        <f>AC113+AC121+AC132+AC140</f>
        <v>0.17369632899513293</v>
      </c>
      <c r="AD147" s="240">
        <f>SUM(AB147:AC147)</f>
        <v>2.7727080665519366</v>
      </c>
      <c r="AE147" s="235">
        <f>AE113+AE121+AE132+AE140</f>
        <v>0.108245024254332</v>
      </c>
      <c r="AF147" s="38"/>
      <c r="AG147" s="240">
        <f>SUM(AE147:AF147)</f>
        <v>0.108245024254332</v>
      </c>
      <c r="AH147" s="441">
        <f>AA147+AD147+AG147</f>
        <v>2.8809530908062686</v>
      </c>
      <c r="AI147" s="17"/>
      <c r="AJ147" s="17"/>
      <c r="AK147" s="17"/>
    </row>
    <row r="148" spans="1:37" s="17" customFormat="1" ht="17.25" customHeight="1" x14ac:dyDescent="0.2">
      <c r="A148" s="2" t="s">
        <v>28</v>
      </c>
      <c r="B148" s="6">
        <f>B114+B122+B133+B141</f>
        <v>643.31973701901074</v>
      </c>
      <c r="C148" s="130"/>
      <c r="D148" s="8">
        <f>SUM(D146:D147)</f>
        <v>65.515682018016065</v>
      </c>
      <c r="E148" s="6"/>
      <c r="F148" s="1"/>
      <c r="G148" s="8"/>
      <c r="H148" s="6"/>
      <c r="I148" s="1"/>
      <c r="J148" s="8"/>
      <c r="K148" s="6">
        <f>K114+K122+K133+K141</f>
        <v>643.31973701901074</v>
      </c>
      <c r="L148" s="8">
        <f>SUM(L146:L147)</f>
        <v>65.515682018016065</v>
      </c>
      <c r="M148" s="142">
        <f>M147</f>
        <v>1550.3827312977401</v>
      </c>
      <c r="N148" s="189"/>
      <c r="O148" s="153"/>
      <c r="P148" s="153"/>
      <c r="Q148" s="153"/>
      <c r="R148" s="51"/>
      <c r="S148" s="8">
        <f>SUM(S146:S147)</f>
        <v>10.257894412377427</v>
      </c>
      <c r="T148" s="107"/>
      <c r="U148" s="20"/>
      <c r="V148" s="8"/>
      <c r="W148" s="11">
        <f>SUM(W146:W147)</f>
        <v>75.77357643039349</v>
      </c>
      <c r="X148" s="52"/>
      <c r="Y148" s="443">
        <f t="shared" ref="Y148:AD148" si="149">SUM(Y146:Y147)</f>
        <v>2.3545502374895797</v>
      </c>
      <c r="Z148" s="404">
        <f t="shared" si="149"/>
        <v>1.4606019396007195</v>
      </c>
      <c r="AA148" s="405">
        <f t="shared" si="149"/>
        <v>3.8151521770902992</v>
      </c>
      <c r="AB148" s="403">
        <f t="shared" si="149"/>
        <v>2.5990117375568036</v>
      </c>
      <c r="AC148" s="404">
        <f t="shared" si="149"/>
        <v>0.17369632899513293</v>
      </c>
      <c r="AD148" s="405">
        <f t="shared" si="149"/>
        <v>2.7727080665519366</v>
      </c>
      <c r="AE148" s="403">
        <f t="shared" ref="AE148:AG148" si="150">SUM(AE146:AE147)</f>
        <v>0.108245024254332</v>
      </c>
      <c r="AF148" s="404"/>
      <c r="AG148" s="405">
        <f t="shared" si="150"/>
        <v>0.108245024254332</v>
      </c>
      <c r="AH148" s="444">
        <f t="shared" ref="AH148" si="151">SUM(AH146:AH147)</f>
        <v>6.6961052678965682</v>
      </c>
    </row>
    <row r="149" spans="1:37" ht="18" customHeight="1" x14ac:dyDescent="0.35">
      <c r="A149" s="144"/>
      <c r="B149" s="154"/>
      <c r="C149" s="1"/>
      <c r="D149" s="155"/>
      <c r="E149" s="154"/>
      <c r="F149" s="111"/>
      <c r="G149" s="155"/>
      <c r="H149" s="154"/>
      <c r="I149" s="156"/>
      <c r="J149" s="155"/>
      <c r="K149" s="154"/>
      <c r="L149" s="155"/>
      <c r="M149" s="154"/>
      <c r="N149" s="92"/>
      <c r="O149" s="157"/>
      <c r="P149" s="157"/>
      <c r="Q149" s="157"/>
      <c r="R149" s="114"/>
      <c r="S149" s="155"/>
      <c r="T149" s="158"/>
      <c r="U149" s="159"/>
      <c r="V149" s="155"/>
      <c r="W149" s="117"/>
      <c r="X149" s="106"/>
      <c r="Y149" s="431"/>
      <c r="Z149" s="191"/>
      <c r="AA149" s="239"/>
      <c r="AB149" s="238"/>
      <c r="AC149" s="191"/>
      <c r="AD149" s="239"/>
      <c r="AE149" s="238"/>
      <c r="AF149" s="191"/>
      <c r="AG149" s="239"/>
      <c r="AH149" s="432"/>
      <c r="AI149" s="17"/>
      <c r="AJ149" s="17"/>
      <c r="AK149" s="17"/>
    </row>
    <row r="150" spans="1:37" ht="18" customHeight="1" x14ac:dyDescent="0.35">
      <c r="A150" s="63" t="s">
        <v>32</v>
      </c>
      <c r="B150" s="92"/>
      <c r="C150" s="1"/>
      <c r="D150" s="33"/>
      <c r="E150" s="92"/>
      <c r="F150" s="41"/>
      <c r="G150" s="33"/>
      <c r="H150" s="92"/>
      <c r="I150" s="160"/>
      <c r="J150" s="33"/>
      <c r="K150" s="92"/>
      <c r="L150" s="33"/>
      <c r="M150" s="92"/>
      <c r="N150" s="92"/>
      <c r="O150" s="96"/>
      <c r="P150" s="96"/>
      <c r="Q150" s="96"/>
      <c r="R150" s="51"/>
      <c r="S150" s="33"/>
      <c r="T150" s="161"/>
      <c r="U150" s="162"/>
      <c r="V150" s="33"/>
      <c r="W150" s="108"/>
      <c r="X150" s="106"/>
      <c r="Y150" s="431"/>
      <c r="Z150" s="191"/>
      <c r="AA150" s="239"/>
      <c r="AB150" s="238"/>
      <c r="AC150" s="191"/>
      <c r="AD150" s="239"/>
      <c r="AE150" s="238"/>
      <c r="AF150" s="191"/>
      <c r="AG150" s="239"/>
      <c r="AH150" s="432"/>
      <c r="AI150" s="17"/>
      <c r="AJ150" s="17"/>
      <c r="AK150" s="17"/>
    </row>
    <row r="151" spans="1:37" ht="18" customHeight="1" x14ac:dyDescent="0.35">
      <c r="A151" s="2" t="s">
        <v>22</v>
      </c>
      <c r="B151" s="6">
        <f>B98+B103+B146</f>
        <v>1302.989101464535</v>
      </c>
      <c r="C151" s="1"/>
      <c r="D151" s="8">
        <f>D98+D103+D146</f>
        <v>97.775168658691214</v>
      </c>
      <c r="E151" s="6">
        <f>E98+E103+E146</f>
        <v>89.736759946683563</v>
      </c>
      <c r="F151" s="1"/>
      <c r="G151" s="8">
        <f>G98+G103+G146</f>
        <v>6.8628879272024657</v>
      </c>
      <c r="H151" s="6">
        <f>H98+H103+H146</f>
        <v>0</v>
      </c>
      <c r="I151" s="1"/>
      <c r="J151" s="8">
        <f>J98+J103+J146</f>
        <v>0</v>
      </c>
      <c r="K151" s="6">
        <f t="shared" ref="K151:K153" si="152">+B151+E151+H151</f>
        <v>1392.7258614112186</v>
      </c>
      <c r="L151" s="8">
        <f>D151+G151+J151</f>
        <v>104.63805658589368</v>
      </c>
      <c r="M151" s="6">
        <f>M98+M103+M146</f>
        <v>0</v>
      </c>
      <c r="N151" s="6"/>
      <c r="O151" s="7"/>
      <c r="P151" s="7"/>
      <c r="Q151" s="7"/>
      <c r="R151" s="51"/>
      <c r="S151" s="8">
        <f>S98+S103+S146</f>
        <v>0</v>
      </c>
      <c r="T151" s="161"/>
      <c r="U151" s="163"/>
      <c r="V151" s="33"/>
      <c r="W151" s="11">
        <f>L151+S151+V151</f>
        <v>104.63805658589368</v>
      </c>
      <c r="X151" s="52"/>
      <c r="Y151" s="424">
        <f t="shared" ref="Y151:AC152" si="153">Y98+Y103+Y146</f>
        <v>5.1302858627892221</v>
      </c>
      <c r="Z151" s="35">
        <f>Z98+Z103+Z146</f>
        <v>2.8444500725574606</v>
      </c>
      <c r="AA151" s="36">
        <f>AA98+AA103+AA146</f>
        <v>7.9747359353466827</v>
      </c>
      <c r="AB151" s="236">
        <f t="shared" si="153"/>
        <v>0</v>
      </c>
      <c r="AC151" s="35">
        <f t="shared" si="153"/>
        <v>0</v>
      </c>
      <c r="AD151" s="36">
        <f t="shared" ref="AD151:AD152" si="154">SUM(AB151:AC151)</f>
        <v>0</v>
      </c>
      <c r="AE151" s="236">
        <f t="shared" ref="AE151" si="155">AE98+AE103+AE146</f>
        <v>0</v>
      </c>
      <c r="AF151" s="35"/>
      <c r="AG151" s="36">
        <f>SUM(AE151:AF151)</f>
        <v>0</v>
      </c>
      <c r="AH151" s="426">
        <f>AA151+AD151+AG151</f>
        <v>7.9747359353466827</v>
      </c>
      <c r="AI151" s="17"/>
      <c r="AJ151" s="17"/>
      <c r="AK151" s="17"/>
    </row>
    <row r="152" spans="1:37" ht="18" customHeight="1" x14ac:dyDescent="0.35">
      <c r="A152" s="2" t="s">
        <v>23</v>
      </c>
      <c r="B152" s="6">
        <f>B99+B104+B147</f>
        <v>1302.989101464535</v>
      </c>
      <c r="C152" s="1"/>
      <c r="D152" s="33">
        <f>D99+D104+D147</f>
        <v>41.219445043627083</v>
      </c>
      <c r="E152" s="6">
        <f>E99+E104+E147</f>
        <v>89.736759946683563</v>
      </c>
      <c r="F152" s="1"/>
      <c r="G152" s="33">
        <f>G99+G104+G147</f>
        <v>2.7060389172202268</v>
      </c>
      <c r="H152" s="6">
        <f>H99+H104+H147</f>
        <v>0</v>
      </c>
      <c r="I152" s="1"/>
      <c r="J152" s="33">
        <f>J99+J104+J147</f>
        <v>0</v>
      </c>
      <c r="K152" s="6">
        <f t="shared" si="152"/>
        <v>1392.7258614112186</v>
      </c>
      <c r="L152" s="31">
        <f>D152+G152+J152</f>
        <v>43.925483960847309</v>
      </c>
      <c r="M152" s="6">
        <f>M99+M104+M147</f>
        <v>3919.716346091393</v>
      </c>
      <c r="N152" s="6"/>
      <c r="O152" s="7"/>
      <c r="P152" s="7"/>
      <c r="Q152" s="7"/>
      <c r="R152" s="51"/>
      <c r="S152" s="33">
        <f>S99+S104+S147</f>
        <v>37.809422731423815</v>
      </c>
      <c r="T152" s="161"/>
      <c r="U152" s="163"/>
      <c r="V152" s="33"/>
      <c r="W152" s="11">
        <f>L152+S152+V152</f>
        <v>81.734906692271124</v>
      </c>
      <c r="X152" s="52"/>
      <c r="Y152" s="424">
        <f t="shared" si="153"/>
        <v>0</v>
      </c>
      <c r="Z152" s="35">
        <f t="shared" si="153"/>
        <v>0</v>
      </c>
      <c r="AA152" s="36">
        <f t="shared" ref="AA152" si="156">AA99+AA104+AA147</f>
        <v>0</v>
      </c>
      <c r="AB152" s="236">
        <f t="shared" si="153"/>
        <v>5.9611695648724439</v>
      </c>
      <c r="AC152" s="35">
        <f t="shared" si="153"/>
        <v>0.29899182916802552</v>
      </c>
      <c r="AD152" s="40">
        <f t="shared" si="154"/>
        <v>6.2601613940404697</v>
      </c>
      <c r="AE152" s="236">
        <f t="shared" ref="AE152" si="157">AE99+AE104+AE147</f>
        <v>0.65099481261923575</v>
      </c>
      <c r="AF152" s="35"/>
      <c r="AG152" s="40">
        <f>SUM(AE152:AF152)</f>
        <v>0.65099481261923575</v>
      </c>
      <c r="AH152" s="441">
        <f>AA152+AD152+AG152</f>
        <v>6.9111562066597054</v>
      </c>
      <c r="AI152" s="17"/>
      <c r="AJ152" s="17"/>
      <c r="AK152" s="17"/>
    </row>
    <row r="153" spans="1:37" s="17" customFormat="1" ht="22.5" customHeight="1" x14ac:dyDescent="0.25">
      <c r="A153" s="140" t="s">
        <v>33</v>
      </c>
      <c r="B153" s="65">
        <f>B100+B105+B148</f>
        <v>1302.989101464535</v>
      </c>
      <c r="C153" s="100"/>
      <c r="D153" s="101">
        <f>SUM(D151:D152)</f>
        <v>138.9946137023183</v>
      </c>
      <c r="E153" s="65">
        <f>E100+E105+E148</f>
        <v>89.736759946683563</v>
      </c>
      <c r="F153" s="100"/>
      <c r="G153" s="101">
        <f>SUM(G151:G152)</f>
        <v>9.5689268444226929</v>
      </c>
      <c r="H153" s="65"/>
      <c r="I153" s="100"/>
      <c r="J153" s="101">
        <f>SUM(J151:J152)</f>
        <v>0</v>
      </c>
      <c r="K153" s="65">
        <f t="shared" si="152"/>
        <v>1392.7258614112186</v>
      </c>
      <c r="L153" s="101">
        <f>SUM(L151:L152)</f>
        <v>148.563540546741</v>
      </c>
      <c r="M153" s="164">
        <f>+M100+M105+M148</f>
        <v>3919.716346091393</v>
      </c>
      <c r="N153" s="164"/>
      <c r="O153" s="165"/>
      <c r="P153" s="165"/>
      <c r="Q153" s="165"/>
      <c r="R153" s="104"/>
      <c r="S153" s="101">
        <f>SUM(S151:S152)</f>
        <v>37.809422731423815</v>
      </c>
      <c r="T153" s="166"/>
      <c r="U153" s="70"/>
      <c r="V153" s="101"/>
      <c r="W153" s="121">
        <f>SUM(W151:W152)</f>
        <v>186.3729632781648</v>
      </c>
      <c r="X153" s="106"/>
      <c r="Y153" s="431">
        <f>SUM(Y151:Y152)</f>
        <v>5.1302858627892221</v>
      </c>
      <c r="Z153" s="191">
        <f>SUM(Z151:Z152)</f>
        <v>2.8444500725574606</v>
      </c>
      <c r="AA153" s="239">
        <f>SUM(AA151:AA152)</f>
        <v>7.9747359353466827</v>
      </c>
      <c r="AB153" s="238">
        <f>SUM(AB151:AB152)</f>
        <v>5.9611695648724439</v>
      </c>
      <c r="AC153" s="191">
        <f>SUM(AC151:AC152)</f>
        <v>0.29899182916802552</v>
      </c>
      <c r="AD153" s="36">
        <f t="shared" ref="AD153" si="158">SUM(AD151:AD152)</f>
        <v>6.2601613940404697</v>
      </c>
      <c r="AE153" s="238">
        <f>SUM(AE151:AE152)</f>
        <v>0.65099481261923575</v>
      </c>
      <c r="AF153" s="191"/>
      <c r="AG153" s="36">
        <f t="shared" ref="AG153" si="159">SUM(AG151:AG152)</f>
        <v>0.65099481261923575</v>
      </c>
      <c r="AH153" s="426">
        <f>SUM(AH151:AH152)</f>
        <v>14.885892142006387</v>
      </c>
    </row>
    <row r="154" spans="1:37" ht="7.5" customHeight="1" thickBot="1" x14ac:dyDescent="0.3">
      <c r="A154" s="63"/>
      <c r="B154" s="6"/>
      <c r="C154" s="1"/>
      <c r="D154" s="8"/>
      <c r="E154" s="6"/>
      <c r="F154" s="1"/>
      <c r="G154" s="8"/>
      <c r="H154" s="6"/>
      <c r="I154" s="1"/>
      <c r="J154" s="8"/>
      <c r="K154" s="6"/>
      <c r="L154" s="8"/>
      <c r="M154" s="6"/>
      <c r="N154" s="6"/>
      <c r="O154" s="7"/>
      <c r="P154" s="7"/>
      <c r="Q154" s="7"/>
      <c r="R154" s="51"/>
      <c r="S154" s="8"/>
      <c r="T154" s="107"/>
      <c r="U154" s="20"/>
      <c r="V154" s="8"/>
      <c r="W154" s="108"/>
      <c r="X154" s="106"/>
      <c r="Y154" s="433"/>
      <c r="Z154" s="407"/>
      <c r="AA154" s="408"/>
      <c r="AB154" s="406"/>
      <c r="AC154" s="407"/>
      <c r="AD154" s="408"/>
      <c r="AE154" s="406"/>
      <c r="AF154" s="407"/>
      <c r="AG154" s="408"/>
      <c r="AH154" s="434"/>
      <c r="AI154" s="17"/>
      <c r="AJ154" s="17"/>
      <c r="AK154" s="17"/>
    </row>
    <row r="155" spans="1:37" ht="22.5" customHeight="1" thickTop="1" x14ac:dyDescent="0.3">
      <c r="A155" s="76" t="s">
        <v>34</v>
      </c>
      <c r="B155" s="110"/>
      <c r="C155" s="111"/>
      <c r="D155" s="112"/>
      <c r="E155" s="110"/>
      <c r="F155" s="111"/>
      <c r="G155" s="112"/>
      <c r="H155" s="110"/>
      <c r="I155" s="111"/>
      <c r="J155" s="112"/>
      <c r="K155" s="110"/>
      <c r="L155" s="112"/>
      <c r="M155" s="110"/>
      <c r="N155" s="110"/>
      <c r="O155" s="113"/>
      <c r="P155" s="113"/>
      <c r="Q155" s="113"/>
      <c r="R155" s="114"/>
      <c r="S155" s="112"/>
      <c r="T155" s="115"/>
      <c r="U155" s="116"/>
      <c r="V155" s="112"/>
      <c r="W155" s="117"/>
      <c r="X155" s="106"/>
      <c r="Y155" s="431"/>
      <c r="Z155" s="191"/>
      <c r="AA155" s="239"/>
      <c r="AB155" s="238"/>
      <c r="AC155" s="191"/>
      <c r="AD155" s="239"/>
      <c r="AE155" s="238"/>
      <c r="AF155" s="191"/>
      <c r="AG155" s="239"/>
      <c r="AH155" s="432"/>
      <c r="AI155" s="17"/>
      <c r="AJ155" s="17"/>
      <c r="AK155" s="17"/>
    </row>
    <row r="156" spans="1:37" ht="22.5" customHeight="1" x14ac:dyDescent="0.3">
      <c r="A156" s="88"/>
      <c r="B156" s="6"/>
      <c r="C156" s="41"/>
      <c r="D156" s="8"/>
      <c r="E156" s="6"/>
      <c r="F156" s="41"/>
      <c r="G156" s="8"/>
      <c r="H156" s="6"/>
      <c r="I156" s="41"/>
      <c r="J156" s="8"/>
      <c r="K156" s="6"/>
      <c r="L156" s="8"/>
      <c r="M156" s="6"/>
      <c r="N156" s="6"/>
      <c r="O156" s="7"/>
      <c r="P156" s="7"/>
      <c r="Q156" s="7"/>
      <c r="R156" s="51"/>
      <c r="S156" s="8"/>
      <c r="T156" s="107"/>
      <c r="U156" s="20"/>
      <c r="V156" s="8"/>
      <c r="W156" s="108"/>
      <c r="X156" s="106"/>
      <c r="Y156" s="431"/>
      <c r="Z156" s="191"/>
      <c r="AA156" s="239"/>
      <c r="AB156" s="238"/>
      <c r="AC156" s="191"/>
      <c r="AD156" s="239"/>
      <c r="AE156" s="238"/>
      <c r="AF156" s="191"/>
      <c r="AG156" s="239"/>
      <c r="AH156" s="432"/>
      <c r="AI156" s="17"/>
      <c r="AJ156" s="17"/>
      <c r="AK156" s="17"/>
    </row>
    <row r="157" spans="1:37" ht="22.5" customHeight="1" x14ac:dyDescent="0.25">
      <c r="A157" s="63" t="s">
        <v>64</v>
      </c>
      <c r="B157" s="6"/>
      <c r="C157" s="1"/>
      <c r="D157" s="8"/>
      <c r="E157" s="6"/>
      <c r="F157" s="1"/>
      <c r="G157" s="8"/>
      <c r="H157" s="6"/>
      <c r="I157" s="1"/>
      <c r="J157" s="8"/>
      <c r="K157" s="6"/>
      <c r="L157" s="8"/>
      <c r="M157" s="6"/>
      <c r="N157" s="6"/>
      <c r="O157" s="7"/>
      <c r="P157" s="7"/>
      <c r="Q157" s="7"/>
      <c r="R157" s="51"/>
      <c r="S157" s="8"/>
      <c r="T157" s="107"/>
      <c r="U157" s="20"/>
      <c r="V157" s="8"/>
      <c r="W157" s="11"/>
      <c r="X157" s="52"/>
      <c r="Y157" s="424"/>
      <c r="Z157" s="35"/>
      <c r="AA157" s="36"/>
      <c r="AB157" s="236"/>
      <c r="AC157" s="35"/>
      <c r="AD157" s="36"/>
      <c r="AE157" s="236"/>
      <c r="AF157" s="35"/>
      <c r="AG157" s="36"/>
      <c r="AH157" s="426"/>
      <c r="AI157" s="17"/>
      <c r="AJ157" s="17"/>
      <c r="AK157" s="17"/>
    </row>
    <row r="158" spans="1:37" ht="22.5" customHeight="1" x14ac:dyDescent="0.2">
      <c r="A158" s="2" t="s">
        <v>22</v>
      </c>
      <c r="B158" s="6">
        <f>B162</f>
        <v>41.188793000000068</v>
      </c>
      <c r="C158" s="1">
        <v>7.0349999999999996E-2</v>
      </c>
      <c r="D158" s="8">
        <f>+B158*C158</f>
        <v>2.8976315875500047</v>
      </c>
      <c r="E158" s="6"/>
      <c r="F158" s="1"/>
      <c r="G158" s="8"/>
      <c r="H158" s="6"/>
      <c r="I158" s="1"/>
      <c r="J158" s="8"/>
      <c r="K158" s="6">
        <f>+B158+E158+H158</f>
        <v>41.188793000000068</v>
      </c>
      <c r="L158" s="8">
        <f>+D158+G158+J158</f>
        <v>2.8976315875500047</v>
      </c>
      <c r="M158" s="6"/>
      <c r="N158" s="6"/>
      <c r="O158" s="7"/>
      <c r="P158" s="7"/>
      <c r="Q158" s="7"/>
      <c r="R158" s="51"/>
      <c r="S158" s="8"/>
      <c r="T158" s="107"/>
      <c r="U158" s="20"/>
      <c r="V158" s="8"/>
      <c r="W158" s="11">
        <f>L158+S158+V158</f>
        <v>2.8976315875500047</v>
      </c>
      <c r="X158" s="52"/>
      <c r="Y158" s="422">
        <v>0.17216915474000027</v>
      </c>
      <c r="Z158" s="313">
        <v>4.3248232650000065E-2</v>
      </c>
      <c r="AA158" s="240">
        <f>SUM(Y158:Z158)</f>
        <v>0.21541738739000033</v>
      </c>
      <c r="AB158" s="236"/>
      <c r="AC158" s="35"/>
      <c r="AD158" s="240">
        <f>SUM(AB158:AC158)</f>
        <v>0</v>
      </c>
      <c r="AE158" s="236"/>
      <c r="AF158" s="35"/>
      <c r="AG158" s="240">
        <f>SUM(AE158:AF158)</f>
        <v>0</v>
      </c>
      <c r="AH158" s="427">
        <f>AA158+AD158+AG158</f>
        <v>0.21541738739000033</v>
      </c>
      <c r="AI158" s="17"/>
      <c r="AJ158" s="17"/>
      <c r="AK158" s="17"/>
    </row>
    <row r="159" spans="1:37" ht="22.5" customHeight="1" x14ac:dyDescent="0.2">
      <c r="A159" s="2" t="s">
        <v>23</v>
      </c>
      <c r="B159" s="6"/>
      <c r="C159" s="1"/>
      <c r="D159" s="8"/>
      <c r="E159" s="6"/>
      <c r="F159" s="1"/>
      <c r="G159" s="8"/>
      <c r="H159" s="6"/>
      <c r="I159" s="1"/>
      <c r="J159" s="8"/>
      <c r="K159" s="6"/>
      <c r="L159" s="8"/>
      <c r="M159" s="6"/>
      <c r="N159" s="6"/>
      <c r="O159" s="7"/>
      <c r="P159" s="7"/>
      <c r="Q159" s="7"/>
      <c r="R159" s="51"/>
      <c r="S159" s="8"/>
      <c r="T159" s="107"/>
      <c r="U159" s="20"/>
      <c r="V159" s="8"/>
      <c r="W159" s="11"/>
      <c r="X159" s="52"/>
      <c r="Y159" s="424"/>
      <c r="Z159" s="35"/>
      <c r="AA159" s="36"/>
      <c r="AB159" s="236"/>
      <c r="AC159" s="35"/>
      <c r="AD159" s="36"/>
      <c r="AE159" s="236"/>
      <c r="AF159" s="35"/>
      <c r="AG159" s="36"/>
      <c r="AH159" s="426"/>
      <c r="AI159" s="17"/>
      <c r="AJ159" s="17"/>
      <c r="AK159" s="17"/>
    </row>
    <row r="160" spans="1:37" ht="22.5" customHeight="1" x14ac:dyDescent="0.2">
      <c r="A160" s="2" t="s">
        <v>26</v>
      </c>
      <c r="B160" s="6">
        <v>0</v>
      </c>
      <c r="C160" s="1">
        <v>3.0979999999999997E-2</v>
      </c>
      <c r="D160" s="8">
        <f>+B160*C160</f>
        <v>0</v>
      </c>
      <c r="E160" s="6"/>
      <c r="F160" s="1"/>
      <c r="G160" s="8"/>
      <c r="H160" s="6"/>
      <c r="I160" s="1"/>
      <c r="J160" s="8"/>
      <c r="K160" s="6">
        <f>+B160+E160+H160</f>
        <v>0</v>
      </c>
      <c r="L160" s="8">
        <f>+D160+G160+J160</f>
        <v>0</v>
      </c>
      <c r="M160" s="6">
        <v>180</v>
      </c>
      <c r="N160" s="34">
        <v>13.428190000000001</v>
      </c>
      <c r="O160" s="7"/>
      <c r="P160" s="7"/>
      <c r="Q160" s="7"/>
      <c r="R160" s="51">
        <f t="shared" ref="R160:R161" si="160">SUM(N160:Q160)</f>
        <v>13.428190000000001</v>
      </c>
      <c r="S160" s="8">
        <f>+M160*R160/1000</f>
        <v>2.4170742000000001</v>
      </c>
      <c r="T160" s="107"/>
      <c r="U160" s="20"/>
      <c r="V160" s="8"/>
      <c r="W160" s="11">
        <f>L160+S160+V160</f>
        <v>2.4170742000000001</v>
      </c>
      <c r="X160" s="52"/>
      <c r="Y160" s="424"/>
      <c r="Z160" s="35"/>
      <c r="AA160" s="240">
        <f t="shared" ref="AA160:AA161" si="161">SUM(Y160:Z160)</f>
        <v>0</v>
      </c>
      <c r="AB160" s="234">
        <v>0</v>
      </c>
      <c r="AC160" s="200">
        <v>0</v>
      </c>
      <c r="AD160" s="240">
        <f t="shared" ref="AD160" si="162">SUM(AB160:AC160)</f>
        <v>0</v>
      </c>
      <c r="AE160" s="234">
        <v>0</v>
      </c>
      <c r="AF160" s="200"/>
      <c r="AG160" s="240">
        <f>SUM(AE160:AF160)</f>
        <v>0</v>
      </c>
      <c r="AH160" s="427">
        <f>AA160+AD160+AG160</f>
        <v>0</v>
      </c>
      <c r="AI160" s="17"/>
      <c r="AJ160" s="17"/>
      <c r="AK160" s="17"/>
    </row>
    <row r="161" spans="1:37" s="24" customFormat="1" ht="22.5" customHeight="1" x14ac:dyDescent="0.2">
      <c r="A161" s="2" t="s">
        <v>27</v>
      </c>
      <c r="B161" s="122">
        <v>41.188793000000068</v>
      </c>
      <c r="C161" s="1">
        <f>C160</f>
        <v>3.0979999999999997E-2</v>
      </c>
      <c r="D161" s="31">
        <f>+B161*C161</f>
        <v>1.2760288071400019</v>
      </c>
      <c r="E161" s="122"/>
      <c r="F161" s="1"/>
      <c r="G161" s="31"/>
      <c r="H161" s="122"/>
      <c r="I161" s="91"/>
      <c r="J161" s="31"/>
      <c r="K161" s="122">
        <f>+B161+E161+H161</f>
        <v>41.188793000000068</v>
      </c>
      <c r="L161" s="31">
        <f>+D161+G161+J161</f>
        <v>1.2760288071400019</v>
      </c>
      <c r="M161" s="122">
        <v>116.592</v>
      </c>
      <c r="N161" s="34">
        <f>N160</f>
        <v>13.428190000000001</v>
      </c>
      <c r="O161" s="148"/>
      <c r="P161" s="148"/>
      <c r="Q161" s="53">
        <v>-0.32</v>
      </c>
      <c r="R161" s="51">
        <f t="shared" si="160"/>
        <v>13.10819</v>
      </c>
      <c r="S161" s="31">
        <f>+M161*R161/1000</f>
        <v>1.5283100884800001</v>
      </c>
      <c r="T161" s="125"/>
      <c r="U161" s="149"/>
      <c r="V161" s="31"/>
      <c r="W161" s="94">
        <f>L161+S161+V161</f>
        <v>2.8043388956200017</v>
      </c>
      <c r="X161" s="54"/>
      <c r="Y161" s="428"/>
      <c r="Z161" s="38"/>
      <c r="AA161" s="240">
        <f t="shared" si="161"/>
        <v>0</v>
      </c>
      <c r="AB161" s="251">
        <v>0.26772715450000045</v>
      </c>
      <c r="AC161" s="199">
        <v>-9.4734223900000154E-3</v>
      </c>
      <c r="AD161" s="240">
        <f t="shared" ref="AD161" si="163">SUM(AB161:AC161)</f>
        <v>0.25825373211000041</v>
      </c>
      <c r="AE161" s="251">
        <v>8.2377586000000145E-4</v>
      </c>
      <c r="AF161" s="199"/>
      <c r="AG161" s="240">
        <f>SUM(AE161:AF161)</f>
        <v>8.2377586000000145E-4</v>
      </c>
      <c r="AH161" s="427">
        <f>AA161+AD161+AG161</f>
        <v>0.2590775079700004</v>
      </c>
      <c r="AI161" s="17"/>
      <c r="AJ161" s="17"/>
      <c r="AK161" s="17"/>
    </row>
    <row r="162" spans="1:37" ht="22.5" customHeight="1" x14ac:dyDescent="0.2">
      <c r="A162" s="2" t="s">
        <v>31</v>
      </c>
      <c r="B162" s="6">
        <f>SUM(B160:B161)</f>
        <v>41.188793000000068</v>
      </c>
      <c r="C162" s="1"/>
      <c r="D162" s="8">
        <f>SUM(D160:D161)</f>
        <v>1.2760288071400019</v>
      </c>
      <c r="E162" s="6"/>
      <c r="F162" s="1"/>
      <c r="G162" s="8"/>
      <c r="H162" s="6"/>
      <c r="I162" s="1"/>
      <c r="J162" s="8"/>
      <c r="K162" s="6">
        <f>SUM(K160:K161)</f>
        <v>41.188793000000068</v>
      </c>
      <c r="L162" s="31">
        <f>SUM(L160:L161)</f>
        <v>1.2760288071400019</v>
      </c>
      <c r="M162" s="6">
        <f>M160+M161</f>
        <v>296.59199999999998</v>
      </c>
      <c r="N162" s="6"/>
      <c r="O162" s="7"/>
      <c r="P162" s="7"/>
      <c r="Q162" s="7"/>
      <c r="R162" s="167"/>
      <c r="S162" s="8">
        <f>SUM(S160:S161)</f>
        <v>3.9453842884800001</v>
      </c>
      <c r="T162" s="107"/>
      <c r="U162" s="20"/>
      <c r="V162" s="8"/>
      <c r="W162" s="94">
        <f>+W160+W161</f>
        <v>5.2214130956200018</v>
      </c>
      <c r="X162" s="54"/>
      <c r="Y162" s="428">
        <f t="shared" ref="Y162:AH162" si="164">+Y160+Y161</f>
        <v>0</v>
      </c>
      <c r="Z162" s="38">
        <f t="shared" si="164"/>
        <v>0</v>
      </c>
      <c r="AA162" s="40">
        <f t="shared" si="164"/>
        <v>0</v>
      </c>
      <c r="AB162" s="235">
        <f t="shared" si="164"/>
        <v>0.26772715450000045</v>
      </c>
      <c r="AC162" s="38">
        <f t="shared" si="164"/>
        <v>-9.4734223900000154E-3</v>
      </c>
      <c r="AD162" s="40">
        <f t="shared" si="164"/>
        <v>0.25825373211000041</v>
      </c>
      <c r="AE162" s="235">
        <f t="shared" ref="AE162:AG162" si="165">+AE160+AE161</f>
        <v>8.2377586000000145E-4</v>
      </c>
      <c r="AF162" s="199"/>
      <c r="AG162" s="40">
        <f t="shared" si="165"/>
        <v>8.2377586000000145E-4</v>
      </c>
      <c r="AH162" s="441">
        <f t="shared" si="164"/>
        <v>0.2590775079700004</v>
      </c>
      <c r="AI162" s="17"/>
      <c r="AJ162" s="17"/>
      <c r="AK162" s="17"/>
    </row>
    <row r="163" spans="1:37" ht="22.5" customHeight="1" x14ac:dyDescent="0.35">
      <c r="A163" s="2" t="s">
        <v>28</v>
      </c>
      <c r="B163" s="6">
        <f>B162</f>
        <v>41.188793000000068</v>
      </c>
      <c r="C163" s="1">
        <f>C158+C160</f>
        <v>0.10132999999999999</v>
      </c>
      <c r="D163" s="8">
        <f>D158+D162</f>
        <v>4.1736603946900068</v>
      </c>
      <c r="E163" s="6"/>
      <c r="F163" s="1"/>
      <c r="G163" s="8"/>
      <c r="H163" s="6"/>
      <c r="I163" s="1"/>
      <c r="J163" s="8"/>
      <c r="K163" s="92">
        <f>K162</f>
        <v>41.188793000000068</v>
      </c>
      <c r="L163" s="8">
        <f>L158+L162</f>
        <v>4.1736603946900068</v>
      </c>
      <c r="M163" s="6"/>
      <c r="N163" s="6"/>
      <c r="O163" s="7"/>
      <c r="P163" s="7"/>
      <c r="Q163" s="7"/>
      <c r="R163" s="51"/>
      <c r="S163" s="8">
        <f>S158+S162</f>
        <v>3.9453842884800001</v>
      </c>
      <c r="T163" s="107"/>
      <c r="U163" s="20"/>
      <c r="V163" s="8"/>
      <c r="W163" s="8">
        <f>W158+W162</f>
        <v>8.1190446831700065</v>
      </c>
      <c r="X163" s="52"/>
      <c r="Y163" s="424">
        <f t="shared" ref="Y163:AH163" si="166">Y158+Y162</f>
        <v>0.17216915474000027</v>
      </c>
      <c r="Z163" s="35">
        <f t="shared" si="166"/>
        <v>4.3248232650000065E-2</v>
      </c>
      <c r="AA163" s="36">
        <f t="shared" si="166"/>
        <v>0.21541738739000033</v>
      </c>
      <c r="AB163" s="236">
        <f t="shared" si="166"/>
        <v>0.26772715450000045</v>
      </c>
      <c r="AC163" s="35">
        <f t="shared" si="166"/>
        <v>-9.4734223900000154E-3</v>
      </c>
      <c r="AD163" s="36">
        <f t="shared" si="166"/>
        <v>0.25825373211000041</v>
      </c>
      <c r="AE163" s="236">
        <f t="shared" ref="AE163:AG163" si="167">AE158+AE162</f>
        <v>8.2377586000000145E-4</v>
      </c>
      <c r="AF163" s="200"/>
      <c r="AG163" s="36">
        <f t="shared" si="167"/>
        <v>8.2377586000000145E-4</v>
      </c>
      <c r="AH163" s="426">
        <f t="shared" si="166"/>
        <v>0.47449489536000072</v>
      </c>
      <c r="AI163" s="17"/>
      <c r="AJ163" s="17"/>
      <c r="AK163" s="17"/>
    </row>
    <row r="164" spans="1:37" ht="10.5" customHeight="1" x14ac:dyDescent="0.25">
      <c r="A164" s="63"/>
      <c r="B164" s="6"/>
      <c r="C164" s="1"/>
      <c r="D164" s="8"/>
      <c r="E164" s="6"/>
      <c r="F164" s="1"/>
      <c r="G164" s="8"/>
      <c r="H164" s="6"/>
      <c r="I164" s="1"/>
      <c r="J164" s="8"/>
      <c r="K164" s="6"/>
      <c r="L164" s="8"/>
      <c r="M164" s="6"/>
      <c r="N164" s="6"/>
      <c r="O164" s="7"/>
      <c r="P164" s="7"/>
      <c r="Q164" s="7"/>
      <c r="R164" s="51"/>
      <c r="S164" s="8"/>
      <c r="T164" s="107"/>
      <c r="U164" s="20"/>
      <c r="V164" s="8"/>
      <c r="W164" s="11"/>
      <c r="X164" s="52"/>
      <c r="Y164" s="424"/>
      <c r="Z164" s="35"/>
      <c r="AA164" s="36"/>
      <c r="AB164" s="236"/>
      <c r="AC164" s="35"/>
      <c r="AD164" s="36"/>
      <c r="AE164" s="236"/>
      <c r="AF164" s="35"/>
      <c r="AG164" s="36"/>
      <c r="AH164" s="426"/>
      <c r="AI164" s="17"/>
      <c r="AJ164" s="17"/>
      <c r="AK164" s="17"/>
    </row>
    <row r="165" spans="1:37" ht="22.5" customHeight="1" x14ac:dyDescent="0.25">
      <c r="A165" s="63" t="s">
        <v>65</v>
      </c>
      <c r="B165" s="6"/>
      <c r="C165" s="1"/>
      <c r="D165" s="8"/>
      <c r="E165" s="6"/>
      <c r="F165" s="1"/>
      <c r="G165" s="8"/>
      <c r="H165" s="6"/>
      <c r="I165" s="1"/>
      <c r="J165" s="8"/>
      <c r="K165" s="6"/>
      <c r="L165" s="8"/>
      <c r="M165" s="6"/>
      <c r="N165" s="6"/>
      <c r="O165" s="7"/>
      <c r="P165" s="7"/>
      <c r="Q165" s="7"/>
      <c r="R165" s="51"/>
      <c r="S165" s="8"/>
      <c r="T165" s="107"/>
      <c r="U165" s="20"/>
      <c r="V165" s="8"/>
      <c r="W165" s="11"/>
      <c r="X165" s="52"/>
      <c r="Y165" s="424"/>
      <c r="Z165" s="35"/>
      <c r="AA165" s="36"/>
      <c r="AB165" s="236"/>
      <c r="AC165" s="35"/>
      <c r="AD165" s="36"/>
      <c r="AE165" s="236"/>
      <c r="AF165" s="35"/>
      <c r="AG165" s="36"/>
      <c r="AH165" s="426"/>
      <c r="AI165" s="17"/>
      <c r="AJ165" s="17"/>
      <c r="AK165" s="17"/>
    </row>
    <row r="166" spans="1:37" ht="22.5" customHeight="1" x14ac:dyDescent="0.2">
      <c r="A166" s="2" t="s">
        <v>22</v>
      </c>
      <c r="B166" s="6">
        <v>78.143044000000003</v>
      </c>
      <c r="C166" s="1">
        <v>7.4300000000000005E-2</v>
      </c>
      <c r="D166" s="8">
        <f>+B166*C166</f>
        <v>5.8060281692000002</v>
      </c>
      <c r="E166" s="6"/>
      <c r="F166" s="1"/>
      <c r="G166" s="8"/>
      <c r="H166" s="6"/>
      <c r="I166" s="1"/>
      <c r="J166" s="8"/>
      <c r="K166" s="6">
        <f t="shared" ref="K166:K167" si="168">+B166+E166+H166</f>
        <v>78.143044000000003</v>
      </c>
      <c r="L166" s="8">
        <f t="shared" ref="L166:L167" si="169">+D166+G166+J166</f>
        <v>5.8060281692000002</v>
      </c>
      <c r="M166" s="6"/>
      <c r="N166" s="6"/>
      <c r="O166" s="7"/>
      <c r="P166" s="7"/>
      <c r="Q166" s="7"/>
      <c r="R166" s="51"/>
      <c r="S166" s="8"/>
      <c r="T166" s="107"/>
      <c r="U166" s="20"/>
      <c r="V166" s="8"/>
      <c r="W166" s="11">
        <f>L166+S166+V166</f>
        <v>5.8060281692000002</v>
      </c>
      <c r="X166" s="52"/>
      <c r="Y166" s="422">
        <v>0.32273077172000003</v>
      </c>
      <c r="Z166" s="200">
        <v>0.12190314864</v>
      </c>
      <c r="AA166" s="240">
        <f>SUM(Y166:Z166)</f>
        <v>0.44463392036000005</v>
      </c>
      <c r="AB166" s="236"/>
      <c r="AC166" s="35"/>
      <c r="AD166" s="240"/>
      <c r="AE166" s="236"/>
      <c r="AF166" s="35"/>
      <c r="AG166" s="240">
        <f>SUM(AE166:AF166)</f>
        <v>0</v>
      </c>
      <c r="AH166" s="426">
        <f>AA166+AD166+AG166</f>
        <v>0.44463392036000005</v>
      </c>
      <c r="AI166" s="17"/>
      <c r="AJ166" s="17"/>
      <c r="AK166" s="17"/>
    </row>
    <row r="167" spans="1:37" ht="22.5" customHeight="1" x14ac:dyDescent="0.2">
      <c r="A167" s="2" t="s">
        <v>23</v>
      </c>
      <c r="B167" s="6">
        <f>B166</f>
        <v>78.143044000000003</v>
      </c>
      <c r="C167" s="1">
        <f>D167/B167</f>
        <v>0.17480000000000004</v>
      </c>
      <c r="D167" s="31">
        <f>D168-D166</f>
        <v>13.659404091200003</v>
      </c>
      <c r="E167" s="6"/>
      <c r="F167" s="1"/>
      <c r="G167" s="8"/>
      <c r="H167" s="6"/>
      <c r="I167" s="1"/>
      <c r="J167" s="8"/>
      <c r="K167" s="6">
        <f t="shared" si="168"/>
        <v>78.143044000000003</v>
      </c>
      <c r="L167" s="31">
        <f t="shared" si="169"/>
        <v>13.659404091200003</v>
      </c>
      <c r="M167" s="6"/>
      <c r="N167" s="6"/>
      <c r="O167" s="7"/>
      <c r="P167" s="7"/>
      <c r="Q167" s="7"/>
      <c r="R167" s="51"/>
      <c r="S167" s="8"/>
      <c r="T167" s="107"/>
      <c r="U167" s="20"/>
      <c r="V167" s="8"/>
      <c r="W167" s="94">
        <f>L167+S167+V167</f>
        <v>13.659404091200003</v>
      </c>
      <c r="X167" s="54"/>
      <c r="Y167" s="428"/>
      <c r="Z167" s="38"/>
      <c r="AA167" s="240">
        <f>SUM(Y167:Z167)</f>
        <v>0</v>
      </c>
      <c r="AB167" s="251">
        <v>0.27565934777619561</v>
      </c>
      <c r="AC167" s="199">
        <v>3.3695124286712E-3</v>
      </c>
      <c r="AD167" s="240">
        <f>SUM(AB167:AC167)</f>
        <v>0.27902886020486678</v>
      </c>
      <c r="AE167" s="251">
        <v>0.37899376340000002</v>
      </c>
      <c r="AF167" s="199"/>
      <c r="AG167" s="240">
        <f>SUM(AE167:AF167)</f>
        <v>0.37899376340000002</v>
      </c>
      <c r="AH167" s="442">
        <f>AA167+AD167+AG167</f>
        <v>0.65802262360486674</v>
      </c>
      <c r="AI167" s="17"/>
      <c r="AJ167" s="17"/>
      <c r="AK167" s="17"/>
    </row>
    <row r="168" spans="1:37" s="24" customFormat="1" ht="22.5" customHeight="1" x14ac:dyDescent="0.2">
      <c r="A168" s="2" t="s">
        <v>24</v>
      </c>
      <c r="B168" s="6">
        <f>B167</f>
        <v>78.143044000000003</v>
      </c>
      <c r="C168" s="1">
        <f>C166+C167</f>
        <v>0.24910000000000004</v>
      </c>
      <c r="D168" s="8">
        <v>19.465432260400004</v>
      </c>
      <c r="E168" s="122"/>
      <c r="F168" s="1"/>
      <c r="G168" s="31"/>
      <c r="H168" s="122"/>
      <c r="I168" s="91"/>
      <c r="J168" s="31"/>
      <c r="K168" s="248">
        <f>K167</f>
        <v>78.143044000000003</v>
      </c>
      <c r="L168" s="8">
        <f>+D168+G168+J168</f>
        <v>19.465432260400004</v>
      </c>
      <c r="M168" s="122"/>
      <c r="N168" s="122"/>
      <c r="O168" s="148"/>
      <c r="P168" s="148"/>
      <c r="Q168" s="148"/>
      <c r="R168" s="51"/>
      <c r="S168" s="31"/>
      <c r="T168" s="125"/>
      <c r="U168" s="149"/>
      <c r="V168" s="31"/>
      <c r="W168" s="11">
        <f>SUM(W166:W167)</f>
        <v>19.465432260400004</v>
      </c>
      <c r="X168" s="52"/>
      <c r="Y168" s="424">
        <f t="shared" ref="Y168:AH168" si="170">SUM(Y166:Y167)</f>
        <v>0.32273077172000003</v>
      </c>
      <c r="Z168" s="35">
        <f t="shared" si="170"/>
        <v>0.12190314864</v>
      </c>
      <c r="AA168" s="36">
        <f t="shared" si="170"/>
        <v>0.44463392036000005</v>
      </c>
      <c r="AB168" s="236">
        <f t="shared" si="170"/>
        <v>0.27565934777619561</v>
      </c>
      <c r="AC168" s="35">
        <f t="shared" si="170"/>
        <v>3.3695124286712E-3</v>
      </c>
      <c r="AD168" s="36">
        <f t="shared" si="170"/>
        <v>0.27902886020486678</v>
      </c>
      <c r="AE168" s="236">
        <f t="shared" ref="AE168:AG168" si="171">SUM(AE166:AE167)</f>
        <v>0.37899376340000002</v>
      </c>
      <c r="AF168" s="35"/>
      <c r="AG168" s="36">
        <f t="shared" si="171"/>
        <v>0.37899376340000002</v>
      </c>
      <c r="AH168" s="426">
        <f t="shared" si="170"/>
        <v>1.1026565439648668</v>
      </c>
      <c r="AI168" s="17"/>
      <c r="AJ168" s="17"/>
      <c r="AK168" s="17"/>
    </row>
    <row r="169" spans="1:37" s="24" customFormat="1" ht="22.5" customHeight="1" x14ac:dyDescent="0.25">
      <c r="A169" s="63"/>
      <c r="B169" s="122"/>
      <c r="C169" s="1"/>
      <c r="D169" s="222"/>
      <c r="E169" s="122"/>
      <c r="F169" s="1"/>
      <c r="G169" s="31"/>
      <c r="H169" s="122"/>
      <c r="I169" s="91"/>
      <c r="J169" s="31"/>
      <c r="K169" s="122"/>
      <c r="L169" s="31"/>
      <c r="M169" s="122"/>
      <c r="N169" s="122"/>
      <c r="O169" s="148"/>
      <c r="P169" s="148"/>
      <c r="Q169" s="148"/>
      <c r="R169" s="51"/>
      <c r="S169" s="31"/>
      <c r="T169" s="125"/>
      <c r="U169" s="149"/>
      <c r="V169" s="31"/>
      <c r="W169" s="94"/>
      <c r="X169" s="54"/>
      <c r="Y169" s="428"/>
      <c r="Z169" s="38"/>
      <c r="AA169" s="40"/>
      <c r="AB169" s="235"/>
      <c r="AC169" s="38"/>
      <c r="AD169" s="40"/>
      <c r="AE169" s="235"/>
      <c r="AF169" s="38"/>
      <c r="AG169" s="40"/>
      <c r="AH169" s="441"/>
      <c r="AI169" s="17"/>
      <c r="AJ169" s="17"/>
      <c r="AK169" s="17"/>
    </row>
    <row r="170" spans="1:37" s="24" customFormat="1" ht="22.5" customHeight="1" x14ac:dyDescent="0.25">
      <c r="A170" s="63" t="s">
        <v>34</v>
      </c>
      <c r="B170" s="122"/>
      <c r="C170" s="1"/>
      <c r="D170" s="31"/>
      <c r="E170" s="122"/>
      <c r="F170" s="1"/>
      <c r="G170" s="31"/>
      <c r="H170" s="122"/>
      <c r="I170" s="91"/>
      <c r="J170" s="31"/>
      <c r="K170" s="122"/>
      <c r="L170" s="31"/>
      <c r="M170" s="122"/>
      <c r="N170" s="122"/>
      <c r="O170" s="148"/>
      <c r="P170" s="148"/>
      <c r="Q170" s="148"/>
      <c r="R170" s="51"/>
      <c r="S170" s="31"/>
      <c r="T170" s="125"/>
      <c r="U170" s="149"/>
      <c r="V170" s="31"/>
      <c r="W170" s="94"/>
      <c r="X170" s="54"/>
      <c r="Y170" s="428"/>
      <c r="Z170" s="38"/>
      <c r="AA170" s="40"/>
      <c r="AB170" s="235"/>
      <c r="AC170" s="38"/>
      <c r="AD170" s="40"/>
      <c r="AE170" s="235"/>
      <c r="AF170" s="38"/>
      <c r="AG170" s="40"/>
      <c r="AH170" s="441"/>
      <c r="AI170" s="17"/>
      <c r="AJ170" s="17"/>
      <c r="AK170" s="17"/>
    </row>
    <row r="171" spans="1:37" s="24" customFormat="1" ht="22.5" customHeight="1" x14ac:dyDescent="0.25">
      <c r="A171" s="63" t="s">
        <v>22</v>
      </c>
      <c r="B171" s="6">
        <f>B158+B166</f>
        <v>119.33183700000006</v>
      </c>
      <c r="C171" s="1"/>
      <c r="D171" s="8">
        <f>D158+D166</f>
        <v>8.7036597567500049</v>
      </c>
      <c r="E171" s="122"/>
      <c r="F171" s="1"/>
      <c r="G171" s="31"/>
      <c r="H171" s="122"/>
      <c r="I171" s="91"/>
      <c r="J171" s="31"/>
      <c r="K171" s="6">
        <f t="shared" ref="K171:K172" si="172">+B171+E171+H171</f>
        <v>119.33183700000006</v>
      </c>
      <c r="L171" s="8">
        <f t="shared" ref="L171:L172" si="173">+D171+G171+J171</f>
        <v>8.7036597567500049</v>
      </c>
      <c r="M171" s="6">
        <f>M158+M166</f>
        <v>0</v>
      </c>
      <c r="N171" s="6"/>
      <c r="O171" s="7"/>
      <c r="P171" s="7"/>
      <c r="Q171" s="7"/>
      <c r="R171" s="51"/>
      <c r="S171" s="8">
        <f>S158+S166</f>
        <v>0</v>
      </c>
      <c r="T171" s="125"/>
      <c r="U171" s="149"/>
      <c r="V171" s="31"/>
      <c r="W171" s="11">
        <f>L171+S171+V171</f>
        <v>8.7036597567500049</v>
      </c>
      <c r="X171" s="52"/>
      <c r="Y171" s="424">
        <f>Y158+Y166</f>
        <v>0.49489992646000031</v>
      </c>
      <c r="Z171" s="35">
        <f>Z158+Z166</f>
        <v>0.16515138129000007</v>
      </c>
      <c r="AA171" s="240">
        <f>SUM(Y171:Z171)</f>
        <v>0.66005130775000032</v>
      </c>
      <c r="AB171" s="236">
        <f>AB158+AB166</f>
        <v>0</v>
      </c>
      <c r="AC171" s="35">
        <f>AC158+AC166</f>
        <v>0</v>
      </c>
      <c r="AD171" s="240">
        <f>SUM(AB171:AC171)</f>
        <v>0</v>
      </c>
      <c r="AE171" s="236">
        <f>AE158+AE166</f>
        <v>0</v>
      </c>
      <c r="AF171" s="35"/>
      <c r="AG171" s="240">
        <f>SUM(AE171:AF171)</f>
        <v>0</v>
      </c>
      <c r="AH171" s="426">
        <f>AA171+AD171+AG171</f>
        <v>0.66005130775000032</v>
      </c>
      <c r="AI171" s="17"/>
      <c r="AJ171" s="17"/>
      <c r="AK171" s="17"/>
    </row>
    <row r="172" spans="1:37" s="24" customFormat="1" ht="22.5" customHeight="1" x14ac:dyDescent="0.25">
      <c r="A172" s="63" t="s">
        <v>23</v>
      </c>
      <c r="B172" s="6">
        <f>B162+B167</f>
        <v>119.33183700000006</v>
      </c>
      <c r="C172" s="1"/>
      <c r="D172" s="31">
        <f>D162+D167</f>
        <v>14.935432898340004</v>
      </c>
      <c r="E172" s="122"/>
      <c r="F172" s="1"/>
      <c r="G172" s="31"/>
      <c r="H172" s="122"/>
      <c r="I172" s="91"/>
      <c r="J172" s="31"/>
      <c r="K172" s="6">
        <f t="shared" si="172"/>
        <v>119.33183700000006</v>
      </c>
      <c r="L172" s="31">
        <f t="shared" si="173"/>
        <v>14.935432898340004</v>
      </c>
      <c r="M172" s="6">
        <f>M162+M167</f>
        <v>296.59199999999998</v>
      </c>
      <c r="N172" s="168"/>
      <c r="O172" s="169"/>
      <c r="P172" s="169"/>
      <c r="Q172" s="169"/>
      <c r="R172" s="135"/>
      <c r="S172" s="31">
        <f>S162+S167</f>
        <v>3.9453842884800001</v>
      </c>
      <c r="T172" s="125"/>
      <c r="U172" s="149"/>
      <c r="V172" s="31"/>
      <c r="W172" s="94">
        <f>L172+S172+V172</f>
        <v>18.880817186820003</v>
      </c>
      <c r="X172" s="54"/>
      <c r="Y172" s="428">
        <f>Y162+Y167</f>
        <v>0</v>
      </c>
      <c r="Z172" s="38">
        <f>Z162+Z167</f>
        <v>0</v>
      </c>
      <c r="AA172" s="240">
        <f>SUM(Y172:Z172)</f>
        <v>0</v>
      </c>
      <c r="AB172" s="235">
        <f>AB162+AB167</f>
        <v>0.54338650227619611</v>
      </c>
      <c r="AC172" s="38">
        <f>AC162+AC167</f>
        <v>-6.1039099613288154E-3</v>
      </c>
      <c r="AD172" s="240">
        <f>SUM(AB172:AC172)</f>
        <v>0.5372825923148673</v>
      </c>
      <c r="AE172" s="235">
        <f>AE162+AE167</f>
        <v>0.37981753926</v>
      </c>
      <c r="AF172" s="38"/>
      <c r="AG172" s="240">
        <f>SUM(AE172:AF172)</f>
        <v>0.37981753926</v>
      </c>
      <c r="AH172" s="441">
        <f>AA172+AD172+AG172</f>
        <v>0.91710013157486725</v>
      </c>
      <c r="AI172" s="17"/>
      <c r="AJ172" s="17"/>
      <c r="AK172" s="17"/>
    </row>
    <row r="173" spans="1:37" s="17" customFormat="1" ht="22.5" customHeight="1" x14ac:dyDescent="0.25">
      <c r="A173" s="170" t="s">
        <v>14</v>
      </c>
      <c r="B173" s="65">
        <f>B172</f>
        <v>119.33183700000006</v>
      </c>
      <c r="C173" s="100"/>
      <c r="D173" s="101">
        <f>SUM(D171:D172)</f>
        <v>23.63909265509001</v>
      </c>
      <c r="E173" s="65"/>
      <c r="F173" s="100"/>
      <c r="G173" s="101"/>
      <c r="H173" s="65"/>
      <c r="I173" s="100"/>
      <c r="J173" s="101"/>
      <c r="K173" s="65">
        <f>K172</f>
        <v>119.33183700000006</v>
      </c>
      <c r="L173" s="101">
        <f>+D173+G173+J173</f>
        <v>23.63909265509001</v>
      </c>
      <c r="M173" s="65"/>
      <c r="N173" s="103"/>
      <c r="O173" s="103"/>
      <c r="P173" s="103"/>
      <c r="Q173" s="103"/>
      <c r="R173" s="171"/>
      <c r="S173" s="101">
        <f>SUM(S171:S172)</f>
        <v>3.9453842884800001</v>
      </c>
      <c r="T173" s="69"/>
      <c r="U173" s="70"/>
      <c r="V173" s="101"/>
      <c r="W173" s="121">
        <f>SUM(W171:W172)</f>
        <v>27.58447694357001</v>
      </c>
      <c r="X173" s="106"/>
      <c r="Y173" s="431">
        <f t="shared" ref="Y173:AH173" si="174">SUM(Y171:Y172)</f>
        <v>0.49489992646000031</v>
      </c>
      <c r="Z173" s="191">
        <f t="shared" si="174"/>
        <v>0.16515138129000007</v>
      </c>
      <c r="AA173" s="36">
        <f t="shared" si="174"/>
        <v>0.66005130775000032</v>
      </c>
      <c r="AB173" s="238">
        <f t="shared" si="174"/>
        <v>0.54338650227619611</v>
      </c>
      <c r="AC173" s="191">
        <f t="shared" si="174"/>
        <v>-6.1039099613288154E-3</v>
      </c>
      <c r="AD173" s="36">
        <f t="shared" si="174"/>
        <v>0.5372825923148673</v>
      </c>
      <c r="AE173" s="238">
        <f t="shared" ref="AE173:AG173" si="175">SUM(AE171:AE172)</f>
        <v>0.37981753926</v>
      </c>
      <c r="AF173" s="191"/>
      <c r="AG173" s="36">
        <f t="shared" si="175"/>
        <v>0.37981753926</v>
      </c>
      <c r="AH173" s="432">
        <f t="shared" si="174"/>
        <v>1.5771514393248676</v>
      </c>
    </row>
    <row r="174" spans="1:37" ht="11.25" customHeight="1" x14ac:dyDescent="0.25">
      <c r="A174" s="63"/>
      <c r="B174" s="6"/>
      <c r="C174" s="1"/>
      <c r="D174" s="8"/>
      <c r="E174" s="6"/>
      <c r="F174" s="1"/>
      <c r="G174" s="8"/>
      <c r="H174" s="6"/>
      <c r="I174" s="1"/>
      <c r="J174" s="8"/>
      <c r="K174" s="6"/>
      <c r="L174" s="8"/>
      <c r="M174" s="6"/>
      <c r="N174" s="7"/>
      <c r="O174" s="7"/>
      <c r="P174" s="7"/>
      <c r="Q174" s="7"/>
      <c r="R174" s="172"/>
      <c r="S174" s="8"/>
      <c r="T174" s="107"/>
      <c r="U174" s="20"/>
      <c r="V174" s="8"/>
      <c r="W174" s="108"/>
      <c r="X174" s="106"/>
      <c r="Y174" s="431"/>
      <c r="Z174" s="191"/>
      <c r="AA174" s="239"/>
      <c r="AB174" s="238"/>
      <c r="AC174" s="191"/>
      <c r="AD174" s="239"/>
      <c r="AE174" s="238"/>
      <c r="AF174" s="191"/>
      <c r="AG174" s="239"/>
      <c r="AH174" s="432"/>
      <c r="AI174" s="17"/>
      <c r="AJ174" s="17"/>
      <c r="AK174" s="17"/>
    </row>
    <row r="175" spans="1:37" ht="21.6" customHeight="1" x14ac:dyDescent="0.25">
      <c r="A175" s="63" t="s">
        <v>16</v>
      </c>
      <c r="B175" s="6"/>
      <c r="C175" s="1"/>
      <c r="D175" s="8"/>
      <c r="E175" s="6"/>
      <c r="F175" s="1"/>
      <c r="G175" s="8"/>
      <c r="H175" s="6"/>
      <c r="I175" s="1"/>
      <c r="J175" s="8"/>
      <c r="K175" s="6"/>
      <c r="L175" s="8"/>
      <c r="M175" s="6"/>
      <c r="N175" s="7"/>
      <c r="O175" s="7"/>
      <c r="P175" s="7"/>
      <c r="Q175" s="7"/>
      <c r="R175" s="172"/>
      <c r="S175" s="8"/>
      <c r="T175" s="107"/>
      <c r="U175" s="20"/>
      <c r="V175" s="8"/>
      <c r="W175" s="108"/>
      <c r="X175" s="106"/>
      <c r="Y175" s="431"/>
      <c r="Z175" s="191"/>
      <c r="AA175" s="239"/>
      <c r="AB175" s="238"/>
      <c r="AC175" s="191"/>
      <c r="AD175" s="239"/>
      <c r="AE175" s="238"/>
      <c r="AF175" s="191"/>
      <c r="AG175" s="239"/>
      <c r="AH175" s="432"/>
      <c r="AI175" s="17"/>
      <c r="AJ175" s="17"/>
      <c r="AK175" s="17"/>
    </row>
    <row r="176" spans="1:37" ht="21.6" customHeight="1" x14ac:dyDescent="0.25">
      <c r="A176" s="63" t="s">
        <v>22</v>
      </c>
      <c r="B176" s="6">
        <f>B29+B91+B151+B171</f>
        <v>8018.032953934633</v>
      </c>
      <c r="C176" s="1"/>
      <c r="D176" s="8">
        <f>+D29+D91+D151+D171</f>
        <v>644.57400783750018</v>
      </c>
      <c r="E176" s="6">
        <f>E29+E91+E151+E171</f>
        <v>1600.8551307232058</v>
      </c>
      <c r="F176" s="1"/>
      <c r="G176" s="8">
        <f>+G29+G91+G151+G171</f>
        <v>128.70975712190696</v>
      </c>
      <c r="H176" s="6">
        <f>H29+H91+H151+H171</f>
        <v>228.30099464061891</v>
      </c>
      <c r="I176" s="1"/>
      <c r="J176" s="8">
        <f>+J29+J91+J151+J171</f>
        <v>18.832730375709961</v>
      </c>
      <c r="K176" s="6">
        <f t="shared" ref="K176:K178" si="176">+B176+E176+H176</f>
        <v>9847.1890792984577</v>
      </c>
      <c r="L176" s="8">
        <f t="shared" ref="L176:L177" si="177">+D176+G176+J176</f>
        <v>792.11649533511707</v>
      </c>
      <c r="M176" s="6">
        <f>M29+M91+M151+M171</f>
        <v>0</v>
      </c>
      <c r="N176" s="7"/>
      <c r="O176" s="7"/>
      <c r="P176" s="7"/>
      <c r="Q176" s="7"/>
      <c r="R176" s="172"/>
      <c r="S176" s="8">
        <f>S29+S91+S151+S171</f>
        <v>0</v>
      </c>
      <c r="T176" s="107">
        <f>T29+T91+T151+T171</f>
        <v>0</v>
      </c>
      <c r="U176" s="20"/>
      <c r="V176" s="8">
        <f>V29+V91+V151+V171</f>
        <v>0</v>
      </c>
      <c r="W176" s="11">
        <f>L176+S176+V176</f>
        <v>792.11649533511707</v>
      </c>
      <c r="X176" s="52"/>
      <c r="Y176" s="424">
        <f>Y29+Y91+Y151+Y171</f>
        <v>42.158690404108434</v>
      </c>
      <c r="Z176" s="35">
        <f>Z29+Z91+Z151+Z171</f>
        <v>17.19677939667368</v>
      </c>
      <c r="AA176" s="36">
        <f>SUM(Y176:Z176)</f>
        <v>59.355469800782117</v>
      </c>
      <c r="AB176" s="236">
        <f>AB29+AB91+AB151+AB171</f>
        <v>1.1206012256062067E-2</v>
      </c>
      <c r="AC176" s="35">
        <f>AC29+AC91+AC151+AC171</f>
        <v>1.8240922165896882E-4</v>
      </c>
      <c r="AD176" s="36">
        <f>SUM(AB176:AC176)</f>
        <v>1.1388421477721036E-2</v>
      </c>
      <c r="AE176" s="236">
        <f t="shared" ref="AE176" si="178">AE29+AE91+AE151+AE171</f>
        <v>1.6052211894041031E-3</v>
      </c>
      <c r="AF176" s="35"/>
      <c r="AG176" s="36">
        <f>SUM(AE176:AF176)</f>
        <v>1.6052211894041031E-3</v>
      </c>
      <c r="AH176" s="426">
        <f t="shared" ref="AH176" si="179">AH29+AH91+AH151+AH171</f>
        <v>59.368463443449265</v>
      </c>
      <c r="AI176" s="17"/>
      <c r="AJ176" s="17"/>
      <c r="AK176" s="17"/>
    </row>
    <row r="177" spans="1:37" ht="21.6" customHeight="1" x14ac:dyDescent="0.25">
      <c r="A177" s="63" t="s">
        <v>23</v>
      </c>
      <c r="B177" s="6">
        <f>B30+B92+B152+B172</f>
        <v>8018.032953934633</v>
      </c>
      <c r="C177" s="1"/>
      <c r="D177" s="31">
        <f>+D30+D92+D152+D172</f>
        <v>584.75172578407592</v>
      </c>
      <c r="E177" s="6">
        <f>E30+E92+E152+E172</f>
        <v>1600.8551307232058</v>
      </c>
      <c r="F177" s="1"/>
      <c r="G177" s="31">
        <f>+G30+G92+G152+G172</f>
        <v>69.972124294123759</v>
      </c>
      <c r="H177" s="6">
        <f>H30+H92+H152+H172</f>
        <v>228.30099464061891</v>
      </c>
      <c r="I177" s="1"/>
      <c r="J177" s="31">
        <f>+J30+J92+J152+J172</f>
        <v>5.9409352701766363</v>
      </c>
      <c r="K177" s="6">
        <f t="shared" si="176"/>
        <v>9847.1890792984577</v>
      </c>
      <c r="L177" s="31">
        <f t="shared" si="177"/>
        <v>660.66478534837631</v>
      </c>
      <c r="M177" s="6">
        <f>M30+M92+M152+M172</f>
        <v>11331.12537861183</v>
      </c>
      <c r="N177" s="7"/>
      <c r="O177" s="7"/>
      <c r="P177" s="7"/>
      <c r="Q177" s="7"/>
      <c r="R177" s="172"/>
      <c r="S177" s="31">
        <f>S30+S92+S152+S172</f>
        <v>119.25489885098307</v>
      </c>
      <c r="T177" s="6">
        <f>T30+T92+T152+T172</f>
        <v>6.2565997383190375</v>
      </c>
      <c r="U177" s="20"/>
      <c r="V177" s="31">
        <f>V30+V92+V152+V172</f>
        <v>120.62557843445714</v>
      </c>
      <c r="W177" s="94">
        <f>L177+S177+V177</f>
        <v>900.54526263381649</v>
      </c>
      <c r="X177" s="54"/>
      <c r="Y177" s="428">
        <f>Y30+Y92+Y152+Y172</f>
        <v>0</v>
      </c>
      <c r="Z177" s="38">
        <f>Z30+Z92+Z152+Z172</f>
        <v>0</v>
      </c>
      <c r="AA177" s="40">
        <f>SUM(Y177:Z177)</f>
        <v>0</v>
      </c>
      <c r="AB177" s="235">
        <f>AB30+AB92+AB152+AB172</f>
        <v>61.63609464816102</v>
      </c>
      <c r="AC177" s="38">
        <f>AC30+AC92+AC152+AC172</f>
        <v>-0.7492455625667499</v>
      </c>
      <c r="AD177" s="40">
        <f>SUM(AB177:AC177)</f>
        <v>60.886849085594271</v>
      </c>
      <c r="AE177" s="235">
        <f t="shared" ref="AE177" si="180">AE30+AE92+AE152+AE172</f>
        <v>24.387888527022145</v>
      </c>
      <c r="AF177" s="38"/>
      <c r="AG177" s="40">
        <f>SUM(AE177:AF177)</f>
        <v>24.387888527022145</v>
      </c>
      <c r="AH177" s="441">
        <f t="shared" ref="AH177" si="181">AH30+AH92+AH152+AH172</f>
        <v>85.274737612616434</v>
      </c>
      <c r="AI177" s="17"/>
      <c r="AJ177" s="17"/>
      <c r="AK177" s="17"/>
    </row>
    <row r="178" spans="1:37" ht="22.5" customHeight="1" thickBot="1" x14ac:dyDescent="0.3">
      <c r="A178" s="173" t="s">
        <v>16</v>
      </c>
      <c r="B178" s="174">
        <f>B31+B93+B153+B173</f>
        <v>8017.8432631849573</v>
      </c>
      <c r="C178" s="175"/>
      <c r="D178" s="176">
        <f>SUM(D176:D177)</f>
        <v>1229.3257336215761</v>
      </c>
      <c r="E178" s="174">
        <f>E31+E93+E153+E173</f>
        <v>1600.1248936584389</v>
      </c>
      <c r="F178" s="175"/>
      <c r="G178" s="176">
        <f>SUM(G176:G177)</f>
        <v>198.68188141603071</v>
      </c>
      <c r="H178" s="174">
        <f>H31+H93+H153+H173</f>
        <v>227.45694312604641</v>
      </c>
      <c r="I178" s="175"/>
      <c r="J178" s="176">
        <f>SUM(J176:J177)</f>
        <v>24.773665645886595</v>
      </c>
      <c r="K178" s="203">
        <f t="shared" si="176"/>
        <v>9845.4250999694414</v>
      </c>
      <c r="L178" s="176">
        <f>+D178+G178+J178</f>
        <v>1452.7812806834934</v>
      </c>
      <c r="M178" s="177">
        <f>SUM(M176:M177)</f>
        <v>11331.12537861183</v>
      </c>
      <c r="N178" s="178"/>
      <c r="O178" s="178"/>
      <c r="P178" s="178"/>
      <c r="Q178" s="178"/>
      <c r="R178" s="179"/>
      <c r="S178" s="180">
        <f>SUM(S176:S177)</f>
        <v>119.25489885098307</v>
      </c>
      <c r="T178" s="190">
        <f>SUM(T176:T177)</f>
        <v>6.2565997383190375</v>
      </c>
      <c r="U178" s="181"/>
      <c r="V178" s="176">
        <f>SUM(V176:V177)</f>
        <v>120.62557843445714</v>
      </c>
      <c r="W178" s="182">
        <f>SUM(W176:W177)</f>
        <v>1692.6617579689337</v>
      </c>
      <c r="X178" s="183"/>
      <c r="Y178" s="445">
        <f t="shared" ref="Y178:AH178" si="182">SUM(Y176:Y177)</f>
        <v>42.158690404108434</v>
      </c>
      <c r="Z178" s="446">
        <f t="shared" si="182"/>
        <v>17.19677939667368</v>
      </c>
      <c r="AA178" s="447">
        <f t="shared" si="182"/>
        <v>59.355469800782117</v>
      </c>
      <c r="AB178" s="448">
        <f t="shared" si="182"/>
        <v>61.647300660417081</v>
      </c>
      <c r="AC178" s="446">
        <f t="shared" si="182"/>
        <v>-0.74906315334509088</v>
      </c>
      <c r="AD178" s="447">
        <f t="shared" si="182"/>
        <v>60.89823750707199</v>
      </c>
      <c r="AE178" s="448">
        <f t="shared" ref="AE178:AG178" si="183">SUM(AE176:AE177)</f>
        <v>24.389493748211549</v>
      </c>
      <c r="AF178" s="446"/>
      <c r="AG178" s="447">
        <f t="shared" si="183"/>
        <v>24.389493748211549</v>
      </c>
      <c r="AH178" s="449">
        <f t="shared" si="182"/>
        <v>144.64320105606569</v>
      </c>
      <c r="AI178" s="17"/>
      <c r="AJ178" s="17"/>
      <c r="AK178" s="17"/>
    </row>
    <row r="179" spans="1:37" ht="22.5" customHeight="1" x14ac:dyDescent="0.25">
      <c r="B179" s="184"/>
      <c r="C179" s="185"/>
      <c r="D179" s="186"/>
      <c r="E179" s="20"/>
      <c r="F179" s="185"/>
      <c r="G179" s="20"/>
      <c r="H179" s="20"/>
      <c r="I179" s="185"/>
      <c r="J179" s="20"/>
      <c r="K179" s="184"/>
      <c r="L179" s="186"/>
      <c r="M179" s="184"/>
      <c r="N179" s="184"/>
      <c r="O179" s="184"/>
      <c r="P179" s="184"/>
      <c r="Q179" s="184"/>
      <c r="R179" s="172"/>
      <c r="S179" s="186"/>
      <c r="T179" s="20"/>
      <c r="U179" s="20"/>
      <c r="V179" s="20"/>
      <c r="W179" s="187"/>
      <c r="X179" s="187"/>
      <c r="AC179" s="250"/>
      <c r="AF179" s="250"/>
      <c r="AI179" s="17"/>
      <c r="AJ179" s="17"/>
      <c r="AK179" s="17"/>
    </row>
    <row r="180" spans="1:37" ht="22.5" customHeight="1" x14ac:dyDescent="0.25">
      <c r="B180" s="184"/>
      <c r="C180" s="185"/>
      <c r="D180" s="186"/>
      <c r="E180" s="20"/>
      <c r="F180" s="185"/>
      <c r="G180" s="20"/>
      <c r="H180" s="20"/>
      <c r="I180" s="185"/>
      <c r="J180" s="20"/>
      <c r="K180" s="184"/>
      <c r="L180" s="186"/>
      <c r="M180" s="184"/>
      <c r="N180" s="184"/>
      <c r="O180" s="184"/>
      <c r="P180" s="184"/>
      <c r="Q180" s="184"/>
      <c r="R180" s="172"/>
      <c r="S180" s="186"/>
      <c r="T180" s="20"/>
      <c r="U180" s="20"/>
      <c r="V180" s="20"/>
      <c r="W180" s="187"/>
      <c r="X180" s="187"/>
      <c r="AA180" s="245"/>
      <c r="AC180" s="197"/>
      <c r="AD180" s="245"/>
      <c r="AF180" s="197"/>
      <c r="AG180" s="245"/>
      <c r="AI180" s="17"/>
      <c r="AJ180" s="17"/>
      <c r="AK180" s="17"/>
    </row>
  </sheetData>
  <mergeCells count="18">
    <mergeCell ref="A1:A2"/>
    <mergeCell ref="B1:D1"/>
    <mergeCell ref="E1:G1"/>
    <mergeCell ref="H1:J1"/>
    <mergeCell ref="K1:L1"/>
    <mergeCell ref="Q3:Q4"/>
    <mergeCell ref="R3:R4"/>
    <mergeCell ref="Y1:AH1"/>
    <mergeCell ref="Y2:AA3"/>
    <mergeCell ref="AB2:AD3"/>
    <mergeCell ref="M1:S1"/>
    <mergeCell ref="AE2:AG3"/>
    <mergeCell ref="N2:R2"/>
    <mergeCell ref="N3:N4"/>
    <mergeCell ref="O3:O4"/>
    <mergeCell ref="P3:P4"/>
    <mergeCell ref="T1:V1"/>
    <mergeCell ref="W1:W4"/>
  </mergeCells>
  <phoneticPr fontId="29" type="noConversion"/>
  <printOptions horizontalCentered="1" verticalCentered="1"/>
  <pageMargins left="0.25" right="0.25" top="0.75" bottom="0.75" header="0.3" footer="0.3"/>
  <pageSetup paperSize="17" scale="20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BDEA-40B2-4C04-86EC-E1B6F26D8FCE}">
  <dimension ref="A1:AI183"/>
  <sheetViews>
    <sheetView showGridLines="0" view="pageBreakPreview" zoomScale="70" zoomScaleNormal="70" zoomScaleSheetLayoutView="70" workbookViewId="0">
      <pane xSplit="1" ySplit="5" topLeftCell="X6" activePane="bottomRight" state="frozen"/>
      <selection activeCell="Y78" sqref="Y78"/>
      <selection pane="topRight" activeCell="Y78" sqref="Y78"/>
      <selection pane="bottomLeft" activeCell="Y78" sqref="Y78"/>
      <selection pane="bottomRight" activeCell="AJ156" sqref="AJ156"/>
    </sheetView>
  </sheetViews>
  <sheetFormatPr defaultColWidth="9.28515625" defaultRowHeight="22.5" customHeight="1" x14ac:dyDescent="0.2"/>
  <cols>
    <col min="1" max="1" width="40.7109375" style="17" customWidth="1"/>
    <col min="2" max="2" width="13.85546875" style="192" customWidth="1"/>
    <col min="3" max="3" width="17.85546875" style="193" bestFit="1" customWidth="1"/>
    <col min="4" max="4" width="16.7109375" style="194" bestFit="1" customWidth="1"/>
    <col min="5" max="5" width="13.28515625" style="15" customWidth="1"/>
    <col min="6" max="6" width="13.42578125" style="15" bestFit="1" customWidth="1"/>
    <col min="7" max="7" width="13" style="15" bestFit="1" customWidth="1"/>
    <col min="8" max="8" width="11" style="15" bestFit="1" customWidth="1"/>
    <col min="9" max="9" width="13.42578125" style="15" bestFit="1" customWidth="1"/>
    <col min="10" max="10" width="16.85546875" style="15" bestFit="1" customWidth="1"/>
    <col min="11" max="11" width="18.5703125" style="192" bestFit="1" customWidth="1"/>
    <col min="12" max="12" width="15.28515625" style="194" customWidth="1"/>
    <col min="13" max="13" width="16.140625" style="192" customWidth="1"/>
    <col min="14" max="14" width="13.28515625" style="192" customWidth="1"/>
    <col min="15" max="15" width="14.85546875" style="192" customWidth="1"/>
    <col min="16" max="16" width="16.140625" style="192" customWidth="1"/>
    <col min="17" max="17" width="16.7109375" style="192" customWidth="1"/>
    <col min="18" max="18" width="15.5703125" style="195" bestFit="1" customWidth="1"/>
    <col min="19" max="19" width="18.140625" style="194" customWidth="1"/>
    <col min="20" max="20" width="14.5703125" style="15" bestFit="1" customWidth="1"/>
    <col min="21" max="21" width="12.42578125" style="15" customWidth="1"/>
    <col min="22" max="22" width="13" style="15" bestFit="1" customWidth="1"/>
    <col min="23" max="23" width="22.28515625" style="196" customWidth="1"/>
    <col min="24" max="24" width="5.28515625" style="196" customWidth="1"/>
    <col min="25" max="25" width="14.5703125" style="15" customWidth="1"/>
    <col min="26" max="26" width="11.28515625" style="15" customWidth="1"/>
    <col min="27" max="27" width="15.42578125" style="15" customWidth="1"/>
    <col min="28" max="28" width="14.7109375" style="15" customWidth="1"/>
    <col min="29" max="29" width="15.5703125" style="15" customWidth="1"/>
    <col min="30" max="30" width="11.7109375" style="15" customWidth="1"/>
    <col min="31" max="31" width="12.5703125" style="15" customWidth="1"/>
    <col min="32" max="33" width="11.7109375" style="15" customWidth="1"/>
    <col min="34" max="34" width="13.140625" style="15" bestFit="1" customWidth="1"/>
    <col min="35" max="35" width="21.140625" style="355" customWidth="1"/>
    <col min="36" max="16384" width="9.28515625" style="15"/>
  </cols>
  <sheetData>
    <row r="1" spans="1:35" s="14" customFormat="1" ht="22.5" customHeight="1" x14ac:dyDescent="0.35">
      <c r="A1" s="539" t="s">
        <v>144</v>
      </c>
      <c r="B1" s="528" t="s">
        <v>0</v>
      </c>
      <c r="C1" s="529"/>
      <c r="D1" s="530"/>
      <c r="E1" s="528" t="s">
        <v>1</v>
      </c>
      <c r="F1" s="529"/>
      <c r="G1" s="530"/>
      <c r="H1" s="528" t="s">
        <v>2</v>
      </c>
      <c r="I1" s="529"/>
      <c r="J1" s="530"/>
      <c r="K1" s="528" t="s">
        <v>3</v>
      </c>
      <c r="L1" s="530"/>
      <c r="M1" s="528" t="s">
        <v>4</v>
      </c>
      <c r="N1" s="529"/>
      <c r="O1" s="529"/>
      <c r="P1" s="529"/>
      <c r="Q1" s="529"/>
      <c r="R1" s="529"/>
      <c r="S1" s="530"/>
      <c r="T1" s="528" t="s">
        <v>5</v>
      </c>
      <c r="U1" s="529"/>
      <c r="V1" s="530"/>
      <c r="W1" s="536" t="s">
        <v>20</v>
      </c>
      <c r="X1" s="56"/>
      <c r="Y1" s="518" t="s">
        <v>127</v>
      </c>
      <c r="Z1" s="541"/>
      <c r="AA1" s="541"/>
      <c r="AB1" s="541"/>
      <c r="AC1" s="541"/>
      <c r="AD1" s="541"/>
      <c r="AE1" s="541"/>
      <c r="AF1" s="541"/>
      <c r="AG1" s="541"/>
      <c r="AH1" s="542"/>
      <c r="AI1" s="352"/>
    </row>
    <row r="2" spans="1:35" s="16" customFormat="1" ht="22.5" customHeight="1" x14ac:dyDescent="0.35">
      <c r="A2" s="540"/>
      <c r="B2" s="57" t="s">
        <v>6</v>
      </c>
      <c r="C2" s="58" t="s">
        <v>7</v>
      </c>
      <c r="D2" s="59" t="s">
        <v>8</v>
      </c>
      <c r="E2" s="57" t="s">
        <v>6</v>
      </c>
      <c r="F2" s="58" t="s">
        <v>7</v>
      </c>
      <c r="G2" s="59" t="s">
        <v>8</v>
      </c>
      <c r="H2" s="57" t="s">
        <v>6</v>
      </c>
      <c r="I2" s="58" t="s">
        <v>7</v>
      </c>
      <c r="J2" s="59" t="s">
        <v>8</v>
      </c>
      <c r="K2" s="57" t="s">
        <v>9</v>
      </c>
      <c r="L2" s="60" t="s">
        <v>8</v>
      </c>
      <c r="M2" s="57" t="s">
        <v>17</v>
      </c>
      <c r="N2" s="531" t="s">
        <v>68</v>
      </c>
      <c r="O2" s="532"/>
      <c r="P2" s="532"/>
      <c r="Q2" s="532"/>
      <c r="R2" s="533"/>
      <c r="S2" s="61" t="s">
        <v>8</v>
      </c>
      <c r="T2" s="394" t="s">
        <v>10</v>
      </c>
      <c r="U2" s="393" t="s">
        <v>11</v>
      </c>
      <c r="V2" s="395" t="s">
        <v>8</v>
      </c>
      <c r="W2" s="537"/>
      <c r="X2" s="62"/>
      <c r="Y2" s="521" t="s">
        <v>128</v>
      </c>
      <c r="Z2" s="543"/>
      <c r="AA2" s="544"/>
      <c r="AB2" s="526" t="s">
        <v>129</v>
      </c>
      <c r="AC2" s="543"/>
      <c r="AD2" s="544"/>
      <c r="AE2" s="526" t="s">
        <v>130</v>
      </c>
      <c r="AF2" s="543"/>
      <c r="AG2" s="544"/>
      <c r="AH2" s="416"/>
      <c r="AI2" s="353"/>
    </row>
    <row r="3" spans="1:35" s="16" customFormat="1" ht="22.5" customHeight="1" x14ac:dyDescent="0.35">
      <c r="A3" s="63"/>
      <c r="B3" s="57" t="s">
        <v>12</v>
      </c>
      <c r="C3" s="58" t="s">
        <v>13</v>
      </c>
      <c r="D3" s="59" t="s">
        <v>19</v>
      </c>
      <c r="E3" s="57" t="s">
        <v>12</v>
      </c>
      <c r="F3" s="58" t="s">
        <v>13</v>
      </c>
      <c r="G3" s="59" t="s">
        <v>19</v>
      </c>
      <c r="H3" s="57" t="s">
        <v>12</v>
      </c>
      <c r="I3" s="58" t="s">
        <v>13</v>
      </c>
      <c r="J3" s="59"/>
      <c r="K3" s="57"/>
      <c r="L3" s="59" t="s">
        <v>19</v>
      </c>
      <c r="M3" s="57" t="s">
        <v>18</v>
      </c>
      <c r="N3" s="534" t="s">
        <v>66</v>
      </c>
      <c r="O3" s="514" t="s">
        <v>69</v>
      </c>
      <c r="P3" s="514" t="s">
        <v>67</v>
      </c>
      <c r="Q3" s="514" t="s">
        <v>73</v>
      </c>
      <c r="R3" s="516" t="s">
        <v>14</v>
      </c>
      <c r="S3" s="59" t="s">
        <v>19</v>
      </c>
      <c r="T3" s="409" t="s">
        <v>121</v>
      </c>
      <c r="U3" s="393" t="s">
        <v>13</v>
      </c>
      <c r="V3" s="396" t="s">
        <v>121</v>
      </c>
      <c r="W3" s="537"/>
      <c r="X3" s="62"/>
      <c r="Y3" s="545"/>
      <c r="Z3" s="546"/>
      <c r="AA3" s="544"/>
      <c r="AB3" s="547"/>
      <c r="AC3" s="546"/>
      <c r="AD3" s="544"/>
      <c r="AE3" s="547"/>
      <c r="AF3" s="546"/>
      <c r="AG3" s="544"/>
      <c r="AH3" s="416"/>
      <c r="AI3" s="353"/>
    </row>
    <row r="4" spans="1:35" s="17" customFormat="1" ht="66.75" customHeight="1" x14ac:dyDescent="0.35">
      <c r="A4" s="64" t="s">
        <v>15</v>
      </c>
      <c r="B4" s="65"/>
      <c r="C4" s="66"/>
      <c r="D4" s="67"/>
      <c r="E4" s="65"/>
      <c r="F4" s="66"/>
      <c r="G4" s="67"/>
      <c r="H4" s="65"/>
      <c r="I4" s="66"/>
      <c r="J4" s="67"/>
      <c r="K4" s="65"/>
      <c r="L4" s="68"/>
      <c r="M4" s="65"/>
      <c r="N4" s="535"/>
      <c r="O4" s="515"/>
      <c r="P4" s="515"/>
      <c r="Q4" s="515"/>
      <c r="R4" s="517"/>
      <c r="S4" s="67"/>
      <c r="T4" s="69"/>
      <c r="U4" s="70"/>
      <c r="V4" s="71"/>
      <c r="W4" s="538"/>
      <c r="X4" s="62"/>
      <c r="Y4" s="417" t="s">
        <v>85</v>
      </c>
      <c r="Z4" s="418" t="s">
        <v>86</v>
      </c>
      <c r="AA4" s="244" t="s">
        <v>14</v>
      </c>
      <c r="AB4" s="243" t="s">
        <v>87</v>
      </c>
      <c r="AC4" s="418" t="s">
        <v>86</v>
      </c>
      <c r="AD4" s="244" t="s">
        <v>14</v>
      </c>
      <c r="AE4" s="243" t="s">
        <v>116</v>
      </c>
      <c r="AF4" s="418" t="s">
        <v>86</v>
      </c>
      <c r="AG4" s="244" t="s">
        <v>14</v>
      </c>
      <c r="AH4" s="419" t="s">
        <v>14</v>
      </c>
      <c r="AI4" s="354"/>
    </row>
    <row r="5" spans="1:35" s="17" customFormat="1" ht="10.5" customHeight="1" x14ac:dyDescent="0.25">
      <c r="A5" s="72"/>
      <c r="B5" s="57"/>
      <c r="C5" s="58"/>
      <c r="D5" s="59"/>
      <c r="E5" s="57"/>
      <c r="F5" s="58"/>
      <c r="G5" s="59"/>
      <c r="H5" s="57"/>
      <c r="I5" s="58"/>
      <c r="J5" s="59"/>
      <c r="K5" s="57"/>
      <c r="L5" s="60"/>
      <c r="M5" s="57"/>
      <c r="N5" s="57"/>
      <c r="O5" s="73"/>
      <c r="P5" s="73"/>
      <c r="Q5" s="73"/>
      <c r="R5" s="74"/>
      <c r="S5" s="59"/>
      <c r="T5" s="27"/>
      <c r="U5" s="16"/>
      <c r="V5" s="28"/>
      <c r="W5" s="75"/>
      <c r="X5" s="43"/>
      <c r="Y5" s="420"/>
      <c r="AA5" s="198"/>
      <c r="AB5" s="49"/>
      <c r="AD5" s="198"/>
      <c r="AE5" s="49"/>
      <c r="AG5" s="198"/>
      <c r="AH5" s="421"/>
      <c r="AI5" s="354"/>
    </row>
    <row r="6" spans="1:35" s="17" customFormat="1" ht="22.5" customHeight="1" x14ac:dyDescent="0.3">
      <c r="A6" s="76" t="s">
        <v>25</v>
      </c>
      <c r="B6" s="77"/>
      <c r="C6" s="78"/>
      <c r="D6" s="79"/>
      <c r="E6" s="77"/>
      <c r="F6" s="78"/>
      <c r="G6" s="79"/>
      <c r="H6" s="77"/>
      <c r="I6" s="78"/>
      <c r="J6" s="79"/>
      <c r="K6" s="77"/>
      <c r="L6" s="80"/>
      <c r="M6" s="77"/>
      <c r="N6" s="77"/>
      <c r="O6" s="81"/>
      <c r="P6" s="81"/>
      <c r="Q6" s="81"/>
      <c r="R6" s="82"/>
      <c r="S6" s="79"/>
      <c r="T6" s="83"/>
      <c r="U6" s="84"/>
      <c r="V6" s="85"/>
      <c r="W6" s="86"/>
      <c r="X6" s="87"/>
      <c r="Y6" s="420"/>
      <c r="AA6" s="198"/>
      <c r="AB6" s="49"/>
      <c r="AD6" s="198"/>
      <c r="AE6" s="49"/>
      <c r="AG6" s="198"/>
      <c r="AH6" s="421"/>
      <c r="AI6" s="354"/>
    </row>
    <row r="7" spans="1:35" s="17" customFormat="1" ht="8.1" customHeight="1" x14ac:dyDescent="0.3">
      <c r="A7" s="88"/>
      <c r="B7" s="57"/>
      <c r="C7" s="89"/>
      <c r="D7" s="59"/>
      <c r="E7" s="57"/>
      <c r="F7" s="89"/>
      <c r="G7" s="59"/>
      <c r="H7" s="57"/>
      <c r="I7" s="89"/>
      <c r="J7" s="59"/>
      <c r="K7" s="57"/>
      <c r="L7" s="60"/>
      <c r="M7" s="57"/>
      <c r="N7" s="57"/>
      <c r="O7" s="73"/>
      <c r="P7" s="73"/>
      <c r="Q7" s="73"/>
      <c r="R7" s="74"/>
      <c r="S7" s="59"/>
      <c r="T7" s="27"/>
      <c r="U7" s="16"/>
      <c r="V7" s="28"/>
      <c r="W7" s="90"/>
      <c r="X7" s="87"/>
      <c r="Y7" s="420"/>
      <c r="AA7" s="198"/>
      <c r="AB7" s="49"/>
      <c r="AD7" s="198"/>
      <c r="AE7" s="49"/>
      <c r="AG7" s="198"/>
      <c r="AH7" s="421"/>
      <c r="AI7" s="354"/>
    </row>
    <row r="8" spans="1:35" s="17" customFormat="1" ht="15.75" x14ac:dyDescent="0.25">
      <c r="A8" s="63" t="s">
        <v>50</v>
      </c>
      <c r="B8" s="57"/>
      <c r="C8" s="89"/>
      <c r="D8" s="59"/>
      <c r="E8" s="57"/>
      <c r="F8" s="89"/>
      <c r="G8" s="59"/>
      <c r="H8" s="57"/>
      <c r="I8" s="89"/>
      <c r="J8" s="59"/>
      <c r="K8" s="57"/>
      <c r="L8" s="60"/>
      <c r="M8" s="57"/>
      <c r="N8" s="57"/>
      <c r="O8" s="73"/>
      <c r="P8" s="73"/>
      <c r="Q8" s="73"/>
      <c r="R8" s="74"/>
      <c r="S8" s="59"/>
      <c r="T8" s="27"/>
      <c r="U8" s="16"/>
      <c r="V8" s="28"/>
      <c r="W8" s="90"/>
      <c r="X8" s="87"/>
      <c r="Y8" s="420"/>
      <c r="AA8" s="198"/>
      <c r="AB8" s="49"/>
      <c r="AD8" s="198"/>
      <c r="AE8" s="49"/>
      <c r="AG8" s="198"/>
      <c r="AH8" s="421"/>
      <c r="AI8" s="354"/>
    </row>
    <row r="9" spans="1:35" s="17" customFormat="1" ht="22.5" customHeight="1" x14ac:dyDescent="0.25">
      <c r="A9" s="2" t="s">
        <v>22</v>
      </c>
      <c r="B9" s="6">
        <f>'Revenues at 2025 DSM Riders'!B9</f>
        <v>4882.8195331834868</v>
      </c>
      <c r="C9" s="1">
        <v>8.2360000000000003E-2</v>
      </c>
      <c r="D9" s="8">
        <f t="shared" ref="D9:D10" si="0">+B9*C9</f>
        <v>402.149016752992</v>
      </c>
      <c r="E9" s="57"/>
      <c r="F9" s="89"/>
      <c r="G9" s="59"/>
      <c r="H9" s="57"/>
      <c r="I9" s="89"/>
      <c r="J9" s="59"/>
      <c r="K9" s="6">
        <f t="shared" ref="K9:K10" si="1">+B9+E9+H9</f>
        <v>4882.8195331834868</v>
      </c>
      <c r="L9" s="8">
        <f t="shared" ref="L9:L10" si="2">+D9+G9+J9</f>
        <v>402.149016752992</v>
      </c>
      <c r="M9" s="57"/>
      <c r="N9" s="57"/>
      <c r="O9" s="73"/>
      <c r="P9" s="73"/>
      <c r="Q9" s="73"/>
      <c r="R9" s="74"/>
      <c r="S9" s="59"/>
      <c r="T9" s="27"/>
      <c r="U9" s="16"/>
      <c r="V9" s="28"/>
      <c r="W9" s="11">
        <f>L9+S9+V9</f>
        <v>402.149016752992</v>
      </c>
      <c r="X9" s="52"/>
      <c r="Y9" s="422">
        <v>22.802767219966881</v>
      </c>
      <c r="Z9" s="200">
        <v>7.6171984717662395</v>
      </c>
      <c r="AA9" s="240">
        <f>SUM(Y9:Z9)</f>
        <v>30.419965691733122</v>
      </c>
      <c r="AB9" s="236"/>
      <c r="AC9" s="35"/>
      <c r="AD9" s="240">
        <f>SUM(AB9:AC9)</f>
        <v>0</v>
      </c>
      <c r="AE9" s="236"/>
      <c r="AF9" s="35"/>
      <c r="AG9" s="240"/>
      <c r="AH9" s="423">
        <f>AA9+AD9+AG9</f>
        <v>30.419965691733122</v>
      </c>
      <c r="AI9" s="354"/>
    </row>
    <row r="10" spans="1:35" s="17" customFormat="1" ht="22.5" customHeight="1" x14ac:dyDescent="0.35">
      <c r="A10" s="2" t="s">
        <v>23</v>
      </c>
      <c r="B10" s="6">
        <f>B9</f>
        <v>4882.8195331834868</v>
      </c>
      <c r="C10" s="91">
        <v>8.695E-2</v>
      </c>
      <c r="D10" s="31">
        <f t="shared" si="0"/>
        <v>424.56115841030419</v>
      </c>
      <c r="E10" s="57"/>
      <c r="F10" s="89"/>
      <c r="G10" s="59"/>
      <c r="H10" s="57"/>
      <c r="I10" s="89"/>
      <c r="J10" s="59"/>
      <c r="K10" s="92">
        <f t="shared" si="1"/>
        <v>4882.8195331834868</v>
      </c>
      <c r="L10" s="33">
        <f t="shared" si="2"/>
        <v>424.56115841030419</v>
      </c>
      <c r="M10" s="57"/>
      <c r="N10" s="57"/>
      <c r="O10" s="73"/>
      <c r="P10" s="73"/>
      <c r="Q10" s="73"/>
      <c r="R10" s="74"/>
      <c r="S10" s="59"/>
      <c r="T10" s="93">
        <v>5.7745732763651949</v>
      </c>
      <c r="U10" s="172">
        <v>19.170000000000002</v>
      </c>
      <c r="V10" s="31">
        <f>+T10*U10</f>
        <v>110.6985697079208</v>
      </c>
      <c r="W10" s="94">
        <f>L10+S10+V10</f>
        <v>535.25972811822498</v>
      </c>
      <c r="X10" s="54"/>
      <c r="Y10" s="424"/>
      <c r="Z10" s="35"/>
      <c r="AA10" s="240">
        <f>SUM(Y10:Z10)</f>
        <v>0</v>
      </c>
      <c r="AB10" s="251">
        <v>31.336679194187187</v>
      </c>
      <c r="AC10" s="199">
        <v>0.31036128688625547</v>
      </c>
      <c r="AD10" s="240">
        <f>SUM(AB10:AC10)</f>
        <v>31.647040481073443</v>
      </c>
      <c r="AE10" s="251">
        <v>18.261745054106239</v>
      </c>
      <c r="AF10" s="199"/>
      <c r="AG10" s="240">
        <f>SUM(AE10:AF10)</f>
        <v>18.261745054106239</v>
      </c>
      <c r="AH10" s="425">
        <f>AA10+AD10+AG10</f>
        <v>49.908785535179682</v>
      </c>
      <c r="AI10" s="354"/>
    </row>
    <row r="11" spans="1:35" ht="15" x14ac:dyDescent="0.2">
      <c r="A11" s="2" t="s">
        <v>24</v>
      </c>
      <c r="B11" s="6">
        <f>B10</f>
        <v>4882.8195331834868</v>
      </c>
      <c r="C11" s="256">
        <f>SUM(C9:C10)</f>
        <v>0.16931000000000002</v>
      </c>
      <c r="D11" s="8">
        <f>SUM(D9:D10)</f>
        <v>826.71017516329619</v>
      </c>
      <c r="E11" s="6"/>
      <c r="F11" s="1"/>
      <c r="G11" s="8"/>
      <c r="H11" s="6"/>
      <c r="I11" s="1"/>
      <c r="J11" s="8"/>
      <c r="K11" s="6">
        <f>K10</f>
        <v>4882.8195331834868</v>
      </c>
      <c r="L11" s="8">
        <f>+D11+G11+J11</f>
        <v>826.71017516329619</v>
      </c>
      <c r="M11" s="6"/>
      <c r="N11" s="6"/>
      <c r="O11" s="7"/>
      <c r="P11" s="7"/>
      <c r="Q11" s="7"/>
      <c r="R11" s="51"/>
      <c r="S11" s="8"/>
      <c r="T11" s="95"/>
      <c r="V11" s="8">
        <f>SUM(V9:V10)</f>
        <v>110.6985697079208</v>
      </c>
      <c r="W11" s="11">
        <f>SUM(W9:W10)</f>
        <v>937.40874487121698</v>
      </c>
      <c r="X11" s="52"/>
      <c r="Y11" s="424">
        <f t="shared" ref="Y11:AH11" si="3">SUM(Y9:Y10)</f>
        <v>22.802767219966881</v>
      </c>
      <c r="Z11" s="35">
        <f t="shared" si="3"/>
        <v>7.6171984717662395</v>
      </c>
      <c r="AA11" s="36">
        <f t="shared" si="3"/>
        <v>30.419965691733122</v>
      </c>
      <c r="AB11" s="236">
        <f t="shared" si="3"/>
        <v>31.336679194187187</v>
      </c>
      <c r="AC11" s="35">
        <f t="shared" si="3"/>
        <v>0.31036128688625547</v>
      </c>
      <c r="AD11" s="36">
        <f t="shared" si="3"/>
        <v>31.647040481073443</v>
      </c>
      <c r="AE11" s="236">
        <f t="shared" si="3"/>
        <v>18.261745054106239</v>
      </c>
      <c r="AF11" s="35"/>
      <c r="AG11" s="36">
        <f t="shared" si="3"/>
        <v>18.261745054106239</v>
      </c>
      <c r="AH11" s="426">
        <f t="shared" si="3"/>
        <v>80.3287512269128</v>
      </c>
      <c r="AI11" s="354"/>
    </row>
    <row r="12" spans="1:35" ht="15.75" x14ac:dyDescent="0.25">
      <c r="A12" s="63"/>
      <c r="B12" s="6"/>
      <c r="C12" s="1"/>
      <c r="D12" s="8"/>
      <c r="E12" s="6"/>
      <c r="F12" s="1"/>
      <c r="G12" s="8"/>
      <c r="H12" s="6"/>
      <c r="I12" s="1"/>
      <c r="J12" s="8"/>
      <c r="K12" s="6"/>
      <c r="L12" s="8"/>
      <c r="M12" s="6"/>
      <c r="N12" s="6"/>
      <c r="O12" s="7"/>
      <c r="P12" s="7"/>
      <c r="Q12" s="7"/>
      <c r="R12" s="51"/>
      <c r="S12" s="8"/>
      <c r="T12" s="93"/>
      <c r="U12" s="10"/>
      <c r="V12" s="8"/>
      <c r="W12" s="11"/>
      <c r="X12" s="52"/>
      <c r="Y12" s="424"/>
      <c r="Z12" s="35"/>
      <c r="AA12" s="36"/>
      <c r="AB12" s="236"/>
      <c r="AC12" s="35"/>
      <c r="AD12" s="36"/>
      <c r="AE12" s="236"/>
      <c r="AF12" s="35"/>
      <c r="AG12" s="36"/>
      <c r="AH12" s="426"/>
      <c r="AI12" s="354"/>
    </row>
    <row r="13" spans="1:35" ht="15.75" x14ac:dyDescent="0.25">
      <c r="A13" s="63" t="s">
        <v>51</v>
      </c>
      <c r="B13" s="6"/>
      <c r="C13" s="1"/>
      <c r="D13" s="8"/>
      <c r="E13" s="6"/>
      <c r="F13" s="1"/>
      <c r="G13" s="8"/>
      <c r="H13" s="6"/>
      <c r="I13" s="1"/>
      <c r="J13" s="8"/>
      <c r="K13" s="6"/>
      <c r="L13" s="8"/>
      <c r="M13" s="6"/>
      <c r="N13" s="6"/>
      <c r="O13" s="7"/>
      <c r="P13" s="7"/>
      <c r="Q13" s="7"/>
      <c r="R13" s="51"/>
      <c r="S13" s="8"/>
      <c r="T13" s="93"/>
      <c r="U13" s="10"/>
      <c r="V13" s="8"/>
      <c r="W13" s="11"/>
      <c r="X13" s="52"/>
      <c r="Y13" s="424"/>
      <c r="Z13" s="35"/>
      <c r="AA13" s="36"/>
      <c r="AB13" s="236"/>
      <c r="AC13" s="35"/>
      <c r="AD13" s="36"/>
      <c r="AE13" s="236"/>
      <c r="AF13" s="35"/>
      <c r="AG13" s="36"/>
      <c r="AH13" s="426"/>
      <c r="AI13" s="354"/>
    </row>
    <row r="14" spans="1:35" ht="22.5" customHeight="1" x14ac:dyDescent="0.2">
      <c r="A14" s="2" t="s">
        <v>22</v>
      </c>
      <c r="B14" s="9">
        <f>'Revenues at 2025 DSM Riders'!B14</f>
        <v>30.125972993541204</v>
      </c>
      <c r="C14" s="1">
        <v>8.2360000000000003E-2</v>
      </c>
      <c r="D14" s="8">
        <f t="shared" ref="D14:D15" si="4">+B14*C14</f>
        <v>2.4811751357480536</v>
      </c>
      <c r="E14" s="6">
        <f>'Revenues at 2025 DSM Riders'!E14</f>
        <v>69.724666794105545</v>
      </c>
      <c r="F14" s="1">
        <v>8.2360000000000003E-2</v>
      </c>
      <c r="G14" s="8">
        <f t="shared" ref="G14:G15" si="5">+E14*F14</f>
        <v>5.7425235571625333</v>
      </c>
      <c r="H14" s="6">
        <f>'Revenues at 2025 DSM Riders'!H14</f>
        <v>197.232217696677</v>
      </c>
      <c r="I14" s="1">
        <v>8.2360000000000003E-2</v>
      </c>
      <c r="J14" s="8">
        <f t="shared" ref="J14:J15" si="6">+H14*I14</f>
        <v>16.244045449498319</v>
      </c>
      <c r="K14" s="6">
        <f t="shared" ref="K14:K15" si="7">+B14+E14+H14</f>
        <v>297.08285748432377</v>
      </c>
      <c r="L14" s="8">
        <f t="shared" ref="L14:L15" si="8">+D14+G14+J14</f>
        <v>24.467744142408904</v>
      </c>
      <c r="M14" s="6"/>
      <c r="N14" s="6"/>
      <c r="O14" s="7"/>
      <c r="P14" s="7"/>
      <c r="Q14" s="7"/>
      <c r="R14" s="51"/>
      <c r="S14" s="8"/>
      <c r="T14" s="93"/>
      <c r="U14" s="10"/>
      <c r="V14" s="8"/>
      <c r="W14" s="11">
        <f>L14+S14+V14</f>
        <v>24.467744142408904</v>
      </c>
      <c r="X14" s="52"/>
      <c r="Y14" s="422">
        <v>1.3873769444517918</v>
      </c>
      <c r="Z14" s="200">
        <v>0.46344925767554507</v>
      </c>
      <c r="AA14" s="240">
        <f>SUM(Y14:Z14)</f>
        <v>1.850826202127337</v>
      </c>
      <c r="AB14" s="236"/>
      <c r="AC14" s="35"/>
      <c r="AD14" s="240">
        <f>SUM(AB14:AC14)</f>
        <v>0</v>
      </c>
      <c r="AE14" s="236"/>
      <c r="AF14" s="35"/>
      <c r="AG14" s="240">
        <f>SUM(AE14:AF14)</f>
        <v>0</v>
      </c>
      <c r="AH14" s="427">
        <f>AA14+AD14+AG14</f>
        <v>1.850826202127337</v>
      </c>
      <c r="AI14" s="354"/>
    </row>
    <row r="15" spans="1:35" ht="22.5" customHeight="1" x14ac:dyDescent="0.35">
      <c r="A15" s="2" t="s">
        <v>23</v>
      </c>
      <c r="B15" s="9">
        <f>B14</f>
        <v>30.125972993541204</v>
      </c>
      <c r="C15" s="91">
        <v>0.14329</v>
      </c>
      <c r="D15" s="31">
        <f t="shared" si="4"/>
        <v>4.3167506702445193</v>
      </c>
      <c r="E15" s="6">
        <f>E14</f>
        <v>69.724666794105545</v>
      </c>
      <c r="F15" s="91">
        <v>9.7509999999999999E-2</v>
      </c>
      <c r="G15" s="31">
        <f t="shared" si="5"/>
        <v>6.7988522590932314</v>
      </c>
      <c r="H15" s="6">
        <f>H14</f>
        <v>197.232217696677</v>
      </c>
      <c r="I15" s="91">
        <v>2.4740000000000002E-2</v>
      </c>
      <c r="J15" s="31">
        <f t="shared" si="6"/>
        <v>4.8795250658157894</v>
      </c>
      <c r="K15" s="92">
        <f t="shared" si="7"/>
        <v>297.08285748432377</v>
      </c>
      <c r="L15" s="33">
        <f t="shared" si="8"/>
        <v>15.99512799515354</v>
      </c>
      <c r="M15" s="6"/>
      <c r="N15" s="6"/>
      <c r="O15" s="7"/>
      <c r="P15" s="7"/>
      <c r="Q15" s="7"/>
      <c r="R15" s="51"/>
      <c r="S15" s="8"/>
      <c r="T15" s="93">
        <v>0.16536428930440492</v>
      </c>
      <c r="U15" s="10">
        <v>19.170000000000002</v>
      </c>
      <c r="V15" s="31">
        <f>+T15*U15</f>
        <v>3.1700334259654426</v>
      </c>
      <c r="W15" s="94">
        <f>L15+S15+V15</f>
        <v>19.165161421118981</v>
      </c>
      <c r="X15" s="54"/>
      <c r="Y15" s="428"/>
      <c r="Z15" s="38"/>
      <c r="AA15" s="240">
        <f>SUM(Y15:Z15)</f>
        <v>0</v>
      </c>
      <c r="AB15" s="251">
        <v>1.9066013265104322</v>
      </c>
      <c r="AC15" s="199">
        <v>1.8883150879132841E-2</v>
      </c>
      <c r="AD15" s="240">
        <f>SUM(AB15:AC15)</f>
        <v>1.9254844773895652</v>
      </c>
      <c r="AE15" s="251">
        <v>1.1110898869913708</v>
      </c>
      <c r="AF15" s="199"/>
      <c r="AG15" s="240">
        <f>SUM(AE15:AF15)</f>
        <v>1.1110898869913708</v>
      </c>
      <c r="AH15" s="425">
        <f>AA15+AD15+AG15</f>
        <v>3.036574364380936</v>
      </c>
      <c r="AI15" s="354"/>
    </row>
    <row r="16" spans="1:35" ht="15" x14ac:dyDescent="0.2">
      <c r="A16" s="2" t="s">
        <v>24</v>
      </c>
      <c r="B16" s="9">
        <f>B15</f>
        <v>30.125972993541204</v>
      </c>
      <c r="C16" s="1">
        <f>SUM(C14:C15)</f>
        <v>0.22565000000000002</v>
      </c>
      <c r="D16" s="8">
        <f>SUM(D14:D15)</f>
        <v>6.7979258059925733</v>
      </c>
      <c r="E16" s="6">
        <f>E15</f>
        <v>69.724666794105545</v>
      </c>
      <c r="F16" s="1">
        <f>SUM(F14:F15)</f>
        <v>0.17987</v>
      </c>
      <c r="G16" s="8">
        <f>SUM(G14:G15)</f>
        <v>12.541375816255766</v>
      </c>
      <c r="H16" s="6">
        <f>H15</f>
        <v>197.232217696677</v>
      </c>
      <c r="I16" s="1">
        <f>SUM(I14:I15)</f>
        <v>0.1071</v>
      </c>
      <c r="J16" s="8">
        <f>SUM(J14:J15)</f>
        <v>21.123570515314107</v>
      </c>
      <c r="K16" s="6">
        <f>K15</f>
        <v>297.08285748432377</v>
      </c>
      <c r="L16" s="8">
        <f>+D16+G16+J16</f>
        <v>40.462872137562442</v>
      </c>
      <c r="M16" s="6"/>
      <c r="N16" s="6"/>
      <c r="O16" s="7"/>
      <c r="P16" s="7"/>
      <c r="Q16" s="7"/>
      <c r="R16" s="51"/>
      <c r="S16" s="8"/>
      <c r="T16" s="95"/>
      <c r="V16" s="8">
        <f>SUM(V14:V15)</f>
        <v>3.1700334259654426</v>
      </c>
      <c r="W16" s="11">
        <f>SUM(W14:W15)</f>
        <v>43.632905563527885</v>
      </c>
      <c r="X16" s="52"/>
      <c r="Y16" s="424">
        <f t="shared" ref="Y16:AH16" si="9">SUM(Y14:Y15)</f>
        <v>1.3873769444517918</v>
      </c>
      <c r="Z16" s="35">
        <f t="shared" si="9"/>
        <v>0.46344925767554507</v>
      </c>
      <c r="AA16" s="36">
        <f t="shared" si="9"/>
        <v>1.850826202127337</v>
      </c>
      <c r="AB16" s="236">
        <f t="shared" si="9"/>
        <v>1.9066013265104322</v>
      </c>
      <c r="AC16" s="35">
        <f t="shared" si="9"/>
        <v>1.8883150879132841E-2</v>
      </c>
      <c r="AD16" s="36">
        <f t="shared" si="9"/>
        <v>1.9254844773895652</v>
      </c>
      <c r="AE16" s="236">
        <f t="shared" si="9"/>
        <v>1.1110898869913708</v>
      </c>
      <c r="AF16" s="35"/>
      <c r="AG16" s="36">
        <f t="shared" si="9"/>
        <v>1.1110898869913708</v>
      </c>
      <c r="AH16" s="426">
        <f t="shared" si="9"/>
        <v>4.8874005665082727</v>
      </c>
      <c r="AI16" s="354"/>
    </row>
    <row r="17" spans="1:35" s="22" customFormat="1" ht="14.1" customHeight="1" x14ac:dyDescent="0.35">
      <c r="A17" s="63"/>
      <c r="B17" s="92"/>
      <c r="C17" s="1"/>
      <c r="D17" s="33"/>
      <c r="E17" s="92"/>
      <c r="F17" s="1"/>
      <c r="G17" s="33"/>
      <c r="H17" s="92"/>
      <c r="I17" s="1"/>
      <c r="J17" s="33"/>
      <c r="K17" s="92"/>
      <c r="L17" s="33"/>
      <c r="M17" s="92"/>
      <c r="N17" s="92"/>
      <c r="O17" s="96"/>
      <c r="P17" s="96"/>
      <c r="Q17" s="96"/>
      <c r="R17" s="51"/>
      <c r="S17" s="33"/>
      <c r="T17" s="97"/>
      <c r="U17" s="15"/>
      <c r="V17" s="33"/>
      <c r="W17" s="98"/>
      <c r="X17" s="21"/>
      <c r="Y17" s="429"/>
      <c r="Z17" s="39"/>
      <c r="AA17" s="37"/>
      <c r="AB17" s="237"/>
      <c r="AC17" s="39"/>
      <c r="AD17" s="37"/>
      <c r="AE17" s="237"/>
      <c r="AF17" s="39"/>
      <c r="AG17" s="37"/>
      <c r="AH17" s="430"/>
      <c r="AI17" s="354"/>
    </row>
    <row r="18" spans="1:35" s="22" customFormat="1" ht="14.1" customHeight="1" x14ac:dyDescent="0.25">
      <c r="A18" s="63" t="s">
        <v>52</v>
      </c>
      <c r="B18" s="6"/>
      <c r="C18" s="1"/>
      <c r="D18" s="8"/>
      <c r="E18" s="6"/>
      <c r="F18" s="1"/>
      <c r="G18" s="8"/>
      <c r="H18" s="6"/>
      <c r="I18" s="1"/>
      <c r="J18" s="8"/>
      <c r="K18" s="6"/>
      <c r="L18" s="8"/>
      <c r="M18" s="6"/>
      <c r="N18" s="6"/>
      <c r="O18" s="7"/>
      <c r="P18" s="7"/>
      <c r="Q18" s="7"/>
      <c r="R18" s="51"/>
      <c r="S18" s="8"/>
      <c r="T18" s="93"/>
      <c r="U18" s="10"/>
      <c r="V18" s="8"/>
      <c r="W18" s="11"/>
      <c r="X18" s="52"/>
      <c r="Y18" s="424"/>
      <c r="Z18" s="35"/>
      <c r="AA18" s="36"/>
      <c r="AB18" s="236"/>
      <c r="AC18" s="35"/>
      <c r="AD18" s="36"/>
      <c r="AE18" s="236"/>
      <c r="AF18" s="35"/>
      <c r="AG18" s="36"/>
      <c r="AH18" s="426"/>
      <c r="AI18" s="354"/>
    </row>
    <row r="19" spans="1:35" s="22" customFormat="1" ht="18" customHeight="1" x14ac:dyDescent="0.2">
      <c r="A19" s="2" t="s">
        <v>22</v>
      </c>
      <c r="B19" s="6">
        <f>'Revenues at 2025 DSM Riders'!B19</f>
        <v>10.743181733928401</v>
      </c>
      <c r="C19" s="1">
        <v>8.2360000000000003E-2</v>
      </c>
      <c r="D19" s="8">
        <f>+B19*C19</f>
        <v>0.88480844760634314</v>
      </c>
      <c r="E19" s="6">
        <f>'Revenues at 2025 DSM Riders'!E19</f>
        <v>32.605219178586985</v>
      </c>
      <c r="F19" s="1">
        <v>8.2360000000000003E-2</v>
      </c>
      <c r="G19" s="8">
        <f>+E19*F19</f>
        <v>2.6853658515484242</v>
      </c>
      <c r="H19" s="6">
        <f>'Revenues at 2025 DSM Riders'!H19</f>
        <v>28.127952853043276</v>
      </c>
      <c r="I19" s="1">
        <v>8.2360000000000003E-2</v>
      </c>
      <c r="J19" s="8">
        <f>+H19*I19</f>
        <v>2.3166181969766444</v>
      </c>
      <c r="K19" s="6">
        <f>+B19+E19+H19</f>
        <v>71.476353765558656</v>
      </c>
      <c r="L19" s="8">
        <f>+D19+G19+J19</f>
        <v>5.8867924961314113</v>
      </c>
      <c r="M19" s="6"/>
      <c r="N19" s="6"/>
      <c r="O19" s="7"/>
      <c r="P19" s="7"/>
      <c r="Q19" s="7"/>
      <c r="R19" s="51"/>
      <c r="S19" s="8"/>
      <c r="T19" s="93"/>
      <c r="U19" s="10"/>
      <c r="V19" s="8"/>
      <c r="W19" s="11">
        <f>L19+S19+V19</f>
        <v>5.8867924961314113</v>
      </c>
      <c r="X19" s="52"/>
      <c r="Y19" s="422">
        <v>0.33379457208515889</v>
      </c>
      <c r="Z19" s="200">
        <v>0.1115031118742715</v>
      </c>
      <c r="AA19" s="240">
        <f>SUM(Y19:Z19)</f>
        <v>0.44529768395943037</v>
      </c>
      <c r="AB19" s="236"/>
      <c r="AC19" s="35"/>
      <c r="AD19" s="240">
        <f>SUM(AB19:AC19)</f>
        <v>0</v>
      </c>
      <c r="AE19" s="236"/>
      <c r="AF19" s="35"/>
      <c r="AG19" s="240">
        <f>SUM(AE19:AF19)</f>
        <v>0</v>
      </c>
      <c r="AH19" s="427">
        <f>AA19+AD19+AG19</f>
        <v>0.44529768395943037</v>
      </c>
      <c r="AI19" s="354"/>
    </row>
    <row r="20" spans="1:35" s="22" customFormat="1" ht="18" customHeight="1" x14ac:dyDescent="0.35">
      <c r="A20" s="2" t="s">
        <v>23</v>
      </c>
      <c r="B20" s="6">
        <f>B19</f>
        <v>10.743181733928401</v>
      </c>
      <c r="C20" s="91">
        <v>0.25625999999999999</v>
      </c>
      <c r="D20" s="31">
        <f>+B20*C20</f>
        <v>2.7530477511364917</v>
      </c>
      <c r="E20" s="6">
        <f>E19</f>
        <v>32.605219178586985</v>
      </c>
      <c r="F20" s="91">
        <v>8.695E-2</v>
      </c>
      <c r="G20" s="31">
        <f>+E20*F20</f>
        <v>2.8350238075781382</v>
      </c>
      <c r="H20" s="6">
        <f>H19</f>
        <v>28.127952853043276</v>
      </c>
      <c r="I20" s="91">
        <v>3.1899999999999998E-2</v>
      </c>
      <c r="J20" s="31">
        <f>+H20*I20</f>
        <v>0.89728169601208041</v>
      </c>
      <c r="K20" s="92">
        <f>+B20+E20+H20</f>
        <v>71.476353765558656</v>
      </c>
      <c r="L20" s="33">
        <f>+D20+G20+J20</f>
        <v>6.4853532547267099</v>
      </c>
      <c r="M20" s="6"/>
      <c r="N20" s="6"/>
      <c r="O20" s="7"/>
      <c r="P20" s="7"/>
      <c r="Q20" s="7"/>
      <c r="R20" s="51"/>
      <c r="S20" s="8"/>
      <c r="T20" s="93">
        <v>-8.6458555528999802E-3</v>
      </c>
      <c r="U20" s="10">
        <v>19.170000000000002</v>
      </c>
      <c r="V20" s="31">
        <f>+T20*U20</f>
        <v>-0.16574105094909264</v>
      </c>
      <c r="W20" s="94">
        <f>L20+S20+V20</f>
        <v>6.3196122037776172</v>
      </c>
      <c r="X20" s="54"/>
      <c r="Y20" s="428"/>
      <c r="Z20" s="38"/>
      <c r="AA20" s="240">
        <f>SUM(Y20:Z20)</f>
        <v>0</v>
      </c>
      <c r="AB20" s="251">
        <v>0.45871684437643467</v>
      </c>
      <c r="AC20" s="199">
        <v>4.5431728504110635E-3</v>
      </c>
      <c r="AD20" s="240">
        <f>SUM(AB20:AC20)</f>
        <v>0.46326001722684573</v>
      </c>
      <c r="AE20" s="251">
        <v>0.26732156308318938</v>
      </c>
      <c r="AF20" s="199"/>
      <c r="AG20" s="240">
        <f>SUM(AE20:AF20)</f>
        <v>0.26732156308318938</v>
      </c>
      <c r="AH20" s="425">
        <f>AA20+AD20+AG20</f>
        <v>0.73058158031003506</v>
      </c>
      <c r="AI20" s="354"/>
    </row>
    <row r="21" spans="1:35" s="22" customFormat="1" ht="14.1" customHeight="1" x14ac:dyDescent="0.2">
      <c r="A21" s="2" t="s">
        <v>24</v>
      </c>
      <c r="B21" s="6">
        <f>B20</f>
        <v>10.743181733928401</v>
      </c>
      <c r="C21" s="1">
        <f>SUM(C19:C20)</f>
        <v>0.33861999999999998</v>
      </c>
      <c r="D21" s="8">
        <f>SUM(D19:D20)</f>
        <v>3.6378561987428348</v>
      </c>
      <c r="E21" s="6">
        <f>E20</f>
        <v>32.605219178586985</v>
      </c>
      <c r="F21" s="1">
        <f>SUM(F19:F20)</f>
        <v>0.16931000000000002</v>
      </c>
      <c r="G21" s="8">
        <f>SUM(G19:G20)</f>
        <v>5.5203896591265629</v>
      </c>
      <c r="H21" s="6">
        <f>H20</f>
        <v>28.127952853043276</v>
      </c>
      <c r="I21" s="1">
        <f>SUM(I19:I20)</f>
        <v>0.11426</v>
      </c>
      <c r="J21" s="8">
        <f>SUM(J19:J20)</f>
        <v>3.2138998929887248</v>
      </c>
      <c r="K21" s="6">
        <f>K20</f>
        <v>71.476353765558656</v>
      </c>
      <c r="L21" s="8">
        <f>+D21+G21+J21</f>
        <v>12.372145750858122</v>
      </c>
      <c r="M21" s="6"/>
      <c r="N21" s="6"/>
      <c r="O21" s="7"/>
      <c r="P21" s="7"/>
      <c r="Q21" s="7"/>
      <c r="R21" s="51"/>
      <c r="S21" s="8"/>
      <c r="T21" s="95"/>
      <c r="U21" s="15"/>
      <c r="V21" s="8">
        <f>SUM(V19:V20)</f>
        <v>-0.16574105094909264</v>
      </c>
      <c r="W21" s="11">
        <f>SUM(W19:W20)</f>
        <v>12.206404699909029</v>
      </c>
      <c r="X21" s="53"/>
      <c r="Y21" s="424">
        <f t="shared" ref="Y21:AH21" si="10">SUM(Y19:Y20)</f>
        <v>0.33379457208515889</v>
      </c>
      <c r="Z21" s="35">
        <f t="shared" si="10"/>
        <v>0.1115031118742715</v>
      </c>
      <c r="AA21" s="36">
        <f t="shared" si="10"/>
        <v>0.44529768395943037</v>
      </c>
      <c r="AB21" s="236">
        <f t="shared" si="10"/>
        <v>0.45871684437643467</v>
      </c>
      <c r="AC21" s="35">
        <f t="shared" si="10"/>
        <v>4.5431728504110635E-3</v>
      </c>
      <c r="AD21" s="36">
        <f t="shared" si="10"/>
        <v>0.46326001722684573</v>
      </c>
      <c r="AE21" s="236">
        <f t="shared" si="10"/>
        <v>0.26732156308318938</v>
      </c>
      <c r="AF21" s="35"/>
      <c r="AG21" s="36">
        <f t="shared" si="10"/>
        <v>0.26732156308318938</v>
      </c>
      <c r="AH21" s="426">
        <f t="shared" si="10"/>
        <v>1.1758792642694655</v>
      </c>
      <c r="AI21" s="354"/>
    </row>
    <row r="22" spans="1:35" s="22" customFormat="1" ht="14.1" customHeight="1" x14ac:dyDescent="0.35">
      <c r="A22" s="63"/>
      <c r="B22" s="92"/>
      <c r="C22" s="1"/>
      <c r="D22" s="33"/>
      <c r="E22" s="92"/>
      <c r="F22" s="1"/>
      <c r="G22" s="33"/>
      <c r="H22" s="92"/>
      <c r="I22" s="1"/>
      <c r="J22" s="33"/>
      <c r="K22" s="92"/>
      <c r="L22" s="33"/>
      <c r="M22" s="92"/>
      <c r="N22" s="92"/>
      <c r="O22" s="96"/>
      <c r="P22" s="96"/>
      <c r="Q22" s="96"/>
      <c r="R22" s="51"/>
      <c r="S22" s="33"/>
      <c r="T22" s="97"/>
      <c r="U22" s="10"/>
      <c r="V22" s="33"/>
      <c r="W22" s="98"/>
      <c r="X22" s="21"/>
      <c r="Y22" s="429"/>
      <c r="Z22" s="39"/>
      <c r="AA22" s="37"/>
      <c r="AB22" s="237"/>
      <c r="AC22" s="39"/>
      <c r="AD22" s="37"/>
      <c r="AE22" s="237"/>
      <c r="AF22" s="39"/>
      <c r="AG22" s="37"/>
      <c r="AH22" s="430"/>
      <c r="AI22" s="354"/>
    </row>
    <row r="23" spans="1:35" s="22" customFormat="1" ht="14.1" customHeight="1" x14ac:dyDescent="0.25">
      <c r="A23" s="63" t="s">
        <v>53</v>
      </c>
      <c r="B23" s="6"/>
      <c r="C23" s="1"/>
      <c r="D23" s="8"/>
      <c r="E23" s="6"/>
      <c r="F23" s="1"/>
      <c r="G23" s="8"/>
      <c r="H23" s="6"/>
      <c r="I23" s="1"/>
      <c r="J23" s="8"/>
      <c r="K23" s="6"/>
      <c r="L23" s="8"/>
      <c r="M23" s="6"/>
      <c r="N23" s="6"/>
      <c r="O23" s="7"/>
      <c r="P23" s="7"/>
      <c r="Q23" s="7"/>
      <c r="R23" s="51"/>
      <c r="S23" s="8"/>
      <c r="T23" s="93"/>
      <c r="U23" s="10"/>
      <c r="V23" s="8"/>
      <c r="W23" s="11"/>
      <c r="X23" s="52"/>
      <c r="Y23" s="424"/>
      <c r="Z23" s="35"/>
      <c r="AA23" s="36"/>
      <c r="AB23" s="236"/>
      <c r="AC23" s="35"/>
      <c r="AD23" s="36"/>
      <c r="AE23" s="236"/>
      <c r="AF23" s="35"/>
      <c r="AG23" s="36"/>
      <c r="AH23" s="426"/>
      <c r="AI23" s="354"/>
    </row>
    <row r="24" spans="1:35" s="22" customFormat="1" ht="14.1" customHeight="1" x14ac:dyDescent="0.2">
      <c r="A24" s="2" t="s">
        <v>22</v>
      </c>
      <c r="B24" s="6">
        <f>'Revenues at 2025 DSM Riders'!B24</f>
        <v>0.40874560558819484</v>
      </c>
      <c r="C24" s="1">
        <v>8.2360000000000003E-2</v>
      </c>
      <c r="D24" s="8">
        <f t="shared" ref="D24:D25" si="11">+B24*C24</f>
        <v>3.3664288076243727E-2</v>
      </c>
      <c r="E24" s="6">
        <f>'Revenues at 2025 DSM Riders'!E24</f>
        <v>34.549751017113344</v>
      </c>
      <c r="F24" s="1">
        <v>8.2360000000000003E-2</v>
      </c>
      <c r="G24" s="8">
        <f t="shared" ref="G24:G25" si="12">+E24*F24</f>
        <v>2.8455174937694552</v>
      </c>
      <c r="H24" s="6"/>
      <c r="I24" s="1"/>
      <c r="J24" s="8"/>
      <c r="K24" s="6">
        <f t="shared" ref="K24:K25" si="13">+B24+E24+H24</f>
        <v>34.958496622701539</v>
      </c>
      <c r="L24" s="8">
        <f t="shared" ref="L24:L25" si="14">+D24+G24+J24</f>
        <v>2.8791817818456988</v>
      </c>
      <c r="M24" s="6"/>
      <c r="N24" s="6"/>
      <c r="O24" s="7"/>
      <c r="P24" s="7"/>
      <c r="Q24" s="7"/>
      <c r="R24" s="51"/>
      <c r="S24" s="8"/>
      <c r="T24" s="93"/>
      <c r="U24" s="10"/>
      <c r="V24" s="8"/>
      <c r="W24" s="11">
        <f>L24+S24+V24</f>
        <v>2.8791817818456988</v>
      </c>
      <c r="X24" s="52"/>
      <c r="Y24" s="422">
        <v>0.16325617922801616</v>
      </c>
      <c r="Z24" s="200">
        <v>5.45352547314144E-2</v>
      </c>
      <c r="AA24" s="240">
        <f>SUM(Y24:Z24)</f>
        <v>0.21779143395943057</v>
      </c>
      <c r="AB24" s="236"/>
      <c r="AC24" s="35"/>
      <c r="AD24" s="240">
        <f>SUM(AB24:AC24)</f>
        <v>0</v>
      </c>
      <c r="AE24" s="236"/>
      <c r="AF24" s="35"/>
      <c r="AG24" s="240">
        <f>SUM(AE24:AF24)</f>
        <v>0</v>
      </c>
      <c r="AH24" s="427">
        <f>AA24+AD24+AG24</f>
        <v>0.21779143395943057</v>
      </c>
      <c r="AI24" s="354"/>
    </row>
    <row r="25" spans="1:35" s="22" customFormat="1" ht="17.25" x14ac:dyDescent="0.35">
      <c r="A25" s="2" t="s">
        <v>23</v>
      </c>
      <c r="B25" s="6">
        <f>B24</f>
        <v>0.40874560558819484</v>
      </c>
      <c r="C25" s="91">
        <v>1.6107400000000001</v>
      </c>
      <c r="D25" s="31">
        <f t="shared" si="11"/>
        <v>0.65838289674512895</v>
      </c>
      <c r="E25" s="6">
        <f>E24</f>
        <v>34.549751017113344</v>
      </c>
      <c r="F25" s="91">
        <v>5.985999999999999E-2</v>
      </c>
      <c r="G25" s="31">
        <f t="shared" si="12"/>
        <v>2.0681480958844043</v>
      </c>
      <c r="H25" s="6"/>
      <c r="I25" s="91"/>
      <c r="J25" s="31"/>
      <c r="K25" s="92">
        <f t="shared" si="13"/>
        <v>34.958496622701539</v>
      </c>
      <c r="L25" s="33">
        <f t="shared" si="14"/>
        <v>2.7265309926295331</v>
      </c>
      <c r="M25" s="6"/>
      <c r="N25" s="6"/>
      <c r="O25" s="7"/>
      <c r="P25" s="7"/>
      <c r="Q25" s="7"/>
      <c r="R25" s="51"/>
      <c r="S25" s="8"/>
      <c r="T25" s="93">
        <v>-7.6545675000639388E-5</v>
      </c>
      <c r="U25" s="10">
        <v>19.170000000000002</v>
      </c>
      <c r="V25" s="31">
        <f>+T25*U25</f>
        <v>-1.4673805897622572E-3</v>
      </c>
      <c r="W25" s="94">
        <f>L25+S25+V25</f>
        <v>2.7250636120397709</v>
      </c>
      <c r="X25" s="54"/>
      <c r="Y25" s="428"/>
      <c r="Z25" s="38"/>
      <c r="AA25" s="240">
        <f>SUM(Y25:Z25)</f>
        <v>0</v>
      </c>
      <c r="AB25" s="251">
        <v>0.22435463492594909</v>
      </c>
      <c r="AC25" s="199">
        <v>2.2220284664824933E-3</v>
      </c>
      <c r="AD25" s="240">
        <f>SUM(AB25:AC25)</f>
        <v>0.2265766633924316</v>
      </c>
      <c r="AE25" s="251">
        <v>0.13074477736890375</v>
      </c>
      <c r="AF25" s="199"/>
      <c r="AG25" s="240">
        <f>SUM(AE25:AF25)</f>
        <v>0.13074477736890375</v>
      </c>
      <c r="AH25" s="425">
        <f>AA25+AD25+AG25</f>
        <v>0.35732144076133532</v>
      </c>
      <c r="AI25" s="354"/>
    </row>
    <row r="26" spans="1:35" s="22" customFormat="1" ht="14.1" customHeight="1" x14ac:dyDescent="0.2">
      <c r="A26" s="2" t="s">
        <v>24</v>
      </c>
      <c r="B26" s="6">
        <f>B25</f>
        <v>0.40874560558819484</v>
      </c>
      <c r="C26" s="1">
        <f>SUM(C24:C25)</f>
        <v>1.6931</v>
      </c>
      <c r="D26" s="8">
        <f>SUM(D24:D25)</f>
        <v>0.69204718482137273</v>
      </c>
      <c r="E26" s="6">
        <f>E25</f>
        <v>34.549751017113344</v>
      </c>
      <c r="F26" s="1">
        <f>SUM(F24:F25)</f>
        <v>0.14221999999999999</v>
      </c>
      <c r="G26" s="8">
        <f>SUM(G24:G25)</f>
        <v>4.9136655896538599</v>
      </c>
      <c r="H26" s="6"/>
      <c r="I26" s="1"/>
      <c r="J26" s="8"/>
      <c r="K26" s="6">
        <f>K25</f>
        <v>34.958496622701539</v>
      </c>
      <c r="L26" s="8">
        <f>+D26+G26+J26</f>
        <v>5.6057127744752329</v>
      </c>
      <c r="M26" s="6"/>
      <c r="N26" s="6"/>
      <c r="O26" s="7"/>
      <c r="P26" s="7"/>
      <c r="Q26" s="7"/>
      <c r="R26" s="51"/>
      <c r="S26" s="8"/>
      <c r="T26" s="15"/>
      <c r="U26" s="15"/>
      <c r="V26" s="8">
        <f>SUM(V24:V25)</f>
        <v>-1.4673805897622572E-3</v>
      </c>
      <c r="W26" s="11">
        <f>SUM(W24:W25)</f>
        <v>5.6042453938854697</v>
      </c>
      <c r="X26" s="53"/>
      <c r="Y26" s="424">
        <f t="shared" ref="Y26:AH26" si="15">SUM(Y24:Y25)</f>
        <v>0.16325617922801616</v>
      </c>
      <c r="Z26" s="35">
        <f t="shared" si="15"/>
        <v>5.45352547314144E-2</v>
      </c>
      <c r="AA26" s="36">
        <f t="shared" si="15"/>
        <v>0.21779143395943057</v>
      </c>
      <c r="AB26" s="236">
        <f t="shared" si="15"/>
        <v>0.22435463492594909</v>
      </c>
      <c r="AC26" s="35">
        <f t="shared" si="15"/>
        <v>2.2220284664824933E-3</v>
      </c>
      <c r="AD26" s="36">
        <f t="shared" si="15"/>
        <v>0.2265766633924316</v>
      </c>
      <c r="AE26" s="236">
        <f t="shared" si="15"/>
        <v>0.13074477736890375</v>
      </c>
      <c r="AF26" s="35"/>
      <c r="AG26" s="36">
        <f t="shared" si="15"/>
        <v>0.13074477736890375</v>
      </c>
      <c r="AH26" s="426">
        <f t="shared" si="15"/>
        <v>0.57511287472076589</v>
      </c>
      <c r="AI26" s="354"/>
    </row>
    <row r="27" spans="1:35" s="22" customFormat="1" ht="14.1" customHeight="1" x14ac:dyDescent="0.35">
      <c r="A27" s="63"/>
      <c r="B27" s="92"/>
      <c r="C27" s="1"/>
      <c r="D27" s="33"/>
      <c r="E27" s="92"/>
      <c r="F27" s="1"/>
      <c r="G27" s="33"/>
      <c r="H27" s="92"/>
      <c r="I27" s="1"/>
      <c r="J27" s="33"/>
      <c r="K27" s="92"/>
      <c r="L27" s="33"/>
      <c r="M27" s="92"/>
      <c r="N27" s="92"/>
      <c r="O27" s="96"/>
      <c r="P27" s="96"/>
      <c r="Q27" s="96"/>
      <c r="R27" s="51"/>
      <c r="S27" s="33"/>
      <c r="T27" s="92"/>
      <c r="U27" s="10"/>
      <c r="V27" s="33"/>
      <c r="W27" s="98"/>
      <c r="X27" s="21"/>
      <c r="Y27" s="429"/>
      <c r="Z27" s="39"/>
      <c r="AA27" s="37"/>
      <c r="AB27" s="237"/>
      <c r="AC27" s="39"/>
      <c r="AD27" s="37"/>
      <c r="AE27" s="237"/>
      <c r="AF27" s="39"/>
      <c r="AG27" s="37"/>
      <c r="AH27" s="430"/>
      <c r="AI27" s="354"/>
    </row>
    <row r="28" spans="1:35" s="22" customFormat="1" ht="22.5" customHeight="1" x14ac:dyDescent="0.35">
      <c r="A28" s="63" t="s">
        <v>49</v>
      </c>
      <c r="B28" s="92"/>
      <c r="C28" s="1"/>
      <c r="D28" s="33"/>
      <c r="E28" s="92"/>
      <c r="F28" s="1"/>
      <c r="G28" s="33"/>
      <c r="H28" s="92"/>
      <c r="I28" s="1"/>
      <c r="J28" s="33"/>
      <c r="K28" s="92"/>
      <c r="L28" s="33"/>
      <c r="M28" s="92"/>
      <c r="N28" s="92"/>
      <c r="O28" s="96"/>
      <c r="P28" s="96"/>
      <c r="Q28" s="96"/>
      <c r="R28" s="51"/>
      <c r="S28" s="33"/>
      <c r="T28" s="92"/>
      <c r="U28" s="10"/>
      <c r="V28" s="33"/>
      <c r="W28" s="98"/>
      <c r="X28" s="21"/>
      <c r="Y28" s="429"/>
      <c r="Z28" s="39"/>
      <c r="AA28" s="37"/>
      <c r="AB28" s="237"/>
      <c r="AC28" s="39"/>
      <c r="AD28" s="37"/>
      <c r="AE28" s="237"/>
      <c r="AF28" s="39"/>
      <c r="AG28" s="37"/>
      <c r="AH28" s="430"/>
      <c r="AI28" s="354"/>
    </row>
    <row r="29" spans="1:35" s="22" customFormat="1" ht="22.5" customHeight="1" x14ac:dyDescent="0.35">
      <c r="A29" s="2" t="s">
        <v>22</v>
      </c>
      <c r="B29" s="6">
        <f>B9+B14+B19+B24</f>
        <v>4924.0974335165447</v>
      </c>
      <c r="C29" s="1"/>
      <c r="D29" s="8">
        <f t="shared" ref="D29:E31" si="16">D9+D14+D19+D24</f>
        <v>405.54866462442266</v>
      </c>
      <c r="E29" s="6">
        <f t="shared" si="16"/>
        <v>136.87963698980587</v>
      </c>
      <c r="F29" s="1">
        <f>F9+F14</f>
        <v>8.2360000000000003E-2</v>
      </c>
      <c r="G29" s="8">
        <f t="shared" ref="G29:H31" si="17">G9+G14+G19+G24</f>
        <v>11.273406902480412</v>
      </c>
      <c r="H29" s="6">
        <f t="shared" si="17"/>
        <v>225.36017054972027</v>
      </c>
      <c r="I29" s="1"/>
      <c r="J29" s="8">
        <f t="shared" ref="J29:L30" si="18">J9+J14+J19+J24</f>
        <v>18.560663646474964</v>
      </c>
      <c r="K29" s="6">
        <f>K9+K14+K19+K24</f>
        <v>5286.3372410560705</v>
      </c>
      <c r="L29" s="8">
        <f t="shared" si="18"/>
        <v>435.38273517337802</v>
      </c>
      <c r="M29" s="92"/>
      <c r="N29" s="92"/>
      <c r="O29" s="96"/>
      <c r="P29" s="96"/>
      <c r="Q29" s="96"/>
      <c r="R29" s="51"/>
      <c r="S29" s="33"/>
      <c r="T29" s="92"/>
      <c r="U29" s="10"/>
      <c r="V29" s="33"/>
      <c r="W29" s="11">
        <f>L29+S29+V29</f>
        <v>435.38273517337802</v>
      </c>
      <c r="X29" s="52"/>
      <c r="Y29" s="424">
        <f t="shared" ref="Y29:AC30" si="19">Y9+Y14+Y19+Y24</f>
        <v>24.687194915731848</v>
      </c>
      <c r="Z29" s="35">
        <f t="shared" si="19"/>
        <v>8.2466860960474691</v>
      </c>
      <c r="AA29" s="36">
        <f t="shared" si="19"/>
        <v>32.933881011779327</v>
      </c>
      <c r="AB29" s="236"/>
      <c r="AC29" s="35"/>
      <c r="AD29" s="36">
        <f t="shared" ref="AD29:AH30" si="20">AD9+AD14+AD19+AD24</f>
        <v>0</v>
      </c>
      <c r="AE29" s="236"/>
      <c r="AF29" s="35"/>
      <c r="AG29" s="36">
        <f t="shared" ref="AG29:AG30" si="21">AG9+AG14+AG19+AG24</f>
        <v>0</v>
      </c>
      <c r="AH29" s="426">
        <f t="shared" si="20"/>
        <v>32.933881011779327</v>
      </c>
      <c r="AI29" s="354"/>
    </row>
    <row r="30" spans="1:35" s="22" customFormat="1" ht="22.5" customHeight="1" x14ac:dyDescent="0.35">
      <c r="A30" s="2" t="s">
        <v>23</v>
      </c>
      <c r="B30" s="92">
        <f>B10+B15+B20+B25</f>
        <v>4924.0974335165447</v>
      </c>
      <c r="C30" s="1"/>
      <c r="D30" s="33">
        <f t="shared" si="16"/>
        <v>432.28933972843032</v>
      </c>
      <c r="E30" s="92">
        <f t="shared" si="16"/>
        <v>136.87963698980587</v>
      </c>
      <c r="F30" s="1"/>
      <c r="G30" s="33">
        <f t="shared" si="17"/>
        <v>11.702024162555773</v>
      </c>
      <c r="H30" s="92">
        <f t="shared" si="17"/>
        <v>225.36017054972027</v>
      </c>
      <c r="I30" s="1"/>
      <c r="J30" s="33">
        <f t="shared" si="18"/>
        <v>5.7768067618278698</v>
      </c>
      <c r="K30" s="92">
        <f t="shared" si="18"/>
        <v>5286.3372410560705</v>
      </c>
      <c r="L30" s="33">
        <f t="shared" si="18"/>
        <v>449.76817065281398</v>
      </c>
      <c r="M30" s="92"/>
      <c r="N30" s="92"/>
      <c r="O30" s="96"/>
      <c r="P30" s="96"/>
      <c r="Q30" s="96"/>
      <c r="R30" s="51"/>
      <c r="S30" s="33"/>
      <c r="T30" s="92">
        <f>T10+T15+T20+T25</f>
        <v>5.9312151644416993</v>
      </c>
      <c r="U30" s="10"/>
      <c r="V30" s="33">
        <f>V10+V15+V20+V25</f>
        <v>113.70139470234739</v>
      </c>
      <c r="W30" s="98">
        <f>L30+S30+V30</f>
        <v>563.46956535516142</v>
      </c>
      <c r="X30" s="21"/>
      <c r="Y30" s="429"/>
      <c r="Z30" s="39"/>
      <c r="AA30" s="37">
        <f t="shared" si="19"/>
        <v>0</v>
      </c>
      <c r="AB30" s="237">
        <f t="shared" si="19"/>
        <v>33.926352000000001</v>
      </c>
      <c r="AC30" s="39">
        <f t="shared" si="19"/>
        <v>0.33600963908228187</v>
      </c>
      <c r="AD30" s="37">
        <f t="shared" si="20"/>
        <v>34.262361639082279</v>
      </c>
      <c r="AE30" s="237">
        <f t="shared" si="20"/>
        <v>19.770901281549701</v>
      </c>
      <c r="AF30" s="39"/>
      <c r="AG30" s="37">
        <f t="shared" si="21"/>
        <v>19.770901281549701</v>
      </c>
      <c r="AH30" s="430">
        <f t="shared" si="20"/>
        <v>54.033262920631984</v>
      </c>
      <c r="AI30" s="354"/>
    </row>
    <row r="31" spans="1:35" s="17" customFormat="1" ht="18" x14ac:dyDescent="0.25">
      <c r="A31" s="99" t="s">
        <v>24</v>
      </c>
      <c r="B31" s="65">
        <f>B11+B16+B21+B26</f>
        <v>4924.0974335165447</v>
      </c>
      <c r="C31" s="100"/>
      <c r="D31" s="101">
        <f t="shared" si="16"/>
        <v>837.83800435285298</v>
      </c>
      <c r="E31" s="65">
        <f t="shared" si="16"/>
        <v>136.87963698980587</v>
      </c>
      <c r="F31" s="100"/>
      <c r="G31" s="101">
        <f t="shared" si="17"/>
        <v>22.97543106503619</v>
      </c>
      <c r="H31" s="65">
        <f t="shared" si="17"/>
        <v>225.36017054972027</v>
      </c>
      <c r="I31" s="100"/>
      <c r="J31" s="101">
        <f>J11+J16+J21+J26</f>
        <v>24.337470408302831</v>
      </c>
      <c r="K31" s="288">
        <f>K30</f>
        <v>5286.3372410560705</v>
      </c>
      <c r="L31" s="101">
        <f>L11+L16+L21+L26</f>
        <v>885.15090582619189</v>
      </c>
      <c r="M31" s="65"/>
      <c r="N31" s="65"/>
      <c r="O31" s="103"/>
      <c r="P31" s="103"/>
      <c r="Q31" s="103"/>
      <c r="R31" s="104"/>
      <c r="S31" s="101"/>
      <c r="T31" s="105">
        <f>SUM(T29:T30)</f>
        <v>5.9312151644416993</v>
      </c>
      <c r="U31" s="70"/>
      <c r="V31" s="101">
        <f>SUM(V29:V30)</f>
        <v>113.70139470234739</v>
      </c>
      <c r="W31" s="121">
        <f>SUM(W29:W30)</f>
        <v>998.85230052853944</v>
      </c>
      <c r="X31" s="106"/>
      <c r="Y31" s="431">
        <f>SUM(Y29:Y30)</f>
        <v>24.687194915731848</v>
      </c>
      <c r="Z31" s="191">
        <f>SUM(Z29:Z30)</f>
        <v>8.2466860960474691</v>
      </c>
      <c r="AA31" s="239">
        <f>SUM(AA29:AA30)</f>
        <v>32.933881011779327</v>
      </c>
      <c r="AB31" s="252">
        <f>SUM(AB29:AB30)</f>
        <v>33.926352000000001</v>
      </c>
      <c r="AC31" s="191">
        <f>SUM(AC29:AC30)</f>
        <v>0.33600963908228187</v>
      </c>
      <c r="AD31" s="239">
        <f t="shared" ref="AD31:AH31" si="22">SUM(AD29:AD30)</f>
        <v>34.262361639082279</v>
      </c>
      <c r="AE31" s="252">
        <f>SUM(AE29:AE30)</f>
        <v>19.770901281549701</v>
      </c>
      <c r="AF31" s="191"/>
      <c r="AG31" s="239">
        <f t="shared" ref="AG31" si="23">SUM(AG29:AG30)</f>
        <v>19.770901281549701</v>
      </c>
      <c r="AH31" s="432">
        <f t="shared" si="22"/>
        <v>86.967143932411318</v>
      </c>
      <c r="AI31" s="354"/>
    </row>
    <row r="32" spans="1:35" ht="9.75" customHeight="1" thickBot="1" x14ac:dyDescent="0.3">
      <c r="A32" s="63"/>
      <c r="B32" s="6"/>
      <c r="C32" s="1"/>
      <c r="D32" s="8"/>
      <c r="E32" s="6"/>
      <c r="F32" s="1"/>
      <c r="G32" s="8"/>
      <c r="H32" s="6"/>
      <c r="I32" s="1"/>
      <c r="J32" s="8"/>
      <c r="K32" s="6"/>
      <c r="L32" s="8"/>
      <c r="M32" s="6"/>
      <c r="N32" s="6"/>
      <c r="O32" s="7"/>
      <c r="P32" s="7"/>
      <c r="Q32" s="7"/>
      <c r="R32" s="51"/>
      <c r="S32" s="8"/>
      <c r="T32" s="107"/>
      <c r="U32" s="20"/>
      <c r="V32" s="8"/>
      <c r="W32" s="108"/>
      <c r="X32" s="106"/>
      <c r="Y32" s="433"/>
      <c r="Z32" s="407"/>
      <c r="AA32" s="408"/>
      <c r="AB32" s="406"/>
      <c r="AC32" s="407"/>
      <c r="AD32" s="408"/>
      <c r="AE32" s="406"/>
      <c r="AF32" s="407"/>
      <c r="AG32" s="408"/>
      <c r="AH32" s="434"/>
      <c r="AI32" s="354"/>
    </row>
    <row r="33" spans="1:35" ht="22.5" customHeight="1" thickTop="1" x14ac:dyDescent="0.35">
      <c r="A33" s="109" t="s">
        <v>29</v>
      </c>
      <c r="B33" s="110"/>
      <c r="C33" s="111"/>
      <c r="D33" s="112"/>
      <c r="E33" s="110"/>
      <c r="F33" s="111"/>
      <c r="G33" s="112"/>
      <c r="H33" s="110"/>
      <c r="I33" s="111"/>
      <c r="J33" s="112"/>
      <c r="K33" s="110"/>
      <c r="L33" s="112"/>
      <c r="M33" s="110"/>
      <c r="N33" s="110"/>
      <c r="O33" s="113"/>
      <c r="P33" s="113"/>
      <c r="Q33" s="113"/>
      <c r="R33" s="114"/>
      <c r="S33" s="112"/>
      <c r="T33" s="115"/>
      <c r="U33" s="116"/>
      <c r="V33" s="112"/>
      <c r="W33" s="117"/>
      <c r="X33" s="106"/>
      <c r="Y33" s="431"/>
      <c r="Z33" s="191"/>
      <c r="AA33" s="239"/>
      <c r="AB33" s="238"/>
      <c r="AC33" s="191"/>
      <c r="AD33" s="239"/>
      <c r="AE33" s="238"/>
      <c r="AF33" s="191"/>
      <c r="AG33" s="239"/>
      <c r="AH33" s="432"/>
      <c r="AI33" s="354"/>
    </row>
    <row r="34" spans="1:35" ht="13.5" customHeight="1" x14ac:dyDescent="0.35">
      <c r="A34" s="118"/>
      <c r="B34" s="6"/>
      <c r="C34" s="41"/>
      <c r="D34" s="8"/>
      <c r="E34" s="6"/>
      <c r="F34" s="41"/>
      <c r="G34" s="8"/>
      <c r="H34" s="6"/>
      <c r="I34" s="41"/>
      <c r="J34" s="8"/>
      <c r="K34" s="6"/>
      <c r="L34" s="8"/>
      <c r="M34" s="6"/>
      <c r="N34" s="6"/>
      <c r="O34" s="7"/>
      <c r="P34" s="7"/>
      <c r="Q34" s="7"/>
      <c r="R34" s="51"/>
      <c r="S34" s="8"/>
      <c r="T34" s="107"/>
      <c r="U34" s="20"/>
      <c r="V34" s="8"/>
      <c r="W34" s="108"/>
      <c r="X34" s="106"/>
      <c r="Y34" s="431"/>
      <c r="Z34" s="191"/>
      <c r="AA34" s="239"/>
      <c r="AB34" s="238"/>
      <c r="AC34" s="191"/>
      <c r="AD34" s="239"/>
      <c r="AE34" s="238"/>
      <c r="AF34" s="191"/>
      <c r="AG34" s="239"/>
      <c r="AH34" s="432"/>
      <c r="AI34" s="354"/>
    </row>
    <row r="35" spans="1:35" ht="18" x14ac:dyDescent="0.25">
      <c r="A35" s="72" t="s">
        <v>45</v>
      </c>
      <c r="B35" s="6"/>
      <c r="C35" s="41"/>
      <c r="D35" s="8"/>
      <c r="E35" s="6"/>
      <c r="F35" s="41"/>
      <c r="G35" s="8"/>
      <c r="H35" s="6"/>
      <c r="I35" s="41"/>
      <c r="J35" s="8"/>
      <c r="K35" s="6"/>
      <c r="L35" s="8"/>
      <c r="M35" s="6"/>
      <c r="N35" s="6"/>
      <c r="O35" s="7"/>
      <c r="P35" s="7"/>
      <c r="Q35" s="7"/>
      <c r="R35" s="51"/>
      <c r="S35" s="8"/>
      <c r="T35" s="107"/>
      <c r="U35" s="20"/>
      <c r="V35" s="8"/>
      <c r="W35" s="108"/>
      <c r="X35" s="106"/>
      <c r="Y35" s="431"/>
      <c r="Z35" s="191"/>
      <c r="AA35" s="239"/>
      <c r="AB35" s="238"/>
      <c r="AC35" s="191"/>
      <c r="AD35" s="239"/>
      <c r="AE35" s="238"/>
      <c r="AF35" s="191"/>
      <c r="AG35" s="239"/>
      <c r="AH35" s="432"/>
      <c r="AI35" s="354"/>
    </row>
    <row r="36" spans="1:35" ht="22.5" customHeight="1" x14ac:dyDescent="0.25">
      <c r="A36" s="63" t="s">
        <v>54</v>
      </c>
      <c r="B36" s="6"/>
      <c r="C36" s="41"/>
      <c r="D36" s="8"/>
      <c r="E36" s="6"/>
      <c r="F36" s="41"/>
      <c r="G36" s="8"/>
      <c r="H36" s="6"/>
      <c r="I36" s="41"/>
      <c r="J36" s="8"/>
      <c r="K36" s="6"/>
      <c r="L36" s="8"/>
      <c r="M36" s="6"/>
      <c r="N36" s="6"/>
      <c r="O36" s="7"/>
      <c r="P36" s="7"/>
      <c r="Q36" s="7"/>
      <c r="R36" s="51"/>
      <c r="S36" s="8"/>
      <c r="T36" s="107"/>
      <c r="U36" s="20"/>
      <c r="V36" s="8"/>
      <c r="W36" s="108"/>
      <c r="X36" s="106"/>
      <c r="Y36" s="431"/>
      <c r="Z36" s="191"/>
      <c r="AA36" s="239"/>
      <c r="AB36" s="238"/>
      <c r="AC36" s="191"/>
      <c r="AD36" s="239"/>
      <c r="AE36" s="238"/>
      <c r="AF36" s="191"/>
      <c r="AG36" s="239"/>
      <c r="AH36" s="432"/>
      <c r="AI36" s="354"/>
    </row>
    <row r="37" spans="1:35" ht="15" x14ac:dyDescent="0.2">
      <c r="A37" s="2" t="s">
        <v>22</v>
      </c>
      <c r="B37" s="6">
        <f>'Revenues at 2025 DSM Riders'!B37</f>
        <v>63.286148322992325</v>
      </c>
      <c r="C37" s="41">
        <v>8.1470000000000001E-2</v>
      </c>
      <c r="D37" s="8">
        <f t="shared" ref="D37:D38" si="24">+B37*C37</f>
        <v>5.1559225038741845</v>
      </c>
      <c r="E37" s="6">
        <f>'Revenues at 2025 DSM Riders'!E37</f>
        <v>312.26482565319287</v>
      </c>
      <c r="F37" s="41">
        <v>8.1470000000000001E-2</v>
      </c>
      <c r="G37" s="8">
        <f t="shared" ref="G37:G38" si="25">+E37*F37</f>
        <v>25.440215345965623</v>
      </c>
      <c r="H37" s="6"/>
      <c r="I37" s="41"/>
      <c r="J37" s="8"/>
      <c r="K37" s="6">
        <f t="shared" ref="K37:K38" si="26">+B37+E37+H37</f>
        <v>375.55097397618522</v>
      </c>
      <c r="L37" s="8">
        <f t="shared" ref="L37:L38" si="27">+D37+G37+J37</f>
        <v>30.596137849839806</v>
      </c>
      <c r="M37" s="6"/>
      <c r="N37" s="6"/>
      <c r="O37" s="7"/>
      <c r="P37" s="7"/>
      <c r="Q37" s="7"/>
      <c r="R37" s="51"/>
      <c r="S37" s="8"/>
      <c r="T37" s="107"/>
      <c r="U37" s="20"/>
      <c r="V37" s="8"/>
      <c r="W37" s="11">
        <f>L37+S37+V37</f>
        <v>30.596137849839806</v>
      </c>
      <c r="X37" s="52"/>
      <c r="Y37" s="422">
        <v>1.4871818569456934</v>
      </c>
      <c r="Z37" s="200">
        <v>0.58585951940284897</v>
      </c>
      <c r="AA37" s="240">
        <f>SUM(Y37:Z37)</f>
        <v>2.0730413763485425</v>
      </c>
      <c r="AB37" s="236"/>
      <c r="AC37" s="35"/>
      <c r="AD37" s="240"/>
      <c r="AE37" s="236"/>
      <c r="AF37" s="35"/>
      <c r="AG37" s="240"/>
      <c r="AH37" s="427">
        <f>AA37+AD37+AG37</f>
        <v>2.0730413763485425</v>
      </c>
      <c r="AI37" s="354"/>
    </row>
    <row r="38" spans="1:35" ht="17.25" x14ac:dyDescent="0.35">
      <c r="A38" s="2" t="s">
        <v>23</v>
      </c>
      <c r="B38" s="6">
        <f>B37</f>
        <v>63.286148322992325</v>
      </c>
      <c r="C38" s="119">
        <v>9.4200000000000006E-2</v>
      </c>
      <c r="D38" s="31">
        <f t="shared" si="24"/>
        <v>5.9615551720258777</v>
      </c>
      <c r="E38" s="6">
        <f>E37</f>
        <v>312.26482565319287</v>
      </c>
      <c r="F38" s="119">
        <v>7.6939999999999995E-2</v>
      </c>
      <c r="G38" s="31">
        <f t="shared" si="25"/>
        <v>24.025655685756657</v>
      </c>
      <c r="H38" s="6"/>
      <c r="I38" s="41"/>
      <c r="J38" s="8"/>
      <c r="K38" s="92">
        <f t="shared" si="26"/>
        <v>375.55097397618522</v>
      </c>
      <c r="L38" s="33">
        <f t="shared" si="27"/>
        <v>29.987210857782536</v>
      </c>
      <c r="M38" s="6"/>
      <c r="N38" s="6"/>
      <c r="O38" s="7"/>
      <c r="P38" s="7"/>
      <c r="Q38" s="7"/>
      <c r="R38" s="51"/>
      <c r="S38" s="8"/>
      <c r="T38" s="12">
        <v>0.32526731651350105</v>
      </c>
      <c r="U38" s="188">
        <v>21.28</v>
      </c>
      <c r="V38" s="31">
        <f>+T38*U38</f>
        <v>6.9216884954073024</v>
      </c>
      <c r="W38" s="94">
        <f>L38+S38+V38</f>
        <v>36.908899353189838</v>
      </c>
      <c r="X38" s="54"/>
      <c r="Y38" s="428"/>
      <c r="Z38" s="38"/>
      <c r="AA38" s="240">
        <f>SUM(Y38:Z38)</f>
        <v>0</v>
      </c>
      <c r="AB38" s="251">
        <v>3.0377398894967222</v>
      </c>
      <c r="AC38" s="199">
        <v>-0.29873652886104424</v>
      </c>
      <c r="AD38" s="240">
        <f>SUM(AB38:AC38)</f>
        <v>2.7390033606356781</v>
      </c>
      <c r="AE38" s="251">
        <v>1.3332059576154576</v>
      </c>
      <c r="AF38" s="199"/>
      <c r="AG38" s="240">
        <f>SUM(AE38:AF38)</f>
        <v>1.3332059576154576</v>
      </c>
      <c r="AH38" s="425">
        <f>AA38+AD38+AG38</f>
        <v>4.0722093182511356</v>
      </c>
      <c r="AI38" s="354"/>
    </row>
    <row r="39" spans="1:35" s="22" customFormat="1" ht="15" x14ac:dyDescent="0.2">
      <c r="A39" s="2" t="s">
        <v>24</v>
      </c>
      <c r="B39" s="6">
        <f>B38</f>
        <v>63.286148322992325</v>
      </c>
      <c r="C39" s="1">
        <f>SUM(C37:C38)</f>
        <v>0.17566999999999999</v>
      </c>
      <c r="D39" s="8">
        <f>SUM(D37:D38)</f>
        <v>11.117477675900062</v>
      </c>
      <c r="E39" s="6">
        <f>E38</f>
        <v>312.26482565319287</v>
      </c>
      <c r="F39" s="1">
        <f>SUM(F37:F38)</f>
        <v>0.15841</v>
      </c>
      <c r="G39" s="8">
        <f>SUM(G37:G38)</f>
        <v>49.46587103172228</v>
      </c>
      <c r="H39" s="6"/>
      <c r="I39" s="1"/>
      <c r="J39" s="8"/>
      <c r="K39" s="6">
        <f>K38</f>
        <v>375.55097397618522</v>
      </c>
      <c r="L39" s="8">
        <f>+D39+G39+J39</f>
        <v>60.583348707622342</v>
      </c>
      <c r="M39" s="6"/>
      <c r="N39" s="6"/>
      <c r="O39" s="7"/>
      <c r="P39" s="7"/>
      <c r="Q39" s="7"/>
      <c r="R39" s="51"/>
      <c r="S39" s="8"/>
      <c r="T39" s="6"/>
      <c r="U39" s="10"/>
      <c r="V39" s="8">
        <f>SUM(V37:V38)</f>
        <v>6.9216884954073024</v>
      </c>
      <c r="W39" s="11">
        <f>SUM(W37:W38)</f>
        <v>67.505037203029644</v>
      </c>
      <c r="X39" s="52"/>
      <c r="Y39" s="424">
        <f t="shared" ref="Y39:AH39" si="28">SUM(Y37:Y38)</f>
        <v>1.4871818569456934</v>
      </c>
      <c r="Z39" s="35">
        <f t="shared" si="28"/>
        <v>0.58585951940284897</v>
      </c>
      <c r="AA39" s="36">
        <f t="shared" si="28"/>
        <v>2.0730413763485425</v>
      </c>
      <c r="AB39" s="236">
        <f t="shared" si="28"/>
        <v>3.0377398894967222</v>
      </c>
      <c r="AC39" s="35">
        <f t="shared" si="28"/>
        <v>-0.29873652886104424</v>
      </c>
      <c r="AD39" s="36">
        <f t="shared" si="28"/>
        <v>2.7390033606356781</v>
      </c>
      <c r="AE39" s="236">
        <f t="shared" si="28"/>
        <v>1.3332059576154576</v>
      </c>
      <c r="AF39" s="35"/>
      <c r="AG39" s="36">
        <f t="shared" si="28"/>
        <v>1.3332059576154576</v>
      </c>
      <c r="AH39" s="426">
        <f t="shared" si="28"/>
        <v>6.1452506945996781</v>
      </c>
      <c r="AI39" s="354"/>
    </row>
    <row r="40" spans="1:35" s="22" customFormat="1" ht="15" x14ac:dyDescent="0.2">
      <c r="A40" s="2"/>
      <c r="B40" s="6"/>
      <c r="C40" s="1"/>
      <c r="D40" s="8"/>
      <c r="E40" s="6"/>
      <c r="F40" s="1"/>
      <c r="G40" s="8"/>
      <c r="H40" s="6"/>
      <c r="I40" s="1"/>
      <c r="J40" s="8"/>
      <c r="K40" s="6"/>
      <c r="L40" s="8"/>
      <c r="M40" s="6"/>
      <c r="N40" s="6"/>
      <c r="O40" s="7"/>
      <c r="P40" s="7"/>
      <c r="Q40" s="7"/>
      <c r="R40" s="51"/>
      <c r="S40" s="8"/>
      <c r="T40" s="6"/>
      <c r="U40" s="10"/>
      <c r="V40" s="8"/>
      <c r="W40" s="11"/>
      <c r="X40" s="52"/>
      <c r="Y40" s="424"/>
      <c r="Z40" s="35"/>
      <c r="AA40" s="36"/>
      <c r="AB40" s="236"/>
      <c r="AC40" s="35"/>
      <c r="AD40" s="36"/>
      <c r="AE40" s="236"/>
      <c r="AF40" s="35"/>
      <c r="AG40" s="36"/>
      <c r="AH40" s="426"/>
      <c r="AI40" s="354"/>
    </row>
    <row r="41" spans="1:35" s="22" customFormat="1" ht="15.75" x14ac:dyDescent="0.25">
      <c r="A41" s="63" t="s">
        <v>55</v>
      </c>
      <c r="B41" s="6"/>
      <c r="C41" s="1"/>
      <c r="D41" s="8"/>
      <c r="E41" s="6"/>
      <c r="F41" s="1"/>
      <c r="G41" s="8"/>
      <c r="H41" s="6"/>
      <c r="I41" s="1"/>
      <c r="J41" s="8"/>
      <c r="K41" s="6"/>
      <c r="L41" s="8"/>
      <c r="M41" s="6"/>
      <c r="N41" s="6"/>
      <c r="O41" s="7"/>
      <c r="P41" s="7"/>
      <c r="Q41" s="7"/>
      <c r="R41" s="51"/>
      <c r="S41" s="8"/>
      <c r="T41" s="6"/>
      <c r="U41" s="10"/>
      <c r="V41" s="8"/>
      <c r="W41" s="11"/>
      <c r="X41" s="52"/>
      <c r="Y41" s="424"/>
      <c r="Z41" s="35"/>
      <c r="AA41" s="36"/>
      <c r="AB41" s="236"/>
      <c r="AC41" s="35"/>
      <c r="AD41" s="36"/>
      <c r="AE41" s="236"/>
      <c r="AF41" s="35"/>
      <c r="AG41" s="36"/>
      <c r="AH41" s="426"/>
      <c r="AI41" s="354"/>
    </row>
    <row r="42" spans="1:35" s="22" customFormat="1" ht="15" x14ac:dyDescent="0.2">
      <c r="A42" s="2" t="s">
        <v>22</v>
      </c>
      <c r="B42" s="12">
        <f>'Revenues at 2025 DSM Riders'!B42</f>
        <v>0.12162650562838237</v>
      </c>
      <c r="C42" s="1">
        <v>8.1470000000000001E-2</v>
      </c>
      <c r="D42" s="8">
        <f>+B42*C42</f>
        <v>9.9089114135443111E-3</v>
      </c>
      <c r="E42" s="12">
        <f>'Revenues at 2025 DSM Riders'!E42</f>
        <v>0.14613213091433763</v>
      </c>
      <c r="F42" s="1">
        <v>8.1470000000000001E-2</v>
      </c>
      <c r="G42" s="8">
        <f>+E42*F42</f>
        <v>1.1905384705591087E-2</v>
      </c>
      <c r="H42" s="12">
        <f>'Revenues at 2025 DSM Riders'!H42</f>
        <v>0.70815049400233154</v>
      </c>
      <c r="I42" s="1">
        <v>8.1470000000000001E-2</v>
      </c>
      <c r="J42" s="8">
        <f>+H42*I42</f>
        <v>5.769302074636995E-2</v>
      </c>
      <c r="K42" s="12">
        <f>+B42+E42+H42</f>
        <v>0.97590913054505157</v>
      </c>
      <c r="L42" s="8">
        <f>+D42+G42+J42</f>
        <v>7.9507316865505356E-2</v>
      </c>
      <c r="M42" s="6"/>
      <c r="N42" s="6"/>
      <c r="O42" s="7"/>
      <c r="P42" s="7"/>
      <c r="Q42" s="7"/>
      <c r="R42" s="51"/>
      <c r="S42" s="8"/>
      <c r="T42" s="93"/>
      <c r="U42" s="10"/>
      <c r="V42" s="8"/>
      <c r="W42" s="11">
        <f>L42+S42+V42</f>
        <v>7.9507316865505356E-2</v>
      </c>
      <c r="X42" s="52"/>
      <c r="Y42" s="435">
        <v>3.8646001569584043E-3</v>
      </c>
      <c r="Z42" s="202">
        <v>1.5224182436502805E-3</v>
      </c>
      <c r="AA42" s="240">
        <f>SUM(Y42:Z42)</f>
        <v>5.3870184006086846E-3</v>
      </c>
      <c r="AB42" s="236"/>
      <c r="AC42" s="35"/>
      <c r="AD42" s="240"/>
      <c r="AE42" s="236"/>
      <c r="AF42" s="35"/>
      <c r="AG42" s="240"/>
      <c r="AH42" s="427">
        <f>AA42+AD42+AG42</f>
        <v>5.3870184006086846E-3</v>
      </c>
      <c r="AI42" s="354"/>
    </row>
    <row r="43" spans="1:35" s="22" customFormat="1" ht="17.25" x14ac:dyDescent="0.35">
      <c r="A43" s="2" t="s">
        <v>23</v>
      </c>
      <c r="B43" s="12">
        <f>B42</f>
        <v>0.12162650562838237</v>
      </c>
      <c r="C43" s="1">
        <v>0.25069999999999998</v>
      </c>
      <c r="D43" s="31">
        <f>+B43*C43</f>
        <v>3.0491764961035457E-2</v>
      </c>
      <c r="E43" s="12">
        <f>E42</f>
        <v>0.14613213091433763</v>
      </c>
      <c r="F43" s="91">
        <v>9.4035999999999995E-2</v>
      </c>
      <c r="G43" s="31">
        <f>+E43*F43</f>
        <v>1.3741681062660653E-2</v>
      </c>
      <c r="H43" s="12">
        <f>H42</f>
        <v>0.70815049400233154</v>
      </c>
      <c r="I43" s="91">
        <v>3.5839999999999997E-2</v>
      </c>
      <c r="J43" s="31">
        <f>+H43*I43</f>
        <v>2.5380113705043561E-2</v>
      </c>
      <c r="K43" s="120">
        <f>+B43+E43+H43</f>
        <v>0.97590913054505157</v>
      </c>
      <c r="L43" s="33">
        <f>+D43+G43+J43</f>
        <v>6.9613559728739671E-2</v>
      </c>
      <c r="M43" s="6"/>
      <c r="N43" s="6"/>
      <c r="O43" s="7"/>
      <c r="P43" s="7"/>
      <c r="Q43" s="7"/>
      <c r="R43" s="51"/>
      <c r="S43" s="8"/>
      <c r="T43" s="93">
        <v>-3.2231585606775146E-4</v>
      </c>
      <c r="U43" s="10">
        <v>21.28</v>
      </c>
      <c r="V43" s="31">
        <f>+T43*U43</f>
        <v>-6.858881417121751E-3</v>
      </c>
      <c r="W43" s="94">
        <f>L43+S43+V43</f>
        <v>6.275467831161792E-2</v>
      </c>
      <c r="X43" s="54"/>
      <c r="Y43" s="428"/>
      <c r="Z43" s="38"/>
      <c r="AA43" s="240">
        <f>SUM(Y43:Z43)</f>
        <v>0</v>
      </c>
      <c r="AB43" s="251">
        <v>7.8938900437221567E-3</v>
      </c>
      <c r="AC43" s="199">
        <v>-7.7629862880162776E-4</v>
      </c>
      <c r="AD43" s="240">
        <f>SUM(AB43:AC43)</f>
        <v>7.1175914149205289E-3</v>
      </c>
      <c r="AE43" s="251">
        <v>3.4644774134349331E-3</v>
      </c>
      <c r="AF43" s="199"/>
      <c r="AG43" s="240">
        <f>SUM(AE43:AF43)</f>
        <v>3.4644774134349331E-3</v>
      </c>
      <c r="AH43" s="425">
        <f>AA43+AD43+AG43</f>
        <v>1.0582068828355462E-2</v>
      </c>
      <c r="AI43" s="354"/>
    </row>
    <row r="44" spans="1:35" s="22" customFormat="1" ht="15" x14ac:dyDescent="0.2">
      <c r="A44" s="2" t="s">
        <v>24</v>
      </c>
      <c r="B44" s="12">
        <f>B43</f>
        <v>0.12162650562838237</v>
      </c>
      <c r="C44" s="1">
        <f>SUM(C42:C43)</f>
        <v>0.33216999999999997</v>
      </c>
      <c r="D44" s="8">
        <f>SUM(D42:D43)</f>
        <v>4.0400676374579766E-2</v>
      </c>
      <c r="E44" s="12">
        <f>E43</f>
        <v>0.14613213091433763</v>
      </c>
      <c r="F44" s="1">
        <f>SUM(F42:F43)</f>
        <v>0.175506</v>
      </c>
      <c r="G44" s="8">
        <f>SUM(G42:G43)</f>
        <v>2.564706576825174E-2</v>
      </c>
      <c r="H44" s="12">
        <f>H43</f>
        <v>0.70815049400233154</v>
      </c>
      <c r="I44" s="1">
        <f>SUM(I42:I43)</f>
        <v>0.11731</v>
      </c>
      <c r="J44" s="8">
        <f>SUM(J42:J43)</f>
        <v>8.3073134451413511E-2</v>
      </c>
      <c r="K44" s="12">
        <f>K43</f>
        <v>0.97590913054505157</v>
      </c>
      <c r="L44" s="8">
        <f>+D44+G44+J44</f>
        <v>0.149120876594245</v>
      </c>
      <c r="M44" s="6"/>
      <c r="N44" s="6"/>
      <c r="O44" s="7"/>
      <c r="P44" s="7"/>
      <c r="Q44" s="7"/>
      <c r="R44" s="51"/>
      <c r="S44" s="8"/>
      <c r="T44" s="95"/>
      <c r="U44" s="15"/>
      <c r="V44" s="8">
        <f>SUM(V42:V43)</f>
        <v>-6.858881417121751E-3</v>
      </c>
      <c r="W44" s="11">
        <f>SUM(W42:W43)</f>
        <v>0.14226199517712329</v>
      </c>
      <c r="X44" s="53"/>
      <c r="Y44" s="424">
        <f t="shared" ref="Y44:AH44" si="29">SUM(Y42:Y43)</f>
        <v>3.8646001569584043E-3</v>
      </c>
      <c r="Z44" s="35">
        <f t="shared" si="29"/>
        <v>1.5224182436502805E-3</v>
      </c>
      <c r="AA44" s="36">
        <f t="shared" si="29"/>
        <v>5.3870184006086846E-3</v>
      </c>
      <c r="AB44" s="236">
        <f t="shared" si="29"/>
        <v>7.8938900437221567E-3</v>
      </c>
      <c r="AC44" s="35">
        <f t="shared" si="29"/>
        <v>-7.7629862880162776E-4</v>
      </c>
      <c r="AD44" s="36">
        <f t="shared" si="29"/>
        <v>7.1175914149205289E-3</v>
      </c>
      <c r="AE44" s="236">
        <f t="shared" si="29"/>
        <v>3.4644774134349331E-3</v>
      </c>
      <c r="AF44" s="35"/>
      <c r="AG44" s="36">
        <f t="shared" si="29"/>
        <v>3.4644774134349331E-3</v>
      </c>
      <c r="AH44" s="426">
        <f t="shared" si="29"/>
        <v>1.5969087228964146E-2</v>
      </c>
      <c r="AI44" s="354"/>
    </row>
    <row r="45" spans="1:35" s="22" customFormat="1" ht="17.25" x14ac:dyDescent="0.35">
      <c r="A45" s="2"/>
      <c r="B45" s="12"/>
      <c r="C45" s="1"/>
      <c r="D45" s="8"/>
      <c r="E45" s="12"/>
      <c r="F45" s="1"/>
      <c r="G45" s="8"/>
      <c r="H45" s="12"/>
      <c r="I45" s="1"/>
      <c r="J45" s="8"/>
      <c r="K45" s="12"/>
      <c r="L45" s="8"/>
      <c r="M45" s="6"/>
      <c r="N45" s="6"/>
      <c r="O45" s="7"/>
      <c r="P45" s="7"/>
      <c r="Q45" s="7"/>
      <c r="R45" s="51"/>
      <c r="S45" s="8"/>
      <c r="T45" s="6"/>
      <c r="U45" s="10"/>
      <c r="V45" s="8"/>
      <c r="W45" s="11"/>
      <c r="X45" s="52"/>
      <c r="Y45" s="424"/>
      <c r="Z45" s="35"/>
      <c r="AA45" s="37"/>
      <c r="AB45" s="236"/>
      <c r="AC45" s="35"/>
      <c r="AD45" s="37"/>
      <c r="AE45" s="236"/>
      <c r="AF45" s="35"/>
      <c r="AG45" s="37"/>
      <c r="AH45" s="430"/>
      <c r="AI45" s="354"/>
    </row>
    <row r="46" spans="1:35" s="22" customFormat="1" ht="15.75" x14ac:dyDescent="0.25">
      <c r="A46" s="63" t="s">
        <v>56</v>
      </c>
      <c r="B46" s="12"/>
      <c r="C46" s="1"/>
      <c r="D46" s="8"/>
      <c r="E46" s="12"/>
      <c r="F46" s="1"/>
      <c r="G46" s="8"/>
      <c r="H46" s="12"/>
      <c r="I46" s="1"/>
      <c r="J46" s="8"/>
      <c r="K46" s="12"/>
      <c r="L46" s="8"/>
      <c r="M46" s="6"/>
      <c r="N46" s="6"/>
      <c r="O46" s="7"/>
      <c r="P46" s="7"/>
      <c r="Q46" s="7"/>
      <c r="R46" s="51"/>
      <c r="S46" s="8"/>
      <c r="T46" s="6"/>
      <c r="U46" s="10"/>
      <c r="V46" s="8"/>
      <c r="W46" s="11"/>
      <c r="X46" s="52"/>
      <c r="Y46" s="424"/>
      <c r="Z46" s="35"/>
      <c r="AA46" s="36"/>
      <c r="AB46" s="236"/>
      <c r="AC46" s="35"/>
      <c r="AD46" s="36"/>
      <c r="AE46" s="236"/>
      <c r="AF46" s="35"/>
      <c r="AG46" s="36"/>
      <c r="AH46" s="426"/>
      <c r="AI46" s="354"/>
    </row>
    <row r="47" spans="1:35" s="22" customFormat="1" ht="15" x14ac:dyDescent="0.2">
      <c r="A47" s="2" t="s">
        <v>22</v>
      </c>
      <c r="B47" s="12">
        <f>'Revenues at 2025 DSM Riders'!B47</f>
        <v>6.8054712817323393E-3</v>
      </c>
      <c r="C47" s="1">
        <v>8.1470000000000001E-2</v>
      </c>
      <c r="D47" s="8">
        <f t="shared" ref="D47:D48" si="30">+B47*C47</f>
        <v>5.5444174532273368E-4</v>
      </c>
      <c r="E47" s="12">
        <f>'Revenues at 2025 DSM Riders'!E47</f>
        <v>7.7590367322755108E-2</v>
      </c>
      <c r="F47" s="1">
        <v>8.1470000000000001E-2</v>
      </c>
      <c r="G47" s="8">
        <f t="shared" ref="G47:G48" si="31">+E47*F47</f>
        <v>6.3212872257848588E-3</v>
      </c>
      <c r="H47" s="12">
        <f>'Revenues at 2025 DSM Riders'!H47</f>
        <v>0.38146329194056411</v>
      </c>
      <c r="I47" s="1">
        <v>8.1470000000000001E-2</v>
      </c>
      <c r="J47" s="8">
        <f t="shared" ref="J47:J48" si="32">+H47*I47</f>
        <v>3.107781439439776E-2</v>
      </c>
      <c r="K47" s="12">
        <f t="shared" ref="K47:K48" si="33">+B47+E47+H47</f>
        <v>0.46585913054505157</v>
      </c>
      <c r="L47" s="8">
        <f t="shared" ref="L47:L48" si="34">+D47+G47+J47</f>
        <v>3.7953543365505354E-2</v>
      </c>
      <c r="M47" s="6"/>
      <c r="N47" s="6"/>
      <c r="O47" s="7"/>
      <c r="P47" s="7"/>
      <c r="Q47" s="7"/>
      <c r="R47" s="51"/>
      <c r="S47" s="8"/>
      <c r="T47" s="93"/>
      <c r="U47" s="10"/>
      <c r="V47" s="8"/>
      <c r="W47" s="11">
        <f>L47+S47+V47</f>
        <v>3.7953543365505354E-2</v>
      </c>
      <c r="X47" s="52"/>
      <c r="Y47" s="435">
        <v>1.8448021569584042E-3</v>
      </c>
      <c r="Z47" s="202">
        <v>7.2674024365028042E-4</v>
      </c>
      <c r="AA47" s="240">
        <f>SUM(Y47:Z47)</f>
        <v>2.5715424006086847E-3</v>
      </c>
      <c r="AB47" s="236"/>
      <c r="AC47" s="35"/>
      <c r="AD47" s="240"/>
      <c r="AE47" s="236"/>
      <c r="AF47" s="35"/>
      <c r="AG47" s="240"/>
      <c r="AH47" s="427">
        <f>AA47+AD47+AG47</f>
        <v>2.5715424006086847E-3</v>
      </c>
      <c r="AI47" s="354"/>
    </row>
    <row r="48" spans="1:35" s="22" customFormat="1" ht="17.25" x14ac:dyDescent="0.35">
      <c r="A48" s="2" t="s">
        <v>23</v>
      </c>
      <c r="B48" s="12">
        <f>B47</f>
        <v>6.8054712817323393E-3</v>
      </c>
      <c r="C48" s="91">
        <v>1.3645699999999998</v>
      </c>
      <c r="D48" s="31">
        <f t="shared" si="30"/>
        <v>9.2865419469134979E-3</v>
      </c>
      <c r="E48" s="12">
        <f>E47</f>
        <v>7.7590367322755108E-2</v>
      </c>
      <c r="F48" s="91">
        <v>7.3380000000000001E-2</v>
      </c>
      <c r="G48" s="31">
        <f t="shared" si="31"/>
        <v>5.6935811541437694E-3</v>
      </c>
      <c r="H48" s="12">
        <f>H47</f>
        <v>0.38146329194056411</v>
      </c>
      <c r="I48" s="91">
        <v>5.9929999999999997E-2</v>
      </c>
      <c r="J48" s="31">
        <f t="shared" si="32"/>
        <v>2.2861095085998005E-2</v>
      </c>
      <c r="K48" s="120">
        <f t="shared" si="33"/>
        <v>0.46585913054505157</v>
      </c>
      <c r="L48" s="33">
        <f t="shared" si="34"/>
        <v>3.784121818705527E-2</v>
      </c>
      <c r="M48" s="6"/>
      <c r="N48" s="6"/>
      <c r="O48" s="7"/>
      <c r="P48" s="7"/>
      <c r="Q48" s="7"/>
      <c r="R48" s="51"/>
      <c r="S48" s="8"/>
      <c r="T48" s="93">
        <v>4.3957321990461119E-4</v>
      </c>
      <c r="U48" s="10">
        <v>21.28</v>
      </c>
      <c r="V48" s="31">
        <f>+T48*U48</f>
        <v>9.3541181195701262E-3</v>
      </c>
      <c r="W48" s="94">
        <f>L48+S48+V48</f>
        <v>4.7195336306625396E-2</v>
      </c>
      <c r="X48" s="54"/>
      <c r="Y48" s="428"/>
      <c r="Z48" s="38"/>
      <c r="AA48" s="240">
        <f>SUM(Y48:Z48)</f>
        <v>0</v>
      </c>
      <c r="AB48" s="251">
        <v>3.7682204595552546E-3</v>
      </c>
      <c r="AC48" s="199">
        <v>-3.7057323570162778E-4</v>
      </c>
      <c r="AD48" s="240">
        <f>SUM(AB48:AC48)</f>
        <v>3.3976472238536268E-3</v>
      </c>
      <c r="AE48" s="251">
        <v>1.6537999134349332E-3</v>
      </c>
      <c r="AF48" s="199"/>
      <c r="AG48" s="240">
        <f>SUM(AE48:AF48)</f>
        <v>1.6537999134349332E-3</v>
      </c>
      <c r="AH48" s="425">
        <f>AA48+AD48+AG48</f>
        <v>5.0514471372885596E-3</v>
      </c>
      <c r="AI48" s="354"/>
    </row>
    <row r="49" spans="1:35" s="22" customFormat="1" ht="15" x14ac:dyDescent="0.2">
      <c r="A49" s="2" t="s">
        <v>24</v>
      </c>
      <c r="B49" s="12">
        <f>B48</f>
        <v>6.8054712817323393E-3</v>
      </c>
      <c r="C49" s="1">
        <f>SUM(C47:C48)</f>
        <v>1.4460399999999998</v>
      </c>
      <c r="D49" s="8">
        <f>SUM(D47:D48)</f>
        <v>9.8409836922362312E-3</v>
      </c>
      <c r="E49" s="12">
        <f>E48</f>
        <v>7.7590367322755108E-2</v>
      </c>
      <c r="F49" s="1">
        <f>SUM(F47:F48)</f>
        <v>0.15484999999999999</v>
      </c>
      <c r="G49" s="8">
        <f>SUM(G47:G48)</f>
        <v>1.2014868379928628E-2</v>
      </c>
      <c r="H49" s="12">
        <f>H48</f>
        <v>0.38146329194056411</v>
      </c>
      <c r="I49" s="1">
        <f>SUM(I47:I48)</f>
        <v>0.1414</v>
      </c>
      <c r="J49" s="8">
        <f>SUM(J47:J48)</f>
        <v>5.3938909480395765E-2</v>
      </c>
      <c r="K49" s="12">
        <f>K48</f>
        <v>0.46585913054505157</v>
      </c>
      <c r="L49" s="8">
        <f>+D49+G49+J49</f>
        <v>7.5794761552560624E-2</v>
      </c>
      <c r="M49" s="6"/>
      <c r="N49" s="6"/>
      <c r="O49" s="7"/>
      <c r="P49" s="7"/>
      <c r="Q49" s="7"/>
      <c r="R49" s="51"/>
      <c r="S49" s="8"/>
      <c r="T49" s="15"/>
      <c r="U49" s="15"/>
      <c r="V49" s="8">
        <f>SUM(V47:V48)</f>
        <v>9.3541181195701262E-3</v>
      </c>
      <c r="W49" s="11">
        <f>SUM(W47:W48)</f>
        <v>8.5148879672130751E-2</v>
      </c>
      <c r="X49" s="53"/>
      <c r="Y49" s="424">
        <f t="shared" ref="Y49:AH49" si="35">SUM(Y47:Y48)</f>
        <v>1.8448021569584042E-3</v>
      </c>
      <c r="Z49" s="35">
        <f t="shared" si="35"/>
        <v>7.2674024365028042E-4</v>
      </c>
      <c r="AA49" s="36">
        <f t="shared" si="35"/>
        <v>2.5715424006086847E-3</v>
      </c>
      <c r="AB49" s="236">
        <f t="shared" si="35"/>
        <v>3.7682204595552546E-3</v>
      </c>
      <c r="AC49" s="35">
        <f t="shared" si="35"/>
        <v>-3.7057323570162778E-4</v>
      </c>
      <c r="AD49" s="36">
        <f t="shared" si="35"/>
        <v>3.3976472238536268E-3</v>
      </c>
      <c r="AE49" s="236">
        <f t="shared" si="35"/>
        <v>1.6537999134349332E-3</v>
      </c>
      <c r="AF49" s="35"/>
      <c r="AG49" s="36">
        <f t="shared" si="35"/>
        <v>1.6537999134349332E-3</v>
      </c>
      <c r="AH49" s="426">
        <f t="shared" si="35"/>
        <v>7.6229895378972443E-3</v>
      </c>
      <c r="AI49" s="354"/>
    </row>
    <row r="50" spans="1:35" s="22" customFormat="1" ht="15" x14ac:dyDescent="0.2">
      <c r="A50" s="2"/>
      <c r="B50" s="6"/>
      <c r="C50" s="1"/>
      <c r="D50" s="8"/>
      <c r="E50" s="6"/>
      <c r="F50" s="1"/>
      <c r="G50" s="8"/>
      <c r="H50" s="6"/>
      <c r="I50" s="1"/>
      <c r="J50" s="8"/>
      <c r="K50" s="6"/>
      <c r="L50" s="8"/>
      <c r="M50" s="6"/>
      <c r="N50" s="6"/>
      <c r="O50" s="7"/>
      <c r="P50" s="7"/>
      <c r="Q50" s="7"/>
      <c r="R50" s="51"/>
      <c r="S50" s="8"/>
      <c r="T50" s="6"/>
      <c r="U50" s="10"/>
      <c r="V50" s="8"/>
      <c r="W50" s="11"/>
      <c r="X50" s="52"/>
      <c r="Y50" s="424"/>
      <c r="Z50" s="35"/>
      <c r="AA50" s="36"/>
      <c r="AB50" s="236"/>
      <c r="AC50" s="35"/>
      <c r="AD50" s="36"/>
      <c r="AE50" s="236"/>
      <c r="AF50" s="35"/>
      <c r="AG50" s="36"/>
      <c r="AH50" s="436"/>
      <c r="AI50" s="354"/>
    </row>
    <row r="51" spans="1:35" s="22" customFormat="1" ht="15.75" x14ac:dyDescent="0.25">
      <c r="A51" s="63" t="s">
        <v>46</v>
      </c>
      <c r="B51" s="6"/>
      <c r="C51" s="1"/>
      <c r="D51" s="8"/>
      <c r="E51" s="6"/>
      <c r="F51" s="1"/>
      <c r="G51" s="8"/>
      <c r="H51" s="6"/>
      <c r="I51" s="1"/>
      <c r="J51" s="8"/>
      <c r="K51" s="6"/>
      <c r="L51" s="8"/>
      <c r="M51" s="6"/>
      <c r="N51" s="6"/>
      <c r="O51" s="7"/>
      <c r="P51" s="7"/>
      <c r="Q51" s="7"/>
      <c r="R51" s="51"/>
      <c r="S51" s="8"/>
      <c r="T51" s="6"/>
      <c r="U51" s="10"/>
      <c r="V51" s="8"/>
      <c r="W51" s="11"/>
      <c r="X51" s="52"/>
      <c r="Y51" s="424"/>
      <c r="Z51" s="35"/>
      <c r="AA51" s="36"/>
      <c r="AB51" s="236"/>
      <c r="AC51" s="35"/>
      <c r="AD51" s="36"/>
      <c r="AE51" s="236"/>
      <c r="AF51" s="35"/>
      <c r="AG51" s="36"/>
      <c r="AH51" s="436"/>
      <c r="AI51" s="354"/>
    </row>
    <row r="52" spans="1:35" s="22" customFormat="1" ht="17.25" x14ac:dyDescent="0.35">
      <c r="A52" s="2" t="s">
        <v>22</v>
      </c>
      <c r="B52" s="6">
        <f>B37+B42+B47</f>
        <v>63.41458029990244</v>
      </c>
      <c r="C52" s="1"/>
      <c r="D52" s="8">
        <f t="shared" ref="D52:E54" si="36">D37+D42+D47</f>
        <v>5.1663858570330516</v>
      </c>
      <c r="E52" s="6">
        <f t="shared" si="36"/>
        <v>312.48854815142994</v>
      </c>
      <c r="F52" s="1">
        <f>F32+F37</f>
        <v>8.1470000000000001E-2</v>
      </c>
      <c r="G52" s="8">
        <f t="shared" ref="G52:H54" si="37">G37+G42+G47</f>
        <v>25.458442017896999</v>
      </c>
      <c r="H52" s="6">
        <f t="shared" si="37"/>
        <v>1.0896137859428956</v>
      </c>
      <c r="I52" s="1"/>
      <c r="J52" s="8">
        <f t="shared" ref="J52:L54" si="38">J37+J42+J47</f>
        <v>8.8770835140767709E-2</v>
      </c>
      <c r="K52" s="6">
        <f t="shared" si="38"/>
        <v>376.99274223727531</v>
      </c>
      <c r="L52" s="8">
        <f t="shared" si="38"/>
        <v>30.713598710070816</v>
      </c>
      <c r="M52" s="92"/>
      <c r="N52" s="92"/>
      <c r="O52" s="96"/>
      <c r="P52" s="96"/>
      <c r="Q52" s="96"/>
      <c r="R52" s="51"/>
      <c r="S52" s="33"/>
      <c r="T52" s="92"/>
      <c r="U52" s="10"/>
      <c r="V52" s="33"/>
      <c r="W52" s="11">
        <f>L52+S52+V52</f>
        <v>30.713598710070816</v>
      </c>
      <c r="X52" s="52"/>
      <c r="Y52" s="435">
        <f t="shared" ref="Y52:AH53" si="39">Y37+Y42+Y47</f>
        <v>1.4928912592596102</v>
      </c>
      <c r="Z52" s="202">
        <f t="shared" si="39"/>
        <v>0.58810867789014953</v>
      </c>
      <c r="AA52" s="36">
        <f t="shared" si="39"/>
        <v>2.0809999371497598</v>
      </c>
      <c r="AB52" s="236">
        <f t="shared" si="39"/>
        <v>0</v>
      </c>
      <c r="AC52" s="35">
        <f t="shared" si="39"/>
        <v>0</v>
      </c>
      <c r="AD52" s="36">
        <f t="shared" si="39"/>
        <v>0</v>
      </c>
      <c r="AE52" s="236">
        <f t="shared" si="39"/>
        <v>0</v>
      </c>
      <c r="AF52" s="35"/>
      <c r="AG52" s="36">
        <f t="shared" ref="AG52:AG53" si="40">AG37+AG42+AG47</f>
        <v>0</v>
      </c>
      <c r="AH52" s="436">
        <f t="shared" si="39"/>
        <v>2.0809999371497598</v>
      </c>
      <c r="AI52" s="354"/>
    </row>
    <row r="53" spans="1:35" s="22" customFormat="1" ht="17.25" x14ac:dyDescent="0.35">
      <c r="A53" s="2" t="s">
        <v>23</v>
      </c>
      <c r="B53" s="92">
        <f>B38+B43+B48</f>
        <v>63.41458029990244</v>
      </c>
      <c r="C53" s="1"/>
      <c r="D53" s="33">
        <f t="shared" si="36"/>
        <v>6.0013334789338266</v>
      </c>
      <c r="E53" s="92">
        <f t="shared" si="36"/>
        <v>312.48854815142994</v>
      </c>
      <c r="F53" s="1"/>
      <c r="G53" s="33">
        <f t="shared" si="37"/>
        <v>24.045090947973463</v>
      </c>
      <c r="H53" s="92">
        <f t="shared" si="37"/>
        <v>1.0896137859428956</v>
      </c>
      <c r="I53" s="1"/>
      <c r="J53" s="33">
        <f t="shared" si="38"/>
        <v>4.8241208791041566E-2</v>
      </c>
      <c r="K53" s="92">
        <f t="shared" si="38"/>
        <v>376.99274223727531</v>
      </c>
      <c r="L53" s="33">
        <f t="shared" si="38"/>
        <v>30.09466563569833</v>
      </c>
      <c r="M53" s="92"/>
      <c r="N53" s="92"/>
      <c r="O53" s="96"/>
      <c r="P53" s="96"/>
      <c r="Q53" s="96"/>
      <c r="R53" s="51"/>
      <c r="S53" s="33"/>
      <c r="T53" s="92">
        <f>T38+T43+T48</f>
        <v>0.32538457387733793</v>
      </c>
      <c r="U53" s="10"/>
      <c r="V53" s="33">
        <f>V38+V43+V48</f>
        <v>6.9241837321097508</v>
      </c>
      <c r="W53" s="98">
        <f>L53+S53+V53</f>
        <v>37.01884936780808</v>
      </c>
      <c r="X53" s="21"/>
      <c r="Y53" s="428">
        <f t="shared" si="39"/>
        <v>0</v>
      </c>
      <c r="Z53" s="38">
        <f t="shared" si="39"/>
        <v>0</v>
      </c>
      <c r="AA53" s="37">
        <f t="shared" si="39"/>
        <v>0</v>
      </c>
      <c r="AB53" s="253">
        <f t="shared" si="39"/>
        <v>3.0494019999999993</v>
      </c>
      <c r="AC53" s="39">
        <f t="shared" si="39"/>
        <v>-0.29988340072554748</v>
      </c>
      <c r="AD53" s="37">
        <f t="shared" si="39"/>
        <v>2.7495185992744524</v>
      </c>
      <c r="AE53" s="253">
        <f t="shared" si="39"/>
        <v>1.3383242349423274</v>
      </c>
      <c r="AF53" s="39"/>
      <c r="AG53" s="37">
        <f t="shared" si="40"/>
        <v>1.3383242349423274</v>
      </c>
      <c r="AH53" s="437">
        <f t="shared" si="39"/>
        <v>4.0878428342167803</v>
      </c>
      <c r="AI53" s="354"/>
    </row>
    <row r="54" spans="1:35" s="22" customFormat="1" ht="18" x14ac:dyDescent="0.25">
      <c r="A54" s="99" t="s">
        <v>24</v>
      </c>
      <c r="B54" s="65">
        <f>B39+B44+B49</f>
        <v>63.41458029990244</v>
      </c>
      <c r="C54" s="100"/>
      <c r="D54" s="101">
        <f t="shared" si="36"/>
        <v>11.167719335966877</v>
      </c>
      <c r="E54" s="65">
        <f t="shared" si="36"/>
        <v>312.48854815142994</v>
      </c>
      <c r="F54" s="100"/>
      <c r="G54" s="101">
        <f t="shared" si="37"/>
        <v>49.503532965870463</v>
      </c>
      <c r="H54" s="65">
        <f t="shared" si="37"/>
        <v>1.0896137859428956</v>
      </c>
      <c r="I54" s="100"/>
      <c r="J54" s="101">
        <f t="shared" si="38"/>
        <v>0.13701204393180927</v>
      </c>
      <c r="K54" s="247">
        <f t="shared" si="38"/>
        <v>376.99274223727531</v>
      </c>
      <c r="L54" s="101">
        <f t="shared" si="38"/>
        <v>60.808264345769146</v>
      </c>
      <c r="M54" s="65"/>
      <c r="N54" s="65"/>
      <c r="O54" s="103"/>
      <c r="P54" s="103"/>
      <c r="Q54" s="103"/>
      <c r="R54" s="104"/>
      <c r="S54" s="101"/>
      <c r="T54" s="105">
        <f>SUM(T52:T53)</f>
        <v>0.32538457387733793</v>
      </c>
      <c r="U54" s="70"/>
      <c r="V54" s="101">
        <f>SUM(V52:V53)</f>
        <v>6.9241837321097508</v>
      </c>
      <c r="W54" s="121">
        <f>SUM(W52:W53)</f>
        <v>67.7324480778789</v>
      </c>
      <c r="X54" s="106"/>
      <c r="Y54" s="438">
        <f>SUM(Y52:Y53)</f>
        <v>1.4928912592596102</v>
      </c>
      <c r="Z54" s="242">
        <f>SUM(Z52:Z53)</f>
        <v>0.58810867789014953</v>
      </c>
      <c r="AA54" s="102">
        <f>SUM(AA52:AA53)</f>
        <v>2.0809999371497598</v>
      </c>
      <c r="AB54" s="241">
        <f>SUM(AB52:AB53)</f>
        <v>3.0494019999999993</v>
      </c>
      <c r="AC54" s="242">
        <f>SUM(AC52:AC53)</f>
        <v>-0.29988340072554748</v>
      </c>
      <c r="AD54" s="102">
        <f t="shared" ref="AD54:AH54" si="41">SUM(AD52:AD53)</f>
        <v>2.7495185992744524</v>
      </c>
      <c r="AE54" s="241">
        <f>SUM(AE52:AE53)</f>
        <v>1.3383242349423274</v>
      </c>
      <c r="AF54" s="242"/>
      <c r="AG54" s="102">
        <f t="shared" ref="AG54" si="42">SUM(AG52:AG53)</f>
        <v>1.3383242349423274</v>
      </c>
      <c r="AH54" s="439">
        <f t="shared" si="41"/>
        <v>6.1688427713665401</v>
      </c>
      <c r="AI54" s="354"/>
    </row>
    <row r="55" spans="1:35" s="22" customFormat="1" ht="11.1" customHeight="1" x14ac:dyDescent="0.2">
      <c r="A55" s="2"/>
      <c r="B55" s="6"/>
      <c r="C55" s="1"/>
      <c r="D55" s="8"/>
      <c r="E55" s="6"/>
      <c r="F55" s="1"/>
      <c r="G55" s="8"/>
      <c r="H55" s="6"/>
      <c r="I55" s="1"/>
      <c r="J55" s="8"/>
      <c r="K55" s="6"/>
      <c r="L55" s="8"/>
      <c r="M55" s="6"/>
      <c r="N55" s="6"/>
      <c r="O55" s="7"/>
      <c r="P55" s="7"/>
      <c r="Q55" s="7"/>
      <c r="R55" s="51"/>
      <c r="S55" s="8"/>
      <c r="T55" s="6"/>
      <c r="U55" s="10"/>
      <c r="V55" s="8"/>
      <c r="W55" s="11"/>
      <c r="X55" s="52"/>
      <c r="Y55" s="424"/>
      <c r="Z55" s="35"/>
      <c r="AA55" s="36"/>
      <c r="AB55" s="236"/>
      <c r="AC55" s="35"/>
      <c r="AD55" s="36"/>
      <c r="AE55" s="236"/>
      <c r="AF55" s="35"/>
      <c r="AG55" s="36"/>
      <c r="AH55" s="426"/>
      <c r="AI55" s="354"/>
    </row>
    <row r="56" spans="1:35" s="22" customFormat="1" ht="19.149999999999999" customHeight="1" x14ac:dyDescent="0.25">
      <c r="A56" s="72" t="s">
        <v>29</v>
      </c>
      <c r="B56" s="6"/>
      <c r="C56" s="1"/>
      <c r="D56" s="8"/>
      <c r="E56" s="6"/>
      <c r="F56" s="1"/>
      <c r="G56" s="8"/>
      <c r="H56" s="6"/>
      <c r="I56" s="1"/>
      <c r="J56" s="350"/>
      <c r="K56" s="6">
        <v>355.1540070130925</v>
      </c>
      <c r="M56" s="6"/>
      <c r="N56" s="6"/>
      <c r="O56" s="7"/>
      <c r="P56" s="7"/>
      <c r="Q56" s="7"/>
      <c r="R56" s="51"/>
      <c r="S56" s="8"/>
      <c r="T56" s="6"/>
      <c r="U56" s="10"/>
      <c r="V56" s="8"/>
      <c r="W56" s="11"/>
      <c r="X56" s="52"/>
      <c r="Y56" s="424"/>
      <c r="Z56" s="35"/>
      <c r="AA56" s="36"/>
      <c r="AB56" s="236"/>
      <c r="AC56" s="35"/>
      <c r="AD56" s="36"/>
      <c r="AE56" s="236"/>
      <c r="AF56" s="35"/>
      <c r="AG56" s="36"/>
      <c r="AH56" s="426"/>
      <c r="AI56" s="354"/>
    </row>
    <row r="57" spans="1:35" s="22" customFormat="1" ht="22.5" customHeight="1" x14ac:dyDescent="0.25">
      <c r="A57" s="63" t="s">
        <v>57</v>
      </c>
      <c r="B57" s="6"/>
      <c r="C57" s="1"/>
      <c r="D57" s="8"/>
      <c r="E57" s="6"/>
      <c r="F57" s="1"/>
      <c r="G57" s="8"/>
      <c r="H57" s="6"/>
      <c r="I57" s="1"/>
      <c r="J57" s="8"/>
      <c r="K57" s="6"/>
      <c r="L57" s="8"/>
      <c r="M57" s="6"/>
      <c r="N57" s="6"/>
      <c r="O57" s="7"/>
      <c r="P57" s="7"/>
      <c r="Q57" s="7"/>
      <c r="R57" s="51"/>
      <c r="S57" s="8"/>
      <c r="T57" s="6"/>
      <c r="U57" s="10"/>
      <c r="V57" s="8"/>
      <c r="W57" s="11"/>
      <c r="X57" s="52"/>
      <c r="Y57" s="424"/>
      <c r="Z57" s="35"/>
      <c r="AA57" s="36"/>
      <c r="AB57" s="236"/>
      <c r="AC57" s="35"/>
      <c r="AD57" s="36"/>
      <c r="AE57" s="236"/>
      <c r="AF57" s="35"/>
      <c r="AG57" s="36"/>
      <c r="AH57" s="426"/>
      <c r="AI57" s="354"/>
    </row>
    <row r="58" spans="1:35" s="22" customFormat="1" ht="22.5" customHeight="1" x14ac:dyDescent="0.2">
      <c r="A58" s="2" t="s">
        <v>22</v>
      </c>
      <c r="B58" s="6">
        <f>'Revenues at 2025 DSM Riders'!B58</f>
        <v>1243.9884347627092</v>
      </c>
      <c r="C58" s="1">
        <v>8.022E-2</v>
      </c>
      <c r="D58" s="8">
        <f t="shared" ref="D58:D59" si="43">+B58*C58</f>
        <v>99.792752236664526</v>
      </c>
      <c r="E58" s="6">
        <f>'Revenues at 2025 DSM Riders'!E58</f>
        <v>1059.8354597065236</v>
      </c>
      <c r="F58" s="1">
        <v>8.022E-2</v>
      </c>
      <c r="G58" s="8">
        <f t="shared" ref="G58:G59" si="44">+E58*F58</f>
        <v>85.020000577657328</v>
      </c>
      <c r="H58" s="6"/>
      <c r="I58" s="1"/>
      <c r="J58" s="8"/>
      <c r="K58" s="6">
        <f t="shared" ref="K58:K59" si="45">+B58+E58+H58</f>
        <v>2303.823894469233</v>
      </c>
      <c r="L58" s="8">
        <f t="shared" ref="L58:L59" si="46">+D58+G58+J58</f>
        <v>184.81275281432187</v>
      </c>
      <c r="M58" s="6"/>
      <c r="N58" s="6"/>
      <c r="O58" s="7"/>
      <c r="P58" s="7"/>
      <c r="Q58" s="7"/>
      <c r="R58" s="51"/>
      <c r="S58" s="8">
        <f>+M58*R58/1000</f>
        <v>0</v>
      </c>
      <c r="T58" s="6"/>
      <c r="U58" s="10"/>
      <c r="V58" s="8"/>
      <c r="W58" s="11">
        <f>L58+S58+V58</f>
        <v>184.81275281432187</v>
      </c>
      <c r="X58" s="52"/>
      <c r="Y58" s="435">
        <v>9.0309896663193925</v>
      </c>
      <c r="Z58" s="202">
        <v>4.7689154615513116</v>
      </c>
      <c r="AA58" s="240">
        <f>SUM(Y58:Z58)</f>
        <v>13.799905127870705</v>
      </c>
      <c r="AB58" s="236"/>
      <c r="AC58" s="35"/>
      <c r="AD58" s="240"/>
      <c r="AE58" s="236"/>
      <c r="AF58" s="35"/>
      <c r="AG58" s="240"/>
      <c r="AH58" s="427">
        <f>AA58+AD58+AG58</f>
        <v>13.799905127870705</v>
      </c>
      <c r="AI58" s="354"/>
    </row>
    <row r="59" spans="1:35" s="22" customFormat="1" ht="22.5" customHeight="1" x14ac:dyDescent="0.35">
      <c r="A59" s="2" t="s">
        <v>23</v>
      </c>
      <c r="B59" s="6">
        <f>B58</f>
        <v>1243.9884347627092</v>
      </c>
      <c r="C59" s="91">
        <v>6.2649999999999997E-2</v>
      </c>
      <c r="D59" s="31">
        <f t="shared" si="43"/>
        <v>77.935875437883723</v>
      </c>
      <c r="E59" s="6">
        <f>E58</f>
        <v>1059.8354597065236</v>
      </c>
      <c r="F59" s="91">
        <v>2.9679999999999998E-2</v>
      </c>
      <c r="G59" s="31">
        <f t="shared" si="44"/>
        <v>31.455916444089617</v>
      </c>
      <c r="H59" s="6"/>
      <c r="I59" s="1"/>
      <c r="J59" s="8"/>
      <c r="K59" s="92">
        <f t="shared" si="45"/>
        <v>2303.823894469233</v>
      </c>
      <c r="L59" s="33">
        <f t="shared" si="46"/>
        <v>109.39179188197335</v>
      </c>
      <c r="M59" s="6">
        <f>'Revenues at 2025 DSM Riders'!M59</f>
        <v>6350.7076037081906</v>
      </c>
      <c r="N59" s="34">
        <v>10.553839999999999</v>
      </c>
      <c r="O59" s="7"/>
      <c r="P59" s="7"/>
      <c r="Q59" s="7"/>
      <c r="R59" s="51">
        <f>SUM(N59:Q59)</f>
        <v>10.553839999999999</v>
      </c>
      <c r="S59" s="31">
        <f>+M59*R59/1000</f>
        <v>67.024351936319633</v>
      </c>
      <c r="T59" s="6"/>
      <c r="U59" s="10"/>
      <c r="V59" s="8"/>
      <c r="W59" s="94">
        <f>L59+S59+V59</f>
        <v>176.41614381829299</v>
      </c>
      <c r="X59" s="54"/>
      <c r="Y59" s="428"/>
      <c r="Z59" s="38"/>
      <c r="AA59" s="240">
        <f>SUM(Y59:Z59)</f>
        <v>0</v>
      </c>
      <c r="AB59" s="251">
        <v>16.922915837957227</v>
      </c>
      <c r="AC59" s="199">
        <v>0.34210886341549268</v>
      </c>
      <c r="AD59" s="240">
        <f>SUM(AB59:AC59)</f>
        <v>17.26502470137272</v>
      </c>
      <c r="AE59" s="251">
        <v>2.0964797439670022</v>
      </c>
      <c r="AF59" s="199"/>
      <c r="AG59" s="240">
        <f>SUM(AE59:AF59)</f>
        <v>2.0964797439670022</v>
      </c>
      <c r="AH59" s="425">
        <f>AA59+AD59+AG59</f>
        <v>19.361504445339722</v>
      </c>
      <c r="AI59" s="354"/>
    </row>
    <row r="60" spans="1:35" ht="15" x14ac:dyDescent="0.2">
      <c r="A60" s="2" t="s">
        <v>24</v>
      </c>
      <c r="B60" s="6">
        <f>B59</f>
        <v>1243.9884347627092</v>
      </c>
      <c r="C60" s="1">
        <f>SUM(C58:C59)</f>
        <v>0.14287</v>
      </c>
      <c r="D60" s="8">
        <f>SUM(D58:D59)</f>
        <v>177.72862767454825</v>
      </c>
      <c r="E60" s="6">
        <f>E59</f>
        <v>1059.8354597065236</v>
      </c>
      <c r="F60" s="1">
        <f>SUM(F58:F59)</f>
        <v>0.1099</v>
      </c>
      <c r="G60" s="8">
        <f>SUM(G58:G59)</f>
        <v>116.47591702174694</v>
      </c>
      <c r="H60" s="6"/>
      <c r="I60" s="1"/>
      <c r="J60" s="8"/>
      <c r="K60" s="6">
        <f>K59</f>
        <v>2303.823894469233</v>
      </c>
      <c r="L60" s="8">
        <f>+D60+G60+J60</f>
        <v>294.20454469629522</v>
      </c>
      <c r="M60" s="6"/>
      <c r="N60" s="6"/>
      <c r="O60" s="7"/>
      <c r="P60" s="7"/>
      <c r="Q60" s="7"/>
      <c r="R60" s="51"/>
      <c r="S60" s="8">
        <f>SUM(S58:S59)</f>
        <v>67.024351936319633</v>
      </c>
      <c r="T60" s="9"/>
      <c r="U60" s="10"/>
      <c r="V60" s="8"/>
      <c r="W60" s="11">
        <f>SUM(W58:W59)</f>
        <v>361.22889663261486</v>
      </c>
      <c r="X60" s="52"/>
      <c r="Y60" s="424">
        <f t="shared" ref="Y60:AH60" si="47">SUM(Y58:Y59)</f>
        <v>9.0309896663193925</v>
      </c>
      <c r="Z60" s="35">
        <f t="shared" si="47"/>
        <v>4.7689154615513116</v>
      </c>
      <c r="AA60" s="36">
        <f t="shared" si="47"/>
        <v>13.799905127870705</v>
      </c>
      <c r="AB60" s="236">
        <f t="shared" si="47"/>
        <v>16.922915837957227</v>
      </c>
      <c r="AC60" s="35">
        <f t="shared" si="47"/>
        <v>0.34210886341549268</v>
      </c>
      <c r="AD60" s="36">
        <f t="shared" si="47"/>
        <v>17.26502470137272</v>
      </c>
      <c r="AE60" s="236">
        <f t="shared" si="47"/>
        <v>2.0964797439670022</v>
      </c>
      <c r="AF60" s="35"/>
      <c r="AG60" s="36">
        <f t="shared" si="47"/>
        <v>2.0964797439670022</v>
      </c>
      <c r="AH60" s="426">
        <f t="shared" si="47"/>
        <v>33.161409573210427</v>
      </c>
      <c r="AI60" s="354"/>
    </row>
    <row r="61" spans="1:35" ht="15" x14ac:dyDescent="0.2">
      <c r="A61" s="2"/>
      <c r="B61" s="6"/>
      <c r="C61" s="1"/>
      <c r="D61" s="8"/>
      <c r="E61" s="6"/>
      <c r="F61" s="1"/>
      <c r="G61" s="8"/>
      <c r="H61" s="6"/>
      <c r="I61" s="1"/>
      <c r="J61" s="8"/>
      <c r="K61" s="6"/>
      <c r="L61" s="8"/>
      <c r="M61" s="6"/>
      <c r="N61" s="6"/>
      <c r="O61" s="7"/>
      <c r="P61" s="7"/>
      <c r="Q61" s="7"/>
      <c r="R61" s="51"/>
      <c r="S61" s="8"/>
      <c r="T61" s="9"/>
      <c r="U61" s="10"/>
      <c r="V61" s="8"/>
      <c r="W61" s="11"/>
      <c r="X61" s="52"/>
      <c r="Y61" s="424"/>
      <c r="Z61" s="35"/>
      <c r="AA61" s="36"/>
      <c r="AB61" s="236"/>
      <c r="AC61" s="35"/>
      <c r="AD61" s="36"/>
      <c r="AE61" s="236"/>
      <c r="AF61" s="35"/>
      <c r="AG61" s="36"/>
      <c r="AH61" s="426"/>
      <c r="AI61" s="354"/>
    </row>
    <row r="62" spans="1:35" ht="15.75" x14ac:dyDescent="0.25">
      <c r="A62" s="63" t="s">
        <v>58</v>
      </c>
      <c r="B62" s="6"/>
      <c r="C62" s="1"/>
      <c r="D62" s="8"/>
      <c r="E62" s="6"/>
      <c r="F62" s="1"/>
      <c r="G62" s="8"/>
      <c r="H62" s="6"/>
      <c r="I62" s="1"/>
      <c r="J62" s="8"/>
      <c r="K62" s="6"/>
      <c r="L62" s="8"/>
      <c r="M62" s="6"/>
      <c r="N62" s="6"/>
      <c r="O62" s="7"/>
      <c r="P62" s="7"/>
      <c r="Q62" s="7"/>
      <c r="R62" s="51"/>
      <c r="S62" s="8"/>
      <c r="T62" s="9"/>
      <c r="U62" s="10"/>
      <c r="V62" s="8"/>
      <c r="W62" s="11"/>
      <c r="X62" s="52"/>
      <c r="Y62" s="424"/>
      <c r="Z62" s="35"/>
      <c r="AA62" s="36"/>
      <c r="AB62" s="236"/>
      <c r="AC62" s="35"/>
      <c r="AD62" s="36"/>
      <c r="AE62" s="236"/>
      <c r="AF62" s="35"/>
      <c r="AG62" s="36"/>
      <c r="AH62" s="426"/>
      <c r="AI62" s="354"/>
    </row>
    <row r="63" spans="1:35" ht="15" x14ac:dyDescent="0.2">
      <c r="A63" s="2" t="s">
        <v>22</v>
      </c>
      <c r="B63" s="12">
        <f>'Revenues at 2025 DSM Riders'!B63</f>
        <v>0.24897575201594901</v>
      </c>
      <c r="C63" s="1">
        <v>8.022E-2</v>
      </c>
      <c r="D63" s="8">
        <f>+B63*C63</f>
        <v>1.9972834826719431E-2</v>
      </c>
      <c r="E63" s="12">
        <f>'Revenues at 2025 DSM Riders'!E63</f>
        <v>0.94022986965228306</v>
      </c>
      <c r="F63" s="1">
        <v>8.022E-2</v>
      </c>
      <c r="G63" s="8">
        <f>+E63*F63</f>
        <v>7.5425240143506142E-2</v>
      </c>
      <c r="H63" s="12">
        <f>'Revenues at 2025 DSM Riders'!H63</f>
        <v>0.79923930599714321</v>
      </c>
      <c r="I63" s="1">
        <v>8.022E-2</v>
      </c>
      <c r="J63" s="8">
        <f>+H63*I63</f>
        <v>6.4114977127090828E-2</v>
      </c>
      <c r="K63" s="12">
        <f>+B63+E63+H63</f>
        <v>1.9884449276653753</v>
      </c>
      <c r="L63" s="8">
        <f>+D63+G63+J63</f>
        <v>0.15951305209731639</v>
      </c>
      <c r="M63" s="6"/>
      <c r="N63" s="6"/>
      <c r="O63" s="7"/>
      <c r="P63" s="7"/>
      <c r="Q63" s="7"/>
      <c r="R63" s="51"/>
      <c r="S63" s="8">
        <f>+M63*R63/1000</f>
        <v>0</v>
      </c>
      <c r="T63" s="9"/>
      <c r="U63" s="10"/>
      <c r="V63" s="8"/>
      <c r="W63" s="11">
        <f>L63+S63+V63</f>
        <v>0.15951305209731639</v>
      </c>
      <c r="X63" s="52"/>
      <c r="Y63" s="435">
        <v>7.7947041164482707E-3</v>
      </c>
      <c r="Z63" s="202">
        <v>4.1160810002673267E-3</v>
      </c>
      <c r="AA63" s="240">
        <f>SUM(Y63:Z63)</f>
        <v>1.1910785116715597E-2</v>
      </c>
      <c r="AB63" s="236"/>
      <c r="AC63" s="35"/>
      <c r="AD63" s="240"/>
      <c r="AE63" s="236"/>
      <c r="AF63" s="35"/>
      <c r="AG63" s="240">
        <f>SUM(AE63:AF63)</f>
        <v>0</v>
      </c>
      <c r="AH63" s="427">
        <f>AA63+AD63+AG63</f>
        <v>1.1910785116715597E-2</v>
      </c>
      <c r="AI63" s="354"/>
    </row>
    <row r="64" spans="1:35" ht="17.25" x14ac:dyDescent="0.35">
      <c r="A64" s="2" t="s">
        <v>23</v>
      </c>
      <c r="B64" s="12">
        <f>B63</f>
        <v>0.24897575201594901</v>
      </c>
      <c r="C64" s="91">
        <v>0.18221000000000001</v>
      </c>
      <c r="D64" s="31">
        <f>+B64*C64</f>
        <v>4.5365871774826073E-2</v>
      </c>
      <c r="E64" s="12">
        <f>E63</f>
        <v>0.94022986965228306</v>
      </c>
      <c r="F64" s="91">
        <v>5.7980000000000004E-2</v>
      </c>
      <c r="G64" s="31">
        <f>+E64*F64</f>
        <v>5.4514527842439375E-2</v>
      </c>
      <c r="H64" s="12">
        <f>'Revenues at 2025 DSM Riders'!H64</f>
        <v>0.79923930599714321</v>
      </c>
      <c r="I64" s="91">
        <v>1.244E-2</v>
      </c>
      <c r="J64" s="31">
        <f>+H64*I64</f>
        <v>9.9425369666044615E-3</v>
      </c>
      <c r="K64" s="120">
        <f>+B64+E64+H64</f>
        <v>1.9884449276653753</v>
      </c>
      <c r="L64" s="33">
        <f>+D64+G64+J64</f>
        <v>0.10982293658386991</v>
      </c>
      <c r="M64" s="6">
        <f>'Revenues at 2025 DSM Riders'!M64</f>
        <v>2.3637642864791508</v>
      </c>
      <c r="N64" s="34">
        <f>N59</f>
        <v>10.553839999999999</v>
      </c>
      <c r="O64" s="7"/>
      <c r="P64" s="7"/>
      <c r="Q64" s="7"/>
      <c r="R64" s="51">
        <f>SUM(N64:Q64)</f>
        <v>10.553839999999999</v>
      </c>
      <c r="S64" s="31">
        <f>+M64*R64/1000</f>
        <v>2.494679007721512E-2</v>
      </c>
      <c r="T64" s="9"/>
      <c r="U64" s="10"/>
      <c r="V64" s="8"/>
      <c r="W64" s="94">
        <f>L64+S64+V64</f>
        <v>0.13476972666108503</v>
      </c>
      <c r="X64" s="54"/>
      <c r="Y64" s="428"/>
      <c r="Z64" s="38"/>
      <c r="AA64" s="240">
        <f>SUM(Y64:Z64)</f>
        <v>0</v>
      </c>
      <c r="AB64" s="251">
        <v>1.4606275349464862E-2</v>
      </c>
      <c r="AC64" s="199">
        <v>2.9527631682309036E-4</v>
      </c>
      <c r="AD64" s="240">
        <f>SUM(AB64:AC64)</f>
        <v>1.4901551666287953E-2</v>
      </c>
      <c r="AE64" s="251">
        <v>1.8094848841754916E-3</v>
      </c>
      <c r="AF64" s="199"/>
      <c r="AG64" s="240">
        <f>SUM(AE64:AF64)</f>
        <v>1.8094848841754916E-3</v>
      </c>
      <c r="AH64" s="425">
        <f>AA64+AD64+AG64</f>
        <v>1.6711036550463444E-2</v>
      </c>
      <c r="AI64" s="354"/>
    </row>
    <row r="65" spans="1:35" ht="15" x14ac:dyDescent="0.2">
      <c r="A65" s="2" t="s">
        <v>24</v>
      </c>
      <c r="B65" s="12">
        <f>B64</f>
        <v>0.24897575201594901</v>
      </c>
      <c r="C65" s="1">
        <f>SUM(C63:C64)</f>
        <v>0.26243</v>
      </c>
      <c r="D65" s="8">
        <f>SUM(D63:D64)</f>
        <v>6.5338706601545504E-2</v>
      </c>
      <c r="E65" s="12">
        <f>E64</f>
        <v>0.94022986965228306</v>
      </c>
      <c r="F65" s="1">
        <f>SUM(F63:F64)</f>
        <v>0.13819999999999999</v>
      </c>
      <c r="G65" s="8">
        <f>SUM(G63:G64)</f>
        <v>0.12993976798594553</v>
      </c>
      <c r="H65" s="12">
        <f>H64</f>
        <v>0.79923930599714321</v>
      </c>
      <c r="I65" s="1">
        <f>SUM(I63:I64)</f>
        <v>9.2659999999999992E-2</v>
      </c>
      <c r="J65" s="8">
        <f>SUM(J63:J64)</f>
        <v>7.4057514093695292E-2</v>
      </c>
      <c r="K65" s="12">
        <f>K64</f>
        <v>1.9884449276653753</v>
      </c>
      <c r="L65" s="8">
        <f>+D65+G65+J65</f>
        <v>0.26933598868118636</v>
      </c>
      <c r="M65" s="6"/>
      <c r="N65" s="6"/>
      <c r="O65" s="7"/>
      <c r="P65" s="7"/>
      <c r="Q65" s="7"/>
      <c r="R65" s="51"/>
      <c r="S65" s="8">
        <f>SUM(S63:S64)</f>
        <v>2.494679007721512E-2</v>
      </c>
      <c r="T65" s="9"/>
      <c r="U65" s="10"/>
      <c r="V65" s="8"/>
      <c r="W65" s="11">
        <f>SUM(W63:W64)</f>
        <v>0.29428277875840142</v>
      </c>
      <c r="X65" s="52"/>
      <c r="Y65" s="424">
        <f t="shared" ref="Y65:AH65" si="48">SUM(Y63:Y64)</f>
        <v>7.7947041164482707E-3</v>
      </c>
      <c r="Z65" s="35">
        <f t="shared" si="48"/>
        <v>4.1160810002673267E-3</v>
      </c>
      <c r="AA65" s="36">
        <f t="shared" si="48"/>
        <v>1.1910785116715597E-2</v>
      </c>
      <c r="AB65" s="236">
        <f t="shared" si="48"/>
        <v>1.4606275349464862E-2</v>
      </c>
      <c r="AC65" s="35">
        <f t="shared" si="48"/>
        <v>2.9527631682309036E-4</v>
      </c>
      <c r="AD65" s="36">
        <f t="shared" si="48"/>
        <v>1.4901551666287953E-2</v>
      </c>
      <c r="AE65" s="236">
        <f t="shared" si="48"/>
        <v>1.8094848841754916E-3</v>
      </c>
      <c r="AF65" s="35"/>
      <c r="AG65" s="36">
        <f t="shared" si="48"/>
        <v>1.8094848841754916E-3</v>
      </c>
      <c r="AH65" s="426">
        <f t="shared" si="48"/>
        <v>2.862182166717904E-2</v>
      </c>
      <c r="AI65" s="354"/>
    </row>
    <row r="66" spans="1:35" ht="17.25" x14ac:dyDescent="0.35">
      <c r="A66" s="2"/>
      <c r="B66" s="12"/>
      <c r="C66" s="1"/>
      <c r="D66" s="8"/>
      <c r="E66" s="12"/>
      <c r="F66" s="1"/>
      <c r="G66" s="8"/>
      <c r="H66" s="12"/>
      <c r="I66" s="1"/>
      <c r="J66" s="8"/>
      <c r="K66" s="12"/>
      <c r="L66" s="8"/>
      <c r="M66" s="6"/>
      <c r="N66" s="6"/>
      <c r="O66" s="7"/>
      <c r="P66" s="7"/>
      <c r="Q66" s="7"/>
      <c r="R66" s="51"/>
      <c r="S66" s="8"/>
      <c r="T66" s="9"/>
      <c r="U66" s="10"/>
      <c r="V66" s="8"/>
      <c r="W66" s="11"/>
      <c r="X66" s="52"/>
      <c r="Y66" s="424"/>
      <c r="Z66" s="35"/>
      <c r="AA66" s="37"/>
      <c r="AB66" s="236"/>
      <c r="AC66" s="35"/>
      <c r="AD66" s="37"/>
      <c r="AE66" s="236"/>
      <c r="AF66" s="35"/>
      <c r="AG66" s="37"/>
      <c r="AH66" s="430"/>
      <c r="AI66" s="354"/>
    </row>
    <row r="67" spans="1:35" ht="15.75" x14ac:dyDescent="0.25">
      <c r="A67" s="63" t="s">
        <v>59</v>
      </c>
      <c r="B67" s="12"/>
      <c r="C67" s="1"/>
      <c r="D67" s="8"/>
      <c r="E67" s="12"/>
      <c r="F67" s="1"/>
      <c r="G67" s="8"/>
      <c r="H67" s="12">
        <f>'Revenues at 2025 DSM Riders'!H67</f>
        <v>0</v>
      </c>
      <c r="I67" s="1"/>
      <c r="J67" s="8"/>
      <c r="K67" s="12"/>
      <c r="L67" s="8"/>
      <c r="M67" s="6"/>
      <c r="N67" s="6"/>
      <c r="O67" s="7"/>
      <c r="P67" s="7"/>
      <c r="Q67" s="7"/>
      <c r="R67" s="51"/>
      <c r="S67" s="8"/>
      <c r="T67" s="9"/>
      <c r="U67" s="10"/>
      <c r="V67" s="8"/>
      <c r="W67" s="11"/>
      <c r="X67" s="52"/>
      <c r="Y67" s="424"/>
      <c r="Z67" s="35"/>
      <c r="AA67" s="36"/>
      <c r="AB67" s="236"/>
      <c r="AC67" s="35"/>
      <c r="AD67" s="36"/>
      <c r="AE67" s="236"/>
      <c r="AF67" s="35"/>
      <c r="AG67" s="36"/>
      <c r="AH67" s="426"/>
      <c r="AI67" s="354"/>
    </row>
    <row r="68" spans="1:35" ht="15" x14ac:dyDescent="0.2">
      <c r="A68" s="2" t="s">
        <v>22</v>
      </c>
      <c r="B68" s="12">
        <f>'Revenues at 2025 DSM Riders'!B68</f>
        <v>6.1164489358469755E-3</v>
      </c>
      <c r="C68" s="1">
        <v>8.022E-2</v>
      </c>
      <c r="D68" s="8">
        <f t="shared" ref="D68:D69" si="49">+B68*C68</f>
        <v>4.9066153363364442E-4</v>
      </c>
      <c r="E68" s="12">
        <f>'Revenues at 2025 DSM Riders'!E68</f>
        <v>0.24425899434342777</v>
      </c>
      <c r="F68" s="1">
        <v>8.022E-2</v>
      </c>
      <c r="G68" s="8">
        <f t="shared" ref="G68:G69" si="50">+E68*F68</f>
        <v>1.9594456526229775E-2</v>
      </c>
      <c r="H68" s="12">
        <f>'Revenues at 2025 DSM Riders'!H68</f>
        <v>0.20791948438610083</v>
      </c>
      <c r="I68" s="1">
        <v>8.022E-2</v>
      </c>
      <c r="J68" s="8">
        <f t="shared" ref="J68:J69" si="51">+H68*I68</f>
        <v>1.667930103745301E-2</v>
      </c>
      <c r="K68" s="12">
        <f t="shared" ref="K68:K69" si="52">+B68+E68+H68</f>
        <v>0.45829492766537561</v>
      </c>
      <c r="L68" s="8">
        <f t="shared" ref="L68:L69" si="53">+D68+G68+J68</f>
        <v>3.6764419097316425E-2</v>
      </c>
      <c r="M68" s="6"/>
      <c r="N68" s="6"/>
      <c r="O68" s="7"/>
      <c r="P68" s="7"/>
      <c r="Q68" s="7"/>
      <c r="R68" s="51"/>
      <c r="S68" s="8">
        <f>+M68*R68/1000</f>
        <v>0</v>
      </c>
      <c r="T68" s="9"/>
      <c r="U68" s="10"/>
      <c r="V68" s="8"/>
      <c r="W68" s="11">
        <f>L68+S68+V68</f>
        <v>3.6764419097316425E-2</v>
      </c>
      <c r="X68" s="52"/>
      <c r="Y68" s="435">
        <v>1.7965161164482724E-3</v>
      </c>
      <c r="Z68" s="202">
        <v>9.4867050026732744E-4</v>
      </c>
      <c r="AA68" s="240">
        <f>SUM(Y68:Z68)</f>
        <v>2.7451866167155997E-3</v>
      </c>
      <c r="AB68" s="236"/>
      <c r="AC68" s="35"/>
      <c r="AD68" s="240"/>
      <c r="AE68" s="236"/>
      <c r="AF68" s="35"/>
      <c r="AG68" s="240">
        <f>SUM(AE68:AF68)</f>
        <v>0</v>
      </c>
      <c r="AH68" s="427">
        <f>AA68+AD68+AG68</f>
        <v>2.7451866167155997E-3</v>
      </c>
      <c r="AI68" s="354"/>
    </row>
    <row r="69" spans="1:35" ht="17.25" x14ac:dyDescent="0.35">
      <c r="A69" s="2" t="s">
        <v>23</v>
      </c>
      <c r="B69" s="12">
        <f>B68</f>
        <v>6.1164489358469755E-3</v>
      </c>
      <c r="C69" s="91">
        <v>1.4418700000000002</v>
      </c>
      <c r="D69" s="31">
        <f t="shared" si="49"/>
        <v>8.819124227129679E-3</v>
      </c>
      <c r="E69" s="12">
        <f>E68</f>
        <v>0.24425899434342777</v>
      </c>
      <c r="F69" s="1">
        <v>3.4959999999999998E-2</v>
      </c>
      <c r="G69" s="31">
        <f t="shared" si="50"/>
        <v>8.5392944422462338E-3</v>
      </c>
      <c r="H69" s="12">
        <f>'Revenues at 2025 DSM Riders'!H69</f>
        <v>0.20791948438610083</v>
      </c>
      <c r="I69" s="91">
        <v>1.6559999999999998E-2</v>
      </c>
      <c r="J69" s="31">
        <f t="shared" si="51"/>
        <v>3.4431466614338294E-3</v>
      </c>
      <c r="K69" s="120">
        <f t="shared" si="52"/>
        <v>0.45829492766537561</v>
      </c>
      <c r="L69" s="33">
        <f t="shared" si="53"/>
        <v>2.0801565330809742E-2</v>
      </c>
      <c r="M69" s="6">
        <f>'Revenues at 2025 DSM Riders'!M69</f>
        <v>0.56089452576690468</v>
      </c>
      <c r="N69" s="34">
        <f>N64</f>
        <v>10.553839999999999</v>
      </c>
      <c r="O69" s="7"/>
      <c r="P69" s="7"/>
      <c r="Q69" s="7"/>
      <c r="R69" s="51">
        <f>SUM(N69:Q69)</f>
        <v>10.553839999999999</v>
      </c>
      <c r="S69" s="31">
        <f>+M69*R69/1000</f>
        <v>5.9195910818197889E-3</v>
      </c>
      <c r="T69" s="9"/>
      <c r="U69" s="10"/>
      <c r="V69" s="8"/>
      <c r="W69" s="94">
        <f>L69+S69+V69</f>
        <v>2.6721156412629531E-2</v>
      </c>
      <c r="X69" s="54"/>
      <c r="Y69" s="428"/>
      <c r="Z69" s="38"/>
      <c r="AA69" s="240">
        <f>SUM(Y69:Z69)</f>
        <v>0</v>
      </c>
      <c r="AB69" s="251">
        <v>3.3664406851855498E-3</v>
      </c>
      <c r="AC69" s="199">
        <v>6.805500940809038E-5</v>
      </c>
      <c r="AD69" s="240">
        <f>SUM(AB69:AC69)</f>
        <v>3.4344956945936401E-3</v>
      </c>
      <c r="AE69" s="251">
        <v>4.1704838417549182E-4</v>
      </c>
      <c r="AF69" s="199"/>
      <c r="AG69" s="240">
        <f>SUM(AE69:AF69)</f>
        <v>4.1704838417549182E-4</v>
      </c>
      <c r="AH69" s="425">
        <f>AA69+AD69+AG69</f>
        <v>3.851544078769132E-3</v>
      </c>
      <c r="AI69" s="354"/>
    </row>
    <row r="70" spans="1:35" ht="15" x14ac:dyDescent="0.2">
      <c r="A70" s="2" t="s">
        <v>24</v>
      </c>
      <c r="B70" s="12">
        <f>B69</f>
        <v>6.1164489358469755E-3</v>
      </c>
      <c r="C70" s="1">
        <f>SUM(C68:C69)</f>
        <v>1.5220900000000002</v>
      </c>
      <c r="D70" s="8">
        <f>SUM(D68:D69)</f>
        <v>9.3097857607633231E-3</v>
      </c>
      <c r="E70" s="12">
        <f>E69</f>
        <v>0.24425899434342777</v>
      </c>
      <c r="F70" s="1">
        <f>SUM(F68:F69)</f>
        <v>0.11518</v>
      </c>
      <c r="G70" s="8">
        <f>SUM(G68:G69)</f>
        <v>2.8133750968476007E-2</v>
      </c>
      <c r="H70" s="12">
        <f>H69</f>
        <v>0.20791948438610083</v>
      </c>
      <c r="I70" s="1">
        <v>9.6780000000000005E-2</v>
      </c>
      <c r="J70" s="8">
        <f>SUM(J68:J69)</f>
        <v>2.0122447698886839E-2</v>
      </c>
      <c r="K70" s="12">
        <f>K69</f>
        <v>0.45829492766537561</v>
      </c>
      <c r="L70" s="8">
        <f>+D70+G70+J70</f>
        <v>5.7565984428126167E-2</v>
      </c>
      <c r="M70" s="6"/>
      <c r="N70" s="6"/>
      <c r="O70" s="7"/>
      <c r="P70" s="7"/>
      <c r="Q70" s="7"/>
      <c r="R70" s="51"/>
      <c r="S70" s="8">
        <f>SUM(S68:S69)</f>
        <v>5.9195910818197889E-3</v>
      </c>
      <c r="T70" s="9"/>
      <c r="U70" s="10"/>
      <c r="V70" s="8"/>
      <c r="W70" s="11">
        <f>SUM(W68:W69)</f>
        <v>6.3485575509945963E-2</v>
      </c>
      <c r="X70" s="52"/>
      <c r="Y70" s="424">
        <f t="shared" ref="Y70:AH70" si="54">SUM(Y68:Y69)</f>
        <v>1.7965161164482724E-3</v>
      </c>
      <c r="Z70" s="35">
        <f t="shared" si="54"/>
        <v>9.4867050026732744E-4</v>
      </c>
      <c r="AA70" s="36">
        <f t="shared" si="54"/>
        <v>2.7451866167155997E-3</v>
      </c>
      <c r="AB70" s="236">
        <f t="shared" si="54"/>
        <v>3.3664406851855498E-3</v>
      </c>
      <c r="AC70" s="35">
        <f t="shared" si="54"/>
        <v>6.805500940809038E-5</v>
      </c>
      <c r="AD70" s="36">
        <f t="shared" si="54"/>
        <v>3.4344956945936401E-3</v>
      </c>
      <c r="AE70" s="236">
        <f t="shared" si="54"/>
        <v>4.1704838417549182E-4</v>
      </c>
      <c r="AF70" s="35"/>
      <c r="AG70" s="36">
        <f t="shared" si="54"/>
        <v>4.1704838417549182E-4</v>
      </c>
      <c r="AH70" s="426">
        <f t="shared" si="54"/>
        <v>6.5967306954847317E-3</v>
      </c>
      <c r="AI70" s="354"/>
    </row>
    <row r="71" spans="1:35" ht="15" x14ac:dyDescent="0.2">
      <c r="A71" s="2"/>
      <c r="B71" s="12"/>
      <c r="C71" s="1"/>
      <c r="D71" s="8"/>
      <c r="E71" s="12"/>
      <c r="F71" s="1"/>
      <c r="G71" s="8"/>
      <c r="H71" s="12"/>
      <c r="I71" s="1"/>
      <c r="J71" s="8"/>
      <c r="K71" s="12"/>
      <c r="L71" s="8"/>
      <c r="M71" s="6"/>
      <c r="N71" s="6"/>
      <c r="O71" s="7"/>
      <c r="P71" s="7"/>
      <c r="Q71" s="7"/>
      <c r="R71" s="51"/>
      <c r="S71" s="8"/>
      <c r="T71" s="9"/>
      <c r="U71" s="10"/>
      <c r="V71" s="8"/>
      <c r="W71" s="11"/>
      <c r="X71" s="52"/>
      <c r="Y71" s="424"/>
      <c r="Z71" s="35"/>
      <c r="AA71" s="36"/>
      <c r="AB71" s="236"/>
      <c r="AC71" s="35"/>
      <c r="AD71" s="36"/>
      <c r="AE71" s="236"/>
      <c r="AF71" s="35"/>
      <c r="AG71" s="36"/>
      <c r="AH71" s="426"/>
      <c r="AI71" s="354"/>
    </row>
    <row r="72" spans="1:35" ht="15.75" x14ac:dyDescent="0.25">
      <c r="A72" s="63" t="s">
        <v>149</v>
      </c>
      <c r="B72" s="12"/>
      <c r="C72" s="1"/>
      <c r="D72" s="8"/>
      <c r="E72" s="12"/>
      <c r="F72" s="1"/>
      <c r="G72" s="8"/>
      <c r="H72" s="12"/>
      <c r="I72" s="1"/>
      <c r="J72" s="8"/>
      <c r="K72" s="12"/>
      <c r="L72" s="8"/>
      <c r="M72" s="6"/>
      <c r="N72" s="6"/>
      <c r="O72" s="7"/>
      <c r="P72" s="7"/>
      <c r="Q72" s="7"/>
      <c r="R72" s="51"/>
      <c r="S72" s="8"/>
      <c r="T72" s="9"/>
      <c r="U72" s="10"/>
      <c r="V72" s="8"/>
      <c r="W72" s="11"/>
      <c r="X72" s="52"/>
      <c r="Y72" s="424"/>
      <c r="Z72" s="35"/>
      <c r="AA72" s="36"/>
      <c r="AB72" s="236"/>
      <c r="AC72" s="35"/>
      <c r="AD72" s="36"/>
      <c r="AE72" s="236"/>
      <c r="AF72" s="35"/>
      <c r="AG72" s="36"/>
      <c r="AH72" s="426"/>
      <c r="AI72" s="354"/>
    </row>
    <row r="73" spans="1:35" ht="15" x14ac:dyDescent="0.2">
      <c r="A73" s="2" t="s">
        <v>22</v>
      </c>
      <c r="B73" s="12">
        <f>'Revenues at 2025 DSM Riders'!B73</f>
        <v>0.18969074967616231</v>
      </c>
      <c r="C73" s="1">
        <v>8.022E-2</v>
      </c>
      <c r="D73" s="8">
        <f t="shared" ref="D73:D74" si="55">+B73*C73</f>
        <v>1.5216991939021741E-2</v>
      </c>
      <c r="E73" s="12">
        <f>'Revenues at 2025 DSM Riders'!E73</f>
        <v>0.73023706476681916</v>
      </c>
      <c r="F73" s="256">
        <v>8.022E-2</v>
      </c>
      <c r="G73" s="8"/>
      <c r="H73" s="12">
        <f>'Revenues at 2025 DSM Riders'!H73</f>
        <v>0.84405151457251648</v>
      </c>
      <c r="I73" s="1">
        <v>0.12144000000000001</v>
      </c>
      <c r="J73" s="8">
        <f t="shared" ref="J73:J74" si="56">+H73*I73</f>
        <v>0.1025016159296864</v>
      </c>
      <c r="K73" s="12">
        <f t="shared" ref="K73:K74" si="57">+B73+E73+H73</f>
        <v>1.7639793290154979</v>
      </c>
      <c r="L73" s="8">
        <f t="shared" ref="L73:L74" si="58">+D73+G73+J73</f>
        <v>0.11771860786870814</v>
      </c>
      <c r="M73" s="6">
        <v>0</v>
      </c>
      <c r="N73" s="6"/>
      <c r="O73" s="7"/>
      <c r="P73" s="7"/>
      <c r="Q73" s="7"/>
      <c r="R73" s="51"/>
      <c r="S73" s="8">
        <f>+M73*R73/1000</f>
        <v>0</v>
      </c>
      <c r="T73" s="9"/>
      <c r="U73" s="10"/>
      <c r="V73" s="8"/>
      <c r="W73" s="11">
        <f>L73+S73+V73</f>
        <v>0.11771860786870814</v>
      </c>
      <c r="X73" s="52"/>
      <c r="Y73" s="435">
        <v>6.9147989697407519E-3</v>
      </c>
      <c r="Z73" s="202">
        <v>3.6514372110620801E-3</v>
      </c>
      <c r="AA73" s="240">
        <f>SUM(Y73:Z73)</f>
        <v>1.0566236180802832E-2</v>
      </c>
      <c r="AB73" s="236"/>
      <c r="AC73" s="35"/>
      <c r="AD73" s="240"/>
      <c r="AE73" s="236"/>
      <c r="AF73" s="35"/>
      <c r="AG73" s="240">
        <f>SUM(AE73:AF73)</f>
        <v>0</v>
      </c>
      <c r="AH73" s="427">
        <f>AA73+AD73+AG73</f>
        <v>1.0566236180802832E-2</v>
      </c>
      <c r="AI73" s="354"/>
    </row>
    <row r="74" spans="1:35" ht="17.25" x14ac:dyDescent="0.35">
      <c r="A74" s="2" t="s">
        <v>23</v>
      </c>
      <c r="B74" s="12">
        <f>B73</f>
        <v>0.18969074967616231</v>
      </c>
      <c r="C74" s="1">
        <v>0.20552000000000001</v>
      </c>
      <c r="D74" s="31">
        <f t="shared" si="55"/>
        <v>3.8985242873444882E-2</v>
      </c>
      <c r="E74" s="12">
        <f>E73</f>
        <v>0.73023706476681916</v>
      </c>
      <c r="F74" s="256">
        <v>6.2649999999999997E-2</v>
      </c>
      <c r="G74" s="8"/>
      <c r="H74" s="12">
        <f>H73</f>
        <v>0.84405151457251648</v>
      </c>
      <c r="I74" s="1">
        <v>0.12144000000000001</v>
      </c>
      <c r="J74" s="31">
        <f t="shared" si="56"/>
        <v>0.1025016159296864</v>
      </c>
      <c r="K74" s="120">
        <f t="shared" si="57"/>
        <v>1.7639793290154979</v>
      </c>
      <c r="L74" s="33">
        <f t="shared" si="58"/>
        <v>0.14148685880313128</v>
      </c>
      <c r="M74" s="6">
        <v>0</v>
      </c>
      <c r="N74" s="6"/>
      <c r="O74" s="7"/>
      <c r="P74" s="7"/>
      <c r="Q74" s="7"/>
      <c r="R74" s="51"/>
      <c r="S74" s="31">
        <f>+M74*R74/1000</f>
        <v>0</v>
      </c>
      <c r="T74" s="9"/>
      <c r="U74" s="10"/>
      <c r="V74" s="8"/>
      <c r="W74" s="94">
        <f>L74+S74+V74</f>
        <v>0.14148685880313128</v>
      </c>
      <c r="X74" s="52"/>
      <c r="Y74" s="428"/>
      <c r="Z74" s="38"/>
      <c r="AA74" s="240">
        <f>SUM(Y74:Z74)</f>
        <v>0</v>
      </c>
      <c r="AB74" s="251">
        <v>1.2957446008130287E-2</v>
      </c>
      <c r="AC74" s="199">
        <v>2.619440508394183E-4</v>
      </c>
      <c r="AD74" s="240">
        <f>SUM(AB74:AC74)</f>
        <v>1.3219390058969705E-2</v>
      </c>
      <c r="AE74" s="251">
        <v>1.6052211894041031E-3</v>
      </c>
      <c r="AF74" s="199"/>
      <c r="AG74" s="240">
        <f>SUM(AE74:AF74)</f>
        <v>1.6052211894041031E-3</v>
      </c>
      <c r="AH74" s="425">
        <f>AA74+AD74+AG74</f>
        <v>1.4824611248373809E-2</v>
      </c>
      <c r="AI74" s="354"/>
    </row>
    <row r="75" spans="1:35" ht="15" x14ac:dyDescent="0.2">
      <c r="A75" s="2" t="s">
        <v>24</v>
      </c>
      <c r="B75" s="12">
        <f>B74</f>
        <v>0.18969074967616231</v>
      </c>
      <c r="C75" s="1">
        <f>SUM(C73:C74)</f>
        <v>0.28573999999999999</v>
      </c>
      <c r="D75" s="8">
        <f>SUM(D73:D74)</f>
        <v>5.4202234812466624E-2</v>
      </c>
      <c r="E75" s="12">
        <f>E74</f>
        <v>0.73023706476681916</v>
      </c>
      <c r="F75" s="256">
        <v>0.14287</v>
      </c>
      <c r="G75" s="8"/>
      <c r="H75" s="12">
        <f>H74</f>
        <v>0.84405151457251648</v>
      </c>
      <c r="I75" s="1">
        <v>0.12144000000000001</v>
      </c>
      <c r="J75" s="8">
        <f>SUM(J73:J74)</f>
        <v>0.2050032318593728</v>
      </c>
      <c r="K75" s="12">
        <f>K74</f>
        <v>1.7639793290154979</v>
      </c>
      <c r="L75" s="8">
        <f>+D75+G75+J75</f>
        <v>0.25920546667183941</v>
      </c>
      <c r="M75" s="6"/>
      <c r="N75" s="6"/>
      <c r="O75" s="7"/>
      <c r="P75" s="7"/>
      <c r="Q75" s="7"/>
      <c r="R75" s="51"/>
      <c r="S75" s="8">
        <f>SUM(S73:S74)</f>
        <v>0</v>
      </c>
      <c r="T75" s="9"/>
      <c r="U75" s="10"/>
      <c r="V75" s="8"/>
      <c r="W75" s="11">
        <f>SUM(W73:W74)</f>
        <v>0.25920546667183941</v>
      </c>
      <c r="X75" s="52"/>
      <c r="Y75" s="424">
        <f t="shared" ref="Y75:AE75" si="59">SUM(Y73:Y74)</f>
        <v>6.9147989697407519E-3</v>
      </c>
      <c r="Z75" s="35">
        <f t="shared" si="59"/>
        <v>3.6514372110620801E-3</v>
      </c>
      <c r="AA75" s="36">
        <f t="shared" si="59"/>
        <v>1.0566236180802832E-2</v>
      </c>
      <c r="AB75" s="236">
        <f t="shared" si="59"/>
        <v>1.2957446008130287E-2</v>
      </c>
      <c r="AC75" s="35">
        <f t="shared" si="59"/>
        <v>2.619440508394183E-4</v>
      </c>
      <c r="AD75" s="36">
        <f t="shared" si="59"/>
        <v>1.3219390058969705E-2</v>
      </c>
      <c r="AE75" s="236">
        <f t="shared" si="59"/>
        <v>1.6052211894041031E-3</v>
      </c>
      <c r="AF75" s="35"/>
      <c r="AG75" s="36">
        <f t="shared" ref="AG75:AH75" si="60">SUM(AG73:AG74)</f>
        <v>1.6052211894041031E-3</v>
      </c>
      <c r="AH75" s="426">
        <f t="shared" si="60"/>
        <v>2.539084742917664E-2</v>
      </c>
      <c r="AI75" s="354"/>
    </row>
    <row r="76" spans="1:35" ht="15" x14ac:dyDescent="0.2">
      <c r="A76" s="2"/>
      <c r="B76" s="6"/>
      <c r="C76" s="1"/>
      <c r="D76" s="8"/>
      <c r="E76" s="6"/>
      <c r="F76" s="1"/>
      <c r="G76" s="8"/>
      <c r="H76" s="6"/>
      <c r="I76" s="1"/>
      <c r="J76" s="8"/>
      <c r="K76" s="6"/>
      <c r="L76" s="8"/>
      <c r="M76" s="6"/>
      <c r="N76" s="6"/>
      <c r="O76" s="7"/>
      <c r="P76" s="7"/>
      <c r="Q76" s="7"/>
      <c r="R76" s="51"/>
      <c r="S76" s="8"/>
      <c r="T76" s="9"/>
      <c r="U76" s="10"/>
      <c r="V76" s="8"/>
      <c r="W76" s="11"/>
      <c r="X76" s="52"/>
      <c r="Y76" s="424"/>
      <c r="Z76" s="35"/>
      <c r="AA76" s="36"/>
      <c r="AB76" s="236"/>
      <c r="AC76" s="35"/>
      <c r="AD76" s="36"/>
      <c r="AE76" s="236"/>
      <c r="AF76" s="35"/>
      <c r="AG76" s="36"/>
      <c r="AH76" s="426"/>
      <c r="AI76" s="354"/>
    </row>
    <row r="77" spans="1:35" ht="15.75" x14ac:dyDescent="0.25">
      <c r="A77" s="63" t="s">
        <v>47</v>
      </c>
      <c r="B77" s="6"/>
      <c r="C77" s="1"/>
      <c r="D77" s="8"/>
      <c r="E77" s="6"/>
      <c r="F77" s="1"/>
      <c r="G77" s="8"/>
      <c r="H77" s="6"/>
      <c r="I77" s="1"/>
      <c r="J77" s="8"/>
      <c r="K77" s="6"/>
      <c r="L77" s="8"/>
      <c r="M77" s="6"/>
      <c r="N77" s="6"/>
      <c r="O77" s="7"/>
      <c r="P77" s="7"/>
      <c r="Q77" s="7"/>
      <c r="R77" s="51"/>
      <c r="S77" s="8"/>
      <c r="T77" s="9"/>
      <c r="U77" s="10"/>
      <c r="V77" s="8"/>
      <c r="W77" s="11"/>
      <c r="X77" s="52"/>
      <c r="Y77" s="424"/>
      <c r="Z77" s="35"/>
      <c r="AA77" s="36"/>
      <c r="AB77" s="236"/>
      <c r="AC77" s="35"/>
      <c r="AD77" s="36"/>
      <c r="AE77" s="236"/>
      <c r="AF77" s="35"/>
      <c r="AG77" s="36"/>
      <c r="AH77" s="426"/>
      <c r="AI77" s="354"/>
    </row>
    <row r="78" spans="1:35" ht="17.25" x14ac:dyDescent="0.35">
      <c r="A78" s="2" t="s">
        <v>22</v>
      </c>
      <c r="B78" s="6">
        <f>B58+B63+B68+B73</f>
        <v>1244.4332177133372</v>
      </c>
      <c r="C78" s="1"/>
      <c r="D78" s="8">
        <f>D58+D63+D68+D73</f>
        <v>99.828432724963903</v>
      </c>
      <c r="E78" s="6">
        <f>E58+E63+E68+E73</f>
        <v>1061.7501856352862</v>
      </c>
      <c r="F78" s="1">
        <f>F53+F58</f>
        <v>8.022E-2</v>
      </c>
      <c r="G78" s="8">
        <f>G58+G63+G68+G73</f>
        <v>85.115020274327065</v>
      </c>
      <c r="H78" s="6">
        <f>H58+H63+H68+H73</f>
        <v>1.8512103049557604</v>
      </c>
      <c r="I78" s="1"/>
      <c r="J78" s="8">
        <f t="shared" ref="J78:M79" si="61">J58+J63+J68+J73</f>
        <v>0.18329589409423025</v>
      </c>
      <c r="K78" s="6">
        <f t="shared" si="61"/>
        <v>2308.0346136535795</v>
      </c>
      <c r="L78" s="8">
        <f t="shared" si="61"/>
        <v>185.12674889338521</v>
      </c>
      <c r="M78" s="6">
        <f t="shared" si="61"/>
        <v>0</v>
      </c>
      <c r="N78" s="92"/>
      <c r="O78" s="96"/>
      <c r="P78" s="96"/>
      <c r="Q78" s="96"/>
      <c r="R78" s="51"/>
      <c r="S78" s="33">
        <f>S58+S63+S68+S73</f>
        <v>0</v>
      </c>
      <c r="T78" s="92"/>
      <c r="U78" s="10"/>
      <c r="V78" s="33"/>
      <c r="W78" s="11">
        <f>W58+W63+W68+W73</f>
        <v>185.12674889338521</v>
      </c>
      <c r="X78" s="52"/>
      <c r="Y78" s="435">
        <f>Y58+Y63+Y68+Y75</f>
        <v>9.0474956855220281</v>
      </c>
      <c r="Z78" s="35">
        <f t="shared" ref="Z78:AH78" si="62">Z58+Z63+Z68+Z75</f>
        <v>4.7776316502629079</v>
      </c>
      <c r="AA78" s="240">
        <f t="shared" si="62"/>
        <v>13.82512733578494</v>
      </c>
      <c r="AB78" s="236">
        <f t="shared" si="62"/>
        <v>1.2957446008130287E-2</v>
      </c>
      <c r="AC78" s="35">
        <f t="shared" si="62"/>
        <v>2.619440508394183E-4</v>
      </c>
      <c r="AD78" s="36">
        <f t="shared" si="62"/>
        <v>1.3219390058969705E-2</v>
      </c>
      <c r="AE78" s="236">
        <f t="shared" si="62"/>
        <v>1.6052211894041031E-3</v>
      </c>
      <c r="AF78" s="35">
        <f t="shared" si="62"/>
        <v>0</v>
      </c>
      <c r="AG78" s="36">
        <f t="shared" si="62"/>
        <v>1.6052211894041031E-3</v>
      </c>
      <c r="AH78" s="426">
        <f t="shared" si="62"/>
        <v>13.839951947033313</v>
      </c>
      <c r="AI78" s="354"/>
    </row>
    <row r="79" spans="1:35" ht="17.25" x14ac:dyDescent="0.35">
      <c r="A79" s="2" t="s">
        <v>23</v>
      </c>
      <c r="B79" s="92">
        <f>B59+B64+B69+B74</f>
        <v>1244.4332177133372</v>
      </c>
      <c r="C79" s="1"/>
      <c r="D79" s="33">
        <f>D59+D64+D69+D74</f>
        <v>78.029045676759125</v>
      </c>
      <c r="E79" s="92">
        <f>E59+E64+E69+E74</f>
        <v>1061.7501856352862</v>
      </c>
      <c r="F79" s="1"/>
      <c r="G79" s="33">
        <f>G59+G64+G69+G74</f>
        <v>31.518970266374303</v>
      </c>
      <c r="H79" s="92">
        <f>H59+H64+H69+H74</f>
        <v>1.8512103049557604</v>
      </c>
      <c r="I79" s="1"/>
      <c r="J79" s="33">
        <f t="shared" si="61"/>
        <v>0.1158872995577247</v>
      </c>
      <c r="K79" s="92">
        <f t="shared" si="61"/>
        <v>2308.0346136535795</v>
      </c>
      <c r="L79" s="33">
        <f t="shared" si="61"/>
        <v>109.66390324269116</v>
      </c>
      <c r="M79" s="12">
        <f t="shared" si="61"/>
        <v>6353.6322625204366</v>
      </c>
      <c r="N79" s="6"/>
      <c r="O79" s="7"/>
      <c r="P79" s="7"/>
      <c r="Q79" s="7"/>
      <c r="R79" s="51"/>
      <c r="S79" s="33">
        <f>S59+S64+S69+S74</f>
        <v>67.055218317478662</v>
      </c>
      <c r="T79" s="92"/>
      <c r="U79" s="10"/>
      <c r="V79" s="33"/>
      <c r="W79" s="98">
        <f>W59+W64+W69+W74</f>
        <v>176.71912156016984</v>
      </c>
      <c r="X79" s="21"/>
      <c r="Y79" s="429">
        <f t="shared" ref="Y79:AE79" si="63">Y59+Y64+Y69</f>
        <v>0</v>
      </c>
      <c r="Z79" s="39">
        <f t="shared" si="63"/>
        <v>0</v>
      </c>
      <c r="AA79" s="37">
        <f t="shared" si="63"/>
        <v>0</v>
      </c>
      <c r="AB79" s="237">
        <f t="shared" si="63"/>
        <v>16.940888553991876</v>
      </c>
      <c r="AC79" s="39">
        <f t="shared" si="63"/>
        <v>0.34247219474172386</v>
      </c>
      <c r="AD79" s="37">
        <f t="shared" si="63"/>
        <v>17.283360748733603</v>
      </c>
      <c r="AE79" s="237">
        <f t="shared" si="63"/>
        <v>2.0987062772353533</v>
      </c>
      <c r="AF79" s="39"/>
      <c r="AG79" s="37">
        <f>AG59+AG64+AG69</f>
        <v>2.0987062772353533</v>
      </c>
      <c r="AH79" s="430">
        <f>AH59+AH64+AH69</f>
        <v>19.382067025968958</v>
      </c>
      <c r="AI79" s="354"/>
    </row>
    <row r="80" spans="1:35" ht="18" x14ac:dyDescent="0.25">
      <c r="A80" s="99" t="s">
        <v>24</v>
      </c>
      <c r="B80" s="65">
        <f>B60+B65+B70</f>
        <v>1244.243526963661</v>
      </c>
      <c r="C80" s="100"/>
      <c r="D80" s="101">
        <f>D60+D65+D70</f>
        <v>177.80327616691056</v>
      </c>
      <c r="E80" s="65">
        <f>E60+E65+E70</f>
        <v>1061.0199485705193</v>
      </c>
      <c r="F80" s="100"/>
      <c r="G80" s="101">
        <f>G60+G65+G70</f>
        <v>116.63399054070136</v>
      </c>
      <c r="H80" s="65">
        <f>H60+H65+H70</f>
        <v>1.007158790383244</v>
      </c>
      <c r="I80" s="100"/>
      <c r="J80" s="101">
        <f>J60+J65+J70+J75</f>
        <v>0.29918319365195495</v>
      </c>
      <c r="K80" s="247">
        <f>K60+K65+K70</f>
        <v>2306.2706343245641</v>
      </c>
      <c r="L80" s="101">
        <f>L60+L65+L70</f>
        <v>294.53144666940454</v>
      </c>
      <c r="M80" s="65">
        <f>SUM(M78:M79)</f>
        <v>6353.6322625204366</v>
      </c>
      <c r="N80" s="65"/>
      <c r="O80" s="103"/>
      <c r="P80" s="103"/>
      <c r="Q80" s="103"/>
      <c r="R80" s="104"/>
      <c r="S80" s="101">
        <f>SUM(S78:S79)</f>
        <v>67.055218317478662</v>
      </c>
      <c r="T80" s="105"/>
      <c r="U80" s="70"/>
      <c r="V80" s="101"/>
      <c r="W80" s="121">
        <f>SUM(W78:W79)</f>
        <v>361.84587045355505</v>
      </c>
      <c r="X80" s="106"/>
      <c r="Y80" s="438">
        <f>SUM(Y78:Y79)</f>
        <v>9.0474956855220281</v>
      </c>
      <c r="Z80" s="242">
        <f>SUM(Z78:Z79)</f>
        <v>4.7776316502629079</v>
      </c>
      <c r="AA80" s="102">
        <f>SUM(AA78:AA79)</f>
        <v>13.82512733578494</v>
      </c>
      <c r="AB80" s="241">
        <f>SUM(AB78:AB79)</f>
        <v>16.953846000000006</v>
      </c>
      <c r="AC80" s="242">
        <f>SUM(AC78:AC79)</f>
        <v>0.34273413879256326</v>
      </c>
      <c r="AD80" s="102">
        <f t="shared" ref="AD80" si="64">SUM(AD78:AD79)</f>
        <v>17.296580138792574</v>
      </c>
      <c r="AE80" s="241">
        <f>SUM(AE78:AE79)</f>
        <v>2.1003114984247575</v>
      </c>
      <c r="AF80" s="242"/>
      <c r="AG80" s="102">
        <f t="shared" ref="AG80:AH80" si="65">SUM(AG78:AG79)</f>
        <v>2.1003114984247575</v>
      </c>
      <c r="AH80" s="440">
        <f t="shared" si="65"/>
        <v>33.222018973002271</v>
      </c>
      <c r="AI80" s="354"/>
    </row>
    <row r="81" spans="1:35" ht="11.65" customHeight="1" x14ac:dyDescent="0.25">
      <c r="A81" s="63"/>
      <c r="B81" s="6"/>
      <c r="C81" s="1"/>
      <c r="D81" s="8"/>
      <c r="E81" s="6"/>
      <c r="F81" s="1"/>
      <c r="G81" s="8"/>
      <c r="H81" s="6"/>
      <c r="I81" s="1"/>
      <c r="J81" s="8"/>
      <c r="K81" s="6"/>
      <c r="L81" s="8"/>
      <c r="M81" s="6"/>
      <c r="N81" s="6"/>
      <c r="O81" s="7"/>
      <c r="P81" s="7"/>
      <c r="Q81" s="7"/>
      <c r="R81" s="51"/>
      <c r="S81" s="8"/>
      <c r="T81" s="9"/>
      <c r="U81" s="10"/>
      <c r="V81" s="8"/>
      <c r="W81" s="11"/>
      <c r="X81" s="52"/>
      <c r="Y81" s="424"/>
      <c r="Z81" s="35"/>
      <c r="AA81" s="36"/>
      <c r="AB81" s="236"/>
      <c r="AC81" s="35"/>
      <c r="AD81" s="36"/>
      <c r="AE81" s="236"/>
      <c r="AF81" s="35"/>
      <c r="AG81" s="36"/>
      <c r="AH81" s="426"/>
      <c r="AI81" s="354"/>
    </row>
    <row r="82" spans="1:35" ht="18" x14ac:dyDescent="0.25">
      <c r="A82" s="72" t="s">
        <v>60</v>
      </c>
      <c r="B82" s="6"/>
      <c r="C82" s="1"/>
      <c r="D82" s="8"/>
      <c r="E82" s="6"/>
      <c r="F82" s="1"/>
      <c r="G82" s="8"/>
      <c r="H82" s="6"/>
      <c r="I82" s="1"/>
      <c r="J82" s="8"/>
      <c r="K82" s="6"/>
      <c r="L82" s="8"/>
      <c r="M82" s="6"/>
      <c r="N82" s="6"/>
      <c r="O82" s="7"/>
      <c r="P82" s="7"/>
      <c r="Q82" s="7"/>
      <c r="R82" s="51"/>
      <c r="S82" s="8"/>
      <c r="T82" s="107"/>
      <c r="U82" s="20"/>
      <c r="V82" s="8"/>
      <c r="W82" s="11"/>
      <c r="X82" s="52"/>
      <c r="Y82" s="424"/>
      <c r="Z82" s="35"/>
      <c r="AA82" s="36"/>
      <c r="AB82" s="236"/>
      <c r="AC82" s="35"/>
      <c r="AD82" s="36"/>
      <c r="AE82" s="236"/>
      <c r="AF82" s="35"/>
      <c r="AG82" s="36"/>
      <c r="AH82" s="426"/>
      <c r="AI82" s="354"/>
    </row>
    <row r="83" spans="1:35" ht="22.5" customHeight="1" x14ac:dyDescent="0.2">
      <c r="A83" s="2" t="s">
        <v>22</v>
      </c>
      <c r="B83" s="6">
        <f>B87</f>
        <v>363.76678394031416</v>
      </c>
      <c r="C83" s="1">
        <v>7.5740000000000002E-2</v>
      </c>
      <c r="D83" s="8">
        <f>+B83*C83</f>
        <v>27.551696215639396</v>
      </c>
      <c r="E83" s="6"/>
      <c r="F83" s="1"/>
      <c r="G83" s="8"/>
      <c r="H83" s="6"/>
      <c r="I83" s="1"/>
      <c r="J83" s="8"/>
      <c r="K83" s="6">
        <f>+B83+E83+H83</f>
        <v>363.76678394031416</v>
      </c>
      <c r="L83" s="8">
        <f>+D83+G83+J83</f>
        <v>27.551696215639396</v>
      </c>
      <c r="M83" s="6"/>
      <c r="N83" s="6"/>
      <c r="O83" s="7"/>
      <c r="P83" s="7"/>
      <c r="Q83" s="7"/>
      <c r="R83" s="51"/>
      <c r="S83" s="8"/>
      <c r="T83" s="107"/>
      <c r="U83" s="20"/>
      <c r="V83" s="8"/>
      <c r="W83" s="11">
        <f>L83+S83+V83</f>
        <v>27.551696215639396</v>
      </c>
      <c r="X83" s="52"/>
      <c r="Y83" s="422">
        <v>1.3059227543457277</v>
      </c>
      <c r="Z83" s="200">
        <v>0.5747515186256964</v>
      </c>
      <c r="AA83" s="240">
        <f>SUM(Y83:Z83)</f>
        <v>1.8806742729714241</v>
      </c>
      <c r="AB83" s="236"/>
      <c r="AC83" s="35"/>
      <c r="AD83" s="240"/>
      <c r="AE83" s="236"/>
      <c r="AF83" s="35"/>
      <c r="AG83" s="240">
        <f>SUM(AE83:AF83)</f>
        <v>0</v>
      </c>
      <c r="AH83" s="427">
        <f>AA83+AD83+AG83</f>
        <v>1.8806742729714241</v>
      </c>
      <c r="AI83" s="354"/>
    </row>
    <row r="84" spans="1:35" ht="22.5" customHeight="1" x14ac:dyDescent="0.2">
      <c r="A84" s="2" t="s">
        <v>23</v>
      </c>
      <c r="B84" s="6"/>
      <c r="C84" s="1"/>
      <c r="D84" s="8"/>
      <c r="E84" s="6"/>
      <c r="F84" s="1"/>
      <c r="G84" s="8"/>
      <c r="H84" s="6"/>
      <c r="I84" s="1"/>
      <c r="J84" s="8"/>
      <c r="K84" s="6"/>
      <c r="L84" s="8"/>
      <c r="M84" s="6"/>
      <c r="N84" s="6"/>
      <c r="O84" s="7"/>
      <c r="P84" s="7"/>
      <c r="Q84" s="7"/>
      <c r="R84" s="51"/>
      <c r="S84" s="8"/>
      <c r="T84" s="107"/>
      <c r="U84" s="20"/>
      <c r="V84" s="8"/>
      <c r="W84" s="11"/>
      <c r="X84" s="52"/>
      <c r="Y84" s="424"/>
      <c r="Z84" s="35"/>
      <c r="AA84" s="36"/>
      <c r="AB84" s="236"/>
      <c r="AC84" s="35"/>
      <c r="AD84" s="36"/>
      <c r="AE84" s="236"/>
      <c r="AF84" s="35"/>
      <c r="AG84" s="36"/>
      <c r="AH84" s="426"/>
      <c r="AI84" s="354"/>
    </row>
    <row r="85" spans="1:35" ht="22.5" customHeight="1" x14ac:dyDescent="0.2">
      <c r="A85" s="2" t="s">
        <v>26</v>
      </c>
      <c r="B85" s="6">
        <f>'Revenues at 2025 DSM Riders'!B85</f>
        <v>220.35392346031415</v>
      </c>
      <c r="C85" s="1">
        <v>3.3750000000000002E-2</v>
      </c>
      <c r="D85" s="8">
        <f>+B85*C85</f>
        <v>7.4369449167856034</v>
      </c>
      <c r="E85" s="6"/>
      <c r="F85" s="1"/>
      <c r="G85" s="8"/>
      <c r="H85" s="6"/>
      <c r="I85" s="1"/>
      <c r="J85" s="8"/>
      <c r="K85" s="6">
        <f>+B85+E85+H85</f>
        <v>220.35392346031415</v>
      </c>
      <c r="L85" s="8">
        <f>+D85+G85+J85</f>
        <v>7.4369449167856034</v>
      </c>
      <c r="M85" s="6">
        <f>'Revenues at 2025 DSM Riders'!M85</f>
        <v>468.803</v>
      </c>
      <c r="N85" s="34">
        <v>13.84478</v>
      </c>
      <c r="O85" s="7"/>
      <c r="P85" s="7"/>
      <c r="Q85" s="7"/>
      <c r="R85" s="51">
        <f>SUM(N85:Q85)</f>
        <v>13.84478</v>
      </c>
      <c r="S85" s="8">
        <f>+M85*R85/1000</f>
        <v>6.49047439834</v>
      </c>
      <c r="T85" s="9"/>
      <c r="U85" s="10"/>
      <c r="V85" s="8"/>
      <c r="W85" s="11">
        <f>L85+S85+V85</f>
        <v>13.927419315125604</v>
      </c>
      <c r="X85" s="52"/>
      <c r="Y85" s="424"/>
      <c r="Z85" s="35"/>
      <c r="AA85" s="240">
        <f t="shared" ref="AA85:AA86" si="66">SUM(Y85:Z85)</f>
        <v>0</v>
      </c>
      <c r="AB85" s="234">
        <v>0.94330812837371436</v>
      </c>
      <c r="AC85" s="200">
        <v>6.4922391690480738E-2</v>
      </c>
      <c r="AD85" s="240">
        <f>SUM(AB85:AC85)</f>
        <v>1.008230520064195</v>
      </c>
      <c r="AE85" s="234">
        <v>9.0345108618728798E-2</v>
      </c>
      <c r="AF85" s="200"/>
      <c r="AG85" s="240">
        <f>SUM(AE85:AF85)</f>
        <v>9.0345108618728798E-2</v>
      </c>
      <c r="AH85" s="427">
        <f>AA85+AD85+AG85</f>
        <v>1.0985756286829238</v>
      </c>
      <c r="AI85" s="354"/>
    </row>
    <row r="86" spans="1:35" s="24" customFormat="1" ht="22.5" customHeight="1" x14ac:dyDescent="0.2">
      <c r="A86" s="2" t="s">
        <v>27</v>
      </c>
      <c r="B86" s="122">
        <f>'Revenues at 2025 DSM Riders'!B86</f>
        <v>143.41286048000001</v>
      </c>
      <c r="C86" s="1">
        <f>C85</f>
        <v>3.3750000000000002E-2</v>
      </c>
      <c r="D86" s="31">
        <f>+B86*C86</f>
        <v>4.8401840412000006</v>
      </c>
      <c r="E86" s="122"/>
      <c r="F86" s="1"/>
      <c r="G86" s="31"/>
      <c r="H86" s="122"/>
      <c r="I86" s="91"/>
      <c r="J86" s="31"/>
      <c r="K86" s="122">
        <f>+B86+E86+H86</f>
        <v>143.41286048000001</v>
      </c>
      <c r="L86" s="31">
        <f>+D86+G86+J86</f>
        <v>4.8401840412000006</v>
      </c>
      <c r="M86" s="123">
        <f>'Revenues at 2025 DSM Riders'!M86</f>
        <v>292.38176999999996</v>
      </c>
      <c r="N86" s="34">
        <f>N85</f>
        <v>13.84478</v>
      </c>
      <c r="O86" s="124"/>
      <c r="P86" s="124"/>
      <c r="Q86" s="53">
        <v>-0.32</v>
      </c>
      <c r="R86" s="51">
        <f>SUM(N86:Q86)</f>
        <v>13.52478</v>
      </c>
      <c r="S86" s="31">
        <f>+M86*R86/1000</f>
        <v>3.9543991152605993</v>
      </c>
      <c r="T86" s="125"/>
      <c r="U86" s="20"/>
      <c r="V86" s="31"/>
      <c r="W86" s="94">
        <f>L86+S86+V86</f>
        <v>8.7945831564606003</v>
      </c>
      <c r="X86" s="54"/>
      <c r="Y86" s="428"/>
      <c r="Z86" s="38"/>
      <c r="AA86" s="240">
        <f t="shared" si="66"/>
        <v>0</v>
      </c>
      <c r="AB86" s="251">
        <v>0.61393287162628574</v>
      </c>
      <c r="AC86" s="199">
        <v>4.2253415574929343E-2</v>
      </c>
      <c r="AD86" s="240">
        <f>SUM(AB86:AC86)</f>
        <v>0.65618628720121508</v>
      </c>
      <c r="AE86" s="251">
        <v>5.8799272796800001E-2</v>
      </c>
      <c r="AF86" s="199"/>
      <c r="AG86" s="240">
        <f>SUM(AE86:AF86)</f>
        <v>5.8799272796800001E-2</v>
      </c>
      <c r="AH86" s="427">
        <f>AA86+AD86+AG86</f>
        <v>0.71498555999801505</v>
      </c>
      <c r="AI86" s="354"/>
    </row>
    <row r="87" spans="1:35" ht="22.5" customHeight="1" x14ac:dyDescent="0.35">
      <c r="A87" s="2" t="s">
        <v>31</v>
      </c>
      <c r="B87" s="6">
        <f>SUM(B85:B86)</f>
        <v>363.76678394031416</v>
      </c>
      <c r="C87" s="1"/>
      <c r="D87" s="33">
        <f>SUM(D85:D86)</f>
        <v>12.277128957985603</v>
      </c>
      <c r="E87" s="92"/>
      <c r="F87" s="1"/>
      <c r="G87" s="33"/>
      <c r="H87" s="92"/>
      <c r="I87" s="126"/>
      <c r="J87" s="33"/>
      <c r="K87" s="6">
        <f>SUM(K85:K86)</f>
        <v>363.76678394031416</v>
      </c>
      <c r="L87" s="31">
        <f>SUM(L85:L86)</f>
        <v>12.277128957985603</v>
      </c>
      <c r="M87" s="6">
        <f>SUM(M85:M86)</f>
        <v>761.18476999999996</v>
      </c>
      <c r="N87" s="6"/>
      <c r="O87" s="7"/>
      <c r="P87" s="7"/>
      <c r="Q87" s="7"/>
      <c r="R87" s="51"/>
      <c r="S87" s="31">
        <f>SUM(S85:S86)</f>
        <v>10.4448735136006</v>
      </c>
      <c r="T87" s="127"/>
      <c r="U87" s="20"/>
      <c r="V87" s="33"/>
      <c r="W87" s="94">
        <f>+W85+W86</f>
        <v>22.722002471586205</v>
      </c>
      <c r="X87" s="54"/>
      <c r="Y87" s="428">
        <f t="shared" ref="Y87:AH87" si="67">+Y85+Y86</f>
        <v>0</v>
      </c>
      <c r="Z87" s="38">
        <f t="shared" si="67"/>
        <v>0</v>
      </c>
      <c r="AA87" s="40">
        <f t="shared" si="67"/>
        <v>0</v>
      </c>
      <c r="AB87" s="235">
        <f t="shared" si="67"/>
        <v>1.5572410000000001</v>
      </c>
      <c r="AC87" s="38">
        <f t="shared" si="67"/>
        <v>0.10717580726541008</v>
      </c>
      <c r="AD87" s="40">
        <f t="shared" si="67"/>
        <v>1.6644168072654102</v>
      </c>
      <c r="AE87" s="235">
        <f t="shared" si="67"/>
        <v>0.1491443814155288</v>
      </c>
      <c r="AF87" s="38"/>
      <c r="AG87" s="40">
        <f t="shared" si="67"/>
        <v>0.1491443814155288</v>
      </c>
      <c r="AH87" s="441">
        <f t="shared" si="67"/>
        <v>1.8135611886809389</v>
      </c>
      <c r="AI87" s="354"/>
    </row>
    <row r="88" spans="1:35" ht="17.25" x14ac:dyDescent="0.35">
      <c r="A88" s="128" t="s">
        <v>28</v>
      </c>
      <c r="B88" s="129">
        <f>B87</f>
        <v>363.76678394031416</v>
      </c>
      <c r="C88" s="130">
        <f>C83+C85</f>
        <v>0.10949</v>
      </c>
      <c r="D88" s="131">
        <f>D83+D87</f>
        <v>39.828825173624999</v>
      </c>
      <c r="E88" s="129"/>
      <c r="F88" s="130"/>
      <c r="G88" s="132"/>
      <c r="H88" s="129"/>
      <c r="I88" s="133"/>
      <c r="J88" s="132"/>
      <c r="K88" s="129">
        <f>K87</f>
        <v>363.76678394031416</v>
      </c>
      <c r="L88" s="131">
        <f>L83+L87</f>
        <v>39.828825173624999</v>
      </c>
      <c r="M88" s="129"/>
      <c r="N88" s="129"/>
      <c r="O88" s="134"/>
      <c r="P88" s="134"/>
      <c r="Q88" s="134"/>
      <c r="R88" s="135"/>
      <c r="S88" s="131">
        <f>S83+S87</f>
        <v>10.4448735136006</v>
      </c>
      <c r="T88" s="136"/>
      <c r="U88" s="137"/>
      <c r="V88" s="132"/>
      <c r="W88" s="131">
        <f>W83+W87</f>
        <v>50.273698687225604</v>
      </c>
      <c r="X88" s="52"/>
      <c r="Y88" s="443">
        <f t="shared" ref="Y88:AH88" si="68">Y83+Y87</f>
        <v>1.3059227543457277</v>
      </c>
      <c r="Z88" s="404">
        <f t="shared" si="68"/>
        <v>0.5747515186256964</v>
      </c>
      <c r="AA88" s="405">
        <f t="shared" si="68"/>
        <v>1.8806742729714241</v>
      </c>
      <c r="AB88" s="403">
        <f t="shared" si="68"/>
        <v>1.5572410000000001</v>
      </c>
      <c r="AC88" s="404">
        <f t="shared" si="68"/>
        <v>0.10717580726541008</v>
      </c>
      <c r="AD88" s="405">
        <f t="shared" si="68"/>
        <v>1.6644168072654102</v>
      </c>
      <c r="AE88" s="403">
        <f t="shared" si="68"/>
        <v>0.1491443814155288</v>
      </c>
      <c r="AF88" s="404"/>
      <c r="AG88" s="405">
        <f t="shared" si="68"/>
        <v>0.1491443814155288</v>
      </c>
      <c r="AH88" s="444">
        <f t="shared" si="68"/>
        <v>3.6942354616523629</v>
      </c>
      <c r="AI88" s="354"/>
    </row>
    <row r="89" spans="1:35" ht="13.5" customHeight="1" x14ac:dyDescent="0.25">
      <c r="A89" s="63"/>
      <c r="B89" s="6"/>
      <c r="C89" s="1"/>
      <c r="D89" s="8"/>
      <c r="E89" s="6"/>
      <c r="F89" s="1"/>
      <c r="G89" s="8"/>
      <c r="H89" s="6"/>
      <c r="I89" s="1"/>
      <c r="J89" s="8"/>
      <c r="K89" s="6"/>
      <c r="L89" s="8"/>
      <c r="M89" s="6"/>
      <c r="N89" s="6"/>
      <c r="O89" s="7"/>
      <c r="P89" s="7"/>
      <c r="Q89" s="7"/>
      <c r="R89" s="51"/>
      <c r="S89" s="8"/>
      <c r="T89" s="107"/>
      <c r="U89" s="20"/>
      <c r="V89" s="8"/>
      <c r="W89" s="108"/>
      <c r="X89" s="106"/>
      <c r="Y89" s="431"/>
      <c r="Z89" s="191"/>
      <c r="AA89" s="239"/>
      <c r="AB89" s="238"/>
      <c r="AC89" s="191"/>
      <c r="AD89" s="239"/>
      <c r="AE89" s="238"/>
      <c r="AF89" s="191"/>
      <c r="AG89" s="239"/>
      <c r="AH89" s="432"/>
      <c r="AI89" s="354"/>
    </row>
    <row r="90" spans="1:35" ht="23.1" customHeight="1" x14ac:dyDescent="0.25">
      <c r="A90" s="72" t="s">
        <v>48</v>
      </c>
      <c r="B90" s="6"/>
      <c r="C90" s="1"/>
      <c r="D90" s="8"/>
      <c r="E90" s="6"/>
      <c r="F90" s="1"/>
      <c r="G90" s="8"/>
      <c r="H90" s="6"/>
      <c r="I90" s="1"/>
      <c r="J90" s="8"/>
      <c r="K90" s="6"/>
      <c r="L90" s="8"/>
      <c r="M90" s="6"/>
      <c r="N90" s="6"/>
      <c r="O90" s="7"/>
      <c r="P90" s="7"/>
      <c r="Q90" s="7"/>
      <c r="R90" s="51"/>
      <c r="S90" s="8"/>
      <c r="T90" s="107"/>
      <c r="U90" s="20"/>
      <c r="V90" s="8"/>
      <c r="W90" s="108"/>
      <c r="X90" s="106"/>
      <c r="Y90" s="431"/>
      <c r="Z90" s="191"/>
      <c r="AA90" s="239"/>
      <c r="AB90" s="238"/>
      <c r="AC90" s="191"/>
      <c r="AD90" s="239"/>
      <c r="AE90" s="238"/>
      <c r="AF90" s="191"/>
      <c r="AG90" s="239"/>
      <c r="AH90" s="432"/>
      <c r="AI90" s="354"/>
    </row>
    <row r="91" spans="1:35" ht="15" x14ac:dyDescent="0.2">
      <c r="A91" s="2" t="s">
        <v>22</v>
      </c>
      <c r="B91" s="6">
        <f>B52+B78+B83</f>
        <v>1671.6145819535536</v>
      </c>
      <c r="C91" s="1"/>
      <c r="D91" s="8">
        <f>D52+D78+D83</f>
        <v>132.54651479763635</v>
      </c>
      <c r="E91" s="6">
        <f>E52+E78+E83</f>
        <v>1374.2387337867162</v>
      </c>
      <c r="F91" s="1"/>
      <c r="G91" s="8">
        <f>G52+G78+G83</f>
        <v>110.57346229222406</v>
      </c>
      <c r="H91" s="6">
        <f>H52+H78+H83</f>
        <v>2.9408240908986558</v>
      </c>
      <c r="I91" s="1"/>
      <c r="J91" s="8">
        <f>J52+J78+J83</f>
        <v>0.27206672923499797</v>
      </c>
      <c r="K91" s="6">
        <f>K52+K78+K83</f>
        <v>3048.7941398311691</v>
      </c>
      <c r="L91" s="8">
        <f>L52+L78+L83</f>
        <v>243.39204381909542</v>
      </c>
      <c r="M91" s="6">
        <f>M52+M78+M83</f>
        <v>0</v>
      </c>
      <c r="N91" s="6"/>
      <c r="O91" s="7"/>
      <c r="P91" s="7"/>
      <c r="Q91" s="7"/>
      <c r="R91" s="51"/>
      <c r="S91" s="8">
        <f>S52+S78+S83</f>
        <v>0</v>
      </c>
      <c r="T91" s="138">
        <f>T52+T78+T83</f>
        <v>0</v>
      </c>
      <c r="U91" s="20"/>
      <c r="V91" s="8">
        <f>V52+V78+V83</f>
        <v>0</v>
      </c>
      <c r="W91" s="11">
        <f>W52+W78+W83</f>
        <v>243.39204381909542</v>
      </c>
      <c r="X91" s="52"/>
      <c r="Y91" s="424">
        <f>Y52+Y78+Y83</f>
        <v>11.846309699127366</v>
      </c>
      <c r="Z91" s="35">
        <f>Z52+Z78+Z83</f>
        <v>5.9404918467787535</v>
      </c>
      <c r="AA91" s="36">
        <f>AA52+AA78+AA83</f>
        <v>17.786801545906123</v>
      </c>
      <c r="AB91" s="236">
        <f>AB52+AB78+AB83</f>
        <v>1.2957446008130287E-2</v>
      </c>
      <c r="AC91" s="35">
        <f>AC52+AC78+AC83</f>
        <v>2.619440508394183E-4</v>
      </c>
      <c r="AD91" s="36">
        <f t="shared" ref="AD91:AH91" si="69">AD52+AD78+AD83</f>
        <v>1.3219390058969705E-2</v>
      </c>
      <c r="AE91" s="236">
        <f>AE52+AE78+AE83</f>
        <v>1.6052211894041031E-3</v>
      </c>
      <c r="AF91" s="35"/>
      <c r="AG91" s="36">
        <f t="shared" ref="AG91" si="70">AG52+AG78+AG83</f>
        <v>1.6052211894041031E-3</v>
      </c>
      <c r="AH91" s="426">
        <f t="shared" si="69"/>
        <v>17.801626157154494</v>
      </c>
      <c r="AI91" s="354"/>
    </row>
    <row r="92" spans="1:35" ht="17.25" x14ac:dyDescent="0.35">
      <c r="A92" s="2" t="s">
        <v>23</v>
      </c>
      <c r="B92" s="92">
        <f>B53+B79+B87</f>
        <v>1671.6145819535536</v>
      </c>
      <c r="C92" s="1"/>
      <c r="D92" s="31">
        <f>D53+D79+D87</f>
        <v>96.307508113678551</v>
      </c>
      <c r="E92" s="92">
        <f>E53+E79+E87</f>
        <v>1374.2387337867162</v>
      </c>
      <c r="F92" s="126"/>
      <c r="G92" s="33">
        <f>G53+G79+G87</f>
        <v>55.564061214347767</v>
      </c>
      <c r="H92" s="92">
        <f>H53+H79+H87</f>
        <v>2.9408240908986558</v>
      </c>
      <c r="I92" s="126"/>
      <c r="J92" s="33">
        <f>J53+J79+J87</f>
        <v>0.16412850834876627</v>
      </c>
      <c r="K92" s="92">
        <f>K53+K79+K87</f>
        <v>3048.7941398311691</v>
      </c>
      <c r="L92" s="33">
        <f>L53+L79+L87</f>
        <v>152.03569783637511</v>
      </c>
      <c r="M92" s="92">
        <f>M53+M79+M87</f>
        <v>7114.8170325204364</v>
      </c>
      <c r="N92" s="92"/>
      <c r="O92" s="96"/>
      <c r="P92" s="96"/>
      <c r="Q92" s="96"/>
      <c r="R92" s="50"/>
      <c r="S92" s="33">
        <f>S53+S79+S87</f>
        <v>77.50009183107926</v>
      </c>
      <c r="T92" s="92">
        <f>T53+T79+T87</f>
        <v>0.32538457387733793</v>
      </c>
      <c r="U92" s="139"/>
      <c r="V92" s="33">
        <f>V53+V79+V87</f>
        <v>6.9241837321097508</v>
      </c>
      <c r="W92" s="98">
        <f>W53+W79+W87</f>
        <v>236.45997339956412</v>
      </c>
      <c r="X92" s="21"/>
      <c r="Y92" s="429">
        <f>Y53+Y79+Y87</f>
        <v>0</v>
      </c>
      <c r="Z92" s="39">
        <f>Z53+Z79+Z87</f>
        <v>0</v>
      </c>
      <c r="AA92" s="37">
        <f>AA53+AA79+AA87</f>
        <v>0</v>
      </c>
      <c r="AB92" s="237">
        <f>AB53+AB79+AB87</f>
        <v>21.547531553991877</v>
      </c>
      <c r="AC92" s="39">
        <f>AC53+AC79+AC87</f>
        <v>0.14976460128158647</v>
      </c>
      <c r="AD92" s="37">
        <f t="shared" ref="AD92:AH92" si="71">AD53+AD79+AD87</f>
        <v>21.697296155273467</v>
      </c>
      <c r="AE92" s="237">
        <f>AE53+AE79+AE87</f>
        <v>3.5861748935932094</v>
      </c>
      <c r="AF92" s="39"/>
      <c r="AG92" s="37">
        <f t="shared" ref="AG92" si="72">AG53+AG79+AG87</f>
        <v>3.5861748935932094</v>
      </c>
      <c r="AH92" s="430">
        <f t="shared" si="71"/>
        <v>25.283471048866677</v>
      </c>
      <c r="AI92" s="354"/>
    </row>
    <row r="93" spans="1:35" s="17" customFormat="1" ht="15.75" x14ac:dyDescent="0.25">
      <c r="A93" s="140" t="s">
        <v>14</v>
      </c>
      <c r="B93" s="65">
        <f>B54+B80+B88</f>
        <v>1671.4248912038775</v>
      </c>
      <c r="C93" s="100"/>
      <c r="D93" s="101">
        <f>D92</f>
        <v>96.307508113678551</v>
      </c>
      <c r="E93" s="65">
        <f>E54+E80+E88</f>
        <v>1373.5084967219493</v>
      </c>
      <c r="F93" s="100"/>
      <c r="G93" s="101">
        <f>G92</f>
        <v>55.564061214347767</v>
      </c>
      <c r="H93" s="65">
        <f>H54+H80+H88</f>
        <v>2.0967725763261393</v>
      </c>
      <c r="I93" s="100"/>
      <c r="J93" s="101">
        <f>J92</f>
        <v>0.16412850834876627</v>
      </c>
      <c r="K93" s="65">
        <f>K54+K80+K88</f>
        <v>3047.0301605021536</v>
      </c>
      <c r="L93" s="101">
        <f>L92</f>
        <v>152.03569783637511</v>
      </c>
      <c r="M93" s="65">
        <f>M92</f>
        <v>7114.8170325204364</v>
      </c>
      <c r="N93" s="65"/>
      <c r="O93" s="103"/>
      <c r="P93" s="103"/>
      <c r="Q93" s="103"/>
      <c r="R93" s="104"/>
      <c r="S93" s="101">
        <f>S92</f>
        <v>77.50009183107926</v>
      </c>
      <c r="T93" s="141">
        <f>T92</f>
        <v>0.32538457387733793</v>
      </c>
      <c r="U93" s="70"/>
      <c r="V93" s="101">
        <f>V92</f>
        <v>6.9241837321097508</v>
      </c>
      <c r="W93" s="121">
        <f>SUM(W91:W92)</f>
        <v>479.85201721865951</v>
      </c>
      <c r="X93" s="106"/>
      <c r="Y93" s="431">
        <f>SUM(Y91:Y92)</f>
        <v>11.846309699127366</v>
      </c>
      <c r="Z93" s="191">
        <f>SUM(Z91:Z92)</f>
        <v>5.9404918467787535</v>
      </c>
      <c r="AA93" s="239">
        <f>SUM(AA91:AA92)</f>
        <v>17.786801545906123</v>
      </c>
      <c r="AB93" s="238">
        <f>SUM(AB91:AB92)</f>
        <v>21.560489000000008</v>
      </c>
      <c r="AC93" s="191">
        <f>SUM(AC91:AC92)</f>
        <v>0.1500265453324259</v>
      </c>
      <c r="AD93" s="239">
        <f t="shared" ref="AD93:AH93" si="73">SUM(AD91:AD92)</f>
        <v>21.710515545332438</v>
      </c>
      <c r="AE93" s="238">
        <f>SUM(AE91:AE92)</f>
        <v>3.5877801147826136</v>
      </c>
      <c r="AF93" s="191"/>
      <c r="AG93" s="239">
        <f t="shared" ref="AG93" si="74">SUM(AG91:AG92)</f>
        <v>3.5877801147826136</v>
      </c>
      <c r="AH93" s="432">
        <f t="shared" si="73"/>
        <v>43.085097206021175</v>
      </c>
      <c r="AI93" s="354"/>
    </row>
    <row r="94" spans="1:35" ht="9.75" customHeight="1" x14ac:dyDescent="0.25">
      <c r="A94" s="63"/>
      <c r="B94" s="6"/>
      <c r="C94" s="1"/>
      <c r="D94" s="8"/>
      <c r="E94" s="6"/>
      <c r="F94" s="1"/>
      <c r="G94" s="8"/>
      <c r="H94" s="6"/>
      <c r="I94" s="1"/>
      <c r="J94" s="8"/>
      <c r="K94" s="6"/>
      <c r="L94" s="8"/>
      <c r="M94" s="6"/>
      <c r="N94" s="6"/>
      <c r="O94" s="7"/>
      <c r="P94" s="7"/>
      <c r="Q94" s="7"/>
      <c r="R94" s="51"/>
      <c r="S94" s="8"/>
      <c r="T94" s="142"/>
      <c r="U94" s="20"/>
      <c r="V94" s="8"/>
      <c r="W94" s="108"/>
      <c r="X94" s="106"/>
      <c r="Y94" s="431"/>
      <c r="Z94" s="191"/>
      <c r="AA94" s="239"/>
      <c r="AB94" s="238"/>
      <c r="AC94" s="191"/>
      <c r="AD94" s="239"/>
      <c r="AE94" s="238"/>
      <c r="AF94" s="191"/>
      <c r="AG94" s="239"/>
      <c r="AH94" s="432"/>
      <c r="AI94" s="354"/>
    </row>
    <row r="95" spans="1:35" ht="22.5" customHeight="1" x14ac:dyDescent="0.3">
      <c r="A95" s="76" t="s">
        <v>30</v>
      </c>
      <c r="B95" s="110"/>
      <c r="C95" s="111"/>
      <c r="D95" s="112"/>
      <c r="E95" s="110"/>
      <c r="F95" s="111"/>
      <c r="G95" s="112"/>
      <c r="H95" s="110"/>
      <c r="I95" s="111"/>
      <c r="J95" s="112"/>
      <c r="K95" s="110"/>
      <c r="L95" s="112"/>
      <c r="M95" s="110"/>
      <c r="N95" s="110"/>
      <c r="O95" s="113"/>
      <c r="P95" s="113"/>
      <c r="Q95" s="113"/>
      <c r="R95" s="114"/>
      <c r="S95" s="112"/>
      <c r="T95" s="143"/>
      <c r="U95" s="116"/>
      <c r="V95" s="112"/>
      <c r="W95" s="117"/>
      <c r="X95" s="106"/>
      <c r="Y95" s="431"/>
      <c r="Z95" s="191"/>
      <c r="AA95" s="239"/>
      <c r="AB95" s="238"/>
      <c r="AC95" s="191"/>
      <c r="AD95" s="239"/>
      <c r="AE95" s="238"/>
      <c r="AF95" s="191"/>
      <c r="AG95" s="239"/>
      <c r="AH95" s="432"/>
      <c r="AI95" s="354"/>
    </row>
    <row r="96" spans="1:35" ht="22.5" customHeight="1" x14ac:dyDescent="0.3">
      <c r="A96" s="88"/>
      <c r="B96" s="6"/>
      <c r="C96" s="41"/>
      <c r="D96" s="8"/>
      <c r="E96" s="6"/>
      <c r="F96" s="41"/>
      <c r="G96" s="8"/>
      <c r="H96" s="6"/>
      <c r="I96" s="41"/>
      <c r="J96" s="8"/>
      <c r="K96" s="6"/>
      <c r="L96" s="8"/>
      <c r="M96" s="6"/>
      <c r="N96" s="6"/>
      <c r="O96" s="7"/>
      <c r="P96" s="7"/>
      <c r="Q96" s="7"/>
      <c r="R96" s="51"/>
      <c r="S96" s="8"/>
      <c r="T96" s="142"/>
      <c r="U96" s="20"/>
      <c r="V96" s="8"/>
      <c r="W96" s="108"/>
      <c r="X96" s="106"/>
      <c r="Y96" s="431"/>
      <c r="Z96" s="191"/>
      <c r="AA96" s="239"/>
      <c r="AB96" s="238"/>
      <c r="AC96" s="191"/>
      <c r="AD96" s="239"/>
      <c r="AE96" s="238"/>
      <c r="AF96" s="191"/>
      <c r="AG96" s="239"/>
      <c r="AH96" s="432"/>
      <c r="AI96" s="354"/>
    </row>
    <row r="97" spans="1:35" ht="22.5" customHeight="1" x14ac:dyDescent="0.25">
      <c r="A97" s="63" t="s">
        <v>61</v>
      </c>
      <c r="B97" s="6"/>
      <c r="C97" s="41"/>
      <c r="D97" s="8"/>
      <c r="E97" s="6"/>
      <c r="F97" s="41"/>
      <c r="G97" s="8"/>
      <c r="H97" s="6"/>
      <c r="I97" s="41"/>
      <c r="J97" s="8"/>
      <c r="K97" s="6"/>
      <c r="L97" s="8"/>
      <c r="M97" s="6"/>
      <c r="N97" s="6"/>
      <c r="O97" s="7"/>
      <c r="P97" s="7"/>
      <c r="Q97" s="7"/>
      <c r="R97" s="51"/>
      <c r="S97" s="8"/>
      <c r="T97" s="142"/>
      <c r="U97" s="20"/>
      <c r="V97" s="8"/>
      <c r="W97" s="108"/>
      <c r="X97" s="106"/>
      <c r="Y97" s="431"/>
      <c r="Z97" s="191"/>
      <c r="AA97" s="239"/>
      <c r="AB97" s="238"/>
      <c r="AC97" s="191"/>
      <c r="AD97" s="239"/>
      <c r="AE97" s="238"/>
      <c r="AF97" s="191"/>
      <c r="AG97" s="239"/>
      <c r="AH97" s="432"/>
      <c r="AI97" s="354"/>
    </row>
    <row r="98" spans="1:35" ht="22.5" customHeight="1" x14ac:dyDescent="0.2">
      <c r="A98" s="2" t="s">
        <v>22</v>
      </c>
      <c r="B98" s="6">
        <f>'Revenues at 2025 DSM Riders'!B98</f>
        <v>168.21240665203734</v>
      </c>
      <c r="C98" s="41">
        <v>7.6478000000000004E-2</v>
      </c>
      <c r="D98" s="8">
        <f t="shared" ref="D98:D99" si="75">+B98*C98</f>
        <v>12.864548435934513</v>
      </c>
      <c r="E98" s="6">
        <f>'Revenues at 2025 DSM Riders'!E98</f>
        <v>89.736759946683563</v>
      </c>
      <c r="F98" s="41">
        <v>7.6478000000000004E-2</v>
      </c>
      <c r="G98" s="8">
        <f t="shared" ref="G98:G99" si="76">+E98*F98</f>
        <v>6.8628879272024657</v>
      </c>
      <c r="H98" s="6"/>
      <c r="I98" s="41"/>
      <c r="J98" s="8"/>
      <c r="K98" s="6">
        <f t="shared" ref="K98:K99" si="77">+B98+E98+H98</f>
        <v>257.94916659872092</v>
      </c>
      <c r="L98" s="8">
        <f t="shared" ref="L98:L99" si="78">+D98+G98+J98</f>
        <v>19.727436363136977</v>
      </c>
      <c r="M98" s="6"/>
      <c r="N98" s="6"/>
      <c r="O98" s="7"/>
      <c r="P98" s="7"/>
      <c r="Q98" s="7"/>
      <c r="R98" s="51"/>
      <c r="S98" s="8"/>
      <c r="T98" s="142"/>
      <c r="U98" s="20"/>
      <c r="V98" s="8"/>
      <c r="W98" s="11">
        <f>L98+S98+V98</f>
        <v>19.727436363136977</v>
      </c>
      <c r="X98" s="52"/>
      <c r="Y98" s="422">
        <v>1.0163197163989603</v>
      </c>
      <c r="Z98" s="200">
        <v>0.37144679990215818</v>
      </c>
      <c r="AA98" s="240">
        <f>SUM(Y98:Z98)</f>
        <v>1.3877665163011186</v>
      </c>
      <c r="AB98" s="236"/>
      <c r="AC98" s="35"/>
      <c r="AD98" s="240">
        <f>SUM(AB98:AC98)</f>
        <v>0</v>
      </c>
      <c r="AE98" s="236"/>
      <c r="AF98" s="35"/>
      <c r="AG98" s="240"/>
      <c r="AH98" s="426">
        <f>AA98+AD98+AG98</f>
        <v>1.3877665163011186</v>
      </c>
      <c r="AI98" s="354"/>
    </row>
    <row r="99" spans="1:35" ht="22.5" customHeight="1" x14ac:dyDescent="0.35">
      <c r="A99" s="2" t="s">
        <v>23</v>
      </c>
      <c r="B99" s="6">
        <f>B98</f>
        <v>168.21240665203734</v>
      </c>
      <c r="C99" s="119">
        <v>5.5890000000000002E-2</v>
      </c>
      <c r="D99" s="31">
        <f t="shared" si="75"/>
        <v>9.4013914077823681</v>
      </c>
      <c r="E99" s="6">
        <f>E98</f>
        <v>89.736759946683563</v>
      </c>
      <c r="F99" s="119">
        <v>3.0155299999999999E-2</v>
      </c>
      <c r="G99" s="31">
        <f t="shared" si="76"/>
        <v>2.7060389172202268</v>
      </c>
      <c r="H99" s="6"/>
      <c r="I99" s="41"/>
      <c r="J99" s="8"/>
      <c r="K99" s="92">
        <f t="shared" si="77"/>
        <v>257.94916659872092</v>
      </c>
      <c r="L99" s="33">
        <f t="shared" si="78"/>
        <v>12.107430325002595</v>
      </c>
      <c r="M99" s="92">
        <f>'Revenues at 2025 DSM Riders'!M99</f>
        <v>939.81617731980293</v>
      </c>
      <c r="N99" s="34">
        <v>8.3315900000000003</v>
      </c>
      <c r="O99" s="7"/>
      <c r="P99" s="7"/>
      <c r="Q99" s="7"/>
      <c r="R99" s="51">
        <f>SUM(N99:Q99)</f>
        <v>8.3315900000000003</v>
      </c>
      <c r="S99" s="8">
        <f>+M99*R99/1000</f>
        <v>7.8301630647958973</v>
      </c>
      <c r="T99" s="142"/>
      <c r="U99" s="20"/>
      <c r="V99" s="8"/>
      <c r="W99" s="94">
        <f>L99+S99+V99</f>
        <v>19.937593389798494</v>
      </c>
      <c r="X99" s="54"/>
      <c r="Y99" s="428"/>
      <c r="Z99" s="38"/>
      <c r="AA99" s="240">
        <f>SUM(Y99:Z99)</f>
        <v>0</v>
      </c>
      <c r="AB99" s="251">
        <v>1.3818110000000003</v>
      </c>
      <c r="AC99" s="199">
        <v>5.0765840501961229E-2</v>
      </c>
      <c r="AD99" s="240">
        <f>SUM(AB99:AC99)</f>
        <v>1.4325768405019617</v>
      </c>
      <c r="AE99" s="251">
        <v>0.25279018326674652</v>
      </c>
      <c r="AF99" s="199"/>
      <c r="AG99" s="240">
        <f>SUM(AE99:AF99)</f>
        <v>0.25279018326674652</v>
      </c>
      <c r="AH99" s="442">
        <f>AA99+AD99+AG99</f>
        <v>1.6853670237687082</v>
      </c>
      <c r="AI99" s="354"/>
    </row>
    <row r="100" spans="1:35" s="22" customFormat="1" ht="15" x14ac:dyDescent="0.2">
      <c r="A100" s="128" t="s">
        <v>24</v>
      </c>
      <c r="B100" s="168">
        <f>B99</f>
        <v>168.21240665203734</v>
      </c>
      <c r="C100" s="130">
        <f>SUM(C98:C99)</f>
        <v>0.13236800000000001</v>
      </c>
      <c r="D100" s="131">
        <f>SUM(D98:D99)</f>
        <v>22.265939843716879</v>
      </c>
      <c r="E100" s="168">
        <f>E99</f>
        <v>89.736759946683563</v>
      </c>
      <c r="F100" s="130">
        <v>0.1066333</v>
      </c>
      <c r="G100" s="131">
        <f>SUM(G98:G99)</f>
        <v>9.5689268444226929</v>
      </c>
      <c r="H100" s="168"/>
      <c r="I100" s="130"/>
      <c r="J100" s="131"/>
      <c r="K100" s="168">
        <f>K99</f>
        <v>257.94916659872092</v>
      </c>
      <c r="L100" s="131">
        <f>+D100+G100+J100</f>
        <v>31.83486668813957</v>
      </c>
      <c r="M100" s="168">
        <f>M99</f>
        <v>939.81617731980293</v>
      </c>
      <c r="N100" s="168"/>
      <c r="O100" s="169"/>
      <c r="P100" s="169"/>
      <c r="Q100" s="169"/>
      <c r="R100" s="135"/>
      <c r="S100" s="131">
        <f>SUM(S98:S99)</f>
        <v>7.8301630647958973</v>
      </c>
      <c r="T100" s="168"/>
      <c r="U100" s="453"/>
      <c r="V100" s="131"/>
      <c r="W100" s="454">
        <f>SUM(W98:W99)</f>
        <v>39.665029752935467</v>
      </c>
      <c r="X100" s="455"/>
      <c r="Y100" s="443">
        <f t="shared" ref="Y100:AH100" si="79">SUM(Y98:Y99)</f>
        <v>1.0163197163989603</v>
      </c>
      <c r="Z100" s="404">
        <f t="shared" si="79"/>
        <v>0.37144679990215818</v>
      </c>
      <c r="AA100" s="405">
        <f t="shared" si="79"/>
        <v>1.3877665163011186</v>
      </c>
      <c r="AB100" s="403">
        <f t="shared" si="79"/>
        <v>1.3818110000000003</v>
      </c>
      <c r="AC100" s="404">
        <f t="shared" si="79"/>
        <v>5.0765840501961229E-2</v>
      </c>
      <c r="AD100" s="456">
        <f t="shared" si="79"/>
        <v>1.4325768405019617</v>
      </c>
      <c r="AE100" s="403">
        <f t="shared" si="79"/>
        <v>0.25279018326674652</v>
      </c>
      <c r="AF100" s="404"/>
      <c r="AG100" s="456">
        <f t="shared" si="79"/>
        <v>0.25279018326674652</v>
      </c>
      <c r="AH100" s="444">
        <f t="shared" si="79"/>
        <v>3.0731335400698265</v>
      </c>
      <c r="AI100" s="354"/>
    </row>
    <row r="101" spans="1:35" s="22" customFormat="1" ht="10.5" customHeight="1" x14ac:dyDescent="0.2">
      <c r="A101" s="2"/>
      <c r="B101" s="6"/>
      <c r="C101" s="1"/>
      <c r="D101" s="8"/>
      <c r="E101" s="6"/>
      <c r="F101" s="1"/>
      <c r="G101" s="8"/>
      <c r="H101" s="6"/>
      <c r="I101" s="1"/>
      <c r="J101" s="8"/>
      <c r="K101" s="6"/>
      <c r="L101" s="8"/>
      <c r="M101" s="6"/>
      <c r="N101" s="6"/>
      <c r="O101" s="7"/>
      <c r="P101" s="7"/>
      <c r="Q101" s="7"/>
      <c r="R101" s="51"/>
      <c r="S101" s="8"/>
      <c r="T101" s="6"/>
      <c r="U101" s="10"/>
      <c r="V101" s="8"/>
      <c r="W101" s="11"/>
      <c r="X101" s="52"/>
      <c r="Y101" s="424"/>
      <c r="Z101" s="35"/>
      <c r="AA101" s="36"/>
      <c r="AB101" s="236"/>
      <c r="AC101" s="35"/>
      <c r="AD101" s="36"/>
      <c r="AE101" s="236"/>
      <c r="AF101" s="35"/>
      <c r="AG101" s="36"/>
      <c r="AH101" s="426"/>
      <c r="AI101" s="354"/>
    </row>
    <row r="102" spans="1:35" s="22" customFormat="1" ht="22.5" customHeight="1" x14ac:dyDescent="0.25">
      <c r="A102" s="63" t="s">
        <v>62</v>
      </c>
      <c r="B102" s="6"/>
      <c r="C102" s="1"/>
      <c r="D102" s="8"/>
      <c r="E102" s="6"/>
      <c r="F102" s="1"/>
      <c r="G102" s="8"/>
      <c r="H102" s="6"/>
      <c r="I102" s="1"/>
      <c r="J102" s="8"/>
      <c r="K102" s="6"/>
      <c r="L102" s="8"/>
      <c r="M102" s="6"/>
      <c r="N102" s="6"/>
      <c r="O102" s="7"/>
      <c r="P102" s="7"/>
      <c r="Q102" s="7"/>
      <c r="R102" s="51"/>
      <c r="S102" s="8"/>
      <c r="T102" s="6"/>
      <c r="U102" s="10"/>
      <c r="V102" s="8"/>
      <c r="W102" s="11"/>
      <c r="X102" s="52"/>
      <c r="Y102" s="424"/>
      <c r="Z102" s="35"/>
      <c r="AA102" s="36"/>
      <c r="AB102" s="236"/>
      <c r="AC102" s="35"/>
      <c r="AD102" s="36"/>
      <c r="AE102" s="236"/>
      <c r="AF102" s="35"/>
      <c r="AG102" s="36"/>
      <c r="AH102" s="426"/>
      <c r="AI102" s="354"/>
    </row>
    <row r="103" spans="1:35" s="22" customFormat="1" ht="22.5" customHeight="1" x14ac:dyDescent="0.2">
      <c r="A103" s="2" t="s">
        <v>22</v>
      </c>
      <c r="B103" s="6">
        <f>'Revenues at 2025 DSM Riders'!B103</f>
        <v>491.45695779348677</v>
      </c>
      <c r="C103" s="1">
        <v>7.6142491509373966E-2</v>
      </c>
      <c r="D103" s="8">
        <f t="shared" ref="D103:D104" si="80">+B103*C103</f>
        <v>37.420757236013323</v>
      </c>
      <c r="E103" s="6"/>
      <c r="F103" s="1"/>
      <c r="G103" s="8"/>
      <c r="H103" s="6"/>
      <c r="I103" s="1"/>
      <c r="J103" s="8"/>
      <c r="K103" s="6">
        <f t="shared" ref="K103:K104" si="81">+B103+E103+H103</f>
        <v>491.45695779348677</v>
      </c>
      <c r="L103" s="8">
        <f t="shared" ref="L103:L104" si="82">+D103+G103+J103</f>
        <v>37.420757236013323</v>
      </c>
      <c r="M103" s="6"/>
      <c r="N103" s="6"/>
      <c r="O103" s="7"/>
      <c r="P103" s="7"/>
      <c r="Q103" s="7"/>
      <c r="R103" s="51"/>
      <c r="S103" s="8"/>
      <c r="T103" s="6"/>
      <c r="U103" s="10"/>
      <c r="V103" s="8"/>
      <c r="W103" s="11">
        <f>L103+S103+V103</f>
        <v>37.420757236013323</v>
      </c>
      <c r="X103" s="52"/>
      <c r="Y103" s="422">
        <v>1.7594159089006824</v>
      </c>
      <c r="Z103" s="200">
        <v>1.0124013330545829</v>
      </c>
      <c r="AA103" s="240">
        <f>SUM(Y103:Z103)</f>
        <v>2.7718172419552651</v>
      </c>
      <c r="AB103" s="236"/>
      <c r="AC103" s="35"/>
      <c r="AD103" s="240">
        <f>SUM(AB103:AC103)</f>
        <v>0</v>
      </c>
      <c r="AE103" s="236"/>
      <c r="AF103" s="35"/>
      <c r="AG103" s="240"/>
      <c r="AH103" s="426">
        <f>AA103+AD103+AG103</f>
        <v>2.7718172419552651</v>
      </c>
      <c r="AI103" s="354"/>
    </row>
    <row r="104" spans="1:35" s="22" customFormat="1" ht="22.5" customHeight="1" x14ac:dyDescent="0.35">
      <c r="A104" s="2" t="s">
        <v>23</v>
      </c>
      <c r="B104" s="6">
        <f>B103</f>
        <v>491.45695779348677</v>
      </c>
      <c r="C104" s="91">
        <v>2.8063972614195062E-2</v>
      </c>
      <c r="D104" s="31">
        <f t="shared" si="80"/>
        <v>13.792234604572032</v>
      </c>
      <c r="E104" s="6"/>
      <c r="F104" s="1"/>
      <c r="G104" s="8"/>
      <c r="H104" s="6"/>
      <c r="I104" s="1"/>
      <c r="J104" s="8"/>
      <c r="K104" s="6">
        <f t="shared" si="81"/>
        <v>491.45695779348677</v>
      </c>
      <c r="L104" s="33">
        <f t="shared" si="82"/>
        <v>13.792234604572032</v>
      </c>
      <c r="M104" s="92">
        <f>'Revenues at 2025 DSM Riders'!M104</f>
        <v>1429.5174374738501</v>
      </c>
      <c r="N104" s="34">
        <v>13.795820000000001</v>
      </c>
      <c r="O104" s="7"/>
      <c r="P104" s="7"/>
      <c r="Q104" s="7"/>
      <c r="R104" s="51">
        <f>SUM(N104:Q104)</f>
        <v>13.795820000000001</v>
      </c>
      <c r="S104" s="8">
        <f>+M104*R104/1000</f>
        <v>19.721365254250493</v>
      </c>
      <c r="T104" s="6"/>
      <c r="U104" s="10"/>
      <c r="V104" s="8"/>
      <c r="W104" s="94">
        <f>L104+S104+V104</f>
        <v>33.513599858822523</v>
      </c>
      <c r="X104" s="54"/>
      <c r="Y104" s="428"/>
      <c r="Z104" s="38"/>
      <c r="AA104" s="240">
        <f>SUM(Y104:Z104)</f>
        <v>0</v>
      </c>
      <c r="AB104" s="251">
        <v>2.3715509999999993</v>
      </c>
      <c r="AC104" s="199">
        <v>-1.9746199961488724E-2</v>
      </c>
      <c r="AD104" s="240">
        <f>SUM(AB104:AC104)</f>
        <v>2.3518048000385106</v>
      </c>
      <c r="AE104" s="251">
        <v>0.28995960509815721</v>
      </c>
      <c r="AF104" s="199"/>
      <c r="AG104" s="240">
        <f>SUM(AE104:AF104)</f>
        <v>0.28995960509815721</v>
      </c>
      <c r="AH104" s="442">
        <f>AA104+AD104+AG104</f>
        <v>2.6417644051366675</v>
      </c>
      <c r="AI104" s="354"/>
    </row>
    <row r="105" spans="1:35" s="22" customFormat="1" ht="15" x14ac:dyDescent="0.2">
      <c r="A105" s="2" t="s">
        <v>24</v>
      </c>
      <c r="B105" s="6">
        <f>B104</f>
        <v>491.45695779348677</v>
      </c>
      <c r="C105" s="1">
        <f>SUM(C103:C104)</f>
        <v>0.10420646412356903</v>
      </c>
      <c r="D105" s="8">
        <f>SUM(D103:D104)</f>
        <v>51.212991840585353</v>
      </c>
      <c r="E105" s="6"/>
      <c r="F105" s="1"/>
      <c r="G105" s="8"/>
      <c r="H105" s="6"/>
      <c r="I105" s="1"/>
      <c r="J105" s="8"/>
      <c r="K105" s="6">
        <f>K104</f>
        <v>491.45695779348677</v>
      </c>
      <c r="L105" s="8">
        <f>+D105+G105+J105</f>
        <v>51.212991840585353</v>
      </c>
      <c r="M105" s="6">
        <f>M104</f>
        <v>1429.5174374738501</v>
      </c>
      <c r="N105" s="6"/>
      <c r="O105" s="7"/>
      <c r="P105" s="7"/>
      <c r="Q105" s="7"/>
      <c r="R105" s="51"/>
      <c r="S105" s="8">
        <f>SUM(S103:S104)</f>
        <v>19.721365254250493</v>
      </c>
      <c r="T105" s="9"/>
      <c r="U105" s="10"/>
      <c r="V105" s="8"/>
      <c r="W105" s="11">
        <f>SUM(W103:W104)</f>
        <v>70.934357094835846</v>
      </c>
      <c r="X105" s="457"/>
      <c r="Y105" s="443">
        <f t="shared" ref="Y105:AH105" si="83">SUM(Y103:Y104)</f>
        <v>1.7594159089006824</v>
      </c>
      <c r="Z105" s="404">
        <f t="shared" si="83"/>
        <v>1.0124013330545829</v>
      </c>
      <c r="AA105" s="405">
        <f t="shared" si="83"/>
        <v>2.7718172419552651</v>
      </c>
      <c r="AB105" s="403">
        <f t="shared" si="83"/>
        <v>2.3715509999999993</v>
      </c>
      <c r="AC105" s="404">
        <f t="shared" si="83"/>
        <v>-1.9746199961488724E-2</v>
      </c>
      <c r="AD105" s="405">
        <f t="shared" si="83"/>
        <v>2.3518048000385106</v>
      </c>
      <c r="AE105" s="403">
        <f t="shared" si="83"/>
        <v>0.28995960509815721</v>
      </c>
      <c r="AF105" s="404"/>
      <c r="AG105" s="405">
        <f t="shared" si="83"/>
        <v>0.28995960509815721</v>
      </c>
      <c r="AH105" s="444">
        <f t="shared" si="83"/>
        <v>5.4135816470919327</v>
      </c>
      <c r="AI105" s="354"/>
    </row>
    <row r="106" spans="1:35" s="22" customFormat="1" ht="18.600000000000001" customHeight="1" x14ac:dyDescent="0.25">
      <c r="A106" s="144" t="s">
        <v>63</v>
      </c>
      <c r="B106" s="110"/>
      <c r="C106" s="111"/>
      <c r="D106" s="112"/>
      <c r="E106" s="110"/>
      <c r="F106" s="111"/>
      <c r="G106" s="112"/>
      <c r="H106" s="110"/>
      <c r="I106" s="111"/>
      <c r="J106" s="112"/>
      <c r="K106" s="110"/>
      <c r="L106" s="112"/>
      <c r="M106" s="110"/>
      <c r="N106" s="110"/>
      <c r="O106" s="113"/>
      <c r="P106" s="113"/>
      <c r="Q106" s="113"/>
      <c r="R106" s="114"/>
      <c r="S106" s="112"/>
      <c r="T106" s="145"/>
      <c r="U106" s="146"/>
      <c r="V106" s="112"/>
      <c r="W106" s="147"/>
      <c r="X106" s="52"/>
      <c r="Y106" s="424"/>
      <c r="Z106" s="35"/>
      <c r="AA106" s="36"/>
      <c r="AB106" s="236"/>
      <c r="AC106" s="35"/>
      <c r="AD106" s="36"/>
      <c r="AE106" s="236"/>
      <c r="AF106" s="35"/>
      <c r="AG106" s="36"/>
      <c r="AH106" s="426"/>
      <c r="AI106" s="354"/>
    </row>
    <row r="107" spans="1:35" s="22" customFormat="1" ht="22.5" customHeight="1" x14ac:dyDescent="0.25">
      <c r="A107" s="63" t="s">
        <v>36</v>
      </c>
      <c r="B107" s="6"/>
      <c r="C107" s="1"/>
      <c r="D107" s="8"/>
      <c r="E107" s="6"/>
      <c r="F107" s="1"/>
      <c r="G107" s="8"/>
      <c r="H107" s="6"/>
      <c r="I107" s="1"/>
      <c r="J107" s="8"/>
      <c r="K107" s="6"/>
      <c r="L107" s="8"/>
      <c r="M107" s="6"/>
      <c r="N107" s="6"/>
      <c r="O107" s="7"/>
      <c r="P107" s="7"/>
      <c r="Q107" s="7"/>
      <c r="R107" s="51"/>
      <c r="S107" s="8"/>
      <c r="T107" s="9"/>
      <c r="U107" s="10"/>
      <c r="V107" s="8"/>
      <c r="W107" s="11"/>
      <c r="X107" s="52"/>
      <c r="Y107" s="424"/>
      <c r="Z107" s="35"/>
      <c r="AA107" s="36"/>
      <c r="AB107" s="236"/>
      <c r="AC107" s="35"/>
      <c r="AD107" s="36"/>
      <c r="AE107" s="236"/>
      <c r="AF107" s="35"/>
      <c r="AG107" s="36"/>
      <c r="AH107" s="426"/>
      <c r="AI107" s="354"/>
    </row>
    <row r="108" spans="1:35" s="22" customFormat="1" ht="22.5" customHeight="1" x14ac:dyDescent="0.25">
      <c r="A108" s="63" t="s">
        <v>39</v>
      </c>
      <c r="B108" s="6"/>
      <c r="C108" s="1"/>
      <c r="D108" s="8"/>
      <c r="E108" s="6"/>
      <c r="F108" s="1"/>
      <c r="G108" s="8"/>
      <c r="H108" s="6"/>
      <c r="I108" s="1"/>
      <c r="J108" s="8"/>
      <c r="K108" s="6"/>
      <c r="L108" s="8"/>
      <c r="M108" s="6"/>
      <c r="N108" s="6"/>
      <c r="O108" s="7"/>
      <c r="P108" s="7"/>
      <c r="Q108" s="7"/>
      <c r="R108" s="51"/>
      <c r="S108" s="8"/>
      <c r="T108" s="9"/>
      <c r="U108" s="10"/>
      <c r="V108" s="8"/>
      <c r="W108" s="11"/>
      <c r="X108" s="52"/>
      <c r="Y108" s="424"/>
      <c r="Z108" s="35"/>
      <c r="AA108" s="36"/>
      <c r="AB108" s="236"/>
      <c r="AC108" s="35"/>
      <c r="AD108" s="36"/>
      <c r="AE108" s="236"/>
      <c r="AF108" s="35"/>
      <c r="AG108" s="36"/>
      <c r="AH108" s="426"/>
      <c r="AI108" s="354"/>
    </row>
    <row r="109" spans="1:35" s="22" customFormat="1" ht="15" x14ac:dyDescent="0.2">
      <c r="A109" s="2" t="s">
        <v>22</v>
      </c>
      <c r="B109" s="6">
        <f>B113</f>
        <v>39.017277030000002</v>
      </c>
      <c r="C109" s="1">
        <v>7.3819999999999997E-2</v>
      </c>
      <c r="D109" s="8">
        <f>+B109*C109</f>
        <v>2.8802553903546002</v>
      </c>
      <c r="E109" s="6"/>
      <c r="F109" s="1"/>
      <c r="G109" s="8"/>
      <c r="H109" s="6"/>
      <c r="I109" s="1"/>
      <c r="J109" s="8"/>
      <c r="K109" s="6">
        <f t="shared" ref="K109" si="84">+B109+E109+H109</f>
        <v>39.017277030000002</v>
      </c>
      <c r="L109" s="8">
        <f t="shared" ref="L109" si="85">+D109+G109+J109</f>
        <v>2.8802553903546002</v>
      </c>
      <c r="M109" s="6"/>
      <c r="N109" s="6"/>
      <c r="O109" s="7"/>
      <c r="P109" s="7"/>
      <c r="Q109" s="7"/>
      <c r="R109" s="51"/>
      <c r="S109" s="8"/>
      <c r="T109" s="9"/>
      <c r="U109" s="10"/>
      <c r="V109" s="8"/>
      <c r="W109" s="11">
        <f>L109+S109+V109</f>
        <v>2.8802553903546002</v>
      </c>
      <c r="X109" s="52"/>
      <c r="Y109" s="422">
        <v>0.14280323392980002</v>
      </c>
      <c r="Z109" s="200">
        <v>9.6372674264100011E-2</v>
      </c>
      <c r="AA109" s="240">
        <f>SUM(Y109:Z109)</f>
        <v>0.23917590819390003</v>
      </c>
      <c r="AB109" s="236"/>
      <c r="AC109" s="35"/>
      <c r="AD109" s="240"/>
      <c r="AE109" s="236"/>
      <c r="AF109" s="35"/>
      <c r="AG109" s="240"/>
      <c r="AH109" s="427">
        <f>AA109+AD109+AG109</f>
        <v>0.23917590819390003</v>
      </c>
      <c r="AI109" s="354"/>
    </row>
    <row r="110" spans="1:35" s="22" customFormat="1" ht="22.5" customHeight="1" x14ac:dyDescent="0.2">
      <c r="A110" s="2" t="s">
        <v>23</v>
      </c>
      <c r="B110" s="6"/>
      <c r="C110" s="1"/>
      <c r="D110" s="8"/>
      <c r="E110" s="6"/>
      <c r="F110" s="1"/>
      <c r="G110" s="8"/>
      <c r="H110" s="6"/>
      <c r="I110" s="1"/>
      <c r="J110" s="8"/>
      <c r="K110" s="6"/>
      <c r="L110" s="8"/>
      <c r="M110" s="6"/>
      <c r="N110" s="6"/>
      <c r="O110" s="7"/>
      <c r="P110" s="7"/>
      <c r="Q110" s="7"/>
      <c r="R110" s="51"/>
      <c r="S110" s="8"/>
      <c r="T110" s="9"/>
      <c r="U110" s="10"/>
      <c r="V110" s="8"/>
      <c r="W110" s="11"/>
      <c r="X110" s="52"/>
      <c r="Y110" s="424"/>
      <c r="Z110" s="35"/>
      <c r="AA110" s="36"/>
      <c r="AB110" s="236"/>
      <c r="AC110" s="35"/>
      <c r="AD110" s="36"/>
      <c r="AE110" s="236"/>
      <c r="AF110" s="35"/>
      <c r="AG110" s="36"/>
      <c r="AH110" s="426"/>
      <c r="AI110" s="354"/>
    </row>
    <row r="111" spans="1:35" s="22" customFormat="1" ht="22.5" customHeight="1" x14ac:dyDescent="0.2">
      <c r="A111" s="2" t="s">
        <v>26</v>
      </c>
      <c r="B111" s="6">
        <f>'Revenues at 2025 DSM Riders'!B111</f>
        <v>0</v>
      </c>
      <c r="C111" s="1">
        <v>2.802E-2</v>
      </c>
      <c r="D111" s="8">
        <f>+B111*C111</f>
        <v>0</v>
      </c>
      <c r="E111" s="6"/>
      <c r="F111" s="1"/>
      <c r="G111" s="8"/>
      <c r="H111" s="6"/>
      <c r="I111" s="1"/>
      <c r="J111" s="8"/>
      <c r="K111" s="6">
        <f>+B111+E111+H111</f>
        <v>0</v>
      </c>
      <c r="L111" s="8">
        <f>+D111+G111+J111</f>
        <v>0</v>
      </c>
      <c r="M111" s="6">
        <f>'Revenues at 2025 DSM Riders'!M111</f>
        <v>0</v>
      </c>
      <c r="N111" s="34">
        <v>12.60097</v>
      </c>
      <c r="O111" s="7"/>
      <c r="P111" s="7"/>
      <c r="Q111" s="7"/>
      <c r="R111" s="51">
        <f>SUM(N111:Q111)</f>
        <v>12.60097</v>
      </c>
      <c r="S111" s="8">
        <f>+M111*R111/1000</f>
        <v>0</v>
      </c>
      <c r="T111" s="9"/>
      <c r="U111" s="10"/>
      <c r="V111" s="8"/>
      <c r="W111" s="11">
        <f>L111+S111+V111</f>
        <v>0</v>
      </c>
      <c r="X111" s="52"/>
      <c r="Y111" s="424"/>
      <c r="Z111" s="35"/>
      <c r="AA111" s="240">
        <f t="shared" ref="AA111:AA112" si="86">SUM(Y111:Z111)</f>
        <v>0</v>
      </c>
      <c r="AB111" s="234">
        <v>0</v>
      </c>
      <c r="AC111" s="200">
        <v>0</v>
      </c>
      <c r="AD111" s="240">
        <f>SUM(AB111:AC111)</f>
        <v>0</v>
      </c>
      <c r="AE111" s="234">
        <v>0</v>
      </c>
      <c r="AF111" s="200"/>
      <c r="AG111" s="240">
        <f>SUM(AE111:AF111)</f>
        <v>0</v>
      </c>
      <c r="AH111" s="427">
        <f>AA111+AD111+AG111</f>
        <v>0</v>
      </c>
      <c r="AI111" s="354"/>
    </row>
    <row r="112" spans="1:35" s="24" customFormat="1" ht="22.5" customHeight="1" x14ac:dyDescent="0.2">
      <c r="A112" s="2" t="s">
        <v>27</v>
      </c>
      <c r="B112" s="122">
        <f>'Revenues at 2025 DSM Riders'!B112</f>
        <v>39.017277030000002</v>
      </c>
      <c r="C112" s="1">
        <f>+C111</f>
        <v>2.802E-2</v>
      </c>
      <c r="D112" s="31">
        <f>+B112*C112</f>
        <v>1.0932641023806</v>
      </c>
      <c r="E112" s="122"/>
      <c r="F112" s="1"/>
      <c r="G112" s="31"/>
      <c r="H112" s="122"/>
      <c r="I112" s="91"/>
      <c r="J112" s="31"/>
      <c r="K112" s="122">
        <f>+B112+E112+H112</f>
        <v>39.017277030000002</v>
      </c>
      <c r="L112" s="31">
        <f>+D112+G112+J112</f>
        <v>1.0932641023806</v>
      </c>
      <c r="M112" s="122">
        <f>'Revenues at 2025 DSM Riders'!M112</f>
        <v>77.527515985200964</v>
      </c>
      <c r="N112" s="34">
        <f>N111</f>
        <v>12.60097</v>
      </c>
      <c r="O112" s="148"/>
      <c r="P112" s="148"/>
      <c r="Q112" s="53">
        <v>-0.32</v>
      </c>
      <c r="R112" s="51">
        <f>SUM(N112:Q112)</f>
        <v>12.28097</v>
      </c>
      <c r="S112" s="31">
        <f>+M112*R112/1000</f>
        <v>0.95211309798877342</v>
      </c>
      <c r="T112" s="125"/>
      <c r="U112" s="149"/>
      <c r="V112" s="31"/>
      <c r="W112" s="94">
        <f>L112+S112+V112</f>
        <v>2.0453772003693733</v>
      </c>
      <c r="X112" s="54"/>
      <c r="Y112" s="428"/>
      <c r="Z112" s="38"/>
      <c r="AA112" s="240">
        <f t="shared" si="86"/>
        <v>0</v>
      </c>
      <c r="AB112" s="251">
        <v>0.23873698560759651</v>
      </c>
      <c r="AC112" s="199">
        <v>1.9935077844299386E-2</v>
      </c>
      <c r="AD112" s="240">
        <f>SUM(AB112:AC112)</f>
        <v>0.25867206345189592</v>
      </c>
      <c r="AE112" s="251">
        <v>7.8034554060000009E-4</v>
      </c>
      <c r="AF112" s="199"/>
      <c r="AG112" s="240">
        <f>SUM(AE112:AF112)</f>
        <v>7.8034554060000009E-4</v>
      </c>
      <c r="AH112" s="427">
        <f>AA112+AD112+AG112</f>
        <v>0.25945240899249594</v>
      </c>
      <c r="AI112" s="354"/>
    </row>
    <row r="113" spans="1:35" s="22" customFormat="1" ht="22.5" customHeight="1" x14ac:dyDescent="0.2">
      <c r="A113" s="2" t="s">
        <v>31</v>
      </c>
      <c r="B113" s="6">
        <f>SUM(B111:B112)</f>
        <v>39.017277030000002</v>
      </c>
      <c r="C113" s="1"/>
      <c r="D113" s="31">
        <f>SUM(D111:D112)</f>
        <v>1.0932641023806</v>
      </c>
      <c r="E113" s="6"/>
      <c r="F113" s="1"/>
      <c r="G113" s="8"/>
      <c r="H113" s="6"/>
      <c r="I113" s="1"/>
      <c r="J113" s="8"/>
      <c r="K113" s="6">
        <f>+B113+E113+H113</f>
        <v>39.017277030000002</v>
      </c>
      <c r="L113" s="8">
        <f>+D113+G113+J113</f>
        <v>1.0932641023806</v>
      </c>
      <c r="M113" s="6">
        <f>SUM(M111:M112)</f>
        <v>77.527515985200964</v>
      </c>
      <c r="N113" s="6"/>
      <c r="O113" s="7"/>
      <c r="P113" s="7"/>
      <c r="Q113" s="7"/>
      <c r="R113" s="51"/>
      <c r="S113" s="8">
        <f>SUM(S111:S112)</f>
        <v>0.95211309798877342</v>
      </c>
      <c r="T113" s="9"/>
      <c r="U113" s="10"/>
      <c r="V113" s="8"/>
      <c r="W113" s="94">
        <f>+W111+W112</f>
        <v>2.0453772003693733</v>
      </c>
      <c r="X113" s="54"/>
      <c r="Y113" s="428">
        <f t="shared" ref="Y113:AH113" si="87">+Y111+Y112</f>
        <v>0</v>
      </c>
      <c r="Z113" s="38">
        <f t="shared" si="87"/>
        <v>0</v>
      </c>
      <c r="AA113" s="40">
        <f t="shared" si="87"/>
        <v>0</v>
      </c>
      <c r="AB113" s="235">
        <f t="shared" si="87"/>
        <v>0.23873698560759651</v>
      </c>
      <c r="AC113" s="38">
        <f t="shared" si="87"/>
        <v>1.9935077844299386E-2</v>
      </c>
      <c r="AD113" s="40">
        <f t="shared" si="87"/>
        <v>0.25867206345189592</v>
      </c>
      <c r="AE113" s="235">
        <f t="shared" si="87"/>
        <v>7.8034554060000009E-4</v>
      </c>
      <c r="AF113" s="38"/>
      <c r="AG113" s="40">
        <f t="shared" si="87"/>
        <v>7.8034554060000009E-4</v>
      </c>
      <c r="AH113" s="441">
        <f t="shared" si="87"/>
        <v>0.25945240899249594</v>
      </c>
      <c r="AI113" s="354"/>
    </row>
    <row r="114" spans="1:35" s="22" customFormat="1" ht="24" customHeight="1" x14ac:dyDescent="0.25">
      <c r="A114" s="63" t="s">
        <v>40</v>
      </c>
      <c r="B114" s="6">
        <f>B113</f>
        <v>39.017277030000002</v>
      </c>
      <c r="C114" s="1">
        <f>C109+C111</f>
        <v>0.10184</v>
      </c>
      <c r="D114" s="8">
        <f>D109+D113</f>
        <v>3.9735194927352002</v>
      </c>
      <c r="E114" s="6"/>
      <c r="F114" s="1"/>
      <c r="G114" s="8"/>
      <c r="H114" s="6"/>
      <c r="I114" s="1"/>
      <c r="J114" s="8"/>
      <c r="K114" s="6">
        <f>+B114+E114+H114</f>
        <v>39.017277030000002</v>
      </c>
      <c r="L114" s="8">
        <f>L109+L113</f>
        <v>3.9735194927352002</v>
      </c>
      <c r="M114" s="6">
        <f>M113</f>
        <v>77.527515985200964</v>
      </c>
      <c r="N114" s="6"/>
      <c r="O114" s="7"/>
      <c r="P114" s="7"/>
      <c r="Q114" s="7"/>
      <c r="R114" s="51"/>
      <c r="S114" s="51">
        <f>S109+S113</f>
        <v>0.95211309798877342</v>
      </c>
      <c r="T114" s="9"/>
      <c r="U114" s="10"/>
      <c r="V114" s="8"/>
      <c r="W114" s="11">
        <f>W109+W113</f>
        <v>4.9256325907239731</v>
      </c>
      <c r="X114" s="52"/>
      <c r="Y114" s="424">
        <f t="shared" ref="Y114:AH114" si="88">Y109+Y113</f>
        <v>0.14280323392980002</v>
      </c>
      <c r="Z114" s="35">
        <f t="shared" si="88"/>
        <v>9.6372674264100011E-2</v>
      </c>
      <c r="AA114" s="36">
        <f t="shared" si="88"/>
        <v>0.23917590819390003</v>
      </c>
      <c r="AB114" s="236">
        <f t="shared" si="88"/>
        <v>0.23873698560759651</v>
      </c>
      <c r="AC114" s="35">
        <f t="shared" si="88"/>
        <v>1.9935077844299386E-2</v>
      </c>
      <c r="AD114" s="36">
        <f t="shared" si="88"/>
        <v>0.25867206345189592</v>
      </c>
      <c r="AE114" s="236">
        <f t="shared" si="88"/>
        <v>7.8034554060000009E-4</v>
      </c>
      <c r="AF114" s="35"/>
      <c r="AG114" s="36">
        <f t="shared" si="88"/>
        <v>7.8034554060000009E-4</v>
      </c>
      <c r="AH114" s="426">
        <f t="shared" si="88"/>
        <v>0.498628317186396</v>
      </c>
      <c r="AI114" s="354"/>
    </row>
    <row r="115" spans="1:35" s="22" customFormat="1" ht="11.1" customHeight="1" x14ac:dyDescent="0.25">
      <c r="A115" s="63"/>
      <c r="B115" s="6"/>
      <c r="C115" s="1"/>
      <c r="D115" s="8"/>
      <c r="E115" s="6"/>
      <c r="F115" s="1"/>
      <c r="G115" s="8"/>
      <c r="H115" s="6"/>
      <c r="I115" s="1"/>
      <c r="J115" s="8"/>
      <c r="K115" s="6"/>
      <c r="L115" s="8"/>
      <c r="M115" s="6"/>
      <c r="N115" s="6"/>
      <c r="O115" s="7"/>
      <c r="P115" s="7"/>
      <c r="Q115" s="7"/>
      <c r="R115" s="51"/>
      <c r="S115" s="8"/>
      <c r="T115" s="9"/>
      <c r="U115" s="10"/>
      <c r="V115" s="8"/>
      <c r="W115" s="11"/>
      <c r="X115" s="52"/>
      <c r="Y115" s="424"/>
      <c r="Z115" s="35"/>
      <c r="AA115" s="36"/>
      <c r="AB115" s="236"/>
      <c r="AC115" s="35"/>
      <c r="AD115" s="36"/>
      <c r="AE115" s="236"/>
      <c r="AF115" s="35"/>
      <c r="AG115" s="36"/>
      <c r="AH115" s="426"/>
      <c r="AI115" s="354"/>
    </row>
    <row r="116" spans="1:35" s="22" customFormat="1" ht="24" customHeight="1" x14ac:dyDescent="0.25">
      <c r="A116" s="63" t="s">
        <v>42</v>
      </c>
      <c r="B116" s="6"/>
      <c r="C116" s="1"/>
      <c r="D116" s="8"/>
      <c r="E116" s="6"/>
      <c r="F116" s="1"/>
      <c r="G116" s="8"/>
      <c r="H116" s="6"/>
      <c r="I116" s="1"/>
      <c r="J116" s="8"/>
      <c r="K116" s="6"/>
      <c r="L116" s="8"/>
      <c r="M116" s="6"/>
      <c r="N116" s="6"/>
      <c r="O116" s="7"/>
      <c r="P116" s="7"/>
      <c r="Q116" s="7"/>
      <c r="R116" s="51"/>
      <c r="S116" s="8"/>
      <c r="T116" s="9"/>
      <c r="U116" s="10"/>
      <c r="V116" s="8"/>
      <c r="W116" s="11"/>
      <c r="X116" s="52"/>
      <c r="Y116" s="424"/>
      <c r="Z116" s="35"/>
      <c r="AA116" s="36"/>
      <c r="AB116" s="236"/>
      <c r="AC116" s="35"/>
      <c r="AD116" s="36"/>
      <c r="AE116" s="236"/>
      <c r="AF116" s="35"/>
      <c r="AG116" s="36"/>
      <c r="AH116" s="426"/>
      <c r="AI116" s="354"/>
    </row>
    <row r="117" spans="1:35" s="22" customFormat="1" ht="24" customHeight="1" x14ac:dyDescent="0.2">
      <c r="A117" s="2" t="s">
        <v>22</v>
      </c>
      <c r="B117" s="6">
        <f>B121</f>
        <v>46.051108527110628</v>
      </c>
      <c r="C117" s="1">
        <f>C109</f>
        <v>7.3819999999999997E-2</v>
      </c>
      <c r="D117" s="8">
        <f>+B117*C117</f>
        <v>3.3994928314713064</v>
      </c>
      <c r="E117" s="6"/>
      <c r="F117" s="1"/>
      <c r="G117" s="8"/>
      <c r="H117" s="6"/>
      <c r="I117" s="1"/>
      <c r="J117" s="8"/>
      <c r="K117" s="6">
        <f t="shared" ref="K117" si="89">+B117+E117+H117</f>
        <v>46.051108527110628</v>
      </c>
      <c r="L117" s="8">
        <f t="shared" ref="L117" si="90">+D117+G117+J117</f>
        <v>3.3994928314713064</v>
      </c>
      <c r="M117" s="6"/>
      <c r="N117" s="6"/>
      <c r="O117" s="7"/>
      <c r="P117" s="7"/>
      <c r="Q117" s="7"/>
      <c r="R117" s="51"/>
      <c r="S117" s="8"/>
      <c r="T117" s="9"/>
      <c r="U117" s="10"/>
      <c r="V117" s="8"/>
      <c r="W117" s="11">
        <f>L117+S117+V117</f>
        <v>3.3994928314713064</v>
      </c>
      <c r="X117" s="52"/>
      <c r="Y117" s="422">
        <v>0.16854705720922492</v>
      </c>
      <c r="Z117" s="200">
        <v>0.11374623806196325</v>
      </c>
      <c r="AA117" s="240">
        <f>SUM(Y117:Z117)</f>
        <v>0.28229329527118818</v>
      </c>
      <c r="AB117" s="236">
        <v>0</v>
      </c>
      <c r="AC117" s="35">
        <v>0</v>
      </c>
      <c r="AD117" s="240">
        <f>SUM(AB117:AC117)</f>
        <v>0</v>
      </c>
      <c r="AE117" s="236">
        <v>0</v>
      </c>
      <c r="AF117" s="35"/>
      <c r="AG117" s="240">
        <f>SUM(AE117:AF117)</f>
        <v>0</v>
      </c>
      <c r="AH117" s="427">
        <f>AA117+AD117+AG117</f>
        <v>0.28229329527118818</v>
      </c>
      <c r="AI117" s="354"/>
    </row>
    <row r="118" spans="1:35" s="22" customFormat="1" ht="24" customHeight="1" x14ac:dyDescent="0.2">
      <c r="A118" s="2" t="s">
        <v>23</v>
      </c>
      <c r="B118" s="6"/>
      <c r="C118" s="1"/>
      <c r="D118" s="8"/>
      <c r="E118" s="6"/>
      <c r="F118" s="1"/>
      <c r="G118" s="8"/>
      <c r="H118" s="6"/>
      <c r="I118" s="1"/>
      <c r="J118" s="8"/>
      <c r="K118" s="6"/>
      <c r="L118" s="8"/>
      <c r="M118" s="6"/>
      <c r="N118" s="6"/>
      <c r="O118" s="7"/>
      <c r="P118" s="7"/>
      <c r="Q118" s="7"/>
      <c r="R118" s="51"/>
      <c r="S118" s="8"/>
      <c r="T118" s="9"/>
      <c r="U118" s="10"/>
      <c r="V118" s="8"/>
      <c r="W118" s="11"/>
      <c r="X118" s="52"/>
      <c r="Y118" s="424"/>
      <c r="Z118" s="35"/>
      <c r="AA118" s="36"/>
      <c r="AB118" s="236"/>
      <c r="AC118" s="35"/>
      <c r="AD118" s="36"/>
      <c r="AE118" s="236"/>
      <c r="AF118" s="35"/>
      <c r="AG118" s="36"/>
      <c r="AH118" s="426"/>
      <c r="AI118" s="354"/>
    </row>
    <row r="119" spans="1:35" s="22" customFormat="1" ht="24" customHeight="1" x14ac:dyDescent="0.2">
      <c r="A119" s="2" t="s">
        <v>26</v>
      </c>
      <c r="B119" s="6">
        <f>'Revenues at 2025 DSM Riders'!B119</f>
        <v>34.249213157110624</v>
      </c>
      <c r="C119" s="1">
        <f>C111</f>
        <v>2.802E-2</v>
      </c>
      <c r="D119" s="8">
        <f>+B119*C119</f>
        <v>0.95966295266223967</v>
      </c>
      <c r="E119" s="6"/>
      <c r="F119" s="1"/>
      <c r="G119" s="8"/>
      <c r="H119" s="6"/>
      <c r="I119" s="1"/>
      <c r="J119" s="8"/>
      <c r="K119" s="6">
        <f>+B119+E119+H119</f>
        <v>34.249213157110624</v>
      </c>
      <c r="L119" s="8">
        <f>+D119+G119+J119</f>
        <v>0.95966295266223967</v>
      </c>
      <c r="M119" s="6">
        <f>'Revenues at 2025 DSM Riders'!M119</f>
        <v>93.408000000000001</v>
      </c>
      <c r="N119" s="34">
        <f>N111</f>
        <v>12.60097</v>
      </c>
      <c r="O119" s="53">
        <v>1.6315763705209025</v>
      </c>
      <c r="P119" s="7"/>
      <c r="Q119" s="7"/>
      <c r="R119" s="51">
        <f>SUM(N119:Q119)</f>
        <v>14.232546370520902</v>
      </c>
      <c r="S119" s="8">
        <f>+M119*R119/1000</f>
        <v>1.3294336913776166</v>
      </c>
      <c r="T119" s="9"/>
      <c r="U119" s="10"/>
      <c r="V119" s="8"/>
      <c r="W119" s="11">
        <f>L119+S119+V119</f>
        <v>2.2890966440398564</v>
      </c>
      <c r="X119" s="52"/>
      <c r="Y119" s="424">
        <v>0</v>
      </c>
      <c r="Z119" s="35">
        <v>0</v>
      </c>
      <c r="AA119" s="240">
        <f t="shared" ref="AA119:AA120" si="91">SUM(Y119:Z119)</f>
        <v>0</v>
      </c>
      <c r="AB119" s="234">
        <v>0.20956239212371874</v>
      </c>
      <c r="AC119" s="200">
        <v>1.7498933353755953E-2</v>
      </c>
      <c r="AD119" s="240">
        <f>SUM(AB119:AC119)</f>
        <v>0.22706132547747471</v>
      </c>
      <c r="AE119" s="234">
        <v>1.2672208868130931E-2</v>
      </c>
      <c r="AF119" s="200"/>
      <c r="AG119" s="240">
        <f>SUM(AE119:AF119)</f>
        <v>1.2672208868130931E-2</v>
      </c>
      <c r="AH119" s="427">
        <f>AA119+AD119+AG119</f>
        <v>0.23973353434560563</v>
      </c>
      <c r="AI119" s="354"/>
    </row>
    <row r="120" spans="1:35" s="22" customFormat="1" ht="24" customHeight="1" x14ac:dyDescent="0.2">
      <c r="A120" s="2" t="s">
        <v>27</v>
      </c>
      <c r="B120" s="122">
        <f>'Revenues at 2025 DSM Riders'!B120</f>
        <v>11.80189537</v>
      </c>
      <c r="C120" s="1">
        <f>+C119</f>
        <v>2.802E-2</v>
      </c>
      <c r="D120" s="31">
        <f>+B120*C120</f>
        <v>0.3306891082674</v>
      </c>
      <c r="E120" s="6"/>
      <c r="F120" s="1"/>
      <c r="G120" s="8"/>
      <c r="H120" s="6"/>
      <c r="I120" s="1"/>
      <c r="J120" s="8"/>
      <c r="K120" s="122">
        <f>+B120+E120+H120</f>
        <v>11.80189537</v>
      </c>
      <c r="L120" s="31">
        <f>+D120+G120+J120</f>
        <v>0.3306891082674</v>
      </c>
      <c r="M120" s="122">
        <f>'Revenues at 2025 DSM Riders'!M120</f>
        <v>18.056004189339404</v>
      </c>
      <c r="N120" s="34">
        <f>N119</f>
        <v>12.60097</v>
      </c>
      <c r="O120" s="53">
        <f>O119</f>
        <v>1.6315763705209025</v>
      </c>
      <c r="P120" s="148"/>
      <c r="Q120" s="53">
        <f>Q112</f>
        <v>-0.32</v>
      </c>
      <c r="R120" s="51">
        <f>SUM(N120:Q120)</f>
        <v>13.912546370520902</v>
      </c>
      <c r="S120" s="31">
        <f>+M120*R120/1000</f>
        <v>0.25120499555050413</v>
      </c>
      <c r="T120" s="9"/>
      <c r="U120" s="10"/>
      <c r="V120" s="8"/>
      <c r="W120" s="94">
        <f>L120+S120+V120</f>
        <v>0.58189410381790418</v>
      </c>
      <c r="X120" s="54"/>
      <c r="Y120" s="428">
        <v>0</v>
      </c>
      <c r="Z120" s="38">
        <v>0</v>
      </c>
      <c r="AA120" s="240">
        <f t="shared" si="91"/>
        <v>0</v>
      </c>
      <c r="AB120" s="251">
        <v>7.221285388325957E-2</v>
      </c>
      <c r="AC120" s="199">
        <v>6.0299365004464148E-3</v>
      </c>
      <c r="AD120" s="240">
        <f>SUM(AB120:AC120)</f>
        <v>7.824279038370599E-2</v>
      </c>
      <c r="AE120" s="251">
        <v>4.3667012869E-3</v>
      </c>
      <c r="AF120" s="199"/>
      <c r="AG120" s="240">
        <f>SUM(AE120:AF120)</f>
        <v>4.3667012869E-3</v>
      </c>
      <c r="AH120" s="427">
        <f>AA120+AD120+AG120</f>
        <v>8.2609491670605995E-2</v>
      </c>
      <c r="AI120" s="354"/>
    </row>
    <row r="121" spans="1:35" s="22" customFormat="1" ht="24" customHeight="1" x14ac:dyDescent="0.2">
      <c r="A121" s="2" t="s">
        <v>31</v>
      </c>
      <c r="B121" s="6">
        <f>SUM(B119:B120)</f>
        <v>46.051108527110628</v>
      </c>
      <c r="C121" s="1"/>
      <c r="D121" s="31">
        <f>SUM(D119:D120)</f>
        <v>1.2903520609296397</v>
      </c>
      <c r="E121" s="6"/>
      <c r="F121" s="1"/>
      <c r="G121" s="8"/>
      <c r="H121" s="6"/>
      <c r="I121" s="1"/>
      <c r="J121" s="8"/>
      <c r="K121" s="6">
        <f>+B121+E121+H121</f>
        <v>46.051108527110628</v>
      </c>
      <c r="L121" s="8">
        <f>+D121+G121+J121</f>
        <v>1.2903520609296397</v>
      </c>
      <c r="M121" s="6">
        <f>SUM(M119:M120)</f>
        <v>111.46400418933941</v>
      </c>
      <c r="N121" s="6"/>
      <c r="O121" s="7"/>
      <c r="P121" s="7"/>
      <c r="Q121" s="53"/>
      <c r="R121" s="51"/>
      <c r="S121" s="8">
        <f>SUM(S119:S120)</f>
        <v>1.5806386869281206</v>
      </c>
      <c r="T121" s="9"/>
      <c r="U121" s="10"/>
      <c r="V121" s="8"/>
      <c r="W121" s="94">
        <f>+W119+W120</f>
        <v>2.8709907478577605</v>
      </c>
      <c r="X121" s="54"/>
      <c r="Y121" s="428">
        <f t="shared" ref="Y121:AH121" si="92">+Y119+Y120</f>
        <v>0</v>
      </c>
      <c r="Z121" s="38">
        <f t="shared" si="92"/>
        <v>0</v>
      </c>
      <c r="AA121" s="40">
        <f t="shared" si="92"/>
        <v>0</v>
      </c>
      <c r="AB121" s="235">
        <f t="shared" si="92"/>
        <v>0.28177524600697834</v>
      </c>
      <c r="AC121" s="38">
        <f t="shared" si="92"/>
        <v>2.3528869854202369E-2</v>
      </c>
      <c r="AD121" s="40">
        <f t="shared" si="92"/>
        <v>0.30530411586118067</v>
      </c>
      <c r="AE121" s="235">
        <f t="shared" si="92"/>
        <v>1.703891015503093E-2</v>
      </c>
      <c r="AF121" s="38"/>
      <c r="AG121" s="40">
        <f t="shared" ref="AG121" si="93">+AG119+AG120</f>
        <v>1.703891015503093E-2</v>
      </c>
      <c r="AH121" s="441">
        <f t="shared" si="92"/>
        <v>0.32234302601621162</v>
      </c>
      <c r="AI121" s="354"/>
    </row>
    <row r="122" spans="1:35" s="22" customFormat="1" ht="24" customHeight="1" x14ac:dyDescent="0.25">
      <c r="A122" s="63" t="s">
        <v>40</v>
      </c>
      <c r="B122" s="6">
        <f>B121</f>
        <v>46.051108527110628</v>
      </c>
      <c r="C122" s="1">
        <f>C117+C120</f>
        <v>0.10184</v>
      </c>
      <c r="D122" s="8">
        <f>D117+D121</f>
        <v>4.6898448924009459</v>
      </c>
      <c r="E122" s="6"/>
      <c r="F122" s="1"/>
      <c r="G122" s="8"/>
      <c r="H122" s="6"/>
      <c r="I122" s="1"/>
      <c r="J122" s="8"/>
      <c r="K122" s="6">
        <f>+B122+E122+H122</f>
        <v>46.051108527110628</v>
      </c>
      <c r="L122" s="8">
        <f>L117+L121</f>
        <v>4.6898448924009459</v>
      </c>
      <c r="M122" s="6">
        <f>M121</f>
        <v>111.46400418933941</v>
      </c>
      <c r="N122" s="6"/>
      <c r="O122" s="7"/>
      <c r="P122" s="7"/>
      <c r="Q122" s="7"/>
      <c r="R122" s="51"/>
      <c r="S122" s="51">
        <f>S117+S121</f>
        <v>1.5806386869281206</v>
      </c>
      <c r="T122" s="9"/>
      <c r="U122" s="10"/>
      <c r="V122" s="8"/>
      <c r="W122" s="11">
        <f>W117+W121</f>
        <v>6.270483579329067</v>
      </c>
      <c r="X122" s="52"/>
      <c r="Y122" s="424">
        <f t="shared" ref="Y122:AH122" si="94">Y117+Y121</f>
        <v>0.16854705720922492</v>
      </c>
      <c r="Z122" s="35">
        <f t="shared" si="94"/>
        <v>0.11374623806196325</v>
      </c>
      <c r="AA122" s="36">
        <f t="shared" si="94"/>
        <v>0.28229329527118818</v>
      </c>
      <c r="AB122" s="236">
        <f t="shared" si="94"/>
        <v>0.28177524600697834</v>
      </c>
      <c r="AC122" s="35">
        <f t="shared" si="94"/>
        <v>2.3528869854202369E-2</v>
      </c>
      <c r="AD122" s="36">
        <f t="shared" si="94"/>
        <v>0.30530411586118067</v>
      </c>
      <c r="AE122" s="236">
        <f t="shared" si="94"/>
        <v>1.703891015503093E-2</v>
      </c>
      <c r="AF122" s="35"/>
      <c r="AG122" s="36">
        <f t="shared" ref="AG122" si="95">AG117+AG121</f>
        <v>1.703891015503093E-2</v>
      </c>
      <c r="AH122" s="426">
        <f t="shared" si="94"/>
        <v>0.60463632128739975</v>
      </c>
      <c r="AI122" s="354"/>
    </row>
    <row r="123" spans="1:35" s="22" customFormat="1" ht="16.5" customHeight="1" x14ac:dyDescent="0.25">
      <c r="A123" s="63"/>
      <c r="B123" s="6"/>
      <c r="C123" s="1"/>
      <c r="D123" s="8"/>
      <c r="E123" s="6"/>
      <c r="F123" s="1"/>
      <c r="G123" s="8"/>
      <c r="H123" s="6"/>
      <c r="I123" s="1"/>
      <c r="J123" s="8"/>
      <c r="K123" s="6"/>
      <c r="L123" s="8"/>
      <c r="M123" s="6"/>
      <c r="N123" s="6"/>
      <c r="O123" s="7"/>
      <c r="P123" s="7"/>
      <c r="Q123" s="7"/>
      <c r="R123" s="51"/>
      <c r="S123" s="8"/>
      <c r="T123" s="9"/>
      <c r="U123" s="10"/>
      <c r="V123" s="8"/>
      <c r="W123" s="11"/>
      <c r="X123" s="52"/>
      <c r="Y123" s="424"/>
      <c r="Z123" s="35"/>
      <c r="AA123" s="36"/>
      <c r="AB123" s="236"/>
      <c r="AC123" s="35"/>
      <c r="AD123" s="36"/>
      <c r="AE123" s="236"/>
      <c r="AF123" s="35"/>
      <c r="AG123" s="36"/>
      <c r="AH123" s="426"/>
      <c r="AI123" s="354"/>
    </row>
    <row r="124" spans="1:35" s="22" customFormat="1" ht="15.75" x14ac:dyDescent="0.25">
      <c r="A124" s="63" t="s">
        <v>41</v>
      </c>
      <c r="B124" s="6">
        <f>B114+B122</f>
        <v>85.068385557110631</v>
      </c>
      <c r="C124" s="1"/>
      <c r="D124" s="8">
        <f>D114+D122</f>
        <v>8.6633643851361466</v>
      </c>
      <c r="E124" s="6"/>
      <c r="F124" s="1"/>
      <c r="G124" s="8"/>
      <c r="H124" s="6"/>
      <c r="I124" s="1"/>
      <c r="J124" s="8"/>
      <c r="K124" s="6">
        <f t="shared" ref="K124:S124" si="96">K114+K122</f>
        <v>85.068385557110631</v>
      </c>
      <c r="L124" s="8">
        <f t="shared" si="96"/>
        <v>8.6633643851361466</v>
      </c>
      <c r="M124" s="6">
        <f t="shared" si="96"/>
        <v>188.99152017454037</v>
      </c>
      <c r="N124" s="6"/>
      <c r="O124" s="7"/>
      <c r="P124" s="7"/>
      <c r="Q124" s="7"/>
      <c r="R124" s="51"/>
      <c r="S124" s="8">
        <f t="shared" si="96"/>
        <v>2.5327517849168939</v>
      </c>
      <c r="T124" s="9"/>
      <c r="U124" s="10"/>
      <c r="V124" s="8"/>
      <c r="W124" s="11">
        <f t="shared" ref="W124" si="97">W114+W122</f>
        <v>11.19611617005304</v>
      </c>
      <c r="X124" s="52"/>
      <c r="Y124" s="424">
        <f t="shared" ref="Y124:AH124" si="98">Y114+Y122</f>
        <v>0.3113502911390249</v>
      </c>
      <c r="Z124" s="35">
        <f t="shared" si="98"/>
        <v>0.21011891232606328</v>
      </c>
      <c r="AA124" s="36">
        <f t="shared" si="98"/>
        <v>0.52146920346508818</v>
      </c>
      <c r="AB124" s="236">
        <f t="shared" si="98"/>
        <v>0.52051223161457483</v>
      </c>
      <c r="AC124" s="35">
        <f t="shared" si="98"/>
        <v>4.3463947698501759E-2</v>
      </c>
      <c r="AD124" s="36">
        <f t="shared" si="98"/>
        <v>0.56397617931307664</v>
      </c>
      <c r="AE124" s="236">
        <f t="shared" si="98"/>
        <v>1.781925569563093E-2</v>
      </c>
      <c r="AF124" s="35"/>
      <c r="AG124" s="36">
        <f t="shared" ref="AG124" si="99">AG114+AG122</f>
        <v>1.781925569563093E-2</v>
      </c>
      <c r="AH124" s="426">
        <f t="shared" si="98"/>
        <v>1.1032646384737959</v>
      </c>
      <c r="AI124" s="354"/>
    </row>
    <row r="125" spans="1:35" s="22" customFormat="1" ht="13.5" customHeight="1" x14ac:dyDescent="0.25">
      <c r="A125" s="63"/>
      <c r="B125" s="6"/>
      <c r="C125" s="1"/>
      <c r="D125" s="8"/>
      <c r="E125" s="6"/>
      <c r="F125" s="1"/>
      <c r="G125" s="8"/>
      <c r="H125" s="6"/>
      <c r="I125" s="1"/>
      <c r="J125" s="8"/>
      <c r="K125" s="6"/>
      <c r="L125" s="8"/>
      <c r="M125" s="6"/>
      <c r="N125" s="6"/>
      <c r="O125" s="7"/>
      <c r="P125" s="7"/>
      <c r="Q125" s="7"/>
      <c r="R125" s="51"/>
      <c r="S125" s="8"/>
      <c r="T125" s="9"/>
      <c r="U125" s="10"/>
      <c r="V125" s="8"/>
      <c r="W125" s="11"/>
      <c r="X125" s="52"/>
      <c r="Y125" s="424"/>
      <c r="Z125" s="35"/>
      <c r="AA125" s="36"/>
      <c r="AB125" s="236"/>
      <c r="AC125" s="35"/>
      <c r="AD125" s="36"/>
      <c r="AE125" s="236"/>
      <c r="AF125" s="35"/>
      <c r="AG125" s="36"/>
      <c r="AH125" s="426"/>
      <c r="AI125" s="354"/>
    </row>
    <row r="126" spans="1:35" ht="15.75" x14ac:dyDescent="0.25">
      <c r="A126" s="63" t="s">
        <v>37</v>
      </c>
      <c r="B126" s="6"/>
      <c r="C126" s="1"/>
      <c r="D126" s="8"/>
      <c r="E126" s="6"/>
      <c r="F126" s="1"/>
      <c r="G126" s="8"/>
      <c r="H126" s="6"/>
      <c r="I126" s="1"/>
      <c r="J126" s="8"/>
      <c r="K126" s="6"/>
      <c r="L126" s="8"/>
      <c r="M126" s="6"/>
      <c r="N126" s="6"/>
      <c r="O126" s="7"/>
      <c r="P126" s="7"/>
      <c r="Q126" s="7"/>
      <c r="R126" s="51"/>
      <c r="S126" s="8"/>
      <c r="T126" s="142"/>
      <c r="U126" s="20"/>
      <c r="V126" s="8"/>
      <c r="W126" s="11"/>
      <c r="X126" s="52"/>
      <c r="Y126" s="424"/>
      <c r="Z126" s="35"/>
      <c r="AA126" s="36"/>
      <c r="AB126" s="236"/>
      <c r="AC126" s="35"/>
      <c r="AD126" s="36"/>
      <c r="AE126" s="236"/>
      <c r="AF126" s="35"/>
      <c r="AG126" s="36"/>
      <c r="AH126" s="426"/>
      <c r="AI126" s="354"/>
    </row>
    <row r="127" spans="1:35" ht="15.75" x14ac:dyDescent="0.25">
      <c r="A127" s="63" t="s">
        <v>39</v>
      </c>
      <c r="B127" s="6"/>
      <c r="C127" s="1"/>
      <c r="D127" s="8"/>
      <c r="E127" s="6"/>
      <c r="F127" s="1"/>
      <c r="G127" s="8"/>
      <c r="H127" s="6"/>
      <c r="I127" s="1"/>
      <c r="J127" s="8"/>
      <c r="K127" s="6"/>
      <c r="L127" s="8"/>
      <c r="M127" s="6"/>
      <c r="N127" s="6"/>
      <c r="O127" s="7"/>
      <c r="P127" s="7"/>
      <c r="Q127" s="7"/>
      <c r="R127" s="51"/>
      <c r="S127" s="8"/>
      <c r="T127" s="142"/>
      <c r="U127" s="20"/>
      <c r="V127" s="8"/>
      <c r="W127" s="11"/>
      <c r="X127" s="52"/>
      <c r="Y127" s="424"/>
      <c r="Z127" s="35"/>
      <c r="AA127" s="36"/>
      <c r="AB127" s="236"/>
      <c r="AC127" s="35"/>
      <c r="AD127" s="36"/>
      <c r="AE127" s="236"/>
      <c r="AF127" s="35"/>
      <c r="AG127" s="36"/>
      <c r="AH127" s="426"/>
      <c r="AI127" s="354"/>
    </row>
    <row r="128" spans="1:35" ht="22.5" customHeight="1" x14ac:dyDescent="0.2">
      <c r="A128" s="2" t="s">
        <v>22</v>
      </c>
      <c r="B128" s="6">
        <f>B132</f>
        <v>344.03313111199998</v>
      </c>
      <c r="C128" s="1">
        <v>7.3819999999999997E-2</v>
      </c>
      <c r="D128" s="8">
        <f>+B128*C128</f>
        <v>25.396525738687838</v>
      </c>
      <c r="E128" s="6"/>
      <c r="F128" s="1"/>
      <c r="G128" s="8"/>
      <c r="H128" s="6"/>
      <c r="I128" s="1"/>
      <c r="J128" s="8"/>
      <c r="K128" s="6">
        <f t="shared" ref="K128" si="100">+B128+E128+H128</f>
        <v>344.03313111199998</v>
      </c>
      <c r="L128" s="8">
        <f t="shared" ref="L128" si="101">+D128+G128+J128</f>
        <v>25.396525738687838</v>
      </c>
      <c r="M128" s="6"/>
      <c r="N128" s="6"/>
      <c r="O128" s="7"/>
      <c r="P128" s="7"/>
      <c r="Q128" s="7"/>
      <c r="R128" s="51"/>
      <c r="S128" s="8"/>
      <c r="T128" s="142"/>
      <c r="U128" s="20"/>
      <c r="V128" s="8"/>
      <c r="W128" s="11">
        <f>L128+S128+V128</f>
        <v>25.396525738687838</v>
      </c>
      <c r="X128" s="52"/>
      <c r="Y128" s="422">
        <v>1.25916125986992</v>
      </c>
      <c r="Z128" s="200">
        <v>0.77063421369087992</v>
      </c>
      <c r="AA128" s="240">
        <f>SUM(Y128:Z128)</f>
        <v>2.0297954735607999</v>
      </c>
      <c r="AB128" s="236"/>
      <c r="AC128" s="35"/>
      <c r="AD128" s="240"/>
      <c r="AE128" s="236"/>
      <c r="AF128" s="35"/>
      <c r="AG128" s="240">
        <f>SUM(AE128:AF128)</f>
        <v>0</v>
      </c>
      <c r="AH128" s="423">
        <f>AA128+AD128+AG128</f>
        <v>2.0297954735607999</v>
      </c>
      <c r="AI128" s="354"/>
    </row>
    <row r="129" spans="1:35" ht="22.5" customHeight="1" x14ac:dyDescent="0.2">
      <c r="A129" s="2" t="s">
        <v>23</v>
      </c>
      <c r="B129" s="6"/>
      <c r="C129" s="1"/>
      <c r="D129" s="8"/>
      <c r="E129" s="6"/>
      <c r="F129" s="1"/>
      <c r="G129" s="8"/>
      <c r="H129" s="6"/>
      <c r="I129" s="1"/>
      <c r="J129" s="8"/>
      <c r="K129" s="6"/>
      <c r="L129" s="8"/>
      <c r="M129" s="6"/>
      <c r="N129" s="6"/>
      <c r="O129" s="7"/>
      <c r="P129" s="7"/>
      <c r="Q129" s="7"/>
      <c r="R129" s="51"/>
      <c r="S129" s="8"/>
      <c r="T129" s="142"/>
      <c r="U129" s="20"/>
      <c r="V129" s="8"/>
      <c r="W129" s="11"/>
      <c r="X129" s="52"/>
      <c r="Y129" s="424"/>
      <c r="Z129" s="35"/>
      <c r="AA129" s="36"/>
      <c r="AB129" s="236"/>
      <c r="AC129" s="35"/>
      <c r="AD129" s="36"/>
      <c r="AE129" s="236"/>
      <c r="AF129" s="35"/>
      <c r="AG129" s="36"/>
      <c r="AH129" s="426"/>
      <c r="AI129" s="354"/>
    </row>
    <row r="130" spans="1:35" ht="22.5" customHeight="1" x14ac:dyDescent="0.2">
      <c r="A130" s="2" t="s">
        <v>26</v>
      </c>
      <c r="B130" s="6">
        <v>0</v>
      </c>
      <c r="C130" s="1">
        <v>2.802E-2</v>
      </c>
      <c r="D130" s="8">
        <f>+B130*C130</f>
        <v>0</v>
      </c>
      <c r="E130" s="6"/>
      <c r="F130" s="1"/>
      <c r="G130" s="8"/>
      <c r="H130" s="6"/>
      <c r="I130" s="1"/>
      <c r="J130" s="8"/>
      <c r="K130" s="6">
        <f>+B130+E130+H130</f>
        <v>0</v>
      </c>
      <c r="L130" s="8">
        <f>+D130+G130+J130</f>
        <v>0</v>
      </c>
      <c r="M130" s="6">
        <v>0</v>
      </c>
      <c r="N130" s="34">
        <f>N120</f>
        <v>12.60097</v>
      </c>
      <c r="O130" s="7"/>
      <c r="P130" s="53">
        <v>-7.4859622176084377</v>
      </c>
      <c r="Q130" s="7"/>
      <c r="R130" s="51">
        <f>SUM(N130:Q130)</f>
        <v>5.1150077823915625</v>
      </c>
      <c r="S130" s="51">
        <f>+M130*R130/1000</f>
        <v>0</v>
      </c>
      <c r="T130" s="142"/>
      <c r="U130" s="20"/>
      <c r="V130" s="8"/>
      <c r="W130" s="11">
        <f>L130+S130+V130</f>
        <v>0</v>
      </c>
      <c r="X130" s="52"/>
      <c r="Y130" s="424"/>
      <c r="Z130" s="35"/>
      <c r="AA130" s="240">
        <f t="shared" ref="AA130:AA131" si="102">SUM(Y130:Z130)</f>
        <v>0</v>
      </c>
      <c r="AB130" s="234">
        <v>0</v>
      </c>
      <c r="AC130" s="200">
        <v>0</v>
      </c>
      <c r="AD130" s="240">
        <f>SUM(AB130:AC130)</f>
        <v>0</v>
      </c>
      <c r="AE130" s="234">
        <v>0</v>
      </c>
      <c r="AF130" s="200"/>
      <c r="AG130" s="240">
        <f>SUM(AE130:AF130)</f>
        <v>0</v>
      </c>
      <c r="AH130" s="427">
        <f>AA130+AD130+AG130</f>
        <v>0</v>
      </c>
      <c r="AI130" s="354"/>
    </row>
    <row r="131" spans="1:35" s="24" customFormat="1" ht="22.5" customHeight="1" x14ac:dyDescent="0.2">
      <c r="A131" s="2" t="s">
        <v>27</v>
      </c>
      <c r="B131" s="122">
        <v>344.03313111199998</v>
      </c>
      <c r="C131" s="1">
        <f>+C130</f>
        <v>2.802E-2</v>
      </c>
      <c r="D131" s="31">
        <f>+B131*C131</f>
        <v>9.6398083337582392</v>
      </c>
      <c r="E131" s="122"/>
      <c r="F131" s="1"/>
      <c r="G131" s="31"/>
      <c r="H131" s="122"/>
      <c r="I131" s="91"/>
      <c r="J131" s="31"/>
      <c r="K131" s="122">
        <f>+B131+E131+H131</f>
        <v>344.03313111199998</v>
      </c>
      <c r="L131" s="31">
        <f>+D131+G131+J131</f>
        <v>9.6398083337582392</v>
      </c>
      <c r="M131" s="122">
        <v>700.64221112319956</v>
      </c>
      <c r="N131" s="34">
        <f>N130</f>
        <v>12.60097</v>
      </c>
      <c r="O131" s="148"/>
      <c r="P131" s="53">
        <f>P130</f>
        <v>-7.4859622176084377</v>
      </c>
      <c r="Q131" s="53">
        <f>Q112</f>
        <v>-0.32</v>
      </c>
      <c r="R131" s="51">
        <f>SUM(N131:Q131)</f>
        <v>4.7950077823915622</v>
      </c>
      <c r="S131" s="31">
        <f>+M131*R131/1000</f>
        <v>3.3595848550077738</v>
      </c>
      <c r="T131" s="150"/>
      <c r="U131" s="149"/>
      <c r="V131" s="31"/>
      <c r="W131" s="94">
        <f>L131+S131+V131</f>
        <v>12.999393188766014</v>
      </c>
      <c r="X131" s="54"/>
      <c r="Y131" s="428"/>
      <c r="Z131" s="38"/>
      <c r="AA131" s="240">
        <f t="shared" si="102"/>
        <v>0</v>
      </c>
      <c r="AB131" s="251">
        <v>2.10505291303825</v>
      </c>
      <c r="AC131" s="199">
        <v>0.17577667566248859</v>
      </c>
      <c r="AD131" s="240">
        <f>SUM(AB131:AC131)</f>
        <v>2.2808295887007386</v>
      </c>
      <c r="AE131" s="251">
        <v>6.88066262224E-3</v>
      </c>
      <c r="AF131" s="199"/>
      <c r="AG131" s="240">
        <f>SUM(AE131:AF131)</f>
        <v>6.88066262224E-3</v>
      </c>
      <c r="AH131" s="427">
        <f>AA131+AD131+AG131</f>
        <v>2.2877102513229786</v>
      </c>
      <c r="AI131" s="354"/>
    </row>
    <row r="132" spans="1:35" ht="22.5" customHeight="1" x14ac:dyDescent="0.35">
      <c r="A132" s="2" t="s">
        <v>31</v>
      </c>
      <c r="B132" s="6">
        <f>SUM(B130:B131)</f>
        <v>344.03313111199998</v>
      </c>
      <c r="C132" s="1"/>
      <c r="D132" s="33">
        <f>SUM(D130:D131)</f>
        <v>9.6398083337582392</v>
      </c>
      <c r="E132" s="92"/>
      <c r="F132" s="1"/>
      <c r="G132" s="33"/>
      <c r="H132" s="92"/>
      <c r="I132" s="126"/>
      <c r="J132" s="33"/>
      <c r="K132" s="6">
        <f>+B132+E132+H132</f>
        <v>344.03313111199998</v>
      </c>
      <c r="L132" s="8">
        <f>+D132+G132+J132</f>
        <v>9.6398083337582392</v>
      </c>
      <c r="M132" s="6">
        <f>SUM(M130:M131)</f>
        <v>700.64221112319956</v>
      </c>
      <c r="N132" s="6"/>
      <c r="O132" s="7"/>
      <c r="P132" s="7"/>
      <c r="Q132" s="7"/>
      <c r="R132" s="51"/>
      <c r="S132" s="33">
        <f>SUM(S130:S131)</f>
        <v>3.3595848550077738</v>
      </c>
      <c r="T132" s="151"/>
      <c r="U132" s="152"/>
      <c r="V132" s="33"/>
      <c r="W132" s="98">
        <f>+W130+W131</f>
        <v>12.999393188766014</v>
      </c>
      <c r="X132" s="21"/>
      <c r="Y132" s="429">
        <f t="shared" ref="Y132:AH132" si="103">+Y130+Y131</f>
        <v>0</v>
      </c>
      <c r="Z132" s="39">
        <f t="shared" si="103"/>
        <v>0</v>
      </c>
      <c r="AA132" s="40">
        <f t="shared" si="103"/>
        <v>0</v>
      </c>
      <c r="AB132" s="237">
        <f t="shared" si="103"/>
        <v>2.10505291303825</v>
      </c>
      <c r="AC132" s="39">
        <f t="shared" si="103"/>
        <v>0.17577667566248859</v>
      </c>
      <c r="AD132" s="40">
        <f t="shared" si="103"/>
        <v>2.2808295887007386</v>
      </c>
      <c r="AE132" s="237">
        <f t="shared" si="103"/>
        <v>6.88066262224E-3</v>
      </c>
      <c r="AF132" s="39"/>
      <c r="AG132" s="40">
        <f t="shared" si="103"/>
        <v>6.88066262224E-3</v>
      </c>
      <c r="AH132" s="441">
        <f t="shared" si="103"/>
        <v>2.2877102513229786</v>
      </c>
      <c r="AI132" s="354"/>
    </row>
    <row r="133" spans="1:35" ht="22.5" customHeight="1" x14ac:dyDescent="0.35">
      <c r="A133" s="2" t="s">
        <v>28</v>
      </c>
      <c r="B133" s="6">
        <f>B132</f>
        <v>344.03313111199998</v>
      </c>
      <c r="C133" s="1">
        <f>C128+C130</f>
        <v>0.10184</v>
      </c>
      <c r="D133" s="8">
        <f>D128+D132</f>
        <v>35.036334072446081</v>
      </c>
      <c r="E133" s="92"/>
      <c r="F133" s="1"/>
      <c r="G133" s="33"/>
      <c r="H133" s="92"/>
      <c r="I133" s="126"/>
      <c r="J133" s="33"/>
      <c r="K133" s="6">
        <f>+B133+E133+H133</f>
        <v>344.03313111199998</v>
      </c>
      <c r="L133" s="8">
        <f>L128+L132</f>
        <v>35.036334072446081</v>
      </c>
      <c r="M133" s="6">
        <f>M132</f>
        <v>700.64221112319956</v>
      </c>
      <c r="N133" s="6"/>
      <c r="O133" s="7"/>
      <c r="P133" s="7"/>
      <c r="Q133" s="7"/>
      <c r="R133" s="51"/>
      <c r="S133" s="8">
        <f>S128+S132</f>
        <v>3.3595848550077738</v>
      </c>
      <c r="T133" s="151"/>
      <c r="U133" s="152"/>
      <c r="V133" s="33"/>
      <c r="W133" s="11">
        <f>W128+W132</f>
        <v>38.395918927453849</v>
      </c>
      <c r="X133" s="52"/>
      <c r="Y133" s="424">
        <f t="shared" ref="Y133:AH133" si="104">Y128+Y132</f>
        <v>1.25916125986992</v>
      </c>
      <c r="Z133" s="35">
        <f t="shared" si="104"/>
        <v>0.77063421369087992</v>
      </c>
      <c r="AA133" s="36">
        <f t="shared" si="104"/>
        <v>2.0297954735607999</v>
      </c>
      <c r="AB133" s="236">
        <f t="shared" si="104"/>
        <v>2.10505291303825</v>
      </c>
      <c r="AC133" s="35">
        <f t="shared" si="104"/>
        <v>0.17577667566248859</v>
      </c>
      <c r="AD133" s="36">
        <f t="shared" si="104"/>
        <v>2.2808295887007386</v>
      </c>
      <c r="AE133" s="236">
        <f t="shared" si="104"/>
        <v>6.88066262224E-3</v>
      </c>
      <c r="AF133" s="35"/>
      <c r="AG133" s="36">
        <f t="shared" si="104"/>
        <v>6.88066262224E-3</v>
      </c>
      <c r="AH133" s="426">
        <f t="shared" si="104"/>
        <v>4.3175057248837785</v>
      </c>
      <c r="AI133" s="354"/>
    </row>
    <row r="134" spans="1:35" ht="12.6" customHeight="1" x14ac:dyDescent="0.35">
      <c r="A134" s="2"/>
      <c r="B134" s="92"/>
      <c r="C134" s="1"/>
      <c r="D134" s="8"/>
      <c r="E134" s="92"/>
      <c r="F134" s="1"/>
      <c r="G134" s="33"/>
      <c r="H134" s="92"/>
      <c r="I134" s="126"/>
      <c r="J134" s="33"/>
      <c r="K134" s="6"/>
      <c r="L134" s="8"/>
      <c r="M134" s="92"/>
      <c r="N134" s="92"/>
      <c r="O134" s="96"/>
      <c r="P134" s="96"/>
      <c r="Q134" s="96"/>
      <c r="R134" s="51"/>
      <c r="S134" s="8"/>
      <c r="T134" s="151"/>
      <c r="U134" s="152"/>
      <c r="V134" s="33"/>
      <c r="W134" s="11"/>
      <c r="X134" s="52"/>
      <c r="Y134" s="424"/>
      <c r="Z134" s="35"/>
      <c r="AA134" s="36"/>
      <c r="AB134" s="236"/>
      <c r="AC134" s="35"/>
      <c r="AD134" s="36"/>
      <c r="AE134" s="236"/>
      <c r="AF134" s="35"/>
      <c r="AG134" s="36"/>
      <c r="AH134" s="426"/>
      <c r="AI134" s="354"/>
    </row>
    <row r="135" spans="1:35" ht="22.5" customHeight="1" x14ac:dyDescent="0.35">
      <c r="A135" s="63" t="s">
        <v>43</v>
      </c>
      <c r="B135" s="92"/>
      <c r="C135" s="1"/>
      <c r="D135" s="8"/>
      <c r="E135" s="92"/>
      <c r="F135" s="1"/>
      <c r="G135" s="33"/>
      <c r="H135" s="92"/>
      <c r="I135" s="126"/>
      <c r="J135" s="33"/>
      <c r="K135" s="6"/>
      <c r="L135" s="8"/>
      <c r="M135" s="92"/>
      <c r="N135" s="92"/>
      <c r="O135" s="96"/>
      <c r="P135" s="96"/>
      <c r="Q135" s="96"/>
      <c r="R135" s="51"/>
      <c r="S135" s="8"/>
      <c r="T135" s="151"/>
      <c r="U135" s="152"/>
      <c r="V135" s="33"/>
      <c r="W135" s="11"/>
      <c r="X135" s="52"/>
      <c r="Y135" s="424"/>
      <c r="Z135" s="35"/>
      <c r="AA135" s="36"/>
      <c r="AB135" s="236"/>
      <c r="AC135" s="35"/>
      <c r="AD135" s="36"/>
      <c r="AE135" s="236"/>
      <c r="AF135" s="35"/>
      <c r="AG135" s="36"/>
      <c r="AH135" s="426"/>
      <c r="AI135" s="354"/>
    </row>
    <row r="136" spans="1:35" ht="22.5" customHeight="1" x14ac:dyDescent="0.35">
      <c r="A136" s="2" t="s">
        <v>22</v>
      </c>
      <c r="B136" s="6">
        <f>B140</f>
        <v>214.21822034990015</v>
      </c>
      <c r="C136" s="1">
        <f>C128</f>
        <v>7.3819999999999997E-2</v>
      </c>
      <c r="D136" s="8">
        <f>+B136*C136</f>
        <v>15.813589026229629</v>
      </c>
      <c r="E136" s="92"/>
      <c r="F136" s="1"/>
      <c r="G136" s="33"/>
      <c r="H136" s="92"/>
      <c r="I136" s="126"/>
      <c r="J136" s="33"/>
      <c r="K136" s="6">
        <f t="shared" ref="K136" si="105">+B136+E136+H136</f>
        <v>214.21822034990015</v>
      </c>
      <c r="L136" s="8">
        <f t="shared" ref="L136" si="106">+D136+G136+J136</f>
        <v>15.813589026229629</v>
      </c>
      <c r="M136" s="92"/>
      <c r="N136" s="92"/>
      <c r="O136" s="96"/>
      <c r="P136" s="96"/>
      <c r="Q136" s="96"/>
      <c r="R136" s="51"/>
      <c r="S136" s="8"/>
      <c r="T136" s="151"/>
      <c r="U136" s="152"/>
      <c r="V136" s="33"/>
      <c r="W136" s="11">
        <f>L136+S136+V136</f>
        <v>15.813589026229629</v>
      </c>
      <c r="X136" s="52"/>
      <c r="Y136" s="422">
        <v>0.78403868648063457</v>
      </c>
      <c r="Z136" s="200">
        <v>0.47984881358377629</v>
      </c>
      <c r="AA136" s="240">
        <f>SUM(Y136:Z136)</f>
        <v>1.2638875000644108</v>
      </c>
      <c r="AB136" s="236">
        <v>0</v>
      </c>
      <c r="AC136" s="35">
        <v>0</v>
      </c>
      <c r="AD136" s="240">
        <f>SUM(AB136:AC136)</f>
        <v>0</v>
      </c>
      <c r="AE136" s="236">
        <v>0</v>
      </c>
      <c r="AF136" s="35"/>
      <c r="AG136" s="240">
        <f>SUM(AE136:AF136)</f>
        <v>0</v>
      </c>
      <c r="AH136" s="427">
        <f>AA136+AD136+AG136</f>
        <v>1.2638875000644108</v>
      </c>
      <c r="AI136" s="354"/>
    </row>
    <row r="137" spans="1:35" ht="22.5" customHeight="1" x14ac:dyDescent="0.35">
      <c r="A137" s="2" t="s">
        <v>23</v>
      </c>
      <c r="B137" s="6"/>
      <c r="C137" s="1"/>
      <c r="D137" s="8"/>
      <c r="E137" s="92"/>
      <c r="F137" s="1"/>
      <c r="G137" s="33"/>
      <c r="H137" s="92"/>
      <c r="I137" s="126"/>
      <c r="J137" s="33"/>
      <c r="K137" s="6"/>
      <c r="L137" s="8"/>
      <c r="M137" s="92"/>
      <c r="N137" s="92"/>
      <c r="O137" s="96"/>
      <c r="P137" s="96"/>
      <c r="Q137" s="96"/>
      <c r="R137" s="51"/>
      <c r="S137" s="8"/>
      <c r="T137" s="151"/>
      <c r="U137" s="152"/>
      <c r="V137" s="33"/>
      <c r="W137" s="11"/>
      <c r="X137" s="52"/>
      <c r="Y137" s="424"/>
      <c r="Z137" s="35"/>
      <c r="AA137" s="36"/>
      <c r="AB137" s="236"/>
      <c r="AC137" s="35"/>
      <c r="AD137" s="36"/>
      <c r="AE137" s="236"/>
      <c r="AF137" s="35"/>
      <c r="AG137" s="36"/>
      <c r="AH137" s="426"/>
      <c r="AI137" s="354"/>
    </row>
    <row r="138" spans="1:35" ht="22.5" customHeight="1" x14ac:dyDescent="0.35">
      <c r="A138" s="2" t="s">
        <v>26</v>
      </c>
      <c r="B138" s="6">
        <f>'Revenues at 2025 DSM Riders'!B138</f>
        <v>129.70735541430017</v>
      </c>
      <c r="C138" s="1">
        <f>C130</f>
        <v>2.802E-2</v>
      </c>
      <c r="D138" s="8">
        <f>+B138*C138</f>
        <v>3.6344000987086909</v>
      </c>
      <c r="E138" s="92"/>
      <c r="F138" s="1"/>
      <c r="G138" s="33"/>
      <c r="H138" s="92"/>
      <c r="I138" s="126"/>
      <c r="J138" s="33"/>
      <c r="K138" s="6">
        <f>+B138+E138+H138</f>
        <v>129.70735541430017</v>
      </c>
      <c r="L138" s="8">
        <f>+D138+G138+J138</f>
        <v>3.6344000987086909</v>
      </c>
      <c r="M138" s="6">
        <f>'Revenues at 2025 DSM Riders'!M138</f>
        <v>372.49599999999992</v>
      </c>
      <c r="N138" s="34">
        <f>N130</f>
        <v>12.60097</v>
      </c>
      <c r="O138" s="53">
        <f>O119</f>
        <v>1.6315763705209025</v>
      </c>
      <c r="P138" s="53">
        <f>P130</f>
        <v>-7.4859622176084377</v>
      </c>
      <c r="Q138" s="7"/>
      <c r="R138" s="51">
        <f>SUM(N138:Q138)</f>
        <v>6.7465841529124644</v>
      </c>
      <c r="S138" s="51">
        <f>+M138*R138/1000</f>
        <v>2.5130756106232806</v>
      </c>
      <c r="T138" s="151"/>
      <c r="U138" s="152"/>
      <c r="V138" s="33"/>
      <c r="W138" s="11">
        <f>L138+S138+V138</f>
        <v>6.147475709331971</v>
      </c>
      <c r="X138" s="52"/>
      <c r="Y138" s="424"/>
      <c r="Z138" s="35"/>
      <c r="AA138" s="240">
        <f t="shared" ref="AA138:AA139" si="107">SUM(Y138:Z138)</f>
        <v>0</v>
      </c>
      <c r="AB138" s="234">
        <v>0.79364695334668733</v>
      </c>
      <c r="AC138" s="200">
        <v>6.6271314248150678E-2</v>
      </c>
      <c r="AD138" s="240">
        <f>SUM(AB138:AC138)</f>
        <v>0.85991826759483803</v>
      </c>
      <c r="AE138" s="234">
        <v>5.0585868611577066E-2</v>
      </c>
      <c r="AF138" s="200"/>
      <c r="AG138" s="240">
        <f>SUM(AE138:AF138)</f>
        <v>5.0585868611577066E-2</v>
      </c>
      <c r="AH138" s="427">
        <f>AA138+AD138+AG138</f>
        <v>0.91050413620641513</v>
      </c>
      <c r="AI138" s="354"/>
    </row>
    <row r="139" spans="1:35" ht="22.5" customHeight="1" x14ac:dyDescent="0.35">
      <c r="A139" s="2" t="s">
        <v>27</v>
      </c>
      <c r="B139" s="122">
        <f>'Revenues at 2025 DSM Riders'!B139</f>
        <v>84.510864935599997</v>
      </c>
      <c r="C139" s="1">
        <f>+C138</f>
        <v>2.802E-2</v>
      </c>
      <c r="D139" s="31">
        <f>+B139*C139</f>
        <v>2.367994435495512</v>
      </c>
      <c r="E139" s="92"/>
      <c r="F139" s="1"/>
      <c r="G139" s="33"/>
      <c r="H139" s="92"/>
      <c r="I139" s="126"/>
      <c r="J139" s="33"/>
      <c r="K139" s="6">
        <f>+B139+E139+H139</f>
        <v>84.510864935599997</v>
      </c>
      <c r="L139" s="8">
        <f>+D139+G139+J139</f>
        <v>2.367994435495512</v>
      </c>
      <c r="M139" s="122">
        <f>'Revenues at 2025 DSM Riders'!M139</f>
        <v>288.25300000000016</v>
      </c>
      <c r="N139" s="34">
        <f>N138</f>
        <v>12.60097</v>
      </c>
      <c r="O139" s="53">
        <f>O138</f>
        <v>1.6315763705209025</v>
      </c>
      <c r="P139" s="53">
        <f>P138</f>
        <v>-7.4859622176084377</v>
      </c>
      <c r="Q139" s="53">
        <f>Q112</f>
        <v>-0.32</v>
      </c>
      <c r="R139" s="51">
        <f>SUM(N139:Q139)</f>
        <v>6.4265841529124641</v>
      </c>
      <c r="S139" s="31">
        <f>+M139*R139/1000</f>
        <v>1.8524821618294776</v>
      </c>
      <c r="T139" s="151"/>
      <c r="U139" s="152"/>
      <c r="V139" s="33"/>
      <c r="W139" s="94">
        <f>L139+S139+V139</f>
        <v>4.2204765973249891</v>
      </c>
      <c r="X139" s="54"/>
      <c r="Y139" s="428"/>
      <c r="Z139" s="38"/>
      <c r="AA139" s="240">
        <f t="shared" si="107"/>
        <v>0</v>
      </c>
      <c r="AB139" s="251">
        <v>0.51710090200048664</v>
      </c>
      <c r="AC139" s="199">
        <v>4.3179093966113635E-2</v>
      </c>
      <c r="AD139" s="240">
        <f>SUM(AB139:AC139)</f>
        <v>0.56027999596660027</v>
      </c>
      <c r="AE139" s="251">
        <v>3.2959237324883997E-2</v>
      </c>
      <c r="AF139" s="199"/>
      <c r="AG139" s="240">
        <f>SUM(AE139:AF139)</f>
        <v>3.2959237324883997E-2</v>
      </c>
      <c r="AH139" s="427">
        <f>AA139+AD139+AG139</f>
        <v>0.59323923329148431</v>
      </c>
      <c r="AI139" s="354"/>
    </row>
    <row r="140" spans="1:35" ht="22.5" customHeight="1" x14ac:dyDescent="0.35">
      <c r="A140" s="2" t="s">
        <v>31</v>
      </c>
      <c r="B140" s="6">
        <f>SUM(B138:B139)</f>
        <v>214.21822034990015</v>
      </c>
      <c r="C140" s="1"/>
      <c r="D140" s="33">
        <f>SUM(D138:D139)</f>
        <v>6.0023945342042033</v>
      </c>
      <c r="E140" s="92"/>
      <c r="F140" s="1"/>
      <c r="G140" s="33"/>
      <c r="H140" s="92"/>
      <c r="I140" s="126"/>
      <c r="J140" s="33"/>
      <c r="K140" s="6">
        <f>+B140+E140+H140</f>
        <v>214.21822034990015</v>
      </c>
      <c r="L140" s="8">
        <f>+D140+G140+J140</f>
        <v>6.0023945342042033</v>
      </c>
      <c r="M140" s="6">
        <f>SUM(M138:M139)</f>
        <v>660.74900000000002</v>
      </c>
      <c r="N140" s="6"/>
      <c r="O140" s="7"/>
      <c r="P140" s="7"/>
      <c r="Q140" s="7"/>
      <c r="R140" s="51"/>
      <c r="S140" s="33">
        <f>SUM(S138:S139)</f>
        <v>4.3655577724527586</v>
      </c>
      <c r="T140" s="151"/>
      <c r="U140" s="152"/>
      <c r="V140" s="33"/>
      <c r="W140" s="98">
        <f>+W138+W139</f>
        <v>10.36795230665696</v>
      </c>
      <c r="X140" s="21"/>
      <c r="Y140" s="429">
        <f t="shared" ref="Y140:AH140" si="108">+Y138+Y139</f>
        <v>0</v>
      </c>
      <c r="Z140" s="39">
        <f t="shared" si="108"/>
        <v>0</v>
      </c>
      <c r="AA140" s="40">
        <f t="shared" si="108"/>
        <v>0</v>
      </c>
      <c r="AB140" s="237">
        <f t="shared" si="108"/>
        <v>1.3107478553471741</v>
      </c>
      <c r="AC140" s="39">
        <f t="shared" si="108"/>
        <v>0.10945040821426431</v>
      </c>
      <c r="AD140" s="40">
        <f t="shared" si="108"/>
        <v>1.4201982635614383</v>
      </c>
      <c r="AE140" s="237">
        <f t="shared" si="108"/>
        <v>8.3545105936461056E-2</v>
      </c>
      <c r="AF140" s="39"/>
      <c r="AG140" s="40">
        <f t="shared" si="108"/>
        <v>8.3545105936461056E-2</v>
      </c>
      <c r="AH140" s="441">
        <f t="shared" si="108"/>
        <v>1.5037433694978994</v>
      </c>
      <c r="AI140" s="354"/>
    </row>
    <row r="141" spans="1:35" ht="22.5" customHeight="1" x14ac:dyDescent="0.35">
      <c r="A141" s="2" t="s">
        <v>28</v>
      </c>
      <c r="B141" s="6">
        <f>B140</f>
        <v>214.21822034990015</v>
      </c>
      <c r="C141" s="1">
        <f>C136+C139</f>
        <v>0.10184</v>
      </c>
      <c r="D141" s="8">
        <f>D136+D140</f>
        <v>21.815983560433832</v>
      </c>
      <c r="E141" s="92"/>
      <c r="F141" s="1"/>
      <c r="G141" s="33"/>
      <c r="H141" s="92"/>
      <c r="I141" s="126"/>
      <c r="J141" s="33"/>
      <c r="K141" s="6">
        <f>+B141+E141+H141</f>
        <v>214.21822034990015</v>
      </c>
      <c r="L141" s="8">
        <f>L136+L140</f>
        <v>21.815983560433832</v>
      </c>
      <c r="M141" s="6">
        <f>M140</f>
        <v>660.74900000000002</v>
      </c>
      <c r="N141" s="6"/>
      <c r="O141" s="7"/>
      <c r="P141" s="7"/>
      <c r="Q141" s="7"/>
      <c r="R141" s="51"/>
      <c r="S141" s="8">
        <f>S136+S140</f>
        <v>4.3655577724527586</v>
      </c>
      <c r="T141" s="151"/>
      <c r="U141" s="152"/>
      <c r="V141" s="33"/>
      <c r="W141" s="11">
        <f>W136+W140</f>
        <v>26.181541332886589</v>
      </c>
      <c r="X141" s="52"/>
      <c r="Y141" s="424">
        <f t="shared" ref="Y141:AH141" si="109">Y136+Y140</f>
        <v>0.78403868648063457</v>
      </c>
      <c r="Z141" s="35">
        <f t="shared" si="109"/>
        <v>0.47984881358377629</v>
      </c>
      <c r="AA141" s="36">
        <f t="shared" si="109"/>
        <v>1.2638875000644108</v>
      </c>
      <c r="AB141" s="236">
        <f t="shared" si="109"/>
        <v>1.3107478553471741</v>
      </c>
      <c r="AC141" s="35">
        <f t="shared" si="109"/>
        <v>0.10945040821426431</v>
      </c>
      <c r="AD141" s="36">
        <f t="shared" si="109"/>
        <v>1.4201982635614383</v>
      </c>
      <c r="AE141" s="236">
        <f t="shared" si="109"/>
        <v>8.3545105936461056E-2</v>
      </c>
      <c r="AF141" s="35"/>
      <c r="AG141" s="36">
        <f t="shared" si="109"/>
        <v>8.3545105936461056E-2</v>
      </c>
      <c r="AH141" s="426">
        <f t="shared" si="109"/>
        <v>2.7676308695623102</v>
      </c>
      <c r="AI141" s="354"/>
    </row>
    <row r="142" spans="1:35" ht="9" customHeight="1" x14ac:dyDescent="0.35">
      <c r="A142" s="2"/>
      <c r="B142" s="92"/>
      <c r="C142" s="1"/>
      <c r="D142" s="8"/>
      <c r="E142" s="92"/>
      <c r="F142" s="1"/>
      <c r="G142" s="33"/>
      <c r="H142" s="92"/>
      <c r="I142" s="126"/>
      <c r="J142" s="33"/>
      <c r="K142" s="6"/>
      <c r="L142" s="8"/>
      <c r="M142" s="92"/>
      <c r="N142" s="92"/>
      <c r="O142" s="96"/>
      <c r="P142" s="96"/>
      <c r="Q142" s="96"/>
      <c r="R142" s="51"/>
      <c r="S142" s="8"/>
      <c r="T142" s="151"/>
      <c r="U142" s="152"/>
      <c r="V142" s="33"/>
      <c r="W142" s="11"/>
      <c r="X142" s="52"/>
      <c r="Y142" s="424"/>
      <c r="Z142" s="35"/>
      <c r="AA142" s="36"/>
      <c r="AB142" s="236"/>
      <c r="AC142" s="35"/>
      <c r="AD142" s="36"/>
      <c r="AE142" s="236"/>
      <c r="AF142" s="35"/>
      <c r="AG142" s="36"/>
      <c r="AH142" s="426"/>
      <c r="AI142" s="354"/>
    </row>
    <row r="143" spans="1:35" ht="22.5" customHeight="1" x14ac:dyDescent="0.35">
      <c r="A143" s="63" t="s">
        <v>44</v>
      </c>
      <c r="B143" s="6">
        <f>B133+B141</f>
        <v>558.25135146190019</v>
      </c>
      <c r="C143" s="1"/>
      <c r="D143" s="8">
        <f>D133+D141</f>
        <v>56.852317632879917</v>
      </c>
      <c r="E143" s="92"/>
      <c r="F143" s="1"/>
      <c r="G143" s="33"/>
      <c r="H143" s="92"/>
      <c r="I143" s="126"/>
      <c r="J143" s="33"/>
      <c r="K143" s="6">
        <f t="shared" ref="K143:S143" si="110">K133+K141</f>
        <v>558.25135146190019</v>
      </c>
      <c r="L143" s="8">
        <f t="shared" si="110"/>
        <v>56.852317632879917</v>
      </c>
      <c r="M143" s="92">
        <f t="shared" si="110"/>
        <v>1361.3912111231996</v>
      </c>
      <c r="N143" s="6"/>
      <c r="O143" s="96"/>
      <c r="P143" s="96"/>
      <c r="Q143" s="96"/>
      <c r="R143" s="51"/>
      <c r="S143" s="8">
        <f t="shared" si="110"/>
        <v>7.7251426274605324</v>
      </c>
      <c r="T143" s="151"/>
      <c r="U143" s="152"/>
      <c r="V143" s="33"/>
      <c r="W143" s="11">
        <f t="shared" ref="W143" si="111">W133+W141</f>
        <v>64.577460260340445</v>
      </c>
      <c r="X143" s="52"/>
      <c r="Y143" s="424">
        <f t="shared" ref="Y143:AH143" si="112">Y133+Y141</f>
        <v>2.0431999463505548</v>
      </c>
      <c r="Z143" s="35">
        <f t="shared" si="112"/>
        <v>1.2504830272746563</v>
      </c>
      <c r="AA143" s="36">
        <f t="shared" si="112"/>
        <v>3.2936829736252107</v>
      </c>
      <c r="AB143" s="236">
        <f t="shared" si="112"/>
        <v>3.4158007683854241</v>
      </c>
      <c r="AC143" s="35">
        <f t="shared" si="112"/>
        <v>0.28522708387675288</v>
      </c>
      <c r="AD143" s="36">
        <f t="shared" si="112"/>
        <v>3.7010278522621771</v>
      </c>
      <c r="AE143" s="236">
        <f t="shared" si="112"/>
        <v>9.0425768558701061E-2</v>
      </c>
      <c r="AF143" s="35"/>
      <c r="AG143" s="36">
        <f t="shared" ref="AG143" si="113">AG133+AG141</f>
        <v>9.0425768558701061E-2</v>
      </c>
      <c r="AH143" s="426">
        <f t="shared" si="112"/>
        <v>7.0851365944460891</v>
      </c>
      <c r="AI143" s="354"/>
    </row>
    <row r="144" spans="1:35" ht="12.6" customHeight="1" x14ac:dyDescent="0.35">
      <c r="A144" s="63"/>
      <c r="B144" s="92"/>
      <c r="C144" s="1"/>
      <c r="D144" s="33"/>
      <c r="E144" s="92"/>
      <c r="F144" s="1"/>
      <c r="G144" s="33"/>
      <c r="H144" s="92"/>
      <c r="I144" s="126"/>
      <c r="J144" s="33"/>
      <c r="K144" s="92"/>
      <c r="L144" s="33"/>
      <c r="M144" s="92"/>
      <c r="N144" s="92"/>
      <c r="O144" s="96"/>
      <c r="P144" s="96"/>
      <c r="Q144" s="96"/>
      <c r="R144" s="51"/>
      <c r="S144" s="33"/>
      <c r="T144" s="151"/>
      <c r="U144" s="152"/>
      <c r="V144" s="33"/>
      <c r="W144" s="98"/>
      <c r="X144" s="21"/>
      <c r="Y144" s="429"/>
      <c r="Z144" s="39"/>
      <c r="AA144" s="37"/>
      <c r="AB144" s="237"/>
      <c r="AC144" s="39"/>
      <c r="AD144" s="37"/>
      <c r="AE144" s="237"/>
      <c r="AF144" s="39"/>
      <c r="AG144" s="37"/>
      <c r="AH144" s="430"/>
      <c r="AI144" s="354"/>
    </row>
    <row r="145" spans="1:35" ht="22.5" customHeight="1" x14ac:dyDescent="0.35">
      <c r="A145" s="63" t="s">
        <v>38</v>
      </c>
      <c r="B145" s="92"/>
      <c r="C145" s="1"/>
      <c r="D145" s="33"/>
      <c r="E145" s="92"/>
      <c r="F145" s="1"/>
      <c r="G145" s="33"/>
      <c r="H145" s="92"/>
      <c r="I145" s="126"/>
      <c r="J145" s="33"/>
      <c r="K145" s="92"/>
      <c r="L145" s="33"/>
      <c r="M145" s="92"/>
      <c r="N145" s="92"/>
      <c r="O145" s="96"/>
      <c r="P145" s="96"/>
      <c r="Q145" s="96"/>
      <c r="R145" s="51"/>
      <c r="S145" s="33"/>
      <c r="T145" s="151"/>
      <c r="U145" s="152"/>
      <c r="V145" s="33"/>
      <c r="W145" s="98"/>
      <c r="X145" s="21"/>
      <c r="Y145" s="429"/>
      <c r="Z145" s="39"/>
      <c r="AA145" s="37"/>
      <c r="AB145" s="237"/>
      <c r="AC145" s="39"/>
      <c r="AD145" s="37"/>
      <c r="AE145" s="237"/>
      <c r="AF145" s="39"/>
      <c r="AG145" s="37"/>
      <c r="AH145" s="430"/>
      <c r="AI145" s="354"/>
    </row>
    <row r="146" spans="1:35" ht="22.5" customHeight="1" x14ac:dyDescent="0.35">
      <c r="A146" s="2" t="s">
        <v>22</v>
      </c>
      <c r="B146" s="6">
        <f>B109+B117+B128+B136</f>
        <v>643.31973701901074</v>
      </c>
      <c r="C146" s="1"/>
      <c r="D146" s="8">
        <f>D109+D117+D128+D136</f>
        <v>47.489862986743375</v>
      </c>
      <c r="E146" s="92"/>
      <c r="F146" s="1"/>
      <c r="G146" s="33"/>
      <c r="H146" s="92"/>
      <c r="I146" s="126"/>
      <c r="J146" s="33"/>
      <c r="K146" s="6">
        <f>K109+K117+K128+K136</f>
        <v>643.31973701901074</v>
      </c>
      <c r="L146" s="8">
        <f>L109+L117+L128+L136</f>
        <v>47.489862986743375</v>
      </c>
      <c r="M146" s="6">
        <f>M109+M128</f>
        <v>0</v>
      </c>
      <c r="N146" s="6"/>
      <c r="O146" s="7"/>
      <c r="P146" s="7"/>
      <c r="Q146" s="7"/>
      <c r="R146" s="51"/>
      <c r="S146" s="8">
        <f>S109+S128</f>
        <v>0</v>
      </c>
      <c r="T146" s="151"/>
      <c r="U146" s="152"/>
      <c r="V146" s="33"/>
      <c r="W146" s="11">
        <f>L146+S146+V146</f>
        <v>47.489862986743375</v>
      </c>
      <c r="X146" s="52"/>
      <c r="Y146" s="424">
        <f>Y109+Y117+Y128+Y136</f>
        <v>2.3545502374895797</v>
      </c>
      <c r="Z146" s="35">
        <f>Z109+Z117+Z128+Z136</f>
        <v>1.4606019396007195</v>
      </c>
      <c r="AA146" s="240">
        <f>SUM(Y146:Z146)</f>
        <v>3.8151521770902992</v>
      </c>
      <c r="AB146" s="236">
        <f>AB109+AB117+AB128+AB136</f>
        <v>0</v>
      </c>
      <c r="AC146" s="35">
        <f>AC109+AC117+AC128+AC136</f>
        <v>0</v>
      </c>
      <c r="AD146" s="240">
        <f>SUM(AB146:AC146)</f>
        <v>0</v>
      </c>
      <c r="AE146" s="236">
        <f>AE109+AE117+AE128+AE136</f>
        <v>0</v>
      </c>
      <c r="AF146" s="35"/>
      <c r="AG146" s="240">
        <f>SUM(AE146:AF146)</f>
        <v>0</v>
      </c>
      <c r="AH146" s="426">
        <f>AA146+AD146+AG146</f>
        <v>3.8151521770902992</v>
      </c>
      <c r="AI146" s="354"/>
    </row>
    <row r="147" spans="1:35" ht="22.5" customHeight="1" x14ac:dyDescent="0.35">
      <c r="A147" s="2" t="s">
        <v>23</v>
      </c>
      <c r="B147" s="92">
        <f>B113+B121+B132+B140</f>
        <v>643.31973701901074</v>
      </c>
      <c r="C147" s="1"/>
      <c r="D147" s="33">
        <f>D113+D121+D132+D140</f>
        <v>18.025819031272682</v>
      </c>
      <c r="E147" s="92"/>
      <c r="F147" s="1"/>
      <c r="G147" s="33"/>
      <c r="H147" s="92"/>
      <c r="I147" s="126"/>
      <c r="J147" s="33"/>
      <c r="K147" s="6">
        <f>K113+K121+K132+K140</f>
        <v>643.31973701901074</v>
      </c>
      <c r="L147" s="33">
        <f>L113+L121+L132+L140</f>
        <v>18.025819031272682</v>
      </c>
      <c r="M147" s="92">
        <f>M113+M121+M132+M140</f>
        <v>1550.3827312977401</v>
      </c>
      <c r="N147" s="6"/>
      <c r="O147" s="96"/>
      <c r="P147" s="96"/>
      <c r="Q147" s="96"/>
      <c r="R147" s="51"/>
      <c r="S147" s="33">
        <f>S113+S121+S132+S140</f>
        <v>10.257894412377427</v>
      </c>
      <c r="T147" s="151"/>
      <c r="U147" s="152"/>
      <c r="V147" s="33"/>
      <c r="W147" s="94">
        <f>L147+S147+V147</f>
        <v>28.283713443650107</v>
      </c>
      <c r="X147" s="54"/>
      <c r="Y147" s="428">
        <f>Y113+Y121+Y132+Y140</f>
        <v>0</v>
      </c>
      <c r="Z147" s="38">
        <f>Z113+Z121+Z132+Z140</f>
        <v>0</v>
      </c>
      <c r="AA147" s="240">
        <f>SUM(Y147:Z147)</f>
        <v>0</v>
      </c>
      <c r="AB147" s="235">
        <f>AB113+AB121+AB132+AB140</f>
        <v>3.9363129999999988</v>
      </c>
      <c r="AC147" s="38">
        <f>AC113+AC121+AC132+AC140</f>
        <v>0.32869103157525464</v>
      </c>
      <c r="AD147" s="240">
        <f>SUM(AB147:AC147)</f>
        <v>4.2650040315752538</v>
      </c>
      <c r="AE147" s="235">
        <f>AE113+AE121+AE132+AE140</f>
        <v>0.108245024254332</v>
      </c>
      <c r="AF147" s="38"/>
      <c r="AG147" s="240">
        <f>SUM(AE147:AF147)</f>
        <v>0.108245024254332</v>
      </c>
      <c r="AH147" s="441">
        <f>AA147+AD147+AG147</f>
        <v>4.3732490558295858</v>
      </c>
      <c r="AI147" s="354"/>
    </row>
    <row r="148" spans="1:35" s="17" customFormat="1" ht="17.25" customHeight="1" x14ac:dyDescent="0.2">
      <c r="A148" s="2" t="s">
        <v>28</v>
      </c>
      <c r="B148" s="6">
        <f>B114+B122+B133+B141</f>
        <v>643.31973701901074</v>
      </c>
      <c r="C148" s="130"/>
      <c r="D148" s="8">
        <f>SUM(D146:D147)</f>
        <v>65.515682018016065</v>
      </c>
      <c r="E148" s="6"/>
      <c r="F148" s="1"/>
      <c r="G148" s="8"/>
      <c r="H148" s="6"/>
      <c r="I148" s="1"/>
      <c r="J148" s="8"/>
      <c r="K148" s="6">
        <f>K114+K122+K133+K141</f>
        <v>643.31973701901074</v>
      </c>
      <c r="L148" s="8">
        <f>SUM(L146:L147)</f>
        <v>65.515682018016065</v>
      </c>
      <c r="M148" s="142">
        <f>M147</f>
        <v>1550.3827312977401</v>
      </c>
      <c r="N148" s="189"/>
      <c r="O148" s="153"/>
      <c r="P148" s="153"/>
      <c r="Q148" s="153"/>
      <c r="R148" s="51"/>
      <c r="S148" s="8">
        <f>SUM(S146:S147)</f>
        <v>10.257894412377427</v>
      </c>
      <c r="T148" s="107"/>
      <c r="U148" s="20"/>
      <c r="V148" s="8"/>
      <c r="W148" s="11">
        <f>SUM(W146:W147)</f>
        <v>75.77357643039349</v>
      </c>
      <c r="X148" s="52"/>
      <c r="Y148" s="443">
        <f t="shared" ref="Y148:AH148" si="114">SUM(Y146:Y147)</f>
        <v>2.3545502374895797</v>
      </c>
      <c r="Z148" s="404">
        <f t="shared" si="114"/>
        <v>1.4606019396007195</v>
      </c>
      <c r="AA148" s="405">
        <f t="shared" si="114"/>
        <v>3.8151521770902992</v>
      </c>
      <c r="AB148" s="403">
        <f t="shared" si="114"/>
        <v>3.9363129999999988</v>
      </c>
      <c r="AC148" s="404">
        <f t="shared" si="114"/>
        <v>0.32869103157525464</v>
      </c>
      <c r="AD148" s="405">
        <f t="shared" si="114"/>
        <v>4.2650040315752538</v>
      </c>
      <c r="AE148" s="403">
        <f t="shared" si="114"/>
        <v>0.108245024254332</v>
      </c>
      <c r="AF148" s="404"/>
      <c r="AG148" s="405">
        <f t="shared" si="114"/>
        <v>0.108245024254332</v>
      </c>
      <c r="AH148" s="444">
        <f t="shared" si="114"/>
        <v>8.188401232919885</v>
      </c>
      <c r="AI148" s="257"/>
    </row>
    <row r="149" spans="1:35" ht="18" customHeight="1" x14ac:dyDescent="0.35">
      <c r="A149" s="144"/>
      <c r="B149" s="154"/>
      <c r="C149" s="1"/>
      <c r="D149" s="155"/>
      <c r="E149" s="154"/>
      <c r="F149" s="111"/>
      <c r="G149" s="155"/>
      <c r="H149" s="154"/>
      <c r="I149" s="156"/>
      <c r="J149" s="155"/>
      <c r="K149" s="154"/>
      <c r="L149" s="155"/>
      <c r="M149" s="154"/>
      <c r="N149" s="92"/>
      <c r="O149" s="157"/>
      <c r="P149" s="157"/>
      <c r="Q149" s="157"/>
      <c r="R149" s="114"/>
      <c r="S149" s="155"/>
      <c r="T149" s="158"/>
      <c r="U149" s="159"/>
      <c r="V149" s="155"/>
      <c r="W149" s="117"/>
      <c r="X149" s="106"/>
      <c r="Y149" s="431"/>
      <c r="Z149" s="191"/>
      <c r="AA149" s="239"/>
      <c r="AB149" s="238"/>
      <c r="AC149" s="191"/>
      <c r="AD149" s="239"/>
      <c r="AE149" s="238"/>
      <c r="AF149" s="191"/>
      <c r="AG149" s="239"/>
      <c r="AH149" s="432"/>
      <c r="AI149" s="354"/>
    </row>
    <row r="150" spans="1:35" ht="18" customHeight="1" x14ac:dyDescent="0.35">
      <c r="A150" s="63" t="s">
        <v>32</v>
      </c>
      <c r="B150" s="92"/>
      <c r="C150" s="1"/>
      <c r="D150" s="33"/>
      <c r="E150" s="92"/>
      <c r="F150" s="41"/>
      <c r="G150" s="33"/>
      <c r="H150" s="92"/>
      <c r="I150" s="160"/>
      <c r="J150" s="33"/>
      <c r="K150" s="92"/>
      <c r="L150" s="33"/>
      <c r="M150" s="92"/>
      <c r="N150" s="92"/>
      <c r="O150" s="96"/>
      <c r="P150" s="96"/>
      <c r="Q150" s="96"/>
      <c r="R150" s="51"/>
      <c r="S150" s="33"/>
      <c r="T150" s="161"/>
      <c r="U150" s="162"/>
      <c r="V150" s="33"/>
      <c r="W150" s="108"/>
      <c r="X150" s="106"/>
      <c r="Y150" s="431"/>
      <c r="Z150" s="191"/>
      <c r="AA150" s="239"/>
      <c r="AB150" s="238"/>
      <c r="AC150" s="191"/>
      <c r="AD150" s="239"/>
      <c r="AE150" s="238"/>
      <c r="AF150" s="191"/>
      <c r="AG150" s="239"/>
      <c r="AH150" s="432"/>
      <c r="AI150" s="354"/>
    </row>
    <row r="151" spans="1:35" ht="18" customHeight="1" x14ac:dyDescent="0.35">
      <c r="A151" s="2" t="s">
        <v>22</v>
      </c>
      <c r="B151" s="6">
        <f>B98+B103+B146</f>
        <v>1302.989101464535</v>
      </c>
      <c r="C151" s="1"/>
      <c r="D151" s="8">
        <f>D98+D103+D146</f>
        <v>97.775168658691214</v>
      </c>
      <c r="E151" s="6">
        <f>E98+E103+E146</f>
        <v>89.736759946683563</v>
      </c>
      <c r="F151" s="1"/>
      <c r="G151" s="8">
        <f>G98+G103+G146</f>
        <v>6.8628879272024657</v>
      </c>
      <c r="H151" s="6">
        <f>H98+H103+H146</f>
        <v>0</v>
      </c>
      <c r="I151" s="1"/>
      <c r="J151" s="8">
        <f>J98+J103+J146</f>
        <v>0</v>
      </c>
      <c r="K151" s="6">
        <f t="shared" ref="K151:K153" si="115">+B151+E151+H151</f>
        <v>1392.7258614112186</v>
      </c>
      <c r="L151" s="8">
        <f>D151+G151+J151</f>
        <v>104.63805658589368</v>
      </c>
      <c r="M151" s="6">
        <f>M98+M103+M146</f>
        <v>0</v>
      </c>
      <c r="N151" s="6"/>
      <c r="O151" s="7"/>
      <c r="P151" s="7"/>
      <c r="Q151" s="7"/>
      <c r="R151" s="51"/>
      <c r="S151" s="8">
        <f>S98+S103+S146</f>
        <v>0</v>
      </c>
      <c r="T151" s="161"/>
      <c r="U151" s="163"/>
      <c r="V151" s="33"/>
      <c r="W151" s="11">
        <f>L151+S151+V151</f>
        <v>104.63805658589368</v>
      </c>
      <c r="X151" s="52"/>
      <c r="Y151" s="424">
        <f t="shared" ref="Y151:AC152" si="116">Y98+Y103+Y146</f>
        <v>5.1302858627892221</v>
      </c>
      <c r="Z151" s="35">
        <f>Z98+Z103+Z146</f>
        <v>2.8444500725574606</v>
      </c>
      <c r="AA151" s="36">
        <f>AA98+AA103+AA146</f>
        <v>7.9747359353466827</v>
      </c>
      <c r="AB151" s="236">
        <f t="shared" si="116"/>
        <v>0</v>
      </c>
      <c r="AC151" s="35">
        <f t="shared" si="116"/>
        <v>0</v>
      </c>
      <c r="AD151" s="36">
        <f t="shared" ref="AD151:AD152" si="117">SUM(AB151:AC151)</f>
        <v>0</v>
      </c>
      <c r="AE151" s="236">
        <f t="shared" ref="AE151:AE152" si="118">AE98+AE103+AE146</f>
        <v>0</v>
      </c>
      <c r="AF151" s="35"/>
      <c r="AG151" s="36">
        <f>SUM(AE151:AF151)</f>
        <v>0</v>
      </c>
      <c r="AH151" s="426">
        <f>AA151+AD151+AG151</f>
        <v>7.9747359353466827</v>
      </c>
      <c r="AI151" s="354"/>
    </row>
    <row r="152" spans="1:35" ht="18" customHeight="1" x14ac:dyDescent="0.35">
      <c r="A152" s="2" t="s">
        <v>23</v>
      </c>
      <c r="B152" s="6">
        <f>B99+B104+B147</f>
        <v>1302.989101464535</v>
      </c>
      <c r="C152" s="1"/>
      <c r="D152" s="33">
        <f>D99+D104+D147</f>
        <v>41.219445043627083</v>
      </c>
      <c r="E152" s="6">
        <f>E99+E104+E147</f>
        <v>89.736759946683563</v>
      </c>
      <c r="F152" s="1"/>
      <c r="G152" s="33">
        <f>G99+G104+G147</f>
        <v>2.7060389172202268</v>
      </c>
      <c r="H152" s="6">
        <f>H99+H104+H147</f>
        <v>0</v>
      </c>
      <c r="I152" s="1"/>
      <c r="J152" s="33">
        <f>J99+J104+J147</f>
        <v>0</v>
      </c>
      <c r="K152" s="6">
        <f t="shared" si="115"/>
        <v>1392.7258614112186</v>
      </c>
      <c r="L152" s="31">
        <f>D152+G152+J152</f>
        <v>43.925483960847309</v>
      </c>
      <c r="M152" s="6">
        <f>M99+M104+M147</f>
        <v>3919.716346091393</v>
      </c>
      <c r="N152" s="6"/>
      <c r="O152" s="7"/>
      <c r="P152" s="7"/>
      <c r="Q152" s="7"/>
      <c r="R152" s="51"/>
      <c r="S152" s="33">
        <f>S99+S104+S147</f>
        <v>37.809422731423815</v>
      </c>
      <c r="T152" s="161"/>
      <c r="U152" s="163"/>
      <c r="V152" s="33"/>
      <c r="W152" s="11">
        <f>L152+S152+V152</f>
        <v>81.734906692271124</v>
      </c>
      <c r="X152" s="52"/>
      <c r="Y152" s="424">
        <f t="shared" si="116"/>
        <v>0</v>
      </c>
      <c r="Z152" s="35">
        <f t="shared" si="116"/>
        <v>0</v>
      </c>
      <c r="AA152" s="36">
        <f t="shared" si="116"/>
        <v>0</v>
      </c>
      <c r="AB152" s="236">
        <f t="shared" si="116"/>
        <v>7.6896749999999985</v>
      </c>
      <c r="AC152" s="35">
        <f t="shared" si="116"/>
        <v>0.35971067211572716</v>
      </c>
      <c r="AD152" s="40">
        <f t="shared" si="117"/>
        <v>8.0493856721157258</v>
      </c>
      <c r="AE152" s="236">
        <f t="shared" si="118"/>
        <v>0.65099481261923575</v>
      </c>
      <c r="AF152" s="35"/>
      <c r="AG152" s="40">
        <f>SUM(AE152:AF152)</f>
        <v>0.65099481261923575</v>
      </c>
      <c r="AH152" s="441">
        <f>AA152+AD152+AG152</f>
        <v>8.7003804847349606</v>
      </c>
      <c r="AI152" s="35"/>
    </row>
    <row r="153" spans="1:35" s="17" customFormat="1" ht="22.5" customHeight="1" x14ac:dyDescent="0.25">
      <c r="A153" s="140" t="s">
        <v>33</v>
      </c>
      <c r="B153" s="65">
        <f>B100+B105+B148</f>
        <v>1302.989101464535</v>
      </c>
      <c r="C153" s="100"/>
      <c r="D153" s="101">
        <f>SUM(D151:D152)</f>
        <v>138.9946137023183</v>
      </c>
      <c r="E153" s="65">
        <f>E100+E105+E148</f>
        <v>89.736759946683563</v>
      </c>
      <c r="F153" s="100"/>
      <c r="G153" s="101">
        <f>SUM(G151:G152)</f>
        <v>9.5689268444226929</v>
      </c>
      <c r="H153" s="65"/>
      <c r="I153" s="100"/>
      <c r="J153" s="101">
        <f>SUM(J151:J152)</f>
        <v>0</v>
      </c>
      <c r="K153" s="65">
        <f t="shared" si="115"/>
        <v>1392.7258614112186</v>
      </c>
      <c r="L153" s="101">
        <f>SUM(L151:L152)</f>
        <v>148.563540546741</v>
      </c>
      <c r="M153" s="164">
        <f>+M100+M105+M148</f>
        <v>3919.716346091393</v>
      </c>
      <c r="N153" s="164"/>
      <c r="O153" s="165"/>
      <c r="P153" s="165"/>
      <c r="Q153" s="165"/>
      <c r="R153" s="104"/>
      <c r="S153" s="101">
        <f>SUM(S151:S152)</f>
        <v>37.809422731423815</v>
      </c>
      <c r="T153" s="166"/>
      <c r="U153" s="70"/>
      <c r="V153" s="101"/>
      <c r="W153" s="121">
        <f>SUM(W151:W152)</f>
        <v>186.3729632781648</v>
      </c>
      <c r="X153" s="106"/>
      <c r="Y153" s="431">
        <f>SUM(Y151:Y152)</f>
        <v>5.1302858627892221</v>
      </c>
      <c r="Z153" s="191">
        <f>SUM(Z151:Z152)</f>
        <v>2.8444500725574606</v>
      </c>
      <c r="AA153" s="239">
        <f>SUM(AA151:AA152)</f>
        <v>7.9747359353466827</v>
      </c>
      <c r="AB153" s="238">
        <f>SUM(AB151:AB152)</f>
        <v>7.6896749999999985</v>
      </c>
      <c r="AC153" s="191">
        <f>SUM(AC151:AC152)</f>
        <v>0.35971067211572716</v>
      </c>
      <c r="AD153" s="36">
        <f t="shared" ref="AD153" si="119">SUM(AD151:AD152)</f>
        <v>8.0493856721157258</v>
      </c>
      <c r="AE153" s="238">
        <f>SUM(AE151:AE152)</f>
        <v>0.65099481261923575</v>
      </c>
      <c r="AF153" s="191"/>
      <c r="AG153" s="36">
        <f t="shared" ref="AG153" si="120">SUM(AG151:AG152)</f>
        <v>0.65099481261923575</v>
      </c>
      <c r="AH153" s="426">
        <f>SUM(AH151:AH152)</f>
        <v>16.675116420081643</v>
      </c>
      <c r="AI153" s="354"/>
    </row>
    <row r="154" spans="1:35" ht="7.5" customHeight="1" thickBot="1" x14ac:dyDescent="0.3">
      <c r="A154" s="63"/>
      <c r="B154" s="6"/>
      <c r="C154" s="1"/>
      <c r="D154" s="8"/>
      <c r="E154" s="6"/>
      <c r="F154" s="1"/>
      <c r="G154" s="8"/>
      <c r="H154" s="6"/>
      <c r="I154" s="1"/>
      <c r="J154" s="8"/>
      <c r="K154" s="6"/>
      <c r="L154" s="8"/>
      <c r="M154" s="6"/>
      <c r="N154" s="6"/>
      <c r="O154" s="7"/>
      <c r="P154" s="7"/>
      <c r="Q154" s="7"/>
      <c r="R154" s="51"/>
      <c r="S154" s="8"/>
      <c r="T154" s="107"/>
      <c r="U154" s="20"/>
      <c r="V154" s="8"/>
      <c r="W154" s="108"/>
      <c r="X154" s="106"/>
      <c r="Y154" s="433"/>
      <c r="Z154" s="407"/>
      <c r="AA154" s="408"/>
      <c r="AB154" s="406"/>
      <c r="AC154" s="407"/>
      <c r="AD154" s="408"/>
      <c r="AE154" s="406"/>
      <c r="AF154" s="407"/>
      <c r="AG154" s="408"/>
      <c r="AH154" s="434"/>
      <c r="AI154" s="354"/>
    </row>
    <row r="155" spans="1:35" ht="22.5" customHeight="1" thickTop="1" x14ac:dyDescent="0.3">
      <c r="A155" s="76" t="s">
        <v>34</v>
      </c>
      <c r="B155" s="110"/>
      <c r="C155" s="111"/>
      <c r="D155" s="112"/>
      <c r="E155" s="110"/>
      <c r="F155" s="111"/>
      <c r="G155" s="112"/>
      <c r="H155" s="110"/>
      <c r="I155" s="111"/>
      <c r="J155" s="112"/>
      <c r="K155" s="110"/>
      <c r="L155" s="112"/>
      <c r="M155" s="110"/>
      <c r="N155" s="110"/>
      <c r="O155" s="113"/>
      <c r="P155" s="113"/>
      <c r="Q155" s="113"/>
      <c r="R155" s="114"/>
      <c r="S155" s="112"/>
      <c r="T155" s="115"/>
      <c r="U155" s="116"/>
      <c r="V155" s="112"/>
      <c r="W155" s="117"/>
      <c r="X155" s="106"/>
      <c r="Y155" s="431"/>
      <c r="Z155" s="191"/>
      <c r="AA155" s="239"/>
      <c r="AB155" s="238"/>
      <c r="AC155" s="191"/>
      <c r="AD155" s="239"/>
      <c r="AE155" s="238"/>
      <c r="AF155" s="191"/>
      <c r="AG155" s="239"/>
      <c r="AH155" s="432"/>
      <c r="AI155" s="354"/>
    </row>
    <row r="156" spans="1:35" ht="22.5" customHeight="1" x14ac:dyDescent="0.3">
      <c r="A156" s="88"/>
      <c r="B156" s="6"/>
      <c r="C156" s="41"/>
      <c r="D156" s="8"/>
      <c r="E156" s="6"/>
      <c r="F156" s="41"/>
      <c r="G156" s="8"/>
      <c r="H156" s="6"/>
      <c r="I156" s="41"/>
      <c r="J156" s="8"/>
      <c r="K156" s="6"/>
      <c r="L156" s="8"/>
      <c r="M156" s="6"/>
      <c r="N156" s="6"/>
      <c r="O156" s="7"/>
      <c r="P156" s="7"/>
      <c r="Q156" s="7"/>
      <c r="R156" s="51"/>
      <c r="S156" s="8"/>
      <c r="T156" s="107"/>
      <c r="U156" s="20"/>
      <c r="V156" s="8"/>
      <c r="W156" s="108"/>
      <c r="X156" s="106"/>
      <c r="Y156" s="431"/>
      <c r="Z156" s="191"/>
      <c r="AA156" s="239"/>
      <c r="AB156" s="238"/>
      <c r="AC156" s="191"/>
      <c r="AD156" s="239"/>
      <c r="AE156" s="238"/>
      <c r="AF156" s="191"/>
      <c r="AG156" s="239"/>
      <c r="AH156" s="432"/>
      <c r="AI156" s="354"/>
    </row>
    <row r="157" spans="1:35" ht="22.5" customHeight="1" x14ac:dyDescent="0.25">
      <c r="A157" s="63" t="s">
        <v>64</v>
      </c>
      <c r="B157" s="6"/>
      <c r="C157" s="1"/>
      <c r="D157" s="8"/>
      <c r="E157" s="6"/>
      <c r="F157" s="1"/>
      <c r="G157" s="8"/>
      <c r="H157" s="6"/>
      <c r="I157" s="1"/>
      <c r="J157" s="8"/>
      <c r="K157" s="6"/>
      <c r="L157" s="8"/>
      <c r="M157" s="6"/>
      <c r="N157" s="6"/>
      <c r="O157" s="7"/>
      <c r="P157" s="7"/>
      <c r="Q157" s="7"/>
      <c r="R157" s="51"/>
      <c r="S157" s="8"/>
      <c r="T157" s="107"/>
      <c r="U157" s="20"/>
      <c r="V157" s="8"/>
      <c r="W157" s="11"/>
      <c r="X157" s="52"/>
      <c r="Y157" s="424"/>
      <c r="Z157" s="35"/>
      <c r="AA157" s="36"/>
      <c r="AB157" s="236"/>
      <c r="AC157" s="35"/>
      <c r="AD157" s="36"/>
      <c r="AE157" s="236"/>
      <c r="AF157" s="35"/>
      <c r="AG157" s="36"/>
      <c r="AH157" s="426"/>
      <c r="AI157" s="354"/>
    </row>
    <row r="158" spans="1:35" ht="22.5" customHeight="1" x14ac:dyDescent="0.2">
      <c r="A158" s="2" t="s">
        <v>22</v>
      </c>
      <c r="B158" s="6">
        <f>B162</f>
        <v>41.188793000000068</v>
      </c>
      <c r="C158" s="1">
        <v>7.0349999999999996E-2</v>
      </c>
      <c r="D158" s="8">
        <f>+B158*C158</f>
        <v>2.8976315875500047</v>
      </c>
      <c r="E158" s="6"/>
      <c r="F158" s="1"/>
      <c r="G158" s="8"/>
      <c r="H158" s="6"/>
      <c r="I158" s="1"/>
      <c r="J158" s="8"/>
      <c r="K158" s="6">
        <f>+B158+E158+H158</f>
        <v>41.188793000000068</v>
      </c>
      <c r="L158" s="8">
        <f>+D158+G158+J158</f>
        <v>2.8976315875500047</v>
      </c>
      <c r="M158" s="6"/>
      <c r="N158" s="6"/>
      <c r="O158" s="7"/>
      <c r="P158" s="7"/>
      <c r="Q158" s="7"/>
      <c r="R158" s="51"/>
      <c r="S158" s="8"/>
      <c r="T158" s="107"/>
      <c r="U158" s="20"/>
      <c r="V158" s="8"/>
      <c r="W158" s="11">
        <f>L158+S158+V158</f>
        <v>2.8976315875500047</v>
      </c>
      <c r="X158" s="52"/>
      <c r="Y158" s="422">
        <v>0.17216915474000027</v>
      </c>
      <c r="Z158" s="313">
        <v>4.3248232650000065E-2</v>
      </c>
      <c r="AA158" s="240">
        <f>SUM(Y158:Z158)</f>
        <v>0.21541738739000033</v>
      </c>
      <c r="AB158" s="236"/>
      <c r="AC158" s="35"/>
      <c r="AD158" s="240">
        <f>SUM(AB158:AC158)</f>
        <v>0</v>
      </c>
      <c r="AE158" s="236"/>
      <c r="AF158" s="35"/>
      <c r="AG158" s="240">
        <f>SUM(AE158:AF158)</f>
        <v>0</v>
      </c>
      <c r="AH158" s="427">
        <f>AA158+AD158+AG158</f>
        <v>0.21541738739000033</v>
      </c>
      <c r="AI158" s="354"/>
    </row>
    <row r="159" spans="1:35" ht="22.5" customHeight="1" x14ac:dyDescent="0.2">
      <c r="A159" s="2" t="s">
        <v>23</v>
      </c>
      <c r="B159" s="6"/>
      <c r="C159" s="1"/>
      <c r="D159" s="8"/>
      <c r="E159" s="6"/>
      <c r="F159" s="1"/>
      <c r="G159" s="8"/>
      <c r="H159" s="6"/>
      <c r="I159" s="1"/>
      <c r="J159" s="8"/>
      <c r="K159" s="6"/>
      <c r="L159" s="8"/>
      <c r="M159" s="6"/>
      <c r="N159" s="6"/>
      <c r="O159" s="7"/>
      <c r="P159" s="7"/>
      <c r="Q159" s="7"/>
      <c r="R159" s="51"/>
      <c r="S159" s="8"/>
      <c r="T159" s="107"/>
      <c r="U159" s="20"/>
      <c r="V159" s="8"/>
      <c r="W159" s="11"/>
      <c r="X159" s="52"/>
      <c r="Y159" s="424"/>
      <c r="Z159" s="35"/>
      <c r="AA159" s="36"/>
      <c r="AB159" s="236"/>
      <c r="AC159" s="35"/>
      <c r="AD159" s="36"/>
      <c r="AE159" s="236"/>
      <c r="AF159" s="35"/>
      <c r="AG159" s="36"/>
      <c r="AH159" s="426"/>
      <c r="AI159" s="354"/>
    </row>
    <row r="160" spans="1:35" ht="22.5" customHeight="1" x14ac:dyDescent="0.2">
      <c r="A160" s="2" t="s">
        <v>26</v>
      </c>
      <c r="B160" s="6">
        <f>'Revenues at 2025 DSM Riders'!B160</f>
        <v>0</v>
      </c>
      <c r="C160" s="1">
        <v>3.0979999999999997E-2</v>
      </c>
      <c r="D160" s="8">
        <f>+B160*C160</f>
        <v>0</v>
      </c>
      <c r="E160" s="6"/>
      <c r="F160" s="1"/>
      <c r="G160" s="8"/>
      <c r="H160" s="6"/>
      <c r="I160" s="1"/>
      <c r="J160" s="8"/>
      <c r="K160" s="6">
        <f>+B160+E160+H160</f>
        <v>0</v>
      </c>
      <c r="L160" s="8">
        <f>+D160+G160+J160</f>
        <v>0</v>
      </c>
      <c r="M160" s="6">
        <f>'Revenues at 2025 DSM Riders'!M160</f>
        <v>180</v>
      </c>
      <c r="N160" s="34">
        <v>13.428190000000001</v>
      </c>
      <c r="O160" s="7"/>
      <c r="P160" s="7"/>
      <c r="Q160" s="7"/>
      <c r="R160" s="51">
        <f t="shared" ref="R160:R161" si="121">SUM(N160:Q160)</f>
        <v>13.428190000000001</v>
      </c>
      <c r="S160" s="8">
        <f>+M160*R160/1000</f>
        <v>2.4170742000000001</v>
      </c>
      <c r="T160" s="107"/>
      <c r="U160" s="20"/>
      <c r="V160" s="8"/>
      <c r="W160" s="11">
        <f>L160+S160+V160</f>
        <v>2.4170742000000001</v>
      </c>
      <c r="X160" s="52"/>
      <c r="Y160" s="424"/>
      <c r="Z160" s="35"/>
      <c r="AA160" s="240">
        <f t="shared" ref="AA160:AA161" si="122">SUM(Y160:Z160)</f>
        <v>0</v>
      </c>
      <c r="AB160" s="234">
        <v>0</v>
      </c>
      <c r="AC160" s="200">
        <v>0</v>
      </c>
      <c r="AD160" s="240">
        <f t="shared" ref="AD160" si="123">SUM(AB160:AC160)</f>
        <v>0</v>
      </c>
      <c r="AE160" s="234">
        <v>0</v>
      </c>
      <c r="AF160" s="200"/>
      <c r="AG160" s="240">
        <f>SUM(AE160:AF160)</f>
        <v>0</v>
      </c>
      <c r="AH160" s="427">
        <f>AA160+AD160+AG160</f>
        <v>0</v>
      </c>
      <c r="AI160" s="354"/>
    </row>
    <row r="161" spans="1:35" s="24" customFormat="1" ht="22.5" customHeight="1" x14ac:dyDescent="0.2">
      <c r="A161" s="2" t="s">
        <v>27</v>
      </c>
      <c r="B161" s="122">
        <f>'Revenues at 2025 DSM Riders'!B161</f>
        <v>41.188793000000068</v>
      </c>
      <c r="C161" s="1">
        <f>C160</f>
        <v>3.0979999999999997E-2</v>
      </c>
      <c r="D161" s="31">
        <f>+B161*C161</f>
        <v>1.2760288071400019</v>
      </c>
      <c r="E161" s="122"/>
      <c r="F161" s="1"/>
      <c r="G161" s="31"/>
      <c r="H161" s="122"/>
      <c r="I161" s="91"/>
      <c r="J161" s="31"/>
      <c r="K161" s="122">
        <f>+B161+E161+H161</f>
        <v>41.188793000000068</v>
      </c>
      <c r="L161" s="31">
        <f>+D161+G161+J161</f>
        <v>1.2760288071400019</v>
      </c>
      <c r="M161" s="122">
        <f>'Revenues at 2025 DSM Riders'!M161</f>
        <v>116.592</v>
      </c>
      <c r="N161" s="34">
        <f>N160</f>
        <v>13.428190000000001</v>
      </c>
      <c r="O161" s="148"/>
      <c r="P161" s="148"/>
      <c r="Q161" s="53">
        <v>-0.32</v>
      </c>
      <c r="R161" s="51">
        <f t="shared" si="121"/>
        <v>13.10819</v>
      </c>
      <c r="S161" s="31">
        <f>+M161*R161/1000</f>
        <v>1.5283100884800001</v>
      </c>
      <c r="T161" s="125"/>
      <c r="U161" s="149"/>
      <c r="V161" s="31"/>
      <c r="W161" s="94">
        <f>L161+S161+V161</f>
        <v>2.8043388956200017</v>
      </c>
      <c r="X161" s="54"/>
      <c r="Y161" s="428"/>
      <c r="Z161" s="38"/>
      <c r="AA161" s="240">
        <f t="shared" si="122"/>
        <v>0</v>
      </c>
      <c r="AB161" s="251">
        <v>0.11527758993307659</v>
      </c>
      <c r="AC161" s="199">
        <v>-5.9849128535892091E-3</v>
      </c>
      <c r="AD161" s="240">
        <f t="shared" ref="AD161" si="124">SUM(AB161:AC161)</f>
        <v>0.10929267707948738</v>
      </c>
      <c r="AE161" s="251">
        <v>8.2377586000000145E-4</v>
      </c>
      <c r="AF161" s="199"/>
      <c r="AG161" s="240">
        <f>SUM(AE161:AF161)</f>
        <v>8.2377586000000145E-4</v>
      </c>
      <c r="AH161" s="427">
        <f>AA161+AD161+AG161</f>
        <v>0.11011645293948738</v>
      </c>
      <c r="AI161" s="354"/>
    </row>
    <row r="162" spans="1:35" ht="22.5" customHeight="1" x14ac:dyDescent="0.2">
      <c r="A162" s="2" t="s">
        <v>31</v>
      </c>
      <c r="B162" s="6">
        <f>SUM(B160:B161)</f>
        <v>41.188793000000068</v>
      </c>
      <c r="C162" s="1"/>
      <c r="D162" s="8">
        <f>SUM(D160:D161)</f>
        <v>1.2760288071400019</v>
      </c>
      <c r="E162" s="6"/>
      <c r="F162" s="1"/>
      <c r="G162" s="8"/>
      <c r="H162" s="6"/>
      <c r="I162" s="1"/>
      <c r="J162" s="8"/>
      <c r="K162" s="6">
        <f>SUM(K160:K161)</f>
        <v>41.188793000000068</v>
      </c>
      <c r="L162" s="31">
        <f>SUM(L160:L161)</f>
        <v>1.2760288071400019</v>
      </c>
      <c r="M162" s="6">
        <f>M160+M161</f>
        <v>296.59199999999998</v>
      </c>
      <c r="N162" s="6"/>
      <c r="O162" s="7"/>
      <c r="P162" s="7"/>
      <c r="Q162" s="7"/>
      <c r="R162" s="167"/>
      <c r="S162" s="8">
        <f>SUM(S160:S161)</f>
        <v>3.9453842884800001</v>
      </c>
      <c r="T162" s="107"/>
      <c r="U162" s="20"/>
      <c r="V162" s="8"/>
      <c r="W162" s="94">
        <f>+W160+W161</f>
        <v>5.2214130956200018</v>
      </c>
      <c r="X162" s="54"/>
      <c r="Y162" s="428">
        <f t="shared" ref="Y162:AH162" si="125">+Y160+Y161</f>
        <v>0</v>
      </c>
      <c r="Z162" s="38">
        <f t="shared" si="125"/>
        <v>0</v>
      </c>
      <c r="AA162" s="40">
        <f t="shared" si="125"/>
        <v>0</v>
      </c>
      <c r="AB162" s="235">
        <f t="shared" si="125"/>
        <v>0.11527758993307659</v>
      </c>
      <c r="AC162" s="38">
        <f t="shared" si="125"/>
        <v>-5.9849128535892091E-3</v>
      </c>
      <c r="AD162" s="40">
        <f t="shared" si="125"/>
        <v>0.10929267707948738</v>
      </c>
      <c r="AE162" s="235">
        <f t="shared" si="125"/>
        <v>8.2377586000000145E-4</v>
      </c>
      <c r="AF162" s="199"/>
      <c r="AG162" s="40">
        <f t="shared" si="125"/>
        <v>8.2377586000000145E-4</v>
      </c>
      <c r="AH162" s="441">
        <f t="shared" si="125"/>
        <v>0.11011645293948738</v>
      </c>
      <c r="AI162" s="354"/>
    </row>
    <row r="163" spans="1:35" ht="22.5" customHeight="1" x14ac:dyDescent="0.35">
      <c r="A163" s="2" t="s">
        <v>28</v>
      </c>
      <c r="B163" s="6">
        <f>B162</f>
        <v>41.188793000000068</v>
      </c>
      <c r="C163" s="1">
        <f>C158+C160</f>
        <v>0.10132999999999999</v>
      </c>
      <c r="D163" s="8">
        <f>D158+D162</f>
        <v>4.1736603946900068</v>
      </c>
      <c r="E163" s="6"/>
      <c r="F163" s="1"/>
      <c r="G163" s="8"/>
      <c r="H163" s="6"/>
      <c r="I163" s="1"/>
      <c r="J163" s="8"/>
      <c r="K163" s="92">
        <f>K162</f>
        <v>41.188793000000068</v>
      </c>
      <c r="L163" s="8">
        <f>L158+L162</f>
        <v>4.1736603946900068</v>
      </c>
      <c r="M163" s="6"/>
      <c r="N163" s="6"/>
      <c r="O163" s="7"/>
      <c r="P163" s="7"/>
      <c r="Q163" s="7"/>
      <c r="R163" s="51"/>
      <c r="S163" s="8">
        <f>S158+S162</f>
        <v>3.9453842884800001</v>
      </c>
      <c r="T163" s="107"/>
      <c r="U163" s="20"/>
      <c r="V163" s="8"/>
      <c r="W163" s="11">
        <f>W158+W162</f>
        <v>8.1190446831700065</v>
      </c>
      <c r="X163" s="52"/>
      <c r="Y163" s="424">
        <f t="shared" ref="Y163:AH163" si="126">Y158+Y162</f>
        <v>0.17216915474000027</v>
      </c>
      <c r="Z163" s="35">
        <f t="shared" si="126"/>
        <v>4.3248232650000065E-2</v>
      </c>
      <c r="AA163" s="36">
        <f t="shared" si="126"/>
        <v>0.21541738739000033</v>
      </c>
      <c r="AB163" s="236">
        <f t="shared" si="126"/>
        <v>0.11527758993307659</v>
      </c>
      <c r="AC163" s="35">
        <f t="shared" si="126"/>
        <v>-5.9849128535892091E-3</v>
      </c>
      <c r="AD163" s="36">
        <f t="shared" si="126"/>
        <v>0.10929267707948738</v>
      </c>
      <c r="AE163" s="236">
        <f t="shared" si="126"/>
        <v>8.2377586000000145E-4</v>
      </c>
      <c r="AF163" s="200"/>
      <c r="AG163" s="36">
        <f t="shared" si="126"/>
        <v>8.2377586000000145E-4</v>
      </c>
      <c r="AH163" s="426">
        <f t="shared" si="126"/>
        <v>0.32553384032948773</v>
      </c>
      <c r="AI163" s="354"/>
    </row>
    <row r="164" spans="1:35" ht="10.5" customHeight="1" x14ac:dyDescent="0.25">
      <c r="A164" s="63"/>
      <c r="B164" s="6"/>
      <c r="C164" s="1"/>
      <c r="D164" s="8"/>
      <c r="E164" s="6"/>
      <c r="F164" s="1"/>
      <c r="G164" s="8"/>
      <c r="H164" s="6"/>
      <c r="I164" s="1"/>
      <c r="J164" s="8"/>
      <c r="K164" s="6"/>
      <c r="L164" s="8"/>
      <c r="M164" s="6"/>
      <c r="N164" s="6"/>
      <c r="O164" s="7"/>
      <c r="P164" s="7"/>
      <c r="Q164" s="7"/>
      <c r="R164" s="51"/>
      <c r="S164" s="8"/>
      <c r="T164" s="107"/>
      <c r="U164" s="20"/>
      <c r="V164" s="8"/>
      <c r="W164" s="11"/>
      <c r="X164" s="52"/>
      <c r="Y164" s="424"/>
      <c r="Z164" s="35"/>
      <c r="AA164" s="36"/>
      <c r="AB164" s="236"/>
      <c r="AC164" s="35"/>
      <c r="AD164" s="36"/>
      <c r="AE164" s="236"/>
      <c r="AF164" s="35"/>
      <c r="AG164" s="36"/>
      <c r="AH164" s="426"/>
      <c r="AI164" s="354"/>
    </row>
    <row r="165" spans="1:35" ht="22.5" customHeight="1" x14ac:dyDescent="0.25">
      <c r="A165" s="63" t="s">
        <v>65</v>
      </c>
      <c r="B165" s="6"/>
      <c r="C165" s="1"/>
      <c r="D165" s="8"/>
      <c r="E165" s="6"/>
      <c r="F165" s="1"/>
      <c r="G165" s="8"/>
      <c r="H165" s="6"/>
      <c r="I165" s="1"/>
      <c r="J165" s="8"/>
      <c r="K165" s="6"/>
      <c r="L165" s="8"/>
      <c r="M165" s="6"/>
      <c r="N165" s="6"/>
      <c r="O165" s="7"/>
      <c r="P165" s="7"/>
      <c r="Q165" s="7"/>
      <c r="R165" s="51"/>
      <c r="S165" s="8"/>
      <c r="T165" s="107"/>
      <c r="U165" s="20"/>
      <c r="V165" s="8"/>
      <c r="W165" s="11"/>
      <c r="X165" s="52"/>
      <c r="Y165" s="424"/>
      <c r="Z165" s="35"/>
      <c r="AA165" s="36"/>
      <c r="AB165" s="236"/>
      <c r="AC165" s="35"/>
      <c r="AD165" s="36"/>
      <c r="AE165" s="236"/>
      <c r="AF165" s="35"/>
      <c r="AG165" s="36"/>
      <c r="AH165" s="426"/>
      <c r="AI165" s="354"/>
    </row>
    <row r="166" spans="1:35" ht="22.5" customHeight="1" x14ac:dyDescent="0.2">
      <c r="A166" s="2" t="s">
        <v>22</v>
      </c>
      <c r="B166" s="6">
        <f>'Revenues at 2025 DSM Riders'!B166</f>
        <v>78.143044000000003</v>
      </c>
      <c r="C166" s="1">
        <v>7.4300000000000005E-2</v>
      </c>
      <c r="D166" s="8">
        <f>+B166*C166</f>
        <v>5.8060281692000002</v>
      </c>
      <c r="E166" s="6"/>
      <c r="F166" s="1"/>
      <c r="G166" s="8"/>
      <c r="H166" s="6"/>
      <c r="I166" s="1"/>
      <c r="J166" s="8"/>
      <c r="K166" s="6">
        <f t="shared" ref="K166:K167" si="127">+B166+E166+H166</f>
        <v>78.143044000000003</v>
      </c>
      <c r="L166" s="8">
        <f t="shared" ref="L166:L167" si="128">+D166+G166+J166</f>
        <v>5.8060281692000002</v>
      </c>
      <c r="M166" s="6"/>
      <c r="N166" s="6"/>
      <c r="O166" s="7"/>
      <c r="P166" s="7"/>
      <c r="Q166" s="7"/>
      <c r="R166" s="51"/>
      <c r="S166" s="8"/>
      <c r="T166" s="107"/>
      <c r="U166" s="20"/>
      <c r="V166" s="8"/>
      <c r="W166" s="11">
        <f>L166+S166+V166</f>
        <v>5.8060281692000002</v>
      </c>
      <c r="X166" s="52"/>
      <c r="Y166" s="422">
        <v>0.32273077172000003</v>
      </c>
      <c r="Z166" s="200">
        <v>0.12190314864</v>
      </c>
      <c r="AA166" s="240">
        <f>SUM(Y166:Z166)</f>
        <v>0.44463392036000005</v>
      </c>
      <c r="AB166" s="236"/>
      <c r="AC166" s="35"/>
      <c r="AD166" s="240"/>
      <c r="AE166" s="236"/>
      <c r="AF166" s="35"/>
      <c r="AG166" s="240">
        <f>SUM(AE166:AF166)</f>
        <v>0</v>
      </c>
      <c r="AH166" s="426">
        <f>AA166+AD166+AG166</f>
        <v>0.44463392036000005</v>
      </c>
      <c r="AI166" s="354"/>
    </row>
    <row r="167" spans="1:35" ht="22.5" customHeight="1" x14ac:dyDescent="0.2">
      <c r="A167" s="2" t="s">
        <v>23</v>
      </c>
      <c r="B167" s="6">
        <f>B166</f>
        <v>78.143044000000003</v>
      </c>
      <c r="C167" s="1">
        <f>D167/B167</f>
        <v>0.17480000000000004</v>
      </c>
      <c r="D167" s="31">
        <f>D168-D166</f>
        <v>13.659404091200003</v>
      </c>
      <c r="E167" s="6"/>
      <c r="F167" s="1"/>
      <c r="G167" s="8"/>
      <c r="H167" s="6"/>
      <c r="I167" s="1"/>
      <c r="J167" s="8"/>
      <c r="K167" s="6">
        <f t="shared" si="127"/>
        <v>78.143044000000003</v>
      </c>
      <c r="L167" s="31">
        <f t="shared" si="128"/>
        <v>13.659404091200003</v>
      </c>
      <c r="M167" s="6"/>
      <c r="N167" s="6"/>
      <c r="O167" s="7"/>
      <c r="P167" s="7"/>
      <c r="Q167" s="7"/>
      <c r="R167" s="51"/>
      <c r="S167" s="8"/>
      <c r="T167" s="107"/>
      <c r="U167" s="20"/>
      <c r="V167" s="8"/>
      <c r="W167" s="94">
        <f>L167+S167+V167</f>
        <v>13.659404091200003</v>
      </c>
      <c r="X167" s="54"/>
      <c r="Y167" s="428"/>
      <c r="Z167" s="38"/>
      <c r="AA167" s="240">
        <f>SUM(Y167:Z167)</f>
        <v>0</v>
      </c>
      <c r="AB167" s="251">
        <v>3.5714000000000003E-2</v>
      </c>
      <c r="AC167" s="199">
        <v>2.6714606166191998E-3</v>
      </c>
      <c r="AD167" s="240">
        <f>SUM(AB167:AC167)</f>
        <v>3.8385460616619203E-2</v>
      </c>
      <c r="AE167" s="251">
        <v>0.37899376340000002</v>
      </c>
      <c r="AF167" s="199"/>
      <c r="AG167" s="240">
        <f>SUM(AE167:AF167)</f>
        <v>0.37899376340000002</v>
      </c>
      <c r="AH167" s="442">
        <f>AA167+AD167+AG167</f>
        <v>0.4173792240166192</v>
      </c>
      <c r="AI167" s="354"/>
    </row>
    <row r="168" spans="1:35" s="24" customFormat="1" ht="22.5" customHeight="1" x14ac:dyDescent="0.2">
      <c r="A168" s="2" t="s">
        <v>24</v>
      </c>
      <c r="B168" s="6">
        <f>B167</f>
        <v>78.143044000000003</v>
      </c>
      <c r="C168" s="1">
        <f>C166+C167</f>
        <v>0.24910000000000004</v>
      </c>
      <c r="D168" s="8">
        <f>'Revenues at 2025 DSM Riders'!D168</f>
        <v>19.465432260400004</v>
      </c>
      <c r="E168" s="122"/>
      <c r="F168" s="1"/>
      <c r="G168" s="31"/>
      <c r="H168" s="122"/>
      <c r="I168" s="91"/>
      <c r="J168" s="31"/>
      <c r="K168" s="248">
        <f>K167</f>
        <v>78.143044000000003</v>
      </c>
      <c r="L168" s="8">
        <f>+D168+G168+J168</f>
        <v>19.465432260400004</v>
      </c>
      <c r="M168" s="122"/>
      <c r="N168" s="122"/>
      <c r="O168" s="148"/>
      <c r="P168" s="148"/>
      <c r="Q168" s="148"/>
      <c r="R168" s="51"/>
      <c r="S168" s="31"/>
      <c r="T168" s="125"/>
      <c r="U168" s="149"/>
      <c r="V168" s="31"/>
      <c r="W168" s="11">
        <f>SUM(W166:W167)</f>
        <v>19.465432260400004</v>
      </c>
      <c r="X168" s="52"/>
      <c r="Y168" s="424">
        <f t="shared" ref="Y168:AH168" si="129">SUM(Y166:Y167)</f>
        <v>0.32273077172000003</v>
      </c>
      <c r="Z168" s="35">
        <f t="shared" si="129"/>
        <v>0.12190314864</v>
      </c>
      <c r="AA168" s="36">
        <f t="shared" si="129"/>
        <v>0.44463392036000005</v>
      </c>
      <c r="AB168" s="236">
        <f t="shared" si="129"/>
        <v>3.5714000000000003E-2</v>
      </c>
      <c r="AC168" s="35">
        <f t="shared" si="129"/>
        <v>2.6714606166191998E-3</v>
      </c>
      <c r="AD168" s="36">
        <f t="shared" si="129"/>
        <v>3.8385460616619203E-2</v>
      </c>
      <c r="AE168" s="236">
        <f t="shared" si="129"/>
        <v>0.37899376340000002</v>
      </c>
      <c r="AF168" s="35"/>
      <c r="AG168" s="36">
        <f t="shared" si="129"/>
        <v>0.37899376340000002</v>
      </c>
      <c r="AH168" s="426">
        <f t="shared" si="129"/>
        <v>0.86201314437661924</v>
      </c>
      <c r="AI168" s="354"/>
    </row>
    <row r="169" spans="1:35" s="24" customFormat="1" ht="22.5" customHeight="1" x14ac:dyDescent="0.25">
      <c r="A169" s="63"/>
      <c r="B169" s="122"/>
      <c r="C169" s="1"/>
      <c r="D169" s="222"/>
      <c r="E169" s="122"/>
      <c r="F169" s="1"/>
      <c r="G169" s="31"/>
      <c r="H169" s="122"/>
      <c r="I169" s="91"/>
      <c r="J169" s="31"/>
      <c r="K169" s="122"/>
      <c r="L169" s="31"/>
      <c r="M169" s="122"/>
      <c r="N169" s="122"/>
      <c r="O169" s="148"/>
      <c r="P169" s="148"/>
      <c r="Q169" s="148"/>
      <c r="R169" s="51"/>
      <c r="S169" s="31"/>
      <c r="T169" s="125"/>
      <c r="U169" s="149"/>
      <c r="V169" s="31"/>
      <c r="W169" s="94"/>
      <c r="X169" s="54"/>
      <c r="Y169" s="428"/>
      <c r="Z169" s="38"/>
      <c r="AA169" s="40"/>
      <c r="AB169" s="235"/>
      <c r="AC169" s="38"/>
      <c r="AD169" s="40"/>
      <c r="AE169" s="235"/>
      <c r="AF169" s="38"/>
      <c r="AG169" s="40"/>
      <c r="AH169" s="441"/>
      <c r="AI169" s="354"/>
    </row>
    <row r="170" spans="1:35" s="24" customFormat="1" ht="22.5" customHeight="1" x14ac:dyDescent="0.25">
      <c r="A170" s="63" t="s">
        <v>34</v>
      </c>
      <c r="B170" s="122"/>
      <c r="C170" s="1"/>
      <c r="D170" s="31"/>
      <c r="E170" s="122"/>
      <c r="F170" s="1"/>
      <c r="G170" s="31"/>
      <c r="H170" s="122"/>
      <c r="I170" s="91"/>
      <c r="J170" s="31"/>
      <c r="K170" s="122"/>
      <c r="L170" s="31"/>
      <c r="M170" s="122"/>
      <c r="N170" s="122"/>
      <c r="O170" s="148"/>
      <c r="P170" s="148"/>
      <c r="Q170" s="148"/>
      <c r="R170" s="51"/>
      <c r="S170" s="31"/>
      <c r="T170" s="125"/>
      <c r="U170" s="149"/>
      <c r="V170" s="31"/>
      <c r="W170" s="94"/>
      <c r="X170" s="54"/>
      <c r="Y170" s="428"/>
      <c r="Z170" s="38"/>
      <c r="AA170" s="40"/>
      <c r="AB170" s="235"/>
      <c r="AC170" s="38"/>
      <c r="AD170" s="40"/>
      <c r="AE170" s="235"/>
      <c r="AF170" s="38"/>
      <c r="AG170" s="40"/>
      <c r="AH170" s="441"/>
      <c r="AI170" s="354"/>
    </row>
    <row r="171" spans="1:35" s="24" customFormat="1" ht="22.5" customHeight="1" x14ac:dyDescent="0.25">
      <c r="A171" s="63" t="s">
        <v>22</v>
      </c>
      <c r="B171" s="6">
        <f>B158+B166</f>
        <v>119.33183700000006</v>
      </c>
      <c r="C171" s="1"/>
      <c r="D171" s="8">
        <f>D158+D166</f>
        <v>8.7036597567500049</v>
      </c>
      <c r="E171" s="122"/>
      <c r="F171" s="1"/>
      <c r="G171" s="31"/>
      <c r="H171" s="122"/>
      <c r="I171" s="91"/>
      <c r="J171" s="31"/>
      <c r="K171" s="6">
        <f t="shared" ref="K171:K172" si="130">+B171+E171+H171</f>
        <v>119.33183700000006</v>
      </c>
      <c r="L171" s="8">
        <f t="shared" ref="L171:L172" si="131">+D171+G171+J171</f>
        <v>8.7036597567500049</v>
      </c>
      <c r="M171" s="6">
        <f>M158+M166</f>
        <v>0</v>
      </c>
      <c r="N171" s="6"/>
      <c r="O171" s="7"/>
      <c r="P171" s="7"/>
      <c r="Q171" s="7"/>
      <c r="R171" s="51"/>
      <c r="S171" s="8">
        <f>S158+S166</f>
        <v>0</v>
      </c>
      <c r="T171" s="125"/>
      <c r="U171" s="149"/>
      <c r="V171" s="31"/>
      <c r="W171" s="11">
        <f>L171+S171+V171</f>
        <v>8.7036597567500049</v>
      </c>
      <c r="X171" s="52"/>
      <c r="Y171" s="424">
        <f>Y158+Y166</f>
        <v>0.49489992646000031</v>
      </c>
      <c r="Z171" s="35">
        <f>Z158+Z166</f>
        <v>0.16515138129000007</v>
      </c>
      <c r="AA171" s="240">
        <f>SUM(Y171:Z171)</f>
        <v>0.66005130775000032</v>
      </c>
      <c r="AB171" s="236">
        <f>AB158+AB166</f>
        <v>0</v>
      </c>
      <c r="AC171" s="35">
        <f>AC158+AC166</f>
        <v>0</v>
      </c>
      <c r="AD171" s="240">
        <f>SUM(AB171:AC171)</f>
        <v>0</v>
      </c>
      <c r="AE171" s="236">
        <f>AE158+AE166</f>
        <v>0</v>
      </c>
      <c r="AF171" s="35"/>
      <c r="AG171" s="240">
        <f>SUM(AE171:AF171)</f>
        <v>0</v>
      </c>
      <c r="AH171" s="426">
        <f>AA171+AD171+AG171</f>
        <v>0.66005130775000032</v>
      </c>
      <c r="AI171" s="354"/>
    </row>
    <row r="172" spans="1:35" s="24" customFormat="1" ht="22.5" customHeight="1" x14ac:dyDescent="0.25">
      <c r="A172" s="63" t="s">
        <v>23</v>
      </c>
      <c r="B172" s="6">
        <f>B162+B167</f>
        <v>119.33183700000006</v>
      </c>
      <c r="C172" s="1"/>
      <c r="D172" s="31">
        <f>D162+D167</f>
        <v>14.935432898340004</v>
      </c>
      <c r="E172" s="122"/>
      <c r="F172" s="1"/>
      <c r="G172" s="31"/>
      <c r="H172" s="122"/>
      <c r="I172" s="91"/>
      <c r="J172" s="31"/>
      <c r="K172" s="6">
        <f t="shared" si="130"/>
        <v>119.33183700000006</v>
      </c>
      <c r="L172" s="31">
        <f t="shared" si="131"/>
        <v>14.935432898340004</v>
      </c>
      <c r="M172" s="6">
        <f>M162+M167</f>
        <v>296.59199999999998</v>
      </c>
      <c r="N172" s="168"/>
      <c r="O172" s="169"/>
      <c r="P172" s="169"/>
      <c r="Q172" s="169"/>
      <c r="R172" s="135"/>
      <c r="S172" s="31">
        <f>S162+S167</f>
        <v>3.9453842884800001</v>
      </c>
      <c r="T172" s="125"/>
      <c r="U172" s="149"/>
      <c r="V172" s="31"/>
      <c r="W172" s="94">
        <f>L172+S172+V172</f>
        <v>18.880817186820003</v>
      </c>
      <c r="X172" s="54"/>
      <c r="Y172" s="428">
        <f>Y162+Y167</f>
        <v>0</v>
      </c>
      <c r="Z172" s="38">
        <f>Z162+Z167</f>
        <v>0</v>
      </c>
      <c r="AA172" s="240">
        <f>SUM(Y172:Z172)</f>
        <v>0</v>
      </c>
      <c r="AB172" s="235">
        <f>AB162+AB167</f>
        <v>0.1509915899330766</v>
      </c>
      <c r="AC172" s="38">
        <f>AC162+AC167</f>
        <v>-3.3134522369700093E-3</v>
      </c>
      <c r="AD172" s="240">
        <f>SUM(AB172:AC172)</f>
        <v>0.14767813769610658</v>
      </c>
      <c r="AE172" s="235">
        <f>AE162+AE167</f>
        <v>0.37981753926</v>
      </c>
      <c r="AF172" s="38"/>
      <c r="AG172" s="240">
        <f>SUM(AE172:AF172)</f>
        <v>0.37981753926</v>
      </c>
      <c r="AH172" s="441">
        <f>AA172+AD172+AG172</f>
        <v>0.52749567695610655</v>
      </c>
      <c r="AI172" s="354"/>
    </row>
    <row r="173" spans="1:35" s="17" customFormat="1" ht="22.5" customHeight="1" x14ac:dyDescent="0.25">
      <c r="A173" s="170" t="s">
        <v>14</v>
      </c>
      <c r="B173" s="65">
        <f>B172</f>
        <v>119.33183700000006</v>
      </c>
      <c r="C173" s="100"/>
      <c r="D173" s="101">
        <f>SUM(D171:D172)</f>
        <v>23.63909265509001</v>
      </c>
      <c r="E173" s="65"/>
      <c r="F173" s="100"/>
      <c r="G173" s="101"/>
      <c r="H173" s="65"/>
      <c r="I173" s="100"/>
      <c r="J173" s="101"/>
      <c r="K173" s="65">
        <f>K172</f>
        <v>119.33183700000006</v>
      </c>
      <c r="L173" s="101">
        <f>+D173+G173+J173</f>
        <v>23.63909265509001</v>
      </c>
      <c r="M173" s="65"/>
      <c r="N173" s="103"/>
      <c r="O173" s="103"/>
      <c r="P173" s="103"/>
      <c r="Q173" s="103"/>
      <c r="R173" s="171"/>
      <c r="S173" s="101">
        <f>SUM(S171:S172)</f>
        <v>3.9453842884800001</v>
      </c>
      <c r="T173" s="69"/>
      <c r="U173" s="70"/>
      <c r="V173" s="101"/>
      <c r="W173" s="121">
        <f>SUM(W171:W172)</f>
        <v>27.58447694357001</v>
      </c>
      <c r="X173" s="106"/>
      <c r="Y173" s="431">
        <f t="shared" ref="Y173:AH173" si="132">SUM(Y171:Y172)</f>
        <v>0.49489992646000031</v>
      </c>
      <c r="Z173" s="191">
        <f t="shared" si="132"/>
        <v>0.16515138129000007</v>
      </c>
      <c r="AA173" s="36">
        <f t="shared" si="132"/>
        <v>0.66005130775000032</v>
      </c>
      <c r="AB173" s="238">
        <f t="shared" si="132"/>
        <v>0.1509915899330766</v>
      </c>
      <c r="AC173" s="191">
        <f t="shared" si="132"/>
        <v>-3.3134522369700093E-3</v>
      </c>
      <c r="AD173" s="36">
        <f t="shared" si="132"/>
        <v>0.14767813769610658</v>
      </c>
      <c r="AE173" s="238">
        <f t="shared" si="132"/>
        <v>0.37981753926</v>
      </c>
      <c r="AF173" s="191"/>
      <c r="AG173" s="36">
        <f t="shared" si="132"/>
        <v>0.37981753926</v>
      </c>
      <c r="AH173" s="432">
        <f t="shared" si="132"/>
        <v>1.1875469847061069</v>
      </c>
      <c r="AI173" s="354"/>
    </row>
    <row r="174" spans="1:35" ht="11.25" customHeight="1" x14ac:dyDescent="0.25">
      <c r="A174" s="63"/>
      <c r="B174" s="6"/>
      <c r="C174" s="1"/>
      <c r="D174" s="8"/>
      <c r="E174" s="6"/>
      <c r="F174" s="1"/>
      <c r="G174" s="8"/>
      <c r="H174" s="6"/>
      <c r="I174" s="1"/>
      <c r="J174" s="8"/>
      <c r="K174" s="6"/>
      <c r="L174" s="8"/>
      <c r="M174" s="6"/>
      <c r="N174" s="7"/>
      <c r="O174" s="7"/>
      <c r="P174" s="7"/>
      <c r="Q174" s="7"/>
      <c r="R174" s="172"/>
      <c r="S174" s="8"/>
      <c r="T174" s="107"/>
      <c r="U174" s="20"/>
      <c r="V174" s="8"/>
      <c r="W174" s="108"/>
      <c r="X174" s="106"/>
      <c r="Y174" s="431"/>
      <c r="Z174" s="191"/>
      <c r="AA174" s="239"/>
      <c r="AB174" s="238"/>
      <c r="AC174" s="191"/>
      <c r="AD174" s="239"/>
      <c r="AE174" s="238"/>
      <c r="AF174" s="191"/>
      <c r="AG174" s="239"/>
      <c r="AH174" s="432"/>
      <c r="AI174" s="354"/>
    </row>
    <row r="175" spans="1:35" ht="21.6" customHeight="1" x14ac:dyDescent="0.25">
      <c r="A175" s="63" t="s">
        <v>16</v>
      </c>
      <c r="B175" s="6"/>
      <c r="C175" s="1"/>
      <c r="D175" s="8"/>
      <c r="E175" s="6"/>
      <c r="F175" s="1"/>
      <c r="G175" s="8"/>
      <c r="H175" s="6"/>
      <c r="I175" s="1"/>
      <c r="J175" s="8"/>
      <c r="K175" s="6"/>
      <c r="L175" s="8"/>
      <c r="M175" s="6"/>
      <c r="N175" s="7"/>
      <c r="O175" s="7"/>
      <c r="P175" s="7"/>
      <c r="Q175" s="7"/>
      <c r="R175" s="172"/>
      <c r="S175" s="8"/>
      <c r="T175" s="107"/>
      <c r="U175" s="20"/>
      <c r="V175" s="8"/>
      <c r="W175" s="108"/>
      <c r="X175" s="106"/>
      <c r="Y175" s="431"/>
      <c r="Z175" s="191"/>
      <c r="AA175" s="239"/>
      <c r="AB175" s="238"/>
      <c r="AC175" s="191"/>
      <c r="AD175" s="239"/>
      <c r="AE175" s="238"/>
      <c r="AF175" s="191"/>
      <c r="AG175" s="239"/>
      <c r="AH175" s="432"/>
      <c r="AI175" s="354"/>
    </row>
    <row r="176" spans="1:35" ht="21.6" customHeight="1" x14ac:dyDescent="0.25">
      <c r="A176" s="63" t="s">
        <v>22</v>
      </c>
      <c r="B176" s="6">
        <f>B29+B91+B151+B171</f>
        <v>8018.032953934633</v>
      </c>
      <c r="C176" s="1"/>
      <c r="D176" s="8">
        <f>+D29+D91+D151+D171</f>
        <v>644.57400783750018</v>
      </c>
      <c r="E176" s="6">
        <f>E29+E91+E151+E171</f>
        <v>1600.8551307232058</v>
      </c>
      <c r="F176" s="1"/>
      <c r="G176" s="8">
        <f>+G29+G91+G151+G171</f>
        <v>128.70975712190696</v>
      </c>
      <c r="H176" s="6">
        <f>H29+H91+H151+H171</f>
        <v>228.30099464061891</v>
      </c>
      <c r="I176" s="1"/>
      <c r="J176" s="8">
        <f>+J29+J91+J151+J171</f>
        <v>18.832730375709961</v>
      </c>
      <c r="K176" s="6">
        <f t="shared" ref="K176:K178" si="133">+B176+E176+H176</f>
        <v>9847.1890792984577</v>
      </c>
      <c r="L176" s="8">
        <f t="shared" ref="L176:L177" si="134">+D176+G176+J176</f>
        <v>792.11649533511707</v>
      </c>
      <c r="M176" s="6">
        <f>M29+M91+M151+M171</f>
        <v>0</v>
      </c>
      <c r="N176" s="7"/>
      <c r="O176" s="7"/>
      <c r="P176" s="7"/>
      <c r="Q176" s="7"/>
      <c r="R176" s="172"/>
      <c r="S176" s="8">
        <f>S29+S91+S151+S171</f>
        <v>0</v>
      </c>
      <c r="T176" s="107">
        <f>T29+T91+T151+T171</f>
        <v>0</v>
      </c>
      <c r="U176" s="20"/>
      <c r="V176" s="8">
        <f>V29+V91+V151+V171</f>
        <v>0</v>
      </c>
      <c r="W176" s="11">
        <f>L176+S176+V176</f>
        <v>792.11649533511707</v>
      </c>
      <c r="X176" s="52"/>
      <c r="Y176" s="424">
        <f>Y29+Y91+Y151+Y171</f>
        <v>42.158690404108434</v>
      </c>
      <c r="Z176" s="35">
        <f>Z29+Z91+Z151+Z171</f>
        <v>17.19677939667368</v>
      </c>
      <c r="AA176" s="36">
        <f>SUM(Y176:Z176)</f>
        <v>59.355469800782117</v>
      </c>
      <c r="AB176" s="236">
        <f>AB29+AB91+AB151+AB171</f>
        <v>1.2957446008130287E-2</v>
      </c>
      <c r="AC176" s="35">
        <f>AC29+AC91+AC151+AC171</f>
        <v>2.619440508394183E-4</v>
      </c>
      <c r="AD176" s="36">
        <f>SUM(AB176:AC176)</f>
        <v>1.3219390058969705E-2</v>
      </c>
      <c r="AE176" s="236">
        <f>AE29+AE91+AE151+AE171</f>
        <v>1.6052211894041031E-3</v>
      </c>
      <c r="AF176" s="35"/>
      <c r="AG176" s="36">
        <f>SUM(AE176:AF176)</f>
        <v>1.6052211894041031E-3</v>
      </c>
      <c r="AH176" s="426">
        <f>AH29+AH91+AH151+AH171</f>
        <v>59.370294412030511</v>
      </c>
      <c r="AI176" s="354"/>
    </row>
    <row r="177" spans="1:35" ht="21.6" customHeight="1" x14ac:dyDescent="0.25">
      <c r="A177" s="63" t="s">
        <v>23</v>
      </c>
      <c r="B177" s="6">
        <f>B30+B92+B152+B172</f>
        <v>8018.032953934633</v>
      </c>
      <c r="C177" s="1"/>
      <c r="D177" s="31">
        <f>+D30+D92+D152+D172</f>
        <v>584.75172578407592</v>
      </c>
      <c r="E177" s="6">
        <f>E30+E92+E152+E172</f>
        <v>1600.8551307232058</v>
      </c>
      <c r="F177" s="1"/>
      <c r="G177" s="31">
        <f>+G30+G92+G152+G172</f>
        <v>69.972124294123759</v>
      </c>
      <c r="H177" s="6">
        <f>H30+H92+H152+H172</f>
        <v>228.30099464061891</v>
      </c>
      <c r="I177" s="1"/>
      <c r="J177" s="31">
        <f>+J30+J92+J152+J172</f>
        <v>5.9409352701766363</v>
      </c>
      <c r="K177" s="6">
        <f t="shared" si="133"/>
        <v>9847.1890792984577</v>
      </c>
      <c r="L177" s="31">
        <f t="shared" si="134"/>
        <v>660.66478534837631</v>
      </c>
      <c r="M177" s="6">
        <f>M30+M92+M152+M172</f>
        <v>11331.12537861183</v>
      </c>
      <c r="N177" s="7"/>
      <c r="O177" s="7"/>
      <c r="P177" s="7"/>
      <c r="Q177" s="7"/>
      <c r="R177" s="172"/>
      <c r="S177" s="31">
        <f>S30+S92+S152+S172</f>
        <v>119.25489885098307</v>
      </c>
      <c r="T177" s="6">
        <f>T30+T92+T152+T172</f>
        <v>6.2565997383190375</v>
      </c>
      <c r="U177" s="20"/>
      <c r="V177" s="31">
        <f>V30+V92+V152+V172</f>
        <v>120.62557843445714</v>
      </c>
      <c r="W177" s="94">
        <f>L177+S177+V177</f>
        <v>900.54526263381649</v>
      </c>
      <c r="X177" s="54"/>
      <c r="Y177" s="428">
        <f>Y30+Y92+Y152+Y172</f>
        <v>0</v>
      </c>
      <c r="Z177" s="38">
        <f>Z30+Z92+Z152+Z172</f>
        <v>0</v>
      </c>
      <c r="AA177" s="40">
        <f>SUM(Y177:Z177)</f>
        <v>0</v>
      </c>
      <c r="AB177" s="235">
        <f>AB30+AB92+AB152+AB172</f>
        <v>63.314550143924961</v>
      </c>
      <c r="AC177" s="38">
        <f>AC30+AC92+AC152+AC172</f>
        <v>0.84217146024262557</v>
      </c>
      <c r="AD177" s="40">
        <f>SUM(AB177:AC177)</f>
        <v>64.156721604167586</v>
      </c>
      <c r="AE177" s="235">
        <f>AE30+AE92+AE152+AE172</f>
        <v>24.387888527022145</v>
      </c>
      <c r="AF177" s="38"/>
      <c r="AG177" s="40">
        <f>SUM(AE177:AF177)</f>
        <v>24.387888527022145</v>
      </c>
      <c r="AH177" s="441">
        <f>AH30+AH92+AH152+AH172</f>
        <v>88.544610131189728</v>
      </c>
      <c r="AI177" s="354"/>
    </row>
    <row r="178" spans="1:35" ht="22.5" customHeight="1" thickBot="1" x14ac:dyDescent="0.3">
      <c r="A178" s="173" t="s">
        <v>16</v>
      </c>
      <c r="B178" s="174">
        <f>B31+B93+B153+B173</f>
        <v>8017.8432631849573</v>
      </c>
      <c r="C178" s="175"/>
      <c r="D178" s="176">
        <f>SUM(D176:D177)</f>
        <v>1229.3257336215761</v>
      </c>
      <c r="E178" s="174">
        <f>E31+E93+E153+E173</f>
        <v>1600.1248936584389</v>
      </c>
      <c r="F178" s="175"/>
      <c r="G178" s="176">
        <f>SUM(G176:G177)</f>
        <v>198.68188141603071</v>
      </c>
      <c r="H178" s="174">
        <f>H31+H93+H153+H173</f>
        <v>227.45694312604641</v>
      </c>
      <c r="I178" s="175"/>
      <c r="J178" s="176">
        <f>SUM(J176:J177)</f>
        <v>24.773665645886595</v>
      </c>
      <c r="K178" s="203">
        <f t="shared" si="133"/>
        <v>9845.4250999694414</v>
      </c>
      <c r="L178" s="176">
        <f>+D178+G178+J178</f>
        <v>1452.7812806834934</v>
      </c>
      <c r="M178" s="177">
        <f>SUM(M176:M177)</f>
        <v>11331.12537861183</v>
      </c>
      <c r="N178" s="178"/>
      <c r="O178" s="178"/>
      <c r="P178" s="178"/>
      <c r="Q178" s="178"/>
      <c r="R178" s="179"/>
      <c r="S178" s="180">
        <f>SUM(S176:S177)</f>
        <v>119.25489885098307</v>
      </c>
      <c r="T178" s="190">
        <f>SUM(T176:T177)</f>
        <v>6.2565997383190375</v>
      </c>
      <c r="U178" s="181"/>
      <c r="V178" s="176">
        <f>SUM(V176:V177)</f>
        <v>120.62557843445714</v>
      </c>
      <c r="W178" s="182">
        <f>SUM(W176:W177)</f>
        <v>1692.6617579689337</v>
      </c>
      <c r="X178" s="183"/>
      <c r="Y178" s="445">
        <f t="shared" ref="Y178:AH178" si="135">SUM(Y176:Y177)</f>
        <v>42.158690404108434</v>
      </c>
      <c r="Z178" s="446">
        <f t="shared" si="135"/>
        <v>17.19677939667368</v>
      </c>
      <c r="AA178" s="447">
        <f t="shared" si="135"/>
        <v>59.355469800782117</v>
      </c>
      <c r="AB178" s="448">
        <f t="shared" si="135"/>
        <v>63.327507589933091</v>
      </c>
      <c r="AC178" s="446">
        <f t="shared" si="135"/>
        <v>0.84243340429346503</v>
      </c>
      <c r="AD178" s="447">
        <f t="shared" si="135"/>
        <v>64.16994099422655</v>
      </c>
      <c r="AE178" s="448">
        <f t="shared" si="135"/>
        <v>24.389493748211549</v>
      </c>
      <c r="AF178" s="446"/>
      <c r="AG178" s="447">
        <f t="shared" si="135"/>
        <v>24.389493748211549</v>
      </c>
      <c r="AH178" s="449">
        <f t="shared" si="135"/>
        <v>147.91490454322025</v>
      </c>
      <c r="AI178" s="354"/>
    </row>
    <row r="179" spans="1:35" ht="22.5" customHeight="1" x14ac:dyDescent="0.25">
      <c r="B179" s="184"/>
      <c r="C179" s="185"/>
      <c r="D179" s="186"/>
      <c r="E179" s="20"/>
      <c r="F179" s="185"/>
      <c r="G179" s="20"/>
      <c r="H179" s="20"/>
      <c r="I179" s="185"/>
      <c r="J179" s="20"/>
      <c r="K179" s="184"/>
      <c r="L179" s="186"/>
      <c r="M179" s="184"/>
      <c r="N179" s="184"/>
      <c r="O179" s="184"/>
      <c r="P179" s="184"/>
      <c r="Q179" s="184"/>
      <c r="R179" s="172"/>
      <c r="S179" s="186"/>
      <c r="T179" s="20"/>
      <c r="U179" s="20"/>
      <c r="V179" s="20"/>
      <c r="W179" s="187"/>
      <c r="X179" s="187"/>
      <c r="AC179" s="250"/>
      <c r="AF179" s="250"/>
      <c r="AI179" s="354"/>
    </row>
    <row r="180" spans="1:35" ht="22.5" customHeight="1" x14ac:dyDescent="0.2">
      <c r="B180" s="184"/>
      <c r="C180" s="184"/>
      <c r="D180" s="184"/>
      <c r="E180" s="184"/>
      <c r="F180" s="184"/>
      <c r="G180" s="184"/>
      <c r="H180" s="184"/>
      <c r="I180" s="184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C180" s="197"/>
      <c r="AD180" s="245"/>
      <c r="AE180" s="184"/>
      <c r="AF180" s="197"/>
      <c r="AG180" s="184"/>
      <c r="AI180" s="354"/>
    </row>
    <row r="181" spans="1:35" ht="22.5" customHeight="1" x14ac:dyDescent="0.2">
      <c r="AB181" s="245"/>
      <c r="AC181" s="245"/>
    </row>
    <row r="182" spans="1:35" ht="22.5" customHeight="1" x14ac:dyDescent="0.2">
      <c r="AB182" s="450"/>
      <c r="AC182" s="450"/>
    </row>
    <row r="183" spans="1:35" ht="22.5" customHeight="1" x14ac:dyDescent="0.2">
      <c r="AB183" s="458"/>
      <c r="AC183" s="450"/>
    </row>
  </sheetData>
  <mergeCells count="18">
    <mergeCell ref="A1:A2"/>
    <mergeCell ref="B1:D1"/>
    <mergeCell ref="E1:G1"/>
    <mergeCell ref="H1:J1"/>
    <mergeCell ref="K1:L1"/>
    <mergeCell ref="Q3:Q4"/>
    <mergeCell ref="R3:R4"/>
    <mergeCell ref="T1:V1"/>
    <mergeCell ref="W1:W4"/>
    <mergeCell ref="Y1:AH1"/>
    <mergeCell ref="N2:R2"/>
    <mergeCell ref="Y2:AA3"/>
    <mergeCell ref="AB2:AD3"/>
    <mergeCell ref="AE2:AG3"/>
    <mergeCell ref="N3:N4"/>
    <mergeCell ref="O3:O4"/>
    <mergeCell ref="P3:P4"/>
    <mergeCell ref="M1:S1"/>
  </mergeCells>
  <printOptions horizontalCentered="1" verticalCentered="1"/>
  <pageMargins left="0.25" right="0.25" top="0.75" bottom="0.75" header="0.3" footer="0.3"/>
  <pageSetup paperSize="17" scale="20" fitToHeight="3" orientation="landscape" r:id="rId1"/>
  <headerFooter alignWithMargins="0"/>
  <rowBreaks count="1" manualBreakCount="1">
    <brk id="178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A46A08E4F387429BE855301EC7F951" ma:contentTypeVersion="18" ma:contentTypeDescription="Create a new document." ma:contentTypeScope="" ma:versionID="83d4532183036bd8b4ab0b7ea080fb44">
  <xsd:schema xmlns:xsd="http://www.w3.org/2001/XMLSchema" xmlns:xs="http://www.w3.org/2001/XMLSchema" xmlns:p="http://schemas.microsoft.com/office/2006/metadata/properties" xmlns:ns2="2d42cd52-5cc2-4e41-b715-edd257a9b207" targetNamespace="http://schemas.microsoft.com/office/2006/metadata/properties" ma:root="true" ma:fieldsID="69bea84d5efd1ee98c8d4be8342bacac" ns2:_="">
    <xsd:import namespace="2d42cd52-5cc2-4e41-b715-edd257a9b207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Owner" minOccurs="0"/>
                <xsd:element ref="ns2:FilingDate" minOccurs="0"/>
                <xsd:element ref="ns2:DocType" minOccurs="0"/>
                <xsd:element ref="ns2:Confidentiality" minOccurs="0"/>
                <xsd:element ref="ns2:Participants" minOccurs="0"/>
                <xsd:element ref="ns2:Matter_x0023_" minOccurs="0"/>
                <xsd:element ref="ns2:ProcessName" minOccurs="0"/>
                <xsd:element ref="ns2:Sensitive" minOccurs="0"/>
                <xsd:element ref="ns2:KeyDocument" minOccurs="0"/>
                <xsd:element ref="ns2:Writer" minOccurs="0"/>
                <xsd:element ref="ns2:Exhibit_x0023_" minOccurs="0"/>
                <xsd:element ref="ns2:Topic" minOccurs="0"/>
                <xsd:element ref="ns2:Subtopic" minOccurs="0"/>
                <xsd:element ref="ns2:Year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2cd52-5cc2-4e41-b715-edd257a9b207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list="{618d60ff-f927-462f-9f2a-df72c9afb6b7}" ma:internalName="Status" ma:readOnly="false" ma:showField="Title">
      <xsd:simpleType>
        <xsd:restriction base="dms:Lookup"/>
      </xsd:simpleType>
    </xsd:element>
    <xsd:element name="Owner" ma:index="9" nillable="true" ma:displayName="Owner" ma:list="UserInfo" ma:SharePointGroup="0" ma:internalName="Own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ilingDate" ma:index="10" nillable="true" ma:displayName="Filed/Rec'd Date" ma:format="DateOnly" ma:internalName="FilingDate" ma:readOnly="false">
      <xsd:simpleType>
        <xsd:restriction base="dms:DateTime"/>
      </xsd:simpleType>
    </xsd:element>
    <xsd:element name="DocType" ma:index="11" nillable="true" ma:displayName="Doc Type" ma:list="{f16b4472-2b15-4c69-b803-e038c71179bd}" ma:internalName="DocType" ma:readOnly="false" ma:showField="Title">
      <xsd:simpleType>
        <xsd:restriction base="dms:Lookup"/>
      </xsd:simpleType>
    </xsd:element>
    <xsd:element name="Confidentiality" ma:index="12" nillable="true" ma:displayName="Confidentiality" ma:list="{8634cd95-b1ee-4535-af6d-acf286ce554a}" ma:internalName="Confidentiality" ma:readOnly="false" ma:showField="Title">
      <xsd:simpleType>
        <xsd:restriction base="dms:Lookup"/>
      </xsd:simpleType>
    </xsd:element>
    <xsd:element name="Participants" ma:index="13" nillable="true" ma:displayName="Participant" ma:list="{d08382ad-3874-40ba-bedf-ed0526c42c19}" ma:internalName="Participants" ma:readOnly="false" ma:showField="Title">
      <xsd:simpleType>
        <xsd:restriction base="dms:Lookup"/>
      </xsd:simpleType>
    </xsd:element>
    <xsd:element name="Matter_x0023_" ma:index="14" nillable="true" ma:displayName="Matter #" ma:internalName="Matter_x0023_" ma:readOnly="false">
      <xsd:simpleType>
        <xsd:restriction base="dms:Text">
          <xsd:maxLength value="255"/>
        </xsd:restriction>
      </xsd:simpleType>
    </xsd:element>
    <xsd:element name="ProcessName" ma:index="15" nillable="true" ma:displayName="Process Name" ma:internalName="ProcessName" ma:readOnly="false">
      <xsd:simpleType>
        <xsd:restriction base="dms:Text">
          <xsd:maxLength value="255"/>
        </xsd:restriction>
      </xsd:simpleType>
    </xsd:element>
    <xsd:element name="Sensitive" ma:index="16" nillable="true" ma:displayName="Sensitive" ma:default="0" ma:internalName="Sensitive" ma:readOnly="false">
      <xsd:simpleType>
        <xsd:restriction base="dms:Boolean"/>
      </xsd:simpleType>
    </xsd:element>
    <xsd:element name="KeyDocument" ma:index="17" nillable="true" ma:displayName="Key Document" ma:default="0" ma:format="Dropdown" ma:internalName="KeyDocument">
      <xsd:simpleType>
        <xsd:restriction base="dms:Boolean"/>
      </xsd:simpleType>
    </xsd:element>
    <xsd:element name="Writer" ma:index="18" nillable="true" ma:displayName="Writer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hibit_x0023_" ma:index="19" nillable="true" ma:displayName="Exhibit #" ma:internalName="Exhibit_x0023_" ma:readOnly="false">
      <xsd:simpleType>
        <xsd:restriction base="dms:Text">
          <xsd:maxLength value="255"/>
        </xsd:restriction>
      </xsd:simpleType>
    </xsd:element>
    <xsd:element name="Topic" ma:index="20" nillable="true" ma:displayName="Topic" ma:list="{b8931d9d-2ff5-4d47-abc9-a9fe0fe3940c}" ma:internalName="Topic" ma:readOnly="false" ma:showField="Title">
      <xsd:simpleType>
        <xsd:restriction base="dms:Lookup"/>
      </xsd:simpleType>
    </xsd:element>
    <xsd:element name="Subtopic" ma:index="21" nillable="true" ma:displayName="Subtopic" ma:list="{a49c31ee-cfb8-47a8-8ae9-f9469f87c325}" ma:internalName="Subtopic" ma:readOnly="false" ma:showField="Title">
      <xsd:simpleType>
        <xsd:restriction base="dms:Lookup"/>
      </xsd:simpleType>
    </xsd:element>
    <xsd:element name="Year" ma:index="22" nillable="true" ma:displayName="Year" ma:internalName="Year" ma:readOnly="false">
      <xsd:simpleType>
        <xsd:restriction base="dms:Text">
          <xsd:maxLength value="255"/>
        </xsd:restriction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2d42cd52-5cc2-4e41-b715-edd257a9b207">10</Status>
    <Owner xmlns="2d42cd52-5cc2-4e41-b715-edd257a9b207">
      <UserInfo>
        <DisplayName>Voytek.Grus@nspower.ca</DisplayName>
        <AccountId>41</AccountId>
        <AccountType/>
      </UserInfo>
    </Owner>
    <Writer xmlns="2d42cd52-5cc2-4e41-b715-edd257a9b207">
      <UserInfo>
        <DisplayName>Erick.Too@nspower.ca</DisplayName>
        <AccountId>14</AccountId>
        <AccountType/>
      </UserInfo>
    </Writer>
    <Subtopic xmlns="2d42cd52-5cc2-4e41-b715-edd257a9b207" xsi:nil="true"/>
    <Exhibit_x0023_ xmlns="2d42cd52-5cc2-4e41-b715-edd257a9b207" xsi:nil="true"/>
    <ProcessName xmlns="2d42cd52-5cc2-4e41-b715-edd257a9b207" xsi:nil="true"/>
    <KeyDocument xmlns="2d42cd52-5cc2-4e41-b715-edd257a9b207">false</KeyDocument>
    <Matter_x0023_ xmlns="2d42cd52-5cc2-4e41-b715-edd257a9b207" xsi:nil="true"/>
    <DocType xmlns="2d42cd52-5cc2-4e41-b715-edd257a9b207">28</DocType>
    <FilingDate xmlns="2d42cd52-5cc2-4e41-b715-edd257a9b207" xsi:nil="true"/>
    <Year xmlns="2d42cd52-5cc2-4e41-b715-edd257a9b207">2026</Year>
    <Participants xmlns="2d42cd52-5cc2-4e41-b715-edd257a9b207" xsi:nil="true"/>
    <Topic xmlns="2d42cd52-5cc2-4e41-b715-edd257a9b207" xsi:nil="true"/>
    <Confidentiality xmlns="2d42cd52-5cc2-4e41-b715-edd257a9b207" xsi:nil="true"/>
    <Sensitive xmlns="2d42cd52-5cc2-4e41-b715-edd257a9b207">false</Sensitiv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C33BA4-175E-4279-8E3D-6408BF4E8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42cd52-5cc2-4e41-b715-edd257a9b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8E87F7-5865-4B9B-933D-51433858C27C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2d42cd52-5cc2-4e41-b715-edd257a9b207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BD2E7D-6AC2-4110-96C6-60DC243AA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Rate Increase by Rate Class</vt:lpstr>
      <vt:lpstr>Percent increase in summary</vt:lpstr>
      <vt:lpstr>Percent increase in details</vt:lpstr>
      <vt:lpstr>Summary of Revenues</vt:lpstr>
      <vt:lpstr>Revenue Details</vt:lpstr>
      <vt:lpstr>Revenues at 2025 DSM Riders</vt:lpstr>
      <vt:lpstr>Revenues at 2026 DSM Riders</vt:lpstr>
      <vt:lpstr>'Percent increase in details'!_Ref90464859</vt:lpstr>
      <vt:lpstr>'Percent increase in summary'!_Ref90464859</vt:lpstr>
      <vt:lpstr>'Summary of Revenues'!_Ref90464859</vt:lpstr>
      <vt:lpstr>'Percent increase in summary'!Print_Area</vt:lpstr>
      <vt:lpstr>'Rate Increase by Rate Class'!Print_Area</vt:lpstr>
      <vt:lpstr>'Revenue Details'!Print_Area</vt:lpstr>
      <vt:lpstr>'Revenues at 2025 DSM Riders'!Print_Area</vt:lpstr>
      <vt:lpstr>'Revenues at 2026 DSM Riders'!Print_Area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2019-03-19T12:15:38Z</dcterms:created>
  <dcterms:modified xsi:type="dcterms:W3CDTF">2025-10-23T13:03:56Z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0x01010022A46A08E4F387429BE855301EC7F951</vt:lpwstr>
  </property>
  <property fmtid="{D5CDD505-2E9C-101B-9397-08002B2CF9AE}" pid="3" name="_dlc_DocIdItemGuid">
    <vt:lpwstr>f04fbf47-9f44-471a-b1a4-9aeb7178ee61</vt:lpwstr>
  </property>
  <property fmtid="{D5CDD505-2E9C-101B-9397-08002B2CF9AE}" pid="4" name="MediaServiceImageTags">
    <vt:lpwstr/>
  </property>
  <property fmtid="{D5CDD505-2E9C-101B-9397-08002B2CF9AE}" pid="5" name="_ExtendedDescription">
    <vt:lpwstr>&lt;div class="ExternalClass3177DD3771634F0B84586DD7E2C5AC7C"&gt;&lt;div style="font-family&amp;#58;Calibri, Arial, Helvetica, sans-serif;font-size&amp;#58;11pt;color&amp;#58;rgb(50, 49, 48);background-color&amp;#58;transparent;"&gt;Proof of Revenue&lt;/div&gt;&lt;/div&gt;</vt:lpwstr>
  </property>
</Properties>
</file>