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jonah\Desktop\SM Temporary\SM Documents\REI submissions evidence\"/>
    </mc:Choice>
  </mc:AlternateContent>
  <xr:revisionPtr revIDLastSave="0" documentId="8_{E4BDDBE0-7DEB-4820-97B3-7C3402787EDB}" xr6:coauthVersionLast="47" xr6:coauthVersionMax="47" xr10:uidLastSave="{00000000-0000-0000-0000-000000000000}"/>
  <bookViews>
    <workbookView xWindow="38280" yWindow="-120" windowWidth="38640" windowHeight="21120" xr2:uid="{19BE250A-343E-4321-BF94-7095F9CD508E}"/>
  </bookViews>
  <sheets>
    <sheet name="Sheet1" sheetId="1" r:id="rId1"/>
  </sheets>
  <calcPr calcId="191029" iterateCount="2000" iterateDelta="9.9999999999999995E-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0" i="1" l="1"/>
  <c r="P20" i="1"/>
  <c r="Q20" i="1"/>
  <c r="R20" i="1"/>
  <c r="O6" i="1"/>
  <c r="O8" i="1" s="1"/>
  <c r="P6" i="1"/>
  <c r="P8" i="1" s="1"/>
  <c r="Q6" i="1"/>
  <c r="Q8" i="1" s="1"/>
  <c r="R6" i="1"/>
  <c r="R8" i="1" s="1"/>
  <c r="K20" i="1"/>
  <c r="O11" i="1" l="1"/>
  <c r="O13" i="1" s="1"/>
  <c r="O22" i="1" s="1"/>
  <c r="O23" i="1" s="1"/>
  <c r="O15" i="1"/>
  <c r="O17" i="1" s="1"/>
  <c r="P15" i="1"/>
  <c r="P17" i="1" s="1"/>
  <c r="P11" i="1"/>
  <c r="P13" i="1" s="1"/>
  <c r="P22" i="1" s="1"/>
  <c r="Q15" i="1"/>
  <c r="Q17" i="1" s="1"/>
  <c r="Q11" i="1"/>
  <c r="Q13" i="1" s="1"/>
  <c r="Q22" i="1" s="1"/>
  <c r="Q23" i="1" s="1"/>
  <c r="R15" i="1"/>
  <c r="R17" i="1" s="1"/>
  <c r="R11" i="1"/>
  <c r="R13" i="1" s="1"/>
  <c r="R22" i="1" s="1"/>
  <c r="R23" i="1" s="1"/>
  <c r="P23" i="1"/>
  <c r="F20" i="1"/>
  <c r="F6" i="1"/>
  <c r="F8" i="1" s="1"/>
  <c r="N20" i="1"/>
  <c r="M20" i="1"/>
  <c r="L20" i="1"/>
  <c r="N6" i="1"/>
  <c r="N8" i="1" s="1"/>
  <c r="M6" i="1"/>
  <c r="M8" i="1" s="1"/>
  <c r="M15" i="1" s="1"/>
  <c r="L6" i="1"/>
  <c r="L8" i="1" s="1"/>
  <c r="L15" i="1" s="1"/>
  <c r="J20" i="1"/>
  <c r="I20" i="1"/>
  <c r="H20" i="1"/>
  <c r="J6" i="1"/>
  <c r="J8" i="1" s="1"/>
  <c r="J15" i="1" s="1"/>
  <c r="I6" i="1"/>
  <c r="I8" i="1" s="1"/>
  <c r="I15" i="1" s="1"/>
  <c r="H6" i="1"/>
  <c r="H8" i="1" s="1"/>
  <c r="K6" i="1"/>
  <c r="K8" i="1" s="1"/>
  <c r="N15" i="1" l="1"/>
  <c r="N17" i="1" s="1"/>
  <c r="N11" i="1"/>
  <c r="H15" i="1"/>
  <c r="H17" i="1" s="1"/>
  <c r="H11" i="1"/>
  <c r="H13" i="1" s="1"/>
  <c r="H22" i="1" s="1"/>
  <c r="H23" i="1" s="1"/>
  <c r="K11" i="1"/>
  <c r="K13" i="1" s="1"/>
  <c r="K22" i="1" s="1"/>
  <c r="K23" i="1" s="1"/>
  <c r="L17" i="1"/>
  <c r="M17" i="1"/>
  <c r="I17" i="1"/>
  <c r="F11" i="1"/>
  <c r="F13" i="1" s="1"/>
  <c r="F22" i="1" s="1"/>
  <c r="F23" i="1" s="1"/>
  <c r="F15" i="1"/>
  <c r="K15" i="1"/>
  <c r="L11" i="1"/>
  <c r="M11" i="1"/>
  <c r="I11" i="1"/>
  <c r="J11" i="1"/>
  <c r="J17" i="1"/>
  <c r="R24" i="1" l="1"/>
  <c r="Q24" i="1"/>
  <c r="P24" i="1"/>
  <c r="O24" i="1"/>
  <c r="H24" i="1"/>
  <c r="K24" i="1"/>
  <c r="F24" i="1"/>
  <c r="F17" i="1"/>
  <c r="K17" i="1"/>
  <c r="M13" i="1"/>
  <c r="M22" i="1" s="1"/>
  <c r="M23" i="1" s="1"/>
  <c r="M24" i="1" s="1"/>
  <c r="N13" i="1"/>
  <c r="N22" i="1" s="1"/>
  <c r="N23" i="1" s="1"/>
  <c r="N24" i="1" s="1"/>
  <c r="L13" i="1"/>
  <c r="L22" i="1" s="1"/>
  <c r="L23" i="1" s="1"/>
  <c r="L24" i="1" s="1"/>
  <c r="I13" i="1"/>
  <c r="I22" i="1" s="1"/>
  <c r="I23" i="1" s="1"/>
  <c r="I24" i="1" s="1"/>
  <c r="J13" i="1"/>
  <c r="J22" i="1" s="1"/>
  <c r="J23" i="1" s="1"/>
  <c r="J24" i="1" s="1"/>
  <c r="O18" i="1" l="1"/>
  <c r="P18" i="1"/>
  <c r="Q18" i="1"/>
  <c r="R18" i="1"/>
  <c r="L18" i="1"/>
  <c r="H18" i="1"/>
  <c r="I18" i="1"/>
  <c r="N18" i="1"/>
  <c r="K18" i="1"/>
  <c r="M18" i="1"/>
  <c r="J18" i="1"/>
  <c r="F18" i="1"/>
</calcChain>
</file>

<file path=xl/sharedStrings.xml><?xml version="1.0" encoding="utf-8"?>
<sst xmlns="http://schemas.openxmlformats.org/spreadsheetml/2006/main" count="25" uniqueCount="24">
  <si>
    <t>Marginal Cost Scaler</t>
  </si>
  <si>
    <t>EBS</t>
  </si>
  <si>
    <t>RTT</t>
  </si>
  <si>
    <t>Marginal Cost 2026 (c/kWh)</t>
  </si>
  <si>
    <t>Annual Energy Cost Adjustment (c/kWh)</t>
  </si>
  <si>
    <t>Differential (c/kWh)</t>
  </si>
  <si>
    <t>Scaled Marginal Cost (c/kWh)</t>
  </si>
  <si>
    <t>Spill Delta</t>
  </si>
  <si>
    <t>2025 Rate</t>
  </si>
  <si>
    <t>2026 Rate</t>
  </si>
  <si>
    <t>Adjustment Factor</t>
  </si>
  <si>
    <t>Fixed Cost Adder ($/MWh)</t>
  </si>
  <si>
    <t>Spill Rate ($/MWh)</t>
  </si>
  <si>
    <t>Annually Adj. Energy Savings Credit (c/kWh)</t>
  </si>
  <si>
    <t>Fixed Cost Adder from Energy Balancing Service (c/kWh)</t>
  </si>
  <si>
    <t>RTT Energy Charge (c/kWh)</t>
  </si>
  <si>
    <t>Marginal Cost</t>
  </si>
  <si>
    <t>RTT Tariffs</t>
  </si>
  <si>
    <t>Average Unit Cost @ Transmission level (c/kWh)</t>
  </si>
  <si>
    <t>Specific Rate Years for Scaled Marginal Cost:</t>
  </si>
  <si>
    <t>Marginal Fuel Cost ($/MWh)</t>
  </si>
  <si>
    <t xml:space="preserve">Renewall Energy Inc.  </t>
  </si>
  <si>
    <t xml:space="preserve">Renewable Transition Tarriff Calculations for Energy Charge </t>
  </si>
  <si>
    <t xml:space="preserve">RTT Delta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</si>
</sst>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CE9F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7">
    <border>
      <left/>
      <right/>
      <top/>
      <bottom/>
      <diagonal/>
    </border>
    <border>
      <left style="thin">
        <color rgb="FF8EB8DA"/>
      </left>
      <right style="thin">
        <color rgb="FF8EB8DA"/>
      </right>
      <top style="thin">
        <color rgb="FF8EB8DA"/>
      </top>
      <bottom style="thin">
        <color rgb="FF8EB8D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3" fillId="2" borderId="1" applyNumberForma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0" fillId="0" borderId="2" xfId="0" applyBorder="1"/>
    <xf numFmtId="165" fontId="2" fillId="0" borderId="2" xfId="0" applyNumberFormat="1" applyFont="1" applyBorder="1"/>
    <xf numFmtId="165" fontId="0" fillId="0" borderId="2" xfId="0" applyNumberFormat="1" applyBorder="1"/>
    <xf numFmtId="1" fontId="0" fillId="0" borderId="2" xfId="0" applyNumberFormat="1" applyBorder="1"/>
    <xf numFmtId="9" fontId="1" fillId="3" borderId="5" xfId="1" applyFont="1" applyFill="1" applyBorder="1"/>
    <xf numFmtId="0" fontId="0" fillId="0" borderId="7" xfId="0" applyBorder="1"/>
    <xf numFmtId="165" fontId="0" fillId="0" borderId="7" xfId="0" applyNumberFormat="1" applyBorder="1"/>
    <xf numFmtId="1" fontId="0" fillId="0" borderId="7" xfId="0" applyNumberFormat="1" applyBorder="1"/>
    <xf numFmtId="9" fontId="1" fillId="3" borderId="8" xfId="1" applyFont="1" applyFill="1" applyBorder="1"/>
    <xf numFmtId="165" fontId="2" fillId="0" borderId="7" xfId="0" applyNumberFormat="1" applyFont="1" applyBorder="1"/>
    <xf numFmtId="0" fontId="0" fillId="0" borderId="9" xfId="0" applyBorder="1"/>
    <xf numFmtId="0" fontId="2" fillId="0" borderId="9" xfId="0" applyFont="1" applyBorder="1"/>
    <xf numFmtId="165" fontId="0" fillId="0" borderId="9" xfId="0" applyNumberFormat="1" applyBorder="1"/>
    <xf numFmtId="1" fontId="0" fillId="0" borderId="9" xfId="0" applyNumberFormat="1" applyBorder="1"/>
    <xf numFmtId="9" fontId="1" fillId="3" borderId="10" xfId="1" applyFont="1" applyFill="1" applyBorder="1"/>
    <xf numFmtId="165" fontId="2" fillId="0" borderId="9" xfId="0" applyNumberFormat="1" applyFont="1" applyBorder="1"/>
    <xf numFmtId="0" fontId="2" fillId="0" borderId="3" xfId="0" applyFont="1" applyBorder="1"/>
    <xf numFmtId="0" fontId="0" fillId="0" borderId="4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9" xfId="2" applyNumberFormat="1" applyBorder="1" applyAlignment="1">
      <alignment horizontal="center"/>
    </xf>
    <xf numFmtId="0" fontId="4" fillId="3" borderId="10" xfId="2" applyNumberFormat="1" applyFont="1" applyFill="1" applyBorder="1" applyAlignment="1">
      <alignment horizontal="center"/>
    </xf>
    <xf numFmtId="0" fontId="0" fillId="0" borderId="19" xfId="0" applyBorder="1"/>
    <xf numFmtId="0" fontId="4" fillId="2" borderId="9" xfId="2" applyNumberFormat="1" applyFont="1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3" fillId="2" borderId="19" xfId="2" applyNumberForma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6" xfId="0" applyBorder="1"/>
    <xf numFmtId="165" fontId="0" fillId="0" borderId="24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0" fontId="5" fillId="4" borderId="6" xfId="3" applyBorder="1" applyAlignment="1">
      <alignment horizontal="center"/>
    </xf>
    <xf numFmtId="0" fontId="5" fillId="4" borderId="11" xfId="3" applyBorder="1"/>
    <xf numFmtId="0" fontId="5" fillId="4" borderId="12" xfId="3" applyBorder="1"/>
    <xf numFmtId="165" fontId="5" fillId="4" borderId="15" xfId="3" applyNumberFormat="1" applyBorder="1"/>
    <xf numFmtId="0" fontId="5" fillId="4" borderId="13" xfId="3" applyBorder="1"/>
    <xf numFmtId="165" fontId="5" fillId="4" borderId="12" xfId="3" applyNumberFormat="1" applyBorder="1"/>
    <xf numFmtId="1" fontId="5" fillId="4" borderId="12" xfId="3" applyNumberFormat="1" applyBorder="1"/>
    <xf numFmtId="9" fontId="5" fillId="4" borderId="14" xfId="3" applyNumberFormat="1" applyBorder="1"/>
    <xf numFmtId="9" fontId="2" fillId="0" borderId="2" xfId="1" applyFont="1" applyBorder="1"/>
    <xf numFmtId="9" fontId="2" fillId="0" borderId="7" xfId="1" applyFont="1" applyBorder="1"/>
    <xf numFmtId="9" fontId="5" fillId="4" borderId="12" xfId="1" applyFont="1" applyFill="1" applyBorder="1"/>
    <xf numFmtId="9" fontId="2" fillId="0" borderId="9" xfId="1" applyFont="1" applyBorder="1"/>
    <xf numFmtId="2" fontId="0" fillId="0" borderId="20" xfId="0" applyNumberFormat="1" applyBorder="1"/>
    <xf numFmtId="2" fontId="0" fillId="0" borderId="21" xfId="0" applyNumberFormat="1" applyBorder="1"/>
    <xf numFmtId="2" fontId="5" fillId="4" borderId="11" xfId="3" applyNumberFormat="1" applyBorder="1"/>
    <xf numFmtId="2" fontId="0" fillId="0" borderId="19" xfId="0" applyNumberFormat="1" applyBorder="1"/>
    <xf numFmtId="2" fontId="0" fillId="0" borderId="2" xfId="0" applyNumberFormat="1" applyBorder="1"/>
    <xf numFmtId="2" fontId="0" fillId="0" borderId="7" xfId="0" applyNumberFormat="1" applyBorder="1"/>
    <xf numFmtId="2" fontId="5" fillId="4" borderId="12" xfId="3" applyNumberFormat="1" applyBorder="1"/>
    <xf numFmtId="2" fontId="0" fillId="0" borderId="9" xfId="0" applyNumberFormat="1" applyBorder="1"/>
    <xf numFmtId="9" fontId="5" fillId="4" borderId="14" xfId="1" applyFont="1" applyFill="1" applyBorder="1"/>
    <xf numFmtId="14" fontId="2" fillId="0" borderId="0" xfId="0" applyNumberFormat="1" applyFont="1"/>
    <xf numFmtId="0" fontId="6" fillId="0" borderId="0" xfId="4" applyFill="1"/>
    <xf numFmtId="0" fontId="2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5">
    <cellStyle name="Assumption" xfId="2" xr:uid="{26D016C6-937C-4D60-81DB-0BA59C76C9DD}"/>
    <cellStyle name="Bad" xfId="4" builtinId="27"/>
    <cellStyle name="Good" xfId="3" builtinId="26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D2AAD-10D5-4BC6-9BD4-746D64278FE9}">
  <dimension ref="A1:S25"/>
  <sheetViews>
    <sheetView tabSelected="1" zoomScale="85" zoomScaleNormal="85" workbookViewId="0"/>
  </sheetViews>
  <sheetFormatPr defaultColWidth="0" defaultRowHeight="15" zeroHeight="1" x14ac:dyDescent="0.25"/>
  <cols>
    <col min="1" max="1" width="12.7109375" bestFit="1" customWidth="1"/>
    <col min="2" max="2" width="3.7109375" customWidth="1"/>
    <col min="3" max="3" width="10.85546875" customWidth="1"/>
    <col min="4" max="4" width="19.7109375" customWidth="1"/>
    <col min="5" max="5" width="50.28515625" customWidth="1"/>
    <col min="6" max="6" width="16.28515625" bestFit="1" customWidth="1"/>
    <col min="7" max="7" width="6.28515625" customWidth="1"/>
    <col min="8" max="8" width="18" bestFit="1" customWidth="1"/>
    <col min="9" max="10" width="17.7109375" bestFit="1" customWidth="1"/>
    <col min="11" max="12" width="16.7109375" bestFit="1" customWidth="1"/>
    <col min="13" max="14" width="17.28515625" bestFit="1" customWidth="1"/>
    <col min="15" max="15" width="10" bestFit="1" customWidth="1"/>
    <col min="16" max="16" width="9.140625" customWidth="1"/>
    <col min="17" max="17" width="14.5703125" bestFit="1" customWidth="1"/>
    <col min="18" max="18" width="9.140625" customWidth="1"/>
    <col min="19" max="19" width="5.140625" customWidth="1"/>
    <col min="20" max="16384" width="9.140625" hidden="1"/>
  </cols>
  <sheetData>
    <row r="1" spans="1:18" x14ac:dyDescent="0.25">
      <c r="A1" s="1" t="s">
        <v>21</v>
      </c>
    </row>
    <row r="2" spans="1:18" x14ac:dyDescent="0.25">
      <c r="A2" s="1" t="s">
        <v>22</v>
      </c>
    </row>
    <row r="3" spans="1:18" x14ac:dyDescent="0.25">
      <c r="A3" s="57">
        <v>46042</v>
      </c>
    </row>
    <row r="4" spans="1:18" ht="15.75" thickBot="1" x14ac:dyDescent="0.3">
      <c r="O4" s="58"/>
      <c r="P4" s="58"/>
      <c r="Q4" s="58"/>
      <c r="R4" s="58"/>
    </row>
    <row r="5" spans="1:18" ht="15.75" thickBot="1" x14ac:dyDescent="0.3">
      <c r="D5" s="27"/>
      <c r="E5" s="18" t="s">
        <v>19</v>
      </c>
      <c r="F5" s="36" t="s">
        <v>8</v>
      </c>
      <c r="H5" s="19"/>
      <c r="I5" s="19"/>
      <c r="J5" s="20"/>
      <c r="K5" s="36" t="s">
        <v>9</v>
      </c>
      <c r="L5" s="21"/>
      <c r="M5" s="22"/>
      <c r="N5" s="22"/>
      <c r="O5" s="22"/>
      <c r="P5" s="22"/>
      <c r="Q5" s="22"/>
      <c r="R5" s="22"/>
    </row>
    <row r="6" spans="1:18" x14ac:dyDescent="0.25">
      <c r="D6" s="59" t="s">
        <v>16</v>
      </c>
      <c r="E6" s="25" t="s">
        <v>3</v>
      </c>
      <c r="F6" s="37">
        <f t="shared" ref="F6:R6" si="0">6.736</f>
        <v>6.7359999999999998</v>
      </c>
      <c r="H6" s="30">
        <f t="shared" ref="H6:J6" si="1">6.736</f>
        <v>6.7359999999999998</v>
      </c>
      <c r="I6" s="30">
        <f t="shared" si="1"/>
        <v>6.7359999999999998</v>
      </c>
      <c r="J6" s="31">
        <f t="shared" si="1"/>
        <v>6.7359999999999998</v>
      </c>
      <c r="K6" s="37">
        <f>6.736</f>
        <v>6.7359999999999998</v>
      </c>
      <c r="L6" s="25">
        <f t="shared" si="0"/>
        <v>6.7359999999999998</v>
      </c>
      <c r="M6" s="30">
        <f t="shared" si="0"/>
        <v>6.7359999999999998</v>
      </c>
      <c r="N6" s="30">
        <f t="shared" si="0"/>
        <v>6.7359999999999998</v>
      </c>
      <c r="O6" s="30">
        <f t="shared" si="0"/>
        <v>6.7359999999999998</v>
      </c>
      <c r="P6" s="30">
        <f t="shared" si="0"/>
        <v>6.7359999999999998</v>
      </c>
      <c r="Q6" s="30">
        <f t="shared" si="0"/>
        <v>6.7359999999999998</v>
      </c>
      <c r="R6" s="30">
        <f t="shared" si="0"/>
        <v>6.7359999999999998</v>
      </c>
    </row>
    <row r="7" spans="1:18" x14ac:dyDescent="0.25">
      <c r="D7" s="60"/>
      <c r="E7" s="13" t="s">
        <v>0</v>
      </c>
      <c r="F7" s="46">
        <v>1.3240795724465557</v>
      </c>
      <c r="H7" s="44">
        <v>0.85</v>
      </c>
      <c r="I7" s="44">
        <v>0.9</v>
      </c>
      <c r="J7" s="45">
        <v>0.95</v>
      </c>
      <c r="K7" s="46">
        <v>1</v>
      </c>
      <c r="L7" s="47">
        <v>1.05</v>
      </c>
      <c r="M7" s="44">
        <v>1.1000000000000001</v>
      </c>
      <c r="N7" s="44">
        <v>1.1499999999999999</v>
      </c>
      <c r="O7" s="47">
        <v>1.2</v>
      </c>
      <c r="P7" s="44">
        <v>1.25</v>
      </c>
      <c r="Q7" s="44">
        <v>1.3</v>
      </c>
      <c r="R7" s="47">
        <v>1.35</v>
      </c>
    </row>
    <row r="8" spans="1:18" ht="15.75" thickBot="1" x14ac:dyDescent="0.3">
      <c r="D8" s="61"/>
      <c r="E8" s="32" t="s">
        <v>6</v>
      </c>
      <c r="F8" s="39">
        <f>F6*F7</f>
        <v>8.9189999999999987</v>
      </c>
      <c r="H8" s="33">
        <f t="shared" ref="H8:J8" si="2">H6*H7</f>
        <v>5.7256</v>
      </c>
      <c r="I8" s="33">
        <f t="shared" si="2"/>
        <v>6.0624000000000002</v>
      </c>
      <c r="J8" s="34">
        <f t="shared" si="2"/>
        <v>6.3991999999999996</v>
      </c>
      <c r="K8" s="39">
        <f>K6*K7</f>
        <v>6.7359999999999998</v>
      </c>
      <c r="L8" s="35">
        <f t="shared" ref="L8" si="3">L6*L7</f>
        <v>7.0728</v>
      </c>
      <c r="M8" s="33">
        <f t="shared" ref="M8" si="4">M6*M7</f>
        <v>7.4096000000000002</v>
      </c>
      <c r="N8" s="33">
        <f t="shared" ref="N8" si="5">N6*N7</f>
        <v>7.7463999999999995</v>
      </c>
      <c r="O8" s="33">
        <f>O6*O7</f>
        <v>8.0831999999999997</v>
      </c>
      <c r="P8" s="33">
        <f t="shared" ref="P8:Q8" si="6">P6*P7</f>
        <v>8.42</v>
      </c>
      <c r="Q8" s="33">
        <f t="shared" si="6"/>
        <v>8.7568000000000001</v>
      </c>
      <c r="R8" s="33">
        <f>R6*R7</f>
        <v>9.0936000000000003</v>
      </c>
    </row>
    <row r="9" spans="1:18" ht="15.75" thickBot="1" x14ac:dyDescent="0.3">
      <c r="D9" s="28"/>
      <c r="F9" s="40"/>
      <c r="K9" s="40"/>
    </row>
    <row r="10" spans="1:18" x14ac:dyDescent="0.25">
      <c r="D10" s="62" t="s">
        <v>17</v>
      </c>
      <c r="E10" s="25" t="s">
        <v>18</v>
      </c>
      <c r="F10" s="37">
        <v>7.6879999999999997</v>
      </c>
      <c r="H10" s="30">
        <v>7.835</v>
      </c>
      <c r="I10" s="30">
        <v>7.835</v>
      </c>
      <c r="J10" s="31">
        <v>7.835</v>
      </c>
      <c r="K10" s="37">
        <v>7.835</v>
      </c>
      <c r="L10" s="25">
        <v>7.835</v>
      </c>
      <c r="M10" s="30">
        <v>7.835</v>
      </c>
      <c r="N10" s="30">
        <v>7.835</v>
      </c>
      <c r="O10" s="30">
        <v>7.835</v>
      </c>
      <c r="P10" s="30">
        <v>7.835</v>
      </c>
      <c r="Q10" s="30">
        <v>7.835</v>
      </c>
      <c r="R10" s="30">
        <v>7.835</v>
      </c>
    </row>
    <row r="11" spans="1:18" x14ac:dyDescent="0.25">
      <c r="D11" s="63"/>
      <c r="E11" s="12" t="s">
        <v>5</v>
      </c>
      <c r="F11" s="41">
        <f>F10-F8</f>
        <v>-1.230999999999999</v>
      </c>
      <c r="H11" s="4">
        <f>H10-H8</f>
        <v>2.1093999999999999</v>
      </c>
      <c r="I11" s="4">
        <f t="shared" ref="I11:M11" si="7">I10-I8</f>
        <v>1.7725999999999997</v>
      </c>
      <c r="J11" s="8">
        <f t="shared" si="7"/>
        <v>1.4358000000000004</v>
      </c>
      <c r="K11" s="41">
        <f t="shared" si="7"/>
        <v>1.0990000000000002</v>
      </c>
      <c r="L11" s="14">
        <f t="shared" si="7"/>
        <v>0.76219999999999999</v>
      </c>
      <c r="M11" s="4">
        <f t="shared" si="7"/>
        <v>0.42539999999999978</v>
      </c>
      <c r="N11" s="4">
        <f>N10-N8</f>
        <v>8.8600000000000456E-2</v>
      </c>
      <c r="O11" s="4">
        <f>O10-O8</f>
        <v>-0.24819999999999975</v>
      </c>
      <c r="P11" s="4">
        <f t="shared" ref="P11:R11" si="8">P10-P8</f>
        <v>-0.58499999999999996</v>
      </c>
      <c r="Q11" s="4">
        <f t="shared" si="8"/>
        <v>-0.92180000000000017</v>
      </c>
      <c r="R11" s="4">
        <f t="shared" si="8"/>
        <v>-1.2586000000000004</v>
      </c>
    </row>
    <row r="12" spans="1:18" x14ac:dyDescent="0.25">
      <c r="D12" s="63"/>
      <c r="E12" s="12" t="s">
        <v>10</v>
      </c>
      <c r="F12" s="42">
        <v>2</v>
      </c>
      <c r="H12" s="5">
        <v>2</v>
      </c>
      <c r="I12" s="5">
        <v>2</v>
      </c>
      <c r="J12" s="9">
        <v>2</v>
      </c>
      <c r="K12" s="42">
        <v>2</v>
      </c>
      <c r="L12" s="1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</row>
    <row r="13" spans="1:18" ht="15.75" thickBot="1" x14ac:dyDescent="0.3">
      <c r="D13" s="64"/>
      <c r="E13" s="32" t="s">
        <v>4</v>
      </c>
      <c r="F13" s="39">
        <f>F11*F12</f>
        <v>-2.461999999999998</v>
      </c>
      <c r="H13" s="33">
        <f t="shared" ref="H13:J13" si="9">H11*H12</f>
        <v>4.2187999999999999</v>
      </c>
      <c r="I13" s="33">
        <f t="shared" si="9"/>
        <v>3.5451999999999995</v>
      </c>
      <c r="J13" s="34">
        <f t="shared" si="9"/>
        <v>2.8716000000000008</v>
      </c>
      <c r="K13" s="39">
        <f>K11*K12</f>
        <v>2.1980000000000004</v>
      </c>
      <c r="L13" s="35">
        <f t="shared" ref="L13" si="10">L11*L12</f>
        <v>1.5244</v>
      </c>
      <c r="M13" s="33">
        <f t="shared" ref="M13" si="11">M11*M12</f>
        <v>0.85079999999999956</v>
      </c>
      <c r="N13" s="33">
        <f t="shared" ref="N13" si="12">N11*N12</f>
        <v>0.17720000000000091</v>
      </c>
      <c r="O13" s="33">
        <f t="shared" ref="O13:R13" si="13">O11*O12</f>
        <v>-0.49639999999999951</v>
      </c>
      <c r="P13" s="33">
        <f t="shared" si="13"/>
        <v>-1.17</v>
      </c>
      <c r="Q13" s="33">
        <f t="shared" si="13"/>
        <v>-1.8436000000000003</v>
      </c>
      <c r="R13" s="33">
        <f t="shared" si="13"/>
        <v>-2.5172000000000008</v>
      </c>
    </row>
    <row r="14" spans="1:18" ht="15.75" thickBot="1" x14ac:dyDescent="0.3">
      <c r="D14" s="28"/>
      <c r="F14" s="40"/>
      <c r="K14" s="40"/>
    </row>
    <row r="15" spans="1:18" x14ac:dyDescent="0.25">
      <c r="D15" s="62" t="s">
        <v>1</v>
      </c>
      <c r="E15" s="29" t="s">
        <v>20</v>
      </c>
      <c r="F15" s="37">
        <f>F8*10</f>
        <v>89.189999999999984</v>
      </c>
      <c r="H15" s="48">
        <f>H8*10</f>
        <v>57.256</v>
      </c>
      <c r="I15" s="48">
        <f t="shared" ref="I15:N15" si="14">I8*10</f>
        <v>60.624000000000002</v>
      </c>
      <c r="J15" s="49">
        <f t="shared" si="14"/>
        <v>63.991999999999997</v>
      </c>
      <c r="K15" s="50">
        <f t="shared" si="14"/>
        <v>67.36</v>
      </c>
      <c r="L15" s="51">
        <f t="shared" si="14"/>
        <v>70.727999999999994</v>
      </c>
      <c r="M15" s="48">
        <f t="shared" si="14"/>
        <v>74.096000000000004</v>
      </c>
      <c r="N15" s="48">
        <f t="shared" si="14"/>
        <v>77.463999999999999</v>
      </c>
      <c r="O15" s="48">
        <f>O8*10</f>
        <v>80.831999999999994</v>
      </c>
      <c r="P15" s="48">
        <f t="shared" ref="P15:R15" si="15">P8*10</f>
        <v>84.2</v>
      </c>
      <c r="Q15" s="48">
        <f t="shared" si="15"/>
        <v>87.567999999999998</v>
      </c>
      <c r="R15" s="48">
        <f t="shared" si="15"/>
        <v>90.936000000000007</v>
      </c>
    </row>
    <row r="16" spans="1:18" x14ac:dyDescent="0.25">
      <c r="D16" s="63"/>
      <c r="E16" s="23" t="s">
        <v>11</v>
      </c>
      <c r="F16" s="38">
        <v>32.64</v>
      </c>
      <c r="H16" s="2">
        <v>21.66</v>
      </c>
      <c r="I16" s="2">
        <v>21.66</v>
      </c>
      <c r="J16" s="7">
        <v>21.66</v>
      </c>
      <c r="K16" s="38">
        <v>21.66</v>
      </c>
      <c r="L16" s="12">
        <v>21.66</v>
      </c>
      <c r="M16" s="2">
        <v>21.66</v>
      </c>
      <c r="N16" s="2">
        <v>21.66</v>
      </c>
      <c r="O16" s="2">
        <v>21.66</v>
      </c>
      <c r="P16" s="2">
        <v>21.66</v>
      </c>
      <c r="Q16" s="2">
        <v>21.66</v>
      </c>
      <c r="R16" s="2">
        <v>21.66</v>
      </c>
    </row>
    <row r="17" spans="4:18" x14ac:dyDescent="0.25">
      <c r="D17" s="63"/>
      <c r="E17" s="23" t="s">
        <v>12</v>
      </c>
      <c r="F17" s="38">
        <f>F16+F15</f>
        <v>121.82999999999998</v>
      </c>
      <c r="H17" s="52">
        <f t="shared" ref="H17:J17" si="16">H16+H15</f>
        <v>78.915999999999997</v>
      </c>
      <c r="I17" s="52">
        <f t="shared" si="16"/>
        <v>82.284000000000006</v>
      </c>
      <c r="J17" s="53">
        <f t="shared" si="16"/>
        <v>85.652000000000001</v>
      </c>
      <c r="K17" s="54">
        <f>K16+K15</f>
        <v>89.02</v>
      </c>
      <c r="L17" s="55">
        <f t="shared" ref="L17:M17" si="17">L16+L15</f>
        <v>92.387999999999991</v>
      </c>
      <c r="M17" s="52">
        <f t="shared" si="17"/>
        <v>95.756</v>
      </c>
      <c r="N17" s="52">
        <f>N16+N15</f>
        <v>99.123999999999995</v>
      </c>
      <c r="O17" s="52">
        <f t="shared" ref="O17:Q17" si="18">O16+O15</f>
        <v>102.49199999999999</v>
      </c>
      <c r="P17" s="52">
        <f t="shared" si="18"/>
        <v>105.86</v>
      </c>
      <c r="Q17" s="52">
        <f t="shared" si="18"/>
        <v>109.22799999999999</v>
      </c>
      <c r="R17" s="52">
        <f>R16+R15</f>
        <v>112.596</v>
      </c>
    </row>
    <row r="18" spans="4:18" ht="15.75" thickBot="1" x14ac:dyDescent="0.3">
      <c r="D18" s="64"/>
      <c r="E18" s="24" t="s">
        <v>7</v>
      </c>
      <c r="F18" s="43">
        <f>F17/$K$17</f>
        <v>1.3685688609301279</v>
      </c>
      <c r="H18" s="10">
        <f t="shared" ref="H18:I18" si="19">1-($K$17-H17)/H17</f>
        <v>0.87196512747731769</v>
      </c>
      <c r="I18" s="10">
        <f t="shared" si="19"/>
        <v>0.91813718341354345</v>
      </c>
      <c r="J18" s="10">
        <f>1-($K$17-J17)/J17</f>
        <v>0.96067809274739646</v>
      </c>
      <c r="K18" s="43">
        <f t="shared" ref="K18:N18" si="20">1-($K$17-K17)/K17</f>
        <v>1</v>
      </c>
      <c r="L18" s="16">
        <f t="shared" si="20"/>
        <v>1.036454950859419</v>
      </c>
      <c r="M18" s="6">
        <f t="shared" si="20"/>
        <v>1.0703454613810102</v>
      </c>
      <c r="N18" s="6">
        <f t="shared" si="20"/>
        <v>1.1019329324886002</v>
      </c>
      <c r="O18" s="6">
        <f t="shared" ref="O18:R18" si="21">1-($K$17-O17)/O17</f>
        <v>1.1314444054170081</v>
      </c>
      <c r="P18" s="6">
        <f t="shared" si="21"/>
        <v>1.159078027583601</v>
      </c>
      <c r="Q18" s="6">
        <f t="shared" si="21"/>
        <v>1.1850075072325776</v>
      </c>
      <c r="R18" s="6">
        <f t="shared" si="21"/>
        <v>1.2093857685885823</v>
      </c>
    </row>
    <row r="19" spans="4:18" ht="15.75" thickBot="1" x14ac:dyDescent="0.3">
      <c r="D19" s="28"/>
      <c r="F19" s="40"/>
      <c r="K19" s="40"/>
    </row>
    <row r="20" spans="4:18" x14ac:dyDescent="0.25">
      <c r="D20" s="62" t="s">
        <v>2</v>
      </c>
      <c r="E20" s="29" t="s">
        <v>14</v>
      </c>
      <c r="F20" s="37">
        <f>F16/10</f>
        <v>3.2640000000000002</v>
      </c>
      <c r="H20" s="30">
        <f t="shared" ref="H20:N20" si="22">H16/10</f>
        <v>2.1659999999999999</v>
      </c>
      <c r="I20" s="30">
        <f t="shared" si="22"/>
        <v>2.1659999999999999</v>
      </c>
      <c r="J20" s="31">
        <f t="shared" si="22"/>
        <v>2.1659999999999999</v>
      </c>
      <c r="K20" s="37">
        <f>K16/10</f>
        <v>2.1659999999999999</v>
      </c>
      <c r="L20" s="25">
        <f t="shared" si="22"/>
        <v>2.1659999999999999</v>
      </c>
      <c r="M20" s="30">
        <f t="shared" si="22"/>
        <v>2.1659999999999999</v>
      </c>
      <c r="N20" s="30">
        <f t="shared" si="22"/>
        <v>2.1659999999999999</v>
      </c>
      <c r="O20" s="30">
        <f t="shared" ref="O20:R20" si="23">O16/10</f>
        <v>2.1659999999999999</v>
      </c>
      <c r="P20" s="30">
        <f t="shared" si="23"/>
        <v>2.1659999999999999</v>
      </c>
      <c r="Q20" s="30">
        <f t="shared" si="23"/>
        <v>2.1659999999999999</v>
      </c>
      <c r="R20" s="30">
        <f t="shared" si="23"/>
        <v>2.1659999999999999</v>
      </c>
    </row>
    <row r="21" spans="4:18" x14ac:dyDescent="0.25">
      <c r="D21" s="63"/>
      <c r="E21" s="23" t="s">
        <v>13</v>
      </c>
      <c r="F21" s="38">
        <v>0</v>
      </c>
      <c r="H21" s="2">
        <v>0</v>
      </c>
      <c r="I21" s="2">
        <v>0</v>
      </c>
      <c r="J21" s="7">
        <v>0</v>
      </c>
      <c r="K21" s="38">
        <v>0</v>
      </c>
      <c r="L21" s="1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</row>
    <row r="22" spans="4:18" x14ac:dyDescent="0.25">
      <c r="D22" s="63"/>
      <c r="E22" s="23" t="s">
        <v>4</v>
      </c>
      <c r="F22" s="41">
        <f>F13</f>
        <v>-2.461999999999998</v>
      </c>
      <c r="H22" s="4">
        <f t="shared" ref="H22:M22" si="24">H13</f>
        <v>4.2187999999999999</v>
      </c>
      <c r="I22" s="4">
        <f t="shared" si="24"/>
        <v>3.5451999999999995</v>
      </c>
      <c r="J22" s="8">
        <f t="shared" si="24"/>
        <v>2.8716000000000008</v>
      </c>
      <c r="K22" s="41">
        <f t="shared" si="24"/>
        <v>2.1980000000000004</v>
      </c>
      <c r="L22" s="14">
        <f t="shared" si="24"/>
        <v>1.5244</v>
      </c>
      <c r="M22" s="4">
        <f t="shared" si="24"/>
        <v>0.85079999999999956</v>
      </c>
      <c r="N22" s="4">
        <f>N13</f>
        <v>0.17720000000000091</v>
      </c>
      <c r="O22" s="4">
        <f>O13</f>
        <v>-0.49639999999999951</v>
      </c>
      <c r="P22" s="4">
        <f t="shared" ref="P22:R22" si="25">P13</f>
        <v>-1.17</v>
      </c>
      <c r="Q22" s="4">
        <f t="shared" si="25"/>
        <v>-1.8436000000000003</v>
      </c>
      <c r="R22" s="4">
        <f t="shared" si="25"/>
        <v>-2.5172000000000008</v>
      </c>
    </row>
    <row r="23" spans="4:18" x14ac:dyDescent="0.25">
      <c r="D23" s="63"/>
      <c r="E23" s="26" t="s">
        <v>15</v>
      </c>
      <c r="F23" s="41">
        <f>F20+F22</f>
        <v>0.80200000000000227</v>
      </c>
      <c r="H23" s="3">
        <f t="shared" ref="H23:J23" si="26">H20+H22</f>
        <v>6.3848000000000003</v>
      </c>
      <c r="I23" s="3">
        <f t="shared" si="26"/>
        <v>5.7111999999999998</v>
      </c>
      <c r="J23" s="11">
        <f t="shared" si="26"/>
        <v>5.0376000000000012</v>
      </c>
      <c r="K23" s="41">
        <f>K20+K22</f>
        <v>4.3640000000000008</v>
      </c>
      <c r="L23" s="17">
        <f t="shared" ref="L23:M23" si="27">L20+L22</f>
        <v>3.6903999999999999</v>
      </c>
      <c r="M23" s="3">
        <f t="shared" si="27"/>
        <v>3.0167999999999995</v>
      </c>
      <c r="N23" s="3">
        <f>N20+N22</f>
        <v>2.3432000000000008</v>
      </c>
      <c r="O23" s="3">
        <f>O20+O22</f>
        <v>1.6696000000000004</v>
      </c>
      <c r="P23" s="3">
        <f t="shared" ref="P23:R23" si="28">P20+P22</f>
        <v>0.996</v>
      </c>
      <c r="Q23" s="3">
        <f t="shared" si="28"/>
        <v>0.32239999999999958</v>
      </c>
      <c r="R23" s="3">
        <f t="shared" si="28"/>
        <v>-0.35120000000000084</v>
      </c>
    </row>
    <row r="24" spans="4:18" ht="15.75" thickBot="1" x14ac:dyDescent="0.3">
      <c r="D24" s="64"/>
      <c r="E24" s="24" t="s">
        <v>23</v>
      </c>
      <c r="F24" s="56">
        <f>1-($K$23-F23)/F23</f>
        <v>-3.4413965087281655</v>
      </c>
      <c r="H24" s="6">
        <f>1-($K$23-H23)/H23</f>
        <v>1.3165016915173537</v>
      </c>
      <c r="I24" s="6">
        <f>1-($K$23-I23)/I23</f>
        <v>1.2358873791847595</v>
      </c>
      <c r="J24" s="10">
        <f>1-($K$23-J23)/J23</f>
        <v>1.1337144672066064</v>
      </c>
      <c r="K24" s="43">
        <f>1-($K$23-K23)/K23</f>
        <v>1</v>
      </c>
      <c r="L24" s="16">
        <f t="shared" ref="L24:N24" si="29">1-($K$23-L23)/L23</f>
        <v>0.81747236071970497</v>
      </c>
      <c r="M24" s="6">
        <f t="shared" si="29"/>
        <v>0.55343410236011614</v>
      </c>
      <c r="N24" s="6">
        <f t="shared" si="29"/>
        <v>0.13758962103106898</v>
      </c>
      <c r="O24" s="6">
        <f>1-($K$23-O23)/O23</f>
        <v>-0.6137997125059893</v>
      </c>
      <c r="P24" s="6">
        <f>1-($K$23-P23)/P23</f>
        <v>-2.3815261044176714</v>
      </c>
      <c r="Q24" s="6">
        <f>1-($K$23-Q23)/Q23</f>
        <v>-11.535980148883393</v>
      </c>
      <c r="R24" s="6">
        <f>1-($K$23-R23)/R23</f>
        <v>14.425968109339379</v>
      </c>
    </row>
    <row r="25" spans="4:18" x14ac:dyDescent="0.25"/>
  </sheetData>
  <mergeCells count="4">
    <mergeCell ref="D6:D8"/>
    <mergeCell ref="D10:D13"/>
    <mergeCell ref="D15:D18"/>
    <mergeCell ref="D20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Damon Wamboldt</dc:creator>
  <cp:lastModifiedBy>Caroline Jonah</cp:lastModifiedBy>
  <dcterms:created xsi:type="dcterms:W3CDTF">2026-01-08T19:45:31Z</dcterms:created>
  <dcterms:modified xsi:type="dcterms:W3CDTF">2026-01-21T16:01:08Z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e6066d-7a93-49ef-9665-8ecaf835c699_Enabled">
    <vt:lpwstr>true</vt:lpwstr>
  </property>
  <property fmtid="{D5CDD505-2E9C-101B-9397-08002B2CF9AE}" pid="3" name="MSIP_Label_a9e6066d-7a93-49ef-9665-8ecaf835c699_SetDate">
    <vt:lpwstr>2026-01-21T16:00:32Z</vt:lpwstr>
  </property>
  <property fmtid="{D5CDD505-2E9C-101B-9397-08002B2CF9AE}" pid="4" name="MSIP_Label_a9e6066d-7a93-49ef-9665-8ecaf835c699_Method">
    <vt:lpwstr>Standard</vt:lpwstr>
  </property>
  <property fmtid="{D5CDD505-2E9C-101B-9397-08002B2CF9AE}" pid="5" name="MSIP_Label_a9e6066d-7a93-49ef-9665-8ecaf835c699_Name">
    <vt:lpwstr>Confidential</vt:lpwstr>
  </property>
  <property fmtid="{D5CDD505-2E9C-101B-9397-08002B2CF9AE}" pid="6" name="MSIP_Label_a9e6066d-7a93-49ef-9665-8ecaf835c699_SiteId">
    <vt:lpwstr>1ec0cccf-2ced-4e7d-9a42-fd151429d9f2</vt:lpwstr>
  </property>
  <property fmtid="{D5CDD505-2E9C-101B-9397-08002B2CF9AE}" pid="7" name="MSIP_Label_a9e6066d-7a93-49ef-9665-8ecaf835c699_ActionId">
    <vt:lpwstr>ab5cb2ea-c252-426e-9220-d06739bbfbda</vt:lpwstr>
  </property>
  <property fmtid="{D5CDD505-2E9C-101B-9397-08002B2CF9AE}" pid="8" name="MSIP_Label_a9e6066d-7a93-49ef-9665-8ecaf835c699_ContentBits">
    <vt:lpwstr>0</vt:lpwstr>
  </property>
  <property fmtid="{D5CDD505-2E9C-101B-9397-08002B2CF9AE}" pid="9" name="MSIP_Label_a9e6066d-7a93-49ef-9665-8ecaf835c699_Tag">
    <vt:lpwstr>10, 3, 0, 1</vt:lpwstr>
  </property>
</Properties>
</file>