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cmjonah\Desktop\SM Temporary\SM Documents\REI submissions evidence\"/>
    </mc:Choice>
  </mc:AlternateContent>
  <xr:revisionPtr revIDLastSave="0" documentId="8_{7F69E8C5-4AC3-43BD-8D8D-AD715CC12ECC}" xr6:coauthVersionLast="47" xr6:coauthVersionMax="47" xr10:uidLastSave="{00000000-0000-0000-0000-000000000000}"/>
  <bookViews>
    <workbookView xWindow="38280" yWindow="-120" windowWidth="38640" windowHeight="21120" xr2:uid="{CF001351-922D-45CD-8085-8353CB6CE5C9}"/>
  </bookViews>
  <sheets>
    <sheet name="FAM Graph" sheetId="12" r:id="rId1"/>
    <sheet name="NSEB FAM Table" sheetId="9" r:id="rId2"/>
    <sheet name="BCF Data Sheet " sheetId="14" state="hidden" r:id="rId3"/>
  </sheets>
  <definedNames>
    <definedName name="_xlnm.Print_Area" localSheetId="0">'FAM Graph'!$A$1:$J$49</definedName>
  </definedNames>
  <calcPr calcId="191029" iterateCount="2000" iterateDelta="9.9999999999999995E-7"/>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12" l="1"/>
  <c r="G48" i="12"/>
  <c r="G43" i="12"/>
  <c r="G42" i="12"/>
  <c r="D86" i="9" l="1"/>
  <c r="D85" i="9"/>
  <c r="D84" i="9"/>
  <c r="D83" i="9"/>
  <c r="D82" i="9"/>
  <c r="D81" i="9"/>
  <c r="D80" i="9"/>
  <c r="D79" i="9"/>
  <c r="D78" i="9"/>
  <c r="D77" i="9"/>
  <c r="D76" i="9"/>
  <c r="D75" i="9"/>
  <c r="G39" i="12" l="1"/>
  <c r="D138" i="14" l="1"/>
  <c r="D137" i="14"/>
  <c r="D136" i="14"/>
  <c r="D135" i="14"/>
  <c r="D134" i="14"/>
  <c r="D133" i="14"/>
  <c r="D132" i="14"/>
  <c r="D131" i="14"/>
  <c r="D130" i="14"/>
  <c r="D129" i="14"/>
  <c r="D128" i="14"/>
  <c r="D127" i="14"/>
  <c r="K126" i="14"/>
  <c r="L126" i="14" s="1"/>
  <c r="M126" i="14" s="1"/>
  <c r="B49" i="14" s="1"/>
  <c r="J37" i="14" s="1"/>
  <c r="D126" i="14"/>
  <c r="K125" i="14"/>
  <c r="D125" i="14"/>
  <c r="K124" i="14"/>
  <c r="D124" i="14"/>
  <c r="K123" i="14"/>
  <c r="D123" i="14"/>
  <c r="K122" i="14"/>
  <c r="D122" i="14"/>
  <c r="K121" i="14"/>
  <c r="D121" i="14"/>
  <c r="K120" i="14"/>
  <c r="D120" i="14"/>
  <c r="K119" i="14"/>
  <c r="D119" i="14"/>
  <c r="K118" i="14"/>
  <c r="D118" i="14"/>
  <c r="K117" i="14"/>
  <c r="D117" i="14"/>
  <c r="K116" i="14"/>
  <c r="D116" i="14"/>
  <c r="K115" i="14"/>
  <c r="D115" i="14"/>
  <c r="L114" i="14"/>
  <c r="M114" i="14" s="1"/>
  <c r="B48" i="14" s="1"/>
  <c r="J36" i="14" s="1"/>
  <c r="K114" i="14"/>
  <c r="D114" i="14"/>
  <c r="K113" i="14"/>
  <c r="D113" i="14"/>
  <c r="K112" i="14"/>
  <c r="D112" i="14"/>
  <c r="K111" i="14"/>
  <c r="D111" i="14"/>
  <c r="K110" i="14"/>
  <c r="D110" i="14"/>
  <c r="K109" i="14"/>
  <c r="D109" i="14"/>
  <c r="K108" i="14"/>
  <c r="D108" i="14"/>
  <c r="K107" i="14"/>
  <c r="D107" i="14"/>
  <c r="K106" i="14"/>
  <c r="D106" i="14"/>
  <c r="K105" i="14"/>
  <c r="D105" i="14"/>
  <c r="K104" i="14"/>
  <c r="D104" i="14"/>
  <c r="K103" i="14"/>
  <c r="D103" i="14"/>
  <c r="K102" i="14"/>
  <c r="D102" i="14"/>
  <c r="K101" i="14"/>
  <c r="D101" i="14"/>
  <c r="K100" i="14"/>
  <c r="D100" i="14"/>
  <c r="K99" i="14"/>
  <c r="D99" i="14"/>
  <c r="K98" i="14"/>
  <c r="D98" i="14"/>
  <c r="K97" i="14"/>
  <c r="D97" i="14"/>
  <c r="K96" i="14"/>
  <c r="D96" i="14"/>
  <c r="K95" i="14"/>
  <c r="D95" i="14"/>
  <c r="K94" i="14"/>
  <c r="D94" i="14"/>
  <c r="K93" i="14"/>
  <c r="D93" i="14"/>
  <c r="K92" i="14"/>
  <c r="D92" i="14"/>
  <c r="K91" i="14"/>
  <c r="D91" i="14"/>
  <c r="L90" i="14"/>
  <c r="M90" i="14" s="1"/>
  <c r="B46" i="14" s="1"/>
  <c r="J34" i="14" s="1"/>
  <c r="K90" i="14"/>
  <c r="L102" i="14" s="1"/>
  <c r="M102" i="14" s="1"/>
  <c r="B47" i="14" s="1"/>
  <c r="J35" i="14" s="1"/>
  <c r="D90" i="14"/>
  <c r="K89" i="14"/>
  <c r="D89" i="14"/>
  <c r="K88" i="14"/>
  <c r="D88" i="14"/>
  <c r="K87" i="14"/>
  <c r="D87" i="14"/>
  <c r="K86" i="14"/>
  <c r="D86" i="14"/>
  <c r="K85" i="14"/>
  <c r="D85" i="14"/>
  <c r="K84" i="14"/>
  <c r="D84" i="14"/>
  <c r="K83" i="14"/>
  <c r="D83" i="14"/>
  <c r="K82" i="14"/>
  <c r="D82" i="14"/>
  <c r="K81" i="14"/>
  <c r="D81" i="14"/>
  <c r="K80" i="14"/>
  <c r="D80" i="14"/>
  <c r="K79" i="14"/>
  <c r="D79" i="14"/>
  <c r="K78" i="14"/>
  <c r="D78" i="14"/>
  <c r="K77" i="14"/>
  <c r="D77" i="14"/>
  <c r="K76" i="14"/>
  <c r="D76" i="14"/>
  <c r="K75" i="14"/>
  <c r="D75" i="14"/>
  <c r="K74" i="14"/>
  <c r="D74" i="14"/>
  <c r="K73" i="14"/>
  <c r="D73" i="14"/>
  <c r="K72" i="14"/>
  <c r="D72" i="14"/>
  <c r="K71" i="14"/>
  <c r="D71" i="14"/>
  <c r="K70" i="14"/>
  <c r="D70" i="14"/>
  <c r="K69" i="14"/>
  <c r="D69" i="14"/>
  <c r="K68" i="14"/>
  <c r="D68" i="14"/>
  <c r="K67" i="14"/>
  <c r="D67" i="14"/>
  <c r="K66" i="14"/>
  <c r="D66" i="14"/>
  <c r="K65" i="14"/>
  <c r="D65" i="14"/>
  <c r="K64" i="14"/>
  <c r="D64" i="14"/>
  <c r="K63" i="14"/>
  <c r="D63" i="14"/>
  <c r="K62" i="14"/>
  <c r="D62" i="14"/>
  <c r="K61" i="14"/>
  <c r="D61" i="14"/>
  <c r="K60" i="14"/>
  <c r="D60" i="14"/>
  <c r="K59" i="14"/>
  <c r="D59" i="14"/>
  <c r="K58" i="14"/>
  <c r="D58" i="14"/>
  <c r="K57" i="14"/>
  <c r="D57" i="14"/>
  <c r="K56" i="14"/>
  <c r="D56" i="14"/>
  <c r="K55" i="14"/>
  <c r="D55" i="14"/>
  <c r="D28" i="14"/>
  <c r="F27" i="14"/>
  <c r="D27" i="14"/>
  <c r="C27" i="14"/>
  <c r="I26" i="14"/>
  <c r="G26" i="14"/>
  <c r="E26" i="14"/>
  <c r="D26" i="14"/>
  <c r="I25" i="14"/>
  <c r="H25" i="14"/>
  <c r="G25" i="14"/>
  <c r="F25" i="14"/>
  <c r="E25" i="14"/>
  <c r="D25" i="14"/>
  <c r="C25" i="14"/>
  <c r="I24" i="14"/>
  <c r="G24" i="14"/>
  <c r="E24" i="14"/>
  <c r="D24" i="14"/>
  <c r="I23" i="14"/>
  <c r="H23" i="14"/>
  <c r="G23" i="14"/>
  <c r="F23" i="14"/>
  <c r="E23" i="14"/>
  <c r="D23" i="14"/>
  <c r="C23" i="14"/>
  <c r="I22" i="14"/>
  <c r="G22" i="14"/>
  <c r="E22" i="14"/>
  <c r="D22" i="14"/>
  <c r="I21" i="14"/>
  <c r="H21" i="14"/>
  <c r="H31" i="14" s="1"/>
  <c r="G21" i="14"/>
  <c r="F21" i="14"/>
  <c r="F30" i="14" s="1"/>
  <c r="E21" i="14"/>
  <c r="D21" i="14"/>
  <c r="C21" i="14"/>
  <c r="C30" i="14" s="1"/>
  <c r="H19" i="14"/>
  <c r="G19" i="14"/>
  <c r="F19" i="14"/>
  <c r="E19" i="14"/>
  <c r="D19" i="14"/>
  <c r="C19" i="14"/>
  <c r="I18" i="14"/>
  <c r="I19" i="14" s="1"/>
  <c r="I17" i="14"/>
  <c r="H17" i="14"/>
  <c r="G17" i="14"/>
  <c r="F17" i="14"/>
  <c r="E17" i="14"/>
  <c r="D17" i="14"/>
  <c r="C17" i="14"/>
  <c r="J14" i="14"/>
  <c r="J13" i="14"/>
  <c r="J12" i="14"/>
  <c r="J11" i="14"/>
  <c r="J10" i="14"/>
  <c r="J9" i="14"/>
  <c r="J8" i="14"/>
  <c r="J7" i="14"/>
  <c r="J6" i="14"/>
  <c r="J5" i="14"/>
  <c r="J4" i="14"/>
  <c r="J3" i="14"/>
  <c r="D30" i="14" l="1"/>
  <c r="E30" i="14"/>
  <c r="G31" i="14"/>
  <c r="I31" i="14"/>
  <c r="G30" i="14"/>
  <c r="H30" i="14"/>
  <c r="I30" i="14"/>
  <c r="J19" i="14"/>
  <c r="D31" i="14"/>
  <c r="C31" i="14"/>
  <c r="E31" i="14"/>
  <c r="F31" i="14"/>
  <c r="J30" i="14" l="1"/>
  <c r="J31" i="14"/>
  <c r="K31" i="14" s="1"/>
  <c r="D32" i="14" s="1"/>
  <c r="C32" i="14" l="1"/>
  <c r="C36" i="14" s="1"/>
  <c r="C42" i="14" s="1"/>
  <c r="C48" i="14" s="1"/>
  <c r="D35" i="14"/>
  <c r="D41" i="14" s="1"/>
  <c r="D47" i="14" s="1"/>
  <c r="D34" i="14"/>
  <c r="D40" i="14" s="1"/>
  <c r="D46" i="14" s="1"/>
  <c r="D37" i="14"/>
  <c r="D43" i="14" s="1"/>
  <c r="D49" i="14" s="1"/>
  <c r="D36" i="14"/>
  <c r="D42" i="14" s="1"/>
  <c r="D48" i="14" s="1"/>
  <c r="E32" i="14"/>
  <c r="F32" i="14"/>
  <c r="G32" i="14"/>
  <c r="H32" i="14"/>
  <c r="I32" i="14"/>
  <c r="C35" i="14" l="1"/>
  <c r="C41" i="14" s="1"/>
  <c r="C47" i="14" s="1"/>
  <c r="C37" i="14"/>
  <c r="C43" i="14" s="1"/>
  <c r="C49" i="14" s="1"/>
  <c r="C34" i="14"/>
  <c r="C40" i="14" s="1"/>
  <c r="C46" i="14" s="1"/>
  <c r="E37" i="14"/>
  <c r="E43" i="14" s="1"/>
  <c r="E49" i="14" s="1"/>
  <c r="E35" i="14"/>
  <c r="E41" i="14" s="1"/>
  <c r="E47" i="14" s="1"/>
  <c r="E36" i="14"/>
  <c r="E42" i="14" s="1"/>
  <c r="E34" i="14"/>
  <c r="E40" i="14" s="1"/>
  <c r="E46" i="14" s="1"/>
  <c r="H36" i="14"/>
  <c r="H42" i="14" s="1"/>
  <c r="H48" i="14" s="1"/>
  <c r="H37" i="14"/>
  <c r="H43" i="14" s="1"/>
  <c r="H49" i="14" s="1"/>
  <c r="H35" i="14"/>
  <c r="H41" i="14" s="1"/>
  <c r="H47" i="14" s="1"/>
  <c r="H34" i="14"/>
  <c r="H40" i="14" s="1"/>
  <c r="H46" i="14" s="1"/>
  <c r="G37" i="14"/>
  <c r="G43" i="14" s="1"/>
  <c r="G49" i="14" s="1"/>
  <c r="G34" i="14"/>
  <c r="G40" i="14" s="1"/>
  <c r="G46" i="14" s="1"/>
  <c r="G36" i="14"/>
  <c r="G42" i="14" s="1"/>
  <c r="G48" i="14" s="1"/>
  <c r="G35" i="14"/>
  <c r="G41" i="14" s="1"/>
  <c r="G47" i="14" s="1"/>
  <c r="F37" i="14"/>
  <c r="F43" i="14" s="1"/>
  <c r="F49" i="14" s="1"/>
  <c r="F36" i="14"/>
  <c r="F42" i="14" s="1"/>
  <c r="F48" i="14" s="1"/>
  <c r="F35" i="14"/>
  <c r="F41" i="14" s="1"/>
  <c r="F47" i="14" s="1"/>
  <c r="F34" i="14"/>
  <c r="F40" i="14" s="1"/>
  <c r="F46" i="14" s="1"/>
  <c r="I35" i="14"/>
  <c r="I41" i="14" s="1"/>
  <c r="I47" i="14" s="1"/>
  <c r="I36" i="14"/>
  <c r="I42" i="14" s="1"/>
  <c r="I48" i="14" s="1"/>
  <c r="I34" i="14"/>
  <c r="I40" i="14" s="1"/>
  <c r="I46" i="14" s="1"/>
  <c r="I37" i="14"/>
  <c r="I43" i="14" s="1"/>
  <c r="I49" i="14" s="1"/>
  <c r="J43" i="14" l="1"/>
  <c r="K43" i="14" s="1"/>
  <c r="L43" i="14" s="1"/>
  <c r="E48" i="14"/>
  <c r="J42" i="14"/>
  <c r="K42" i="14" s="1"/>
  <c r="L42" i="14" s="1"/>
  <c r="J40" i="14"/>
  <c r="K40" i="14" s="1"/>
  <c r="L40" i="14" s="1"/>
  <c r="J41" i="14"/>
  <c r="K41" i="14" s="1"/>
  <c r="L41" i="14" s="1"/>
  <c r="G27" i="14" l="1"/>
  <c r="G28" i="14"/>
  <c r="E27" i="14"/>
  <c r="E28" i="14"/>
  <c r="I28" i="14" l="1"/>
  <c r="D3" i="9" l="1"/>
  <c r="D4" i="9"/>
  <c r="D5" i="9"/>
  <c r="D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I27" i="14" l="1"/>
  <c r="H27"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Damon Wamboldt</author>
  </authors>
  <commentList>
    <comment ref="J19" authorId="0" shapeId="0" xr:uid="{FBD840F6-7E5A-423C-8917-08D44ECE1EDD}">
      <text>
        <r>
          <rPr>
            <b/>
            <sz val="9"/>
            <color indexed="81"/>
            <rFont val="Tahoma"/>
            <family val="2"/>
          </rPr>
          <t>Damon Wamboldt:</t>
        </r>
        <r>
          <rPr>
            <sz val="9"/>
            <color indexed="81"/>
            <rFont val="Tahoma"/>
            <family val="2"/>
          </rPr>
          <t xml:space="preserve">
Other FAM classes ratio not measured in our rates</t>
        </r>
      </text>
    </comment>
  </commentList>
</comments>
</file>

<file path=xl/sharedStrings.xml><?xml version="1.0" encoding="utf-8"?>
<sst xmlns="http://schemas.openxmlformats.org/spreadsheetml/2006/main" count="337" uniqueCount="96">
  <si>
    <t>Year</t>
  </si>
  <si>
    <t>kWh</t>
  </si>
  <si>
    <t>Row Labels</t>
  </si>
  <si>
    <t>Grand Total</t>
  </si>
  <si>
    <t>Rate 1</t>
  </si>
  <si>
    <t>Rate 2</t>
  </si>
  <si>
    <t>Total</t>
  </si>
  <si>
    <t>Sum of Residential</t>
  </si>
  <si>
    <t>Sum of Small General</t>
  </si>
  <si>
    <t>Sum of General</t>
  </si>
  <si>
    <t>Sum of Large General</t>
  </si>
  <si>
    <t>Sum of Small Industrial</t>
  </si>
  <si>
    <t>Sum of Medium Industrial</t>
  </si>
  <si>
    <t>Sum of Large Industrial</t>
  </si>
  <si>
    <t>Jan</t>
  </si>
  <si>
    <t>Feb</t>
  </si>
  <si>
    <t>Mar</t>
  </si>
  <si>
    <t>Apr</t>
  </si>
  <si>
    <t>May</t>
  </si>
  <si>
    <t>Jun</t>
  </si>
  <si>
    <t>Jul</t>
  </si>
  <si>
    <t>Aug</t>
  </si>
  <si>
    <t>Sep</t>
  </si>
  <si>
    <t>Oct</t>
  </si>
  <si>
    <t>Nov</t>
  </si>
  <si>
    <t>Dec</t>
  </si>
  <si>
    <t>January</t>
  </si>
  <si>
    <t>February</t>
  </si>
  <si>
    <t>March</t>
  </si>
  <si>
    <t>April</t>
  </si>
  <si>
    <t>June</t>
  </si>
  <si>
    <t>July</t>
  </si>
  <si>
    <t>August</t>
  </si>
  <si>
    <t>September</t>
  </si>
  <si>
    <t>October</t>
  </si>
  <si>
    <t>November</t>
  </si>
  <si>
    <t>December</t>
  </si>
  <si>
    <t>Month</t>
  </si>
  <si>
    <t>Accumulated Interest</t>
  </si>
  <si>
    <t>Total Outstanding</t>
  </si>
  <si>
    <t>To Current Month</t>
  </si>
  <si>
    <t>Current Month</t>
  </si>
  <si>
    <t>Actual Adjustment Component (AA) Total Outstanding</t>
  </si>
  <si>
    <t>Balancing Adjustment Component (BA) Total Outstanding</t>
  </si>
  <si>
    <t>Base Fuel Component (BCF) Variance</t>
  </si>
  <si>
    <t>Total Outstanding minus Interest</t>
  </si>
  <si>
    <t>Date</t>
  </si>
  <si>
    <t>Month #</t>
  </si>
  <si>
    <t>2021</t>
  </si>
  <si>
    <t>2022</t>
  </si>
  <si>
    <t>2023</t>
  </si>
  <si>
    <t>2024</t>
  </si>
  <si>
    <t>Notes</t>
  </si>
  <si>
    <t>Energy on Grid by Tariff 2021</t>
  </si>
  <si>
    <t>Millions of $</t>
  </si>
  <si>
    <t>Unit:</t>
  </si>
  <si>
    <t>Varience Cost per kWh</t>
  </si>
  <si>
    <t>Varience of Annual Total Outstanding</t>
  </si>
  <si>
    <t>Percent of Grid Load</t>
  </si>
  <si>
    <t>+6% to cover 2025 without the previous years</t>
  </si>
  <si>
    <t>Carbon Rebate Forgiveness</t>
  </si>
  <si>
    <t>Muskrat Falls Fully Online</t>
  </si>
  <si>
    <t>Loan</t>
  </si>
  <si>
    <t>Removing CRF above</t>
  </si>
  <si>
    <t>Fam Weighted Ratio (c/kWh)</t>
  </si>
  <si>
    <t>Fam Outstanding by Tariff ($Mil)</t>
  </si>
  <si>
    <t>Average Rates</t>
  </si>
  <si>
    <t>Average Revenue</t>
  </si>
  <si>
    <t>Revenue Ratio</t>
  </si>
  <si>
    <t>Scaled for unmeasured FAM Rates</t>
  </si>
  <si>
    <t>Average cost to add to each year</t>
  </si>
  <si>
    <t>Adjusted Revenues</t>
  </si>
  <si>
    <t>Adjusted
 Rates</t>
  </si>
  <si>
    <t>Weighted Average Rate:</t>
  </si>
  <si>
    <t>+ unmeasured FAM classes</t>
  </si>
  <si>
    <t>Used in the Model:</t>
  </si>
  <si>
    <t>Delta to Target</t>
  </si>
  <si>
    <t>2025</t>
  </si>
  <si>
    <t>A</t>
  </si>
  <si>
    <t>B</t>
  </si>
  <si>
    <t>C</t>
  </si>
  <si>
    <t>Label:</t>
  </si>
  <si>
    <t>Date:</t>
  </si>
  <si>
    <t>Event:</t>
  </si>
  <si>
    <t>Invest NS Loan</t>
  </si>
  <si>
    <t>Cap and Trade forgiveness</t>
  </si>
  <si>
    <t>Amount ($M):</t>
  </si>
  <si>
    <t>5 Year Review:</t>
  </si>
  <si>
    <t>Total:</t>
  </si>
  <si>
    <t>Fuel Shortage (Total):</t>
  </si>
  <si>
    <t>Fuel Shortage (2021-2025):</t>
  </si>
  <si>
    <t>Data used originates from Nova Scotia Power Inc. - Fuel Adjustment Mechanism (FAM) Reports posted to the NSEB website. The following tables summarize the provided data for FAM outstanding balance paired with milestone credits used to offset the outstanding FAM balance over time.</t>
  </si>
  <si>
    <t>Federal Loan Guarantee provided to NSPML</t>
  </si>
  <si>
    <t>Total Outstanding FAM Balance</t>
  </si>
  <si>
    <t>Fuel shortage is calculated by backing out the 3 government rate mitigation interventions listed above from the January 2021 start date to the December 2025 end date.</t>
  </si>
  <si>
    <t xml:space="preserve">Average Annual Fuel Shortage over the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</si>
</sst>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00_-;\-&quot;$&quot;* #,##0.00_-;_-&quot;$&quot;* &quot;-&quot;??_-;_-@_-"/>
    <numFmt numFmtId="165" formatCode="_-* #,##0.00_-;\-* #,##0.00_-;_-* &quot;-&quot;??_-;_-@_-"/>
    <numFmt numFmtId="166" formatCode="0.0%"/>
    <numFmt numFmtId="167" formatCode="0.0"/>
    <numFmt numFmtId="168" formatCode="#,##0.0"/>
    <numFmt numFmtId="169" formatCode="0.0_);\(0.0\)"/>
    <numFmt numFmtId="170" formatCode="_-&quot;$&quot;* #,##0.000_-;\-&quot;$&quot;* #,##0.000_-;_-&quot;$&quot;* &quot;-&quot;??_-;_-@_-"/>
    <numFmt numFmtId="171" formatCode="_-&quot;$&quot;* #,##0.0000_-;\-&quot;$&quot;* #,##0.0000_-;_-&quot;$&quot;* &quot;-&quot;??_-;_-@_-"/>
    <numFmt numFmtId="172" formatCode="_-&quot;$&quot;* #,##0.00_-;\-&quot;$&quot;* #,##0.00_-;_-&quot;$&quot;* &quot;-&quot;????_-;_-@_-"/>
    <numFmt numFmtId="173" formatCode="0.000%"/>
    <numFmt numFmtId="174" formatCode="_-&quot;$&quot;* #,##0.0000_-;\-&quot;$&quot;* #,##0.0000_-;_-&quot;$&quot;* &quot;-&quot;????_-;_-@_-"/>
    <numFmt numFmtId="175" formatCode="mmmm\ yyyy"/>
  </numFmts>
  <fonts count="25" x14ac:knownFonts="1">
    <font>
      <sz val="12"/>
      <color theme="1"/>
      <name val="Aptos Narrow"/>
      <scheme val="minor"/>
    </font>
    <font>
      <sz val="12"/>
      <color theme="1"/>
      <name val="Aptos Narrow"/>
      <family val="2"/>
      <scheme val="minor"/>
    </font>
    <font>
      <sz val="12"/>
      <color theme="1"/>
      <name val="Aptos Narrow"/>
      <family val="2"/>
      <scheme val="minor"/>
    </font>
    <font>
      <b/>
      <sz val="12"/>
      <color theme="1"/>
      <name val="Aptos Narrow"/>
      <family val="2"/>
      <scheme val="minor"/>
    </font>
    <font>
      <sz val="12"/>
      <color theme="1"/>
      <name val="Aptos Narrow"/>
      <family val="2"/>
      <scheme val="minor"/>
    </font>
    <font>
      <b/>
      <sz val="10"/>
      <color theme="1"/>
      <name val="Arial"/>
      <family val="2"/>
    </font>
    <font>
      <sz val="10"/>
      <color theme="1"/>
      <name val="Arial"/>
      <family val="2"/>
    </font>
    <font>
      <b/>
      <u/>
      <sz val="12"/>
      <color theme="1"/>
      <name val="Aptos Narrow"/>
      <family val="2"/>
      <scheme val="minor"/>
    </font>
    <font>
      <sz val="8"/>
      <name val="Aptos Narrow"/>
      <family val="2"/>
      <scheme val="minor"/>
    </font>
    <font>
      <sz val="9"/>
      <color indexed="8"/>
      <name val="Arial"/>
      <family val="2"/>
    </font>
    <font>
      <b/>
      <sz val="9"/>
      <color indexed="8"/>
      <name val="Arial"/>
      <family val="2"/>
    </font>
    <font>
      <b/>
      <sz val="9"/>
      <color indexed="8"/>
      <name val="Calibri"/>
      <family val="2"/>
    </font>
    <font>
      <sz val="9"/>
      <color indexed="8"/>
      <name val="Calibri"/>
      <family val="2"/>
    </font>
    <font>
      <sz val="10"/>
      <color indexed="8"/>
      <name val="Arial"/>
      <family val="2"/>
    </font>
    <font>
      <b/>
      <sz val="10"/>
      <color indexed="8"/>
      <name val="Arial"/>
      <family val="2"/>
    </font>
    <font>
      <b/>
      <sz val="10"/>
      <color indexed="8"/>
      <name val="Calibri"/>
      <family val="2"/>
    </font>
    <font>
      <sz val="10"/>
      <color indexed="8"/>
      <name val="Calibri"/>
      <family val="2"/>
    </font>
    <font>
      <sz val="11"/>
      <color indexed="8"/>
      <name val="Arial"/>
      <family val="2"/>
    </font>
    <font>
      <b/>
      <sz val="11"/>
      <color indexed="8"/>
      <name val="Arial"/>
      <family val="2"/>
    </font>
    <font>
      <b/>
      <sz val="11"/>
      <color indexed="8"/>
      <name val="Calibri"/>
      <family val="2"/>
    </font>
    <font>
      <sz val="11"/>
      <color indexed="8"/>
      <name val="Calibri"/>
      <family val="2"/>
    </font>
    <font>
      <b/>
      <sz val="12"/>
      <color indexed="8"/>
      <name val="Calibri"/>
      <family val="2"/>
    </font>
    <font>
      <sz val="9"/>
      <color indexed="81"/>
      <name val="Tahoma"/>
      <family val="2"/>
    </font>
    <font>
      <b/>
      <sz val="9"/>
      <color indexed="81"/>
      <name val="Tahoma"/>
      <family val="2"/>
    </font>
    <font>
      <sz val="12"/>
      <color theme="4" tint="0.79998168889431442"/>
      <name val="Aptos Narrow"/>
      <family val="2"/>
      <scheme val="minor"/>
    </font>
  </fonts>
  <fills count="7">
    <fill>
      <patternFill patternType="none"/>
    </fill>
    <fill>
      <patternFill patternType="gray125"/>
    </fill>
    <fill>
      <patternFill patternType="solid">
        <fgColor theme="5" tint="0.79998168889431442"/>
        <bgColor indexed="64"/>
      </patternFill>
    </fill>
    <fill>
      <patternFill patternType="solid">
        <fgColor theme="4" tint="0.79998168889431442"/>
        <bgColor theme="4" tint="0.79998168889431442"/>
      </patternFill>
    </fill>
    <fill>
      <patternFill patternType="solid">
        <fgColor rgb="FFF9BE8F"/>
        <bgColor indexed="64"/>
      </patternFill>
    </fill>
    <fill>
      <patternFill patternType="solid">
        <fgColor theme="7" tint="0.79998168889431442"/>
        <bgColor indexed="64"/>
      </patternFill>
    </fill>
    <fill>
      <patternFill patternType="solid">
        <fgColor theme="0"/>
        <bgColor indexed="64"/>
      </patternFill>
    </fill>
  </fills>
  <borders count="3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theme="4" tint="0.39997558519241921"/>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7">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4" fillId="0" borderId="0" applyFont="0" applyFill="0" applyBorder="0" applyAlignment="0" applyProtection="0"/>
  </cellStyleXfs>
  <cellXfs count="152">
    <xf numFmtId="0" fontId="0" fillId="0" borderId="0" xfId="0"/>
    <xf numFmtId="0" fontId="3" fillId="0" borderId="0" xfId="0" applyFont="1"/>
    <xf numFmtId="166" fontId="0" fillId="0" borderId="0" xfId="1" applyNumberFormat="1" applyFont="1"/>
    <xf numFmtId="0" fontId="0" fillId="0" borderId="0" xfId="0" applyAlignment="1">
      <alignment horizontal="left"/>
    </xf>
    <xf numFmtId="0" fontId="2" fillId="0" borderId="0" xfId="0" applyFont="1"/>
    <xf numFmtId="9" fontId="0" fillId="0" borderId="0" xfId="0" applyNumberFormat="1"/>
    <xf numFmtId="0" fontId="0" fillId="0" borderId="12" xfId="0" applyBorder="1"/>
    <xf numFmtId="0" fontId="0" fillId="0" borderId="11" xfId="0" applyBorder="1"/>
    <xf numFmtId="168" fontId="0" fillId="0" borderId="0" xfId="0" applyNumberFormat="1"/>
    <xf numFmtId="168" fontId="5" fillId="3" borderId="17" xfId="0" applyNumberFormat="1" applyFont="1" applyFill="1" applyBorder="1"/>
    <xf numFmtId="168" fontId="3" fillId="0" borderId="0" xfId="0" applyNumberFormat="1" applyFont="1"/>
    <xf numFmtId="168" fontId="6" fillId="3" borderId="17" xfId="0" applyNumberFormat="1" applyFont="1" applyFill="1" applyBorder="1"/>
    <xf numFmtId="0" fontId="7" fillId="0" borderId="0" xfId="0" applyFont="1"/>
    <xf numFmtId="0" fontId="12" fillId="0" borderId="4" xfId="0" applyFont="1" applyBorder="1" applyAlignment="1">
      <alignment horizontal="left" vertical="top" wrapText="1"/>
    </xf>
    <xf numFmtId="169" fontId="9" fillId="0" borderId="4" xfId="0" applyNumberFormat="1" applyFont="1" applyBorder="1" applyAlignment="1">
      <alignment horizontal="center" vertical="top" shrinkToFit="1"/>
    </xf>
    <xf numFmtId="167" fontId="9" fillId="0" borderId="4" xfId="0" applyNumberFormat="1" applyFont="1" applyBorder="1" applyAlignment="1">
      <alignment horizontal="center" vertical="top" shrinkToFit="1"/>
    </xf>
    <xf numFmtId="0" fontId="11" fillId="4" borderId="4" xfId="0" applyFont="1" applyFill="1" applyBorder="1" applyAlignment="1">
      <alignment horizontal="left" vertical="top" wrapText="1"/>
    </xf>
    <xf numFmtId="169" fontId="10" fillId="4" borderId="4" xfId="0" applyNumberFormat="1" applyFont="1" applyFill="1" applyBorder="1" applyAlignment="1">
      <alignment horizontal="center" vertical="top" shrinkToFit="1"/>
    </xf>
    <xf numFmtId="167" fontId="10" fillId="4" borderId="4" xfId="0" applyNumberFormat="1" applyFont="1" applyFill="1" applyBorder="1" applyAlignment="1">
      <alignment horizontal="center" vertical="top" shrinkToFit="1"/>
    </xf>
    <xf numFmtId="167" fontId="9" fillId="0" borderId="15" xfId="0" applyNumberFormat="1" applyFont="1" applyBorder="1" applyAlignment="1">
      <alignment horizontal="center" vertical="top" shrinkToFit="1"/>
    </xf>
    <xf numFmtId="167" fontId="10" fillId="4" borderId="15" xfId="0" applyNumberFormat="1" applyFont="1" applyFill="1" applyBorder="1" applyAlignment="1">
      <alignment horizontal="center" vertical="top" shrinkToFit="1"/>
    </xf>
    <xf numFmtId="167" fontId="13" fillId="0" borderId="4" xfId="0" applyNumberFormat="1" applyFont="1" applyBorder="1" applyAlignment="1">
      <alignment horizontal="center" vertical="top" shrinkToFit="1"/>
    </xf>
    <xf numFmtId="169" fontId="13" fillId="0" borderId="4" xfId="0" applyNumberFormat="1" applyFont="1" applyBorder="1" applyAlignment="1">
      <alignment horizontal="center" vertical="top" shrinkToFit="1"/>
    </xf>
    <xf numFmtId="167" fontId="14" fillId="4" borderId="4" xfId="0" applyNumberFormat="1" applyFont="1" applyFill="1" applyBorder="1" applyAlignment="1">
      <alignment horizontal="center" vertical="top" shrinkToFit="1"/>
    </xf>
    <xf numFmtId="169" fontId="14" fillId="4" borderId="4" xfId="0" applyNumberFormat="1" applyFont="1" applyFill="1" applyBorder="1" applyAlignment="1">
      <alignment horizontal="center" vertical="top" shrinkToFit="1"/>
    </xf>
    <xf numFmtId="0" fontId="16" fillId="0" borderId="15" xfId="0" applyFont="1" applyBorder="1" applyAlignment="1">
      <alignment horizontal="left" vertical="top" wrapText="1"/>
    </xf>
    <xf numFmtId="0" fontId="15" fillId="4" borderId="15" xfId="0" applyFont="1" applyFill="1" applyBorder="1" applyAlignment="1">
      <alignment horizontal="left" vertical="top" wrapText="1"/>
    </xf>
    <xf numFmtId="0" fontId="12" fillId="0" borderId="1" xfId="0" applyFont="1" applyBorder="1" applyAlignment="1">
      <alignment horizontal="left" vertical="top" wrapText="1"/>
    </xf>
    <xf numFmtId="0" fontId="12" fillId="0" borderId="12" xfId="0" applyFont="1" applyBorder="1" applyAlignment="1">
      <alignment horizontal="left" vertical="top" wrapText="1"/>
    </xf>
    <xf numFmtId="167" fontId="17" fillId="0" borderId="4" xfId="0" applyNumberFormat="1" applyFont="1" applyBorder="1" applyAlignment="1">
      <alignment horizontal="center" vertical="top" shrinkToFit="1"/>
    </xf>
    <xf numFmtId="169" fontId="17" fillId="0" borderId="4" xfId="0" applyNumberFormat="1" applyFont="1" applyBorder="1" applyAlignment="1">
      <alignment horizontal="center" vertical="top" shrinkToFit="1"/>
    </xf>
    <xf numFmtId="167" fontId="18" fillId="4" borderId="4" xfId="0" applyNumberFormat="1" applyFont="1" applyFill="1" applyBorder="1" applyAlignment="1">
      <alignment horizontal="center" vertical="top" shrinkToFit="1"/>
    </xf>
    <xf numFmtId="14" fontId="12" fillId="0" borderId="4" xfId="0" applyNumberFormat="1" applyFont="1" applyBorder="1" applyAlignment="1">
      <alignment horizontal="center" vertical="top" wrapText="1"/>
    </xf>
    <xf numFmtId="0" fontId="12" fillId="0" borderId="18" xfId="0" applyFont="1" applyBorder="1" applyAlignment="1">
      <alignment horizontal="left" vertical="top" wrapText="1"/>
    </xf>
    <xf numFmtId="14" fontId="12" fillId="0" borderId="18" xfId="0" applyNumberFormat="1" applyFont="1" applyBorder="1" applyAlignment="1">
      <alignment horizontal="center" vertical="top" wrapText="1"/>
    </xf>
    <xf numFmtId="169" fontId="9" fillId="0" borderId="18" xfId="0" applyNumberFormat="1" applyFont="1" applyBorder="1" applyAlignment="1">
      <alignment horizontal="center" vertical="top" shrinkToFit="1"/>
    </xf>
    <xf numFmtId="167" fontId="9" fillId="0" borderId="18" xfId="0" applyNumberFormat="1" applyFont="1" applyBorder="1" applyAlignment="1">
      <alignment horizontal="center" vertical="top" shrinkToFit="1"/>
    </xf>
    <xf numFmtId="0" fontId="21" fillId="0" borderId="20" xfId="0" applyFont="1" applyBorder="1" applyAlignment="1">
      <alignment vertical="top" wrapText="1"/>
    </xf>
    <xf numFmtId="0" fontId="21" fillId="0" borderId="21" xfId="0" applyFont="1" applyBorder="1" applyAlignment="1">
      <alignment vertical="top" wrapText="1"/>
    </xf>
    <xf numFmtId="169" fontId="9" fillId="0" borderId="3" xfId="0" applyNumberFormat="1" applyFont="1" applyBorder="1" applyAlignment="1">
      <alignment horizontal="center" vertical="top" shrinkToFit="1"/>
    </xf>
    <xf numFmtId="169" fontId="9" fillId="0" borderId="14" xfId="0" applyNumberFormat="1" applyFont="1" applyBorder="1" applyAlignment="1">
      <alignment horizontal="center" vertical="top" shrinkToFit="1"/>
    </xf>
    <xf numFmtId="169" fontId="10" fillId="4" borderId="14" xfId="0" applyNumberFormat="1" applyFont="1" applyFill="1" applyBorder="1" applyAlignment="1">
      <alignment horizontal="center" vertical="top" shrinkToFit="1"/>
    </xf>
    <xf numFmtId="169" fontId="13" fillId="0" borderId="14" xfId="0" applyNumberFormat="1" applyFont="1" applyBorder="1" applyAlignment="1">
      <alignment horizontal="center" vertical="top" shrinkToFit="1"/>
    </xf>
    <xf numFmtId="167" fontId="13" fillId="0" borderId="14" xfId="0" applyNumberFormat="1" applyFont="1" applyBorder="1" applyAlignment="1">
      <alignment horizontal="center" vertical="top" shrinkToFit="1"/>
    </xf>
    <xf numFmtId="167" fontId="14" fillId="4" borderId="14" xfId="0" applyNumberFormat="1" applyFont="1" applyFill="1" applyBorder="1" applyAlignment="1">
      <alignment horizontal="center" vertical="top" shrinkToFit="1"/>
    </xf>
    <xf numFmtId="167" fontId="17" fillId="0" borderId="14" xfId="0" applyNumberFormat="1" applyFont="1" applyBorder="1" applyAlignment="1">
      <alignment horizontal="center" vertical="top" shrinkToFit="1"/>
    </xf>
    <xf numFmtId="167" fontId="18" fillId="4" borderId="14" xfId="0" applyNumberFormat="1" applyFont="1" applyFill="1" applyBorder="1" applyAlignment="1">
      <alignment horizontal="center" vertical="top" shrinkToFit="1"/>
    </xf>
    <xf numFmtId="0" fontId="2" fillId="0" borderId="12" xfId="0" applyFont="1" applyBorder="1"/>
    <xf numFmtId="0" fontId="21" fillId="0" borderId="20" xfId="0" applyFont="1" applyBorder="1" applyAlignment="1">
      <alignment horizontal="center" vertical="top" wrapText="1"/>
    </xf>
    <xf numFmtId="0" fontId="21" fillId="0" borderId="19" xfId="0" applyFont="1" applyBorder="1" applyAlignment="1">
      <alignment vertical="top" wrapText="1"/>
    </xf>
    <xf numFmtId="0" fontId="3" fillId="0" borderId="0" xfId="0" applyFont="1" applyAlignment="1">
      <alignment horizontal="right"/>
    </xf>
    <xf numFmtId="169" fontId="9" fillId="0" borderId="12" xfId="0" applyNumberFormat="1" applyFont="1" applyBorder="1" applyAlignment="1">
      <alignment horizontal="center" vertical="top" shrinkToFit="1"/>
    </xf>
    <xf numFmtId="170" fontId="9" fillId="0" borderId="12" xfId="6" applyNumberFormat="1" applyFont="1" applyBorder="1" applyAlignment="1">
      <alignment horizontal="center" vertical="top" shrinkToFit="1"/>
    </xf>
    <xf numFmtId="169" fontId="9" fillId="0" borderId="11" xfId="0" applyNumberFormat="1" applyFont="1" applyBorder="1" applyAlignment="1">
      <alignment horizontal="center" vertical="top" shrinkToFit="1"/>
    </xf>
    <xf numFmtId="170" fontId="9" fillId="0" borderId="11" xfId="6" applyNumberFormat="1" applyFont="1" applyBorder="1" applyAlignment="1">
      <alignment horizontal="center" vertical="top" shrinkToFit="1"/>
    </xf>
    <xf numFmtId="0" fontId="20" fillId="0" borderId="15" xfId="0" applyFont="1" applyBorder="1" applyAlignment="1">
      <alignment horizontal="left" vertical="top" wrapText="1"/>
    </xf>
    <xf numFmtId="0" fontId="19" fillId="4" borderId="15" xfId="0" applyFont="1" applyFill="1" applyBorder="1" applyAlignment="1">
      <alignment horizontal="left" vertical="top" wrapText="1"/>
    </xf>
    <xf numFmtId="9" fontId="0" fillId="0" borderId="0" xfId="1" applyFont="1"/>
    <xf numFmtId="0" fontId="3" fillId="0" borderId="0" xfId="0" applyFont="1" applyAlignment="1">
      <alignment horizontal="left"/>
    </xf>
    <xf numFmtId="0" fontId="20" fillId="0" borderId="22" xfId="0" applyFont="1" applyBorder="1" applyAlignment="1">
      <alignment horizontal="left" vertical="top" wrapText="1"/>
    </xf>
    <xf numFmtId="14" fontId="12" fillId="0" borderId="1" xfId="0" applyNumberFormat="1" applyFont="1" applyBorder="1" applyAlignment="1">
      <alignment horizontal="center" vertical="top" wrapText="1"/>
    </xf>
    <xf numFmtId="167" fontId="17" fillId="0" borderId="1" xfId="0" applyNumberFormat="1" applyFont="1" applyBorder="1" applyAlignment="1">
      <alignment horizontal="center" vertical="top" shrinkToFit="1"/>
    </xf>
    <xf numFmtId="167" fontId="17" fillId="0" borderId="2" xfId="0" applyNumberFormat="1" applyFont="1" applyBorder="1" applyAlignment="1">
      <alignment horizontal="center" vertical="top" shrinkToFit="1"/>
    </xf>
    <xf numFmtId="170" fontId="9" fillId="0" borderId="16" xfId="6" applyNumberFormat="1" applyFont="1" applyBorder="1" applyAlignment="1">
      <alignment horizontal="center" vertical="top" shrinkToFit="1"/>
    </xf>
    <xf numFmtId="0" fontId="0" fillId="0" borderId="16" xfId="0" applyBorder="1"/>
    <xf numFmtId="0" fontId="2" fillId="0" borderId="12" xfId="0" quotePrefix="1" applyFont="1" applyBorder="1"/>
    <xf numFmtId="171" fontId="0" fillId="0" borderId="0" xfId="6" applyNumberFormat="1" applyFont="1"/>
    <xf numFmtId="171" fontId="3" fillId="0" borderId="0" xfId="6" applyNumberFormat="1" applyFont="1"/>
    <xf numFmtId="171" fontId="3" fillId="0" borderId="0" xfId="0" applyNumberFormat="1" applyFont="1"/>
    <xf numFmtId="0" fontId="12" fillId="0" borderId="23" xfId="0" applyFont="1" applyBorder="1" applyAlignment="1">
      <alignment horizontal="left" vertical="top" wrapText="1"/>
    </xf>
    <xf numFmtId="14" fontId="12" fillId="0" borderId="24" xfId="0" applyNumberFormat="1" applyFont="1" applyBorder="1" applyAlignment="1">
      <alignment horizontal="center" vertical="top" wrapText="1"/>
    </xf>
    <xf numFmtId="171" fontId="2" fillId="0" borderId="0" xfId="0" applyNumberFormat="1" applyFont="1"/>
    <xf numFmtId="164" fontId="0" fillId="0" borderId="0" xfId="6" applyFont="1"/>
    <xf numFmtId="164" fontId="3" fillId="0" borderId="0" xfId="0" applyNumberFormat="1" applyFont="1"/>
    <xf numFmtId="172" fontId="0" fillId="0" borderId="0" xfId="0" applyNumberFormat="1"/>
    <xf numFmtId="173" fontId="0" fillId="0" borderId="0" xfId="0" applyNumberFormat="1"/>
    <xf numFmtId="172" fontId="3" fillId="0" borderId="0" xfId="0" applyNumberFormat="1" applyFont="1"/>
    <xf numFmtId="0" fontId="3" fillId="0" borderId="0" xfId="0" applyFont="1" applyAlignment="1">
      <alignment horizontal="center" wrapText="1"/>
    </xf>
    <xf numFmtId="171" fontId="0" fillId="0" borderId="0" xfId="0" applyNumberFormat="1"/>
    <xf numFmtId="0" fontId="3" fillId="2" borderId="6" xfId="0" applyFont="1" applyFill="1" applyBorder="1" applyAlignment="1">
      <alignment horizontal="left"/>
    </xf>
    <xf numFmtId="0" fontId="3" fillId="2" borderId="7" xfId="0" applyFont="1" applyFill="1" applyBorder="1"/>
    <xf numFmtId="171" fontId="0" fillId="2" borderId="7" xfId="6" applyNumberFormat="1" applyFont="1" applyFill="1" applyBorder="1"/>
    <xf numFmtId="0" fontId="3" fillId="5" borderId="8" xfId="0" applyFont="1" applyFill="1" applyBorder="1" applyAlignment="1">
      <alignment horizontal="left"/>
    </xf>
    <xf numFmtId="0" fontId="3" fillId="5" borderId="9" xfId="0" applyFont="1" applyFill="1" applyBorder="1"/>
    <xf numFmtId="171" fontId="0" fillId="5" borderId="9" xfId="6" applyNumberFormat="1" applyFont="1" applyFill="1" applyBorder="1"/>
    <xf numFmtId="171" fontId="0" fillId="5" borderId="10" xfId="6" applyNumberFormat="1" applyFont="1" applyFill="1" applyBorder="1"/>
    <xf numFmtId="166" fontId="0" fillId="0" borderId="0" xfId="1" applyNumberFormat="1" applyFont="1" applyFill="1"/>
    <xf numFmtId="0" fontId="3" fillId="0" borderId="12" xfId="0" applyFont="1" applyBorder="1" applyAlignment="1">
      <alignment horizontal="left"/>
    </xf>
    <xf numFmtId="164" fontId="0" fillId="0" borderId="12" xfId="6" applyFont="1" applyBorder="1"/>
    <xf numFmtId="172" fontId="3" fillId="0" borderId="12" xfId="0" applyNumberFormat="1" applyFont="1" applyBorder="1"/>
    <xf numFmtId="170" fontId="0" fillId="0" borderId="12" xfId="6" applyNumberFormat="1" applyFont="1" applyBorder="1"/>
    <xf numFmtId="171" fontId="0" fillId="0" borderId="12" xfId="0" applyNumberFormat="1" applyBorder="1"/>
    <xf numFmtId="174" fontId="0" fillId="0" borderId="12" xfId="0" applyNumberFormat="1" applyBorder="1"/>
    <xf numFmtId="172" fontId="3" fillId="0" borderId="12" xfId="0" applyNumberFormat="1" applyFont="1" applyBorder="1" applyAlignment="1">
      <alignment horizontal="center"/>
    </xf>
    <xf numFmtId="0" fontId="3" fillId="0" borderId="12" xfId="0" quotePrefix="1" applyFont="1" applyBorder="1" applyAlignment="1">
      <alignment horizontal="left"/>
    </xf>
    <xf numFmtId="0" fontId="3" fillId="0" borderId="12" xfId="0" applyFont="1" applyBorder="1"/>
    <xf numFmtId="9" fontId="0" fillId="0" borderId="12" xfId="1" applyFont="1" applyBorder="1"/>
    <xf numFmtId="171" fontId="3" fillId="0" borderId="12" xfId="6" applyNumberFormat="1" applyFont="1" applyBorder="1"/>
    <xf numFmtId="171" fontId="0" fillId="0" borderId="12" xfId="6" applyNumberFormat="1" applyFont="1" applyBorder="1"/>
    <xf numFmtId="167" fontId="18" fillId="4" borderId="15" xfId="0" applyNumberFormat="1" applyFont="1" applyFill="1" applyBorder="1" applyAlignment="1">
      <alignment horizontal="center" vertical="top" shrinkToFit="1"/>
    </xf>
    <xf numFmtId="167" fontId="18" fillId="4" borderId="13" xfId="0" applyNumberFormat="1" applyFont="1" applyFill="1" applyBorder="1" applyAlignment="1">
      <alignment horizontal="center" vertical="top" shrinkToFit="1"/>
    </xf>
    <xf numFmtId="169" fontId="17" fillId="0" borderId="15" xfId="0" applyNumberFormat="1" applyFont="1" applyBorder="1" applyAlignment="1">
      <alignment horizontal="center" vertical="top" shrinkToFit="1"/>
    </xf>
    <xf numFmtId="167" fontId="17" fillId="0" borderId="18" xfId="0" applyNumberFormat="1" applyFont="1" applyBorder="1" applyAlignment="1">
      <alignment horizontal="center" vertical="top" shrinkToFit="1"/>
    </xf>
    <xf numFmtId="169" fontId="17" fillId="0" borderId="13" xfId="0" applyNumberFormat="1" applyFont="1" applyBorder="1" applyAlignment="1">
      <alignment horizontal="center" vertical="top" shrinkToFit="1"/>
    </xf>
    <xf numFmtId="167" fontId="17" fillId="0" borderId="15" xfId="0" applyNumberFormat="1" applyFont="1" applyBorder="1" applyAlignment="1">
      <alignment horizontal="center" vertical="top" shrinkToFit="1"/>
    </xf>
    <xf numFmtId="169" fontId="17" fillId="0" borderId="25" xfId="0" applyNumberFormat="1" applyFont="1" applyBorder="1" applyAlignment="1">
      <alignment horizontal="center" vertical="top" shrinkToFit="1"/>
    </xf>
    <xf numFmtId="167" fontId="17" fillId="0" borderId="26" xfId="0" applyNumberFormat="1" applyFont="1" applyBorder="1" applyAlignment="1">
      <alignment horizontal="center" vertical="top" shrinkToFit="1"/>
    </xf>
    <xf numFmtId="169" fontId="17" fillId="0" borderId="27" xfId="0" applyNumberFormat="1" applyFont="1" applyBorder="1" applyAlignment="1">
      <alignment horizontal="center" vertical="top" shrinkToFit="1"/>
    </xf>
    <xf numFmtId="0" fontId="0" fillId="6" borderId="0" xfId="0" applyFill="1"/>
    <xf numFmtId="0" fontId="1" fillId="6" borderId="12" xfId="0" applyFont="1" applyFill="1" applyBorder="1"/>
    <xf numFmtId="17" fontId="0" fillId="6" borderId="0" xfId="0" applyNumberFormat="1" applyFill="1"/>
    <xf numFmtId="0" fontId="0" fillId="6" borderId="0" xfId="0" applyFill="1" applyAlignment="1">
      <alignment horizontal="left"/>
    </xf>
    <xf numFmtId="0" fontId="0" fillId="6" borderId="0" xfId="0" applyFill="1" applyAlignment="1">
      <alignment horizontal="left" indent="1"/>
    </xf>
    <xf numFmtId="14" fontId="12" fillId="0" borderId="23" xfId="0" applyNumberFormat="1" applyFont="1" applyBorder="1" applyAlignment="1">
      <alignment horizontal="center" vertical="top" wrapText="1"/>
    </xf>
    <xf numFmtId="0" fontId="0" fillId="0" borderId="12" xfId="0" applyBorder="1" applyAlignment="1">
      <alignment horizontal="center"/>
    </xf>
    <xf numFmtId="0" fontId="24" fillId="0" borderId="12" xfId="0" pivotButton="1" applyFont="1" applyBorder="1"/>
    <xf numFmtId="0" fontId="0" fillId="0" borderId="12" xfId="0" applyBorder="1" applyAlignment="1">
      <alignment horizontal="left"/>
    </xf>
    <xf numFmtId="0" fontId="0" fillId="0" borderId="12" xfId="0" applyBorder="1" applyAlignment="1">
      <alignment horizontal="left" indent="1"/>
    </xf>
    <xf numFmtId="0" fontId="2" fillId="6" borderId="28" xfId="0" applyFont="1" applyFill="1" applyBorder="1" applyAlignment="1">
      <alignment horizontal="center"/>
    </xf>
    <xf numFmtId="0" fontId="0" fillId="6" borderId="29" xfId="0" applyFill="1" applyBorder="1"/>
    <xf numFmtId="0" fontId="2" fillId="6" borderId="30" xfId="0" applyFont="1" applyFill="1" applyBorder="1" applyAlignment="1">
      <alignment horizontal="center"/>
    </xf>
    <xf numFmtId="0" fontId="1" fillId="6" borderId="11" xfId="0" applyFont="1" applyFill="1" applyBorder="1"/>
    <xf numFmtId="0" fontId="0" fillId="6" borderId="31" xfId="0" applyFill="1" applyBorder="1"/>
    <xf numFmtId="0" fontId="3" fillId="6" borderId="32" xfId="0" applyFont="1" applyFill="1" applyBorder="1" applyAlignment="1">
      <alignment horizontal="center"/>
    </xf>
    <xf numFmtId="0" fontId="3" fillId="6" borderId="33" xfId="0" applyFont="1" applyFill="1" applyBorder="1" applyAlignment="1">
      <alignment horizontal="center"/>
    </xf>
    <xf numFmtId="0" fontId="3" fillId="6" borderId="34" xfId="0" applyFont="1" applyFill="1" applyBorder="1" applyAlignment="1">
      <alignment horizontal="center"/>
    </xf>
    <xf numFmtId="0" fontId="2" fillId="6" borderId="35" xfId="0" applyFont="1" applyFill="1" applyBorder="1" applyAlignment="1">
      <alignment horizontal="center"/>
    </xf>
    <xf numFmtId="0" fontId="0" fillId="6" borderId="36" xfId="0" applyFill="1" applyBorder="1"/>
    <xf numFmtId="0" fontId="3" fillId="6" borderId="34" xfId="0" applyFont="1" applyFill="1" applyBorder="1"/>
    <xf numFmtId="0" fontId="0" fillId="6" borderId="10" xfId="0" applyFill="1" applyBorder="1"/>
    <xf numFmtId="0" fontId="1" fillId="6" borderId="16" xfId="0" applyFont="1" applyFill="1" applyBorder="1"/>
    <xf numFmtId="0" fontId="3" fillId="6" borderId="32" xfId="0" applyFont="1" applyFill="1" applyBorder="1" applyAlignment="1">
      <alignment horizontal="center"/>
    </xf>
    <xf numFmtId="0" fontId="3" fillId="6" borderId="33" xfId="0" applyFont="1" applyFill="1" applyBorder="1" applyAlignment="1">
      <alignment horizontal="center"/>
    </xf>
    <xf numFmtId="0" fontId="1" fillId="6" borderId="30" xfId="0" applyFont="1" applyFill="1" applyBorder="1" applyAlignment="1">
      <alignment horizontal="center"/>
    </xf>
    <xf numFmtId="0" fontId="1" fillId="6" borderId="11" xfId="0" applyFont="1" applyFill="1" applyBorder="1" applyAlignment="1">
      <alignment horizontal="center"/>
    </xf>
    <xf numFmtId="0" fontId="1" fillId="6" borderId="8" xfId="0" applyFont="1" applyFill="1" applyBorder="1" applyAlignment="1">
      <alignment horizontal="center"/>
    </xf>
    <xf numFmtId="0" fontId="1" fillId="6" borderId="9" xfId="0" applyFont="1" applyFill="1" applyBorder="1" applyAlignment="1">
      <alignment horizontal="center"/>
    </xf>
    <xf numFmtId="0" fontId="1" fillId="6" borderId="0" xfId="0" applyFont="1" applyFill="1" applyAlignment="1">
      <alignment horizontal="center" wrapText="1"/>
    </xf>
    <xf numFmtId="0" fontId="1" fillId="6" borderId="0" xfId="0" applyFont="1" applyFill="1" applyAlignment="1">
      <alignment horizontal="left" wrapText="1"/>
    </xf>
    <xf numFmtId="0" fontId="0" fillId="6" borderId="0" xfId="0" applyFill="1" applyAlignment="1">
      <alignment horizontal="left" wrapText="1"/>
    </xf>
    <xf numFmtId="17" fontId="0" fillId="6" borderId="11" xfId="0" applyNumberFormat="1" applyFill="1" applyBorder="1" applyAlignment="1">
      <alignment horizontal="center"/>
    </xf>
    <xf numFmtId="17" fontId="0" fillId="6" borderId="12" xfId="0" applyNumberFormat="1" applyFill="1" applyBorder="1" applyAlignment="1">
      <alignment horizontal="center"/>
    </xf>
    <xf numFmtId="17" fontId="0" fillId="6" borderId="16" xfId="0" applyNumberFormat="1" applyFill="1" applyBorder="1" applyAlignment="1">
      <alignment horizontal="center"/>
    </xf>
    <xf numFmtId="175" fontId="0" fillId="6" borderId="30" xfId="0" applyNumberFormat="1" applyFill="1" applyBorder="1" applyAlignment="1">
      <alignment horizontal="center"/>
    </xf>
    <xf numFmtId="175" fontId="0" fillId="6" borderId="11" xfId="0" applyNumberFormat="1" applyFill="1" applyBorder="1" applyAlignment="1">
      <alignment horizontal="center"/>
    </xf>
    <xf numFmtId="175" fontId="0" fillId="6" borderId="8" xfId="0" applyNumberFormat="1" applyFill="1" applyBorder="1" applyAlignment="1">
      <alignment horizontal="center"/>
    </xf>
    <xf numFmtId="175" fontId="0" fillId="6" borderId="9" xfId="0" applyNumberFormat="1" applyFill="1" applyBorder="1" applyAlignment="1">
      <alignment horizontal="center"/>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3" fillId="0" borderId="12" xfId="0" applyFont="1" applyBorder="1" applyAlignment="1">
      <alignment horizontal="center"/>
    </xf>
    <xf numFmtId="0" fontId="3" fillId="0" borderId="12" xfId="0" applyFont="1" applyBorder="1" applyAlignment="1">
      <alignment horizontal="center" vertical="center" wrapText="1"/>
    </xf>
    <xf numFmtId="9" fontId="3" fillId="0" borderId="16" xfId="1" applyFont="1" applyBorder="1" applyAlignment="1">
      <alignment horizontal="center"/>
    </xf>
  </cellXfs>
  <cellStyles count="7">
    <cellStyle name="Comma 2" xfId="5" xr:uid="{A9D51104-0859-47B3-B118-127ECC13D94F}"/>
    <cellStyle name="Currency" xfId="6" builtinId="4"/>
    <cellStyle name="Currency 2" xfId="4" xr:uid="{8DEF1E4D-2149-43CB-A92C-707F73447FF5}"/>
    <cellStyle name="Normal" xfId="0" builtinId="0"/>
    <cellStyle name="Normal 2" xfId="2" xr:uid="{02B4D592-9C47-4938-B6BF-132DC57B2B9C}"/>
    <cellStyle name="Percent" xfId="1" builtinId="5"/>
    <cellStyle name="Percent 2" xfId="3" xr:uid="{AC98F806-44BF-4705-98CD-F6A86189E7C1}"/>
  </cellStyles>
  <dxfs count="15">
    <dxf>
      <font>
        <color rgb="FF9C5700"/>
      </font>
      <fill>
        <patternFill>
          <bgColor rgb="FFFFEB9C"/>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4" tint="0.79998168889431442"/>
      </font>
    </dxf>
    <dxf>
      <alignment horizontal="center"/>
    </dxf>
  </dxfs>
  <tableStyles count="0" defaultTableStyle="TableStyleMedium2" defaultPivotStyle="PivotStyleLight16"/>
  <colors>
    <mruColors>
      <color rgb="FF3DD8CC"/>
      <color rgb="FF053A48"/>
      <color rgb="FFE6FC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[Appendix B - Historical Rate Comparison for FAM.xlsx]FAM Graph!PivotTable1</c:name>
    <c:fmtId val="0"/>
  </c:pivotSource>
  <c:chart>
    <c:title>
      <c:tx>
        <c:rich>
          <a:bodyPr rot="0" spcFirstLastPara="1" vertOverflow="ellipsis" vert="horz" wrap="square" anchor="ctr" anchorCtr="1"/>
          <a:lstStyle/>
          <a:p>
            <a:pPr>
              <a:defRPr sz="1600" b="1" i="0" u="none" strike="noStrike" kern="1200" cap="none" spc="20" baseline="0">
                <a:solidFill>
                  <a:schemeClr val="dk1">
                    <a:lumMod val="50000"/>
                    <a:lumOff val="50000"/>
                  </a:schemeClr>
                </a:solidFill>
                <a:latin typeface="+mn-lt"/>
                <a:ea typeface="+mn-ea"/>
                <a:cs typeface="+mn-cs"/>
              </a:defRPr>
            </a:pPr>
            <a:r>
              <a:rPr lang="en-US" sz="1600" b="1"/>
              <a:t>Total Outstanding FAM Balance</a:t>
            </a:r>
          </a:p>
        </c:rich>
      </c:tx>
      <c:layout>
        <c:manualLayout>
          <c:xMode val="edge"/>
          <c:yMode val="edge"/>
          <c:x val="0.37015780812085042"/>
          <c:y val="2.6620207879321914E-2"/>
        </c:manualLayout>
      </c:layout>
      <c:overlay val="0"/>
      <c:spPr>
        <a:noFill/>
        <a:ln>
          <a:noFill/>
        </a:ln>
        <a:effectLst/>
      </c:spPr>
      <c:txPr>
        <a:bodyPr rot="0" spcFirstLastPara="1" vertOverflow="ellipsis" vert="horz" wrap="square" anchor="ctr" anchorCtr="1"/>
        <a:lstStyle/>
        <a:p>
          <a:pPr>
            <a:defRPr sz="1600" b="1" i="0" u="none" strike="noStrike" kern="1200" cap="none" spc="20" baseline="0">
              <a:solidFill>
                <a:schemeClr val="dk1">
                  <a:lumMod val="50000"/>
                  <a:lumOff val="50000"/>
                </a:schemeClr>
              </a:solidFill>
              <a:latin typeface="+mn-lt"/>
              <a:ea typeface="+mn-ea"/>
              <a:cs typeface="+mn-cs"/>
            </a:defRPr>
          </a:pPr>
          <a:endParaRPr lang="en-US"/>
        </a:p>
      </c:txPr>
    </c:title>
    <c:autoTitleDeleted val="0"/>
    <c:pivotFmts>
      <c:pivotFmt>
        <c:idx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22225" cap="rnd" cmpd="sng" algn="ctr">
            <a:solidFill>
              <a:schemeClr val="accent1"/>
            </a:solidFill>
            <a:round/>
          </a:ln>
          <a:effectLst/>
        </c:spPr>
        <c:marker>
          <c:symbol val="circle"/>
          <c:size val="4"/>
          <c:spPr>
            <a:solidFill>
              <a:schemeClr val="accent1"/>
            </a:solidFill>
            <a:ln w="9525" cap="flat" cmpd="sng" algn="ctr">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ln w="22225" cap="rnd" cmpd="sng" algn="ctr">
            <a:solidFill>
              <a:schemeClr val="accent1"/>
            </a:solidFill>
            <a:round/>
          </a:ln>
          <a:effectLst/>
        </c:spPr>
        <c:marker>
          <c:symbol val="circle"/>
          <c:size val="4"/>
          <c:spPr>
            <a:solidFill>
              <a:schemeClr val="accent1"/>
            </a:solidFill>
            <a:ln w="9525" cap="flat" cmpd="sng" algn="ctr">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1701405783819713E-2"/>
          <c:y val="8.1409119236984614E-2"/>
          <c:w val="0.84707964081336773"/>
          <c:h val="0.83903524084429193"/>
        </c:manualLayout>
      </c:layout>
      <c:lineChart>
        <c:grouping val="standard"/>
        <c:varyColors val="0"/>
        <c:ser>
          <c:idx val="0"/>
          <c:order val="0"/>
          <c:tx>
            <c:strRef>
              <c:f>'FAM Graph'!$F$51</c:f>
              <c:strCache>
                <c:ptCount val="1"/>
                <c:pt idx="0">
                  <c:v>Total</c:v>
                </c:pt>
              </c:strCache>
            </c:strRef>
          </c:tx>
          <c:spPr>
            <a:ln w="22225" cap="rnd" cmpd="sng" algn="ctr">
              <a:solidFill>
                <a:schemeClr val="accent1"/>
              </a:solidFill>
              <a:round/>
            </a:ln>
            <a:effectLst/>
          </c:spPr>
          <c:marker>
            <c:symbol val="circle"/>
            <c:size val="4"/>
            <c:spPr>
              <a:solidFill>
                <a:schemeClr val="accent1"/>
              </a:solidFill>
              <a:ln w="9525" cap="flat" cmpd="sng" algn="ctr">
                <a:solidFill>
                  <a:schemeClr val="accent1"/>
                </a:solidFill>
                <a:round/>
              </a:ln>
              <a:effectLst/>
            </c:spPr>
          </c:marker>
          <c:cat>
            <c:multiLvlStrRef>
              <c:f>'FAM Graph'!$E$52:$E$116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'FAM Graph'!$F$52:$F$116</c:f>
              <c:numCache>
                <c:formatCode>General</c:formatCode>
                <c:ptCount val="60"/>
                <c:pt idx="0">
                  <c:v>-19.2</c:v>
                </c:pt>
                <c:pt idx="1">
                  <c:v>-13.3</c:v>
                </c:pt>
                <c:pt idx="2">
                  <c:v>-1.5</c:v>
                </c:pt>
                <c:pt idx="3">
                  <c:v>3.5</c:v>
                </c:pt>
                <c:pt idx="4">
                  <c:v>16.899999999999999</c:v>
                </c:pt>
                <c:pt idx="5">
                  <c:v>24.1</c:v>
                </c:pt>
                <c:pt idx="6">
                  <c:v>31.8</c:v>
                </c:pt>
                <c:pt idx="7">
                  <c:v>40.700000000000003</c:v>
                </c:pt>
                <c:pt idx="8">
                  <c:v>49.8</c:v>
                </c:pt>
                <c:pt idx="9">
                  <c:v>58</c:v>
                </c:pt>
                <c:pt idx="10">
                  <c:v>99.6</c:v>
                </c:pt>
                <c:pt idx="11">
                  <c:v>144.69999999999999</c:v>
                </c:pt>
                <c:pt idx="12">
                  <c:v>144.1</c:v>
                </c:pt>
                <c:pt idx="13">
                  <c:v>146</c:v>
                </c:pt>
                <c:pt idx="14">
                  <c:v>208.6</c:v>
                </c:pt>
                <c:pt idx="15">
                  <c:v>222.7</c:v>
                </c:pt>
                <c:pt idx="16">
                  <c:v>235.4</c:v>
                </c:pt>
                <c:pt idx="17">
                  <c:v>271.3</c:v>
                </c:pt>
                <c:pt idx="18">
                  <c:v>279.8</c:v>
                </c:pt>
                <c:pt idx="19">
                  <c:v>309.39999999999998</c:v>
                </c:pt>
                <c:pt idx="20">
                  <c:v>329.7</c:v>
                </c:pt>
                <c:pt idx="21">
                  <c:v>338.8</c:v>
                </c:pt>
                <c:pt idx="22">
                  <c:v>343.9</c:v>
                </c:pt>
                <c:pt idx="23">
                  <c:v>307.5</c:v>
                </c:pt>
                <c:pt idx="24">
                  <c:v>321.39999999999998</c:v>
                </c:pt>
                <c:pt idx="25">
                  <c:v>341.9</c:v>
                </c:pt>
                <c:pt idx="26">
                  <c:v>181.9</c:v>
                </c:pt>
                <c:pt idx="27">
                  <c:v>203.1</c:v>
                </c:pt>
                <c:pt idx="28">
                  <c:v>230.4</c:v>
                </c:pt>
                <c:pt idx="29">
                  <c:v>298.89999999999998</c:v>
                </c:pt>
                <c:pt idx="30">
                  <c:v>323.10000000000002</c:v>
                </c:pt>
                <c:pt idx="31">
                  <c:v>343.6</c:v>
                </c:pt>
                <c:pt idx="32">
                  <c:v>342.9</c:v>
                </c:pt>
                <c:pt idx="33">
                  <c:v>358.6</c:v>
                </c:pt>
                <c:pt idx="34">
                  <c:v>378.8</c:v>
                </c:pt>
                <c:pt idx="35">
                  <c:v>395.4</c:v>
                </c:pt>
                <c:pt idx="36">
                  <c:v>416.8</c:v>
                </c:pt>
                <c:pt idx="37">
                  <c:v>433</c:v>
                </c:pt>
                <c:pt idx="38">
                  <c:v>428.9</c:v>
                </c:pt>
                <c:pt idx="39">
                  <c:v>318.8</c:v>
                </c:pt>
                <c:pt idx="40">
                  <c:v>310.89999999999998</c:v>
                </c:pt>
                <c:pt idx="41">
                  <c:v>313.7</c:v>
                </c:pt>
                <c:pt idx="42">
                  <c:v>331.7</c:v>
                </c:pt>
                <c:pt idx="43">
                  <c:v>352.4</c:v>
                </c:pt>
                <c:pt idx="44">
                  <c:v>376.7</c:v>
                </c:pt>
                <c:pt idx="45">
                  <c:v>377.8</c:v>
                </c:pt>
                <c:pt idx="46">
                  <c:v>397.8</c:v>
                </c:pt>
                <c:pt idx="47">
                  <c:v>-56.3</c:v>
                </c:pt>
                <c:pt idx="48">
                  <c:v>-16.899999999999999</c:v>
                </c:pt>
                <c:pt idx="49">
                  <c:v>10.199999999999999</c:v>
                </c:pt>
                <c:pt idx="50">
                  <c:v>22</c:v>
                </c:pt>
                <c:pt idx="51">
                  <c:v>30.9</c:v>
                </c:pt>
                <c:pt idx="52">
                  <c:v>24.1</c:v>
                </c:pt>
                <c:pt idx="53">
                  <c:v>34.9</c:v>
                </c:pt>
                <c:pt idx="54">
                  <c:v>44</c:v>
                </c:pt>
                <c:pt idx="55">
                  <c:v>52.8</c:v>
                </c:pt>
                <c:pt idx="56">
                  <c:v>66.900000000000006</c:v>
                </c:pt>
                <c:pt idx="57">
                  <c:v>75.7</c:v>
                </c:pt>
                <c:pt idx="58">
                  <c:v>84</c:v>
                </c:pt>
                <c:pt idx="59">
                  <c:v>90.4</c:v>
                </c:pt>
              </c:numCache>
            </c:numRef>
          </c:val>
          <c:smooth val="0"/>
          <c:extLst>
            <c:ext xmlns:c16="http://schemas.microsoft.com/office/drawing/2014/chart" uri="{C3380CC4-5D6E-409C-BE32-E72D297353CC}">
              <c16:uniqueId val="{00000000-02CE-471D-9E6E-3E839519B981}"/>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marker val="1"/>
        <c:smooth val="0"/>
        <c:axId val="1845814608"/>
        <c:axId val="1845832848"/>
      </c:lineChart>
      <c:catAx>
        <c:axId val="1845814608"/>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dk1">
                        <a:lumMod val="65000"/>
                        <a:lumOff val="35000"/>
                      </a:schemeClr>
                    </a:solidFill>
                    <a:latin typeface="+mn-lt"/>
                    <a:ea typeface="+mn-ea"/>
                    <a:cs typeface="+mn-cs"/>
                  </a:defRPr>
                </a:pPr>
                <a:r>
                  <a:rPr lang="en-CA" b="1"/>
                  <a:t>Date</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dk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5400000" spcFirstLastPara="1" vertOverflow="ellipsis"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1845832848"/>
        <c:crosses val="autoZero"/>
        <c:auto val="1"/>
        <c:lblAlgn val="ctr"/>
        <c:lblOffset val="100"/>
        <c:noMultiLvlLbl val="0"/>
      </c:catAx>
      <c:valAx>
        <c:axId val="1845832848"/>
        <c:scaling>
          <c:orientation val="minMax"/>
        </c:scaling>
        <c:delete val="0"/>
        <c:axPos val="l"/>
        <c:title>
          <c:tx>
            <c:rich>
              <a:bodyPr rot="-5400000" spcFirstLastPara="1" vertOverflow="ellipsis" vert="horz" wrap="square" anchor="ctr" anchorCtr="1"/>
              <a:lstStyle/>
              <a:p>
                <a:pPr>
                  <a:defRPr sz="900" b="1" i="0" u="none" strike="noStrike" kern="1200" cap="all" baseline="0">
                    <a:solidFill>
                      <a:schemeClr val="dk1">
                        <a:lumMod val="65000"/>
                        <a:lumOff val="35000"/>
                      </a:schemeClr>
                    </a:solidFill>
                    <a:latin typeface="+mn-lt"/>
                    <a:ea typeface="+mn-ea"/>
                    <a:cs typeface="+mn-cs"/>
                  </a:defRPr>
                </a:pPr>
                <a:r>
                  <a:rPr lang="en-CA" b="1"/>
                  <a:t>Fam Outstanding Balance ($M)</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dk1">
                      <a:lumMod val="65000"/>
                      <a:lumOff val="35000"/>
                    </a:schemeClr>
                  </a:solidFill>
                  <a:latin typeface="+mn-lt"/>
                  <a:ea typeface="+mn-ea"/>
                  <a:cs typeface="+mn-cs"/>
                </a:defRPr>
              </a:pPr>
              <a:endParaRPr lang="en-CA"/>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1845814608"/>
        <c:crosses val="autoZero"/>
        <c:crossBetween val="between"/>
      </c:valAx>
      <c:spPr>
        <a:gradFill>
          <a:gsLst>
            <a:gs pos="100000">
              <a:schemeClr val="lt1">
                <a:lumMod val="95000"/>
              </a:schemeClr>
            </a:gs>
            <a:gs pos="0">
              <a:schemeClr val="lt1"/>
            </a:gs>
          </a:gsLst>
          <a:lin ang="5400000" scaled="0"/>
        </a:gradFill>
        <a:ln>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1051676</xdr:colOff>
      <xdr:row>1</xdr:row>
      <xdr:rowOff>32038</xdr:rowOff>
    </xdr:from>
    <xdr:to>
      <xdr:col>9</xdr:col>
      <xdr:colOff>0</xdr:colOff>
      <xdr:row>30</xdr:row>
      <xdr:rowOff>69042</xdr:rowOff>
    </xdr:to>
    <xdr:graphicFrame macro="">
      <xdr:nvGraphicFramePr>
        <xdr:cNvPr id="2" name="Chart 1">
          <a:extLst>
            <a:ext uri="{FF2B5EF4-FFF2-40B4-BE49-F238E27FC236}">
              <a16:creationId xmlns:a16="http://schemas.microsoft.com/office/drawing/2014/main" id="{B4103F17-557B-0FC3-F83C-D78801AA0C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612555</xdr:colOff>
      <xdr:row>4</xdr:row>
      <xdr:rowOff>123292</xdr:rowOff>
    </xdr:from>
    <xdr:to>
      <xdr:col>6</xdr:col>
      <xdr:colOff>875445</xdr:colOff>
      <xdr:row>7</xdr:row>
      <xdr:rowOff>84731</xdr:rowOff>
    </xdr:to>
    <xdr:grpSp>
      <xdr:nvGrpSpPr>
        <xdr:cNvPr id="17" name="Group 16">
          <a:extLst>
            <a:ext uri="{FF2B5EF4-FFF2-40B4-BE49-F238E27FC236}">
              <a16:creationId xmlns:a16="http://schemas.microsoft.com/office/drawing/2014/main" id="{C6895A61-B4AB-42C6-BE7D-7295EDEAD5E9}"/>
            </a:ext>
          </a:extLst>
        </xdr:cNvPr>
        <xdr:cNvGrpSpPr/>
      </xdr:nvGrpSpPr>
      <xdr:grpSpPr>
        <a:xfrm>
          <a:off x="8895164" y="918422"/>
          <a:ext cx="262890" cy="557787"/>
          <a:chOff x="9120909" y="1177637"/>
          <a:chExt cx="323273" cy="577273"/>
        </a:xfrm>
      </xdr:grpSpPr>
      <xdr:sp macro="" textlink="">
        <xdr:nvSpPr>
          <xdr:cNvPr id="18" name="Flowchart: Off-page Connector 17">
            <a:extLst>
              <a:ext uri="{FF2B5EF4-FFF2-40B4-BE49-F238E27FC236}">
                <a16:creationId xmlns:a16="http://schemas.microsoft.com/office/drawing/2014/main" id="{5080C200-210E-F060-F335-F9437B6A32C2}"/>
              </a:ext>
            </a:extLst>
          </xdr:cNvPr>
          <xdr:cNvSpPr/>
        </xdr:nvSpPr>
        <xdr:spPr>
          <a:xfrm>
            <a:off x="9120909" y="1177637"/>
            <a:ext cx="323273" cy="577273"/>
          </a:xfrm>
          <a:prstGeom prst="flowChartOffpageConnector">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9" name="TextBox 18">
            <a:extLst>
              <a:ext uri="{FF2B5EF4-FFF2-40B4-BE49-F238E27FC236}">
                <a16:creationId xmlns:a16="http://schemas.microsoft.com/office/drawing/2014/main" id="{76A3A965-FFA4-349B-0A8C-E298DC61F86D}"/>
              </a:ext>
            </a:extLst>
          </xdr:cNvPr>
          <xdr:cNvSpPr txBox="1"/>
        </xdr:nvSpPr>
        <xdr:spPr>
          <a:xfrm>
            <a:off x="9174542" y="1255402"/>
            <a:ext cx="226413" cy="280667"/>
          </a:xfrm>
          <a:prstGeom prst="rect">
            <a:avLst/>
          </a:prstGeom>
          <a:solidFill>
            <a:schemeClr val="tx2">
              <a:lumMod val="10000"/>
              <a:lumOff val="90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lIns="46800" rIns="46800" rtlCol="0" anchor="t">
            <a:spAutoFit/>
          </a:bodyPr>
          <a:lstStyle/>
          <a:p>
            <a:r>
              <a:rPr lang="en-CA" sz="1100"/>
              <a:t>C</a:t>
            </a:r>
          </a:p>
        </xdr:txBody>
      </xdr:sp>
    </xdr:grpSp>
    <xdr:clientData/>
  </xdr:twoCellAnchor>
  <xdr:twoCellAnchor>
    <xdr:from>
      <xdr:col>5</xdr:col>
      <xdr:colOff>2294091</xdr:colOff>
      <xdr:row>3</xdr:row>
      <xdr:rowOff>72656</xdr:rowOff>
    </xdr:from>
    <xdr:to>
      <xdr:col>5</xdr:col>
      <xdr:colOff>2559521</xdr:colOff>
      <xdr:row>6</xdr:row>
      <xdr:rowOff>34327</xdr:rowOff>
    </xdr:to>
    <xdr:grpSp>
      <xdr:nvGrpSpPr>
        <xdr:cNvPr id="3" name="Group 2">
          <a:extLst>
            <a:ext uri="{FF2B5EF4-FFF2-40B4-BE49-F238E27FC236}">
              <a16:creationId xmlns:a16="http://schemas.microsoft.com/office/drawing/2014/main" id="{8FECC5BF-10A5-447D-92EA-CDAAE8461436}"/>
            </a:ext>
          </a:extLst>
        </xdr:cNvPr>
        <xdr:cNvGrpSpPr/>
      </xdr:nvGrpSpPr>
      <xdr:grpSpPr>
        <a:xfrm>
          <a:off x="7652939" y="669004"/>
          <a:ext cx="265430" cy="558019"/>
          <a:chOff x="9120909" y="1177637"/>
          <a:chExt cx="323273" cy="577273"/>
        </a:xfrm>
      </xdr:grpSpPr>
      <xdr:sp macro="" textlink="">
        <xdr:nvSpPr>
          <xdr:cNvPr id="4" name="Flowchart: Off-page Connector 3">
            <a:extLst>
              <a:ext uri="{FF2B5EF4-FFF2-40B4-BE49-F238E27FC236}">
                <a16:creationId xmlns:a16="http://schemas.microsoft.com/office/drawing/2014/main" id="{A7A0E0FE-1790-82DC-8D81-860CFBEF4703}"/>
              </a:ext>
            </a:extLst>
          </xdr:cNvPr>
          <xdr:cNvSpPr/>
        </xdr:nvSpPr>
        <xdr:spPr>
          <a:xfrm>
            <a:off x="9120909" y="1177637"/>
            <a:ext cx="323273" cy="577273"/>
          </a:xfrm>
          <a:prstGeom prst="flowChartOffpageConnector">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A0A7D38B-57BC-0B37-A9F1-6B924AC579E8}"/>
              </a:ext>
            </a:extLst>
          </xdr:cNvPr>
          <xdr:cNvSpPr txBox="1"/>
        </xdr:nvSpPr>
        <xdr:spPr>
          <a:xfrm>
            <a:off x="9174541" y="1255402"/>
            <a:ext cx="226413" cy="273688"/>
          </a:xfrm>
          <a:prstGeom prst="rect">
            <a:avLst/>
          </a:prstGeom>
          <a:solidFill>
            <a:schemeClr val="tx2">
              <a:lumMod val="10000"/>
              <a:lumOff val="90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lIns="46800" rIns="46800" rtlCol="0" anchor="t">
            <a:spAutoFit/>
          </a:bodyPr>
          <a:lstStyle/>
          <a:p>
            <a:r>
              <a:rPr lang="en-CA" sz="1100"/>
              <a:t>B</a:t>
            </a:r>
          </a:p>
        </xdr:txBody>
      </xdr:sp>
    </xdr:grpSp>
    <xdr:clientData/>
  </xdr:twoCellAnchor>
  <xdr:twoCellAnchor>
    <xdr:from>
      <xdr:col>5</xdr:col>
      <xdr:colOff>295607</xdr:colOff>
      <xdr:row>6</xdr:row>
      <xdr:rowOff>163986</xdr:rowOff>
    </xdr:from>
    <xdr:to>
      <xdr:col>5</xdr:col>
      <xdr:colOff>558497</xdr:colOff>
      <xdr:row>9</xdr:row>
      <xdr:rowOff>125426</xdr:rowOff>
    </xdr:to>
    <xdr:grpSp>
      <xdr:nvGrpSpPr>
        <xdr:cNvPr id="6" name="Group 5">
          <a:extLst>
            <a:ext uri="{FF2B5EF4-FFF2-40B4-BE49-F238E27FC236}">
              <a16:creationId xmlns:a16="http://schemas.microsoft.com/office/drawing/2014/main" id="{39C78262-1EBA-46E6-9934-DC42BC7029A0}"/>
            </a:ext>
          </a:extLst>
        </xdr:cNvPr>
        <xdr:cNvGrpSpPr/>
      </xdr:nvGrpSpPr>
      <xdr:grpSpPr>
        <a:xfrm>
          <a:off x="5654455" y="1356682"/>
          <a:ext cx="262890" cy="557787"/>
          <a:chOff x="9120909" y="1177637"/>
          <a:chExt cx="323273" cy="577273"/>
        </a:xfrm>
      </xdr:grpSpPr>
      <xdr:sp macro="" textlink="">
        <xdr:nvSpPr>
          <xdr:cNvPr id="7" name="Flowchart: Off-page Connector 6">
            <a:extLst>
              <a:ext uri="{FF2B5EF4-FFF2-40B4-BE49-F238E27FC236}">
                <a16:creationId xmlns:a16="http://schemas.microsoft.com/office/drawing/2014/main" id="{4B25B349-F0D7-0DCC-1698-457F8F98962C}"/>
              </a:ext>
            </a:extLst>
          </xdr:cNvPr>
          <xdr:cNvSpPr/>
        </xdr:nvSpPr>
        <xdr:spPr>
          <a:xfrm>
            <a:off x="9120909" y="1177637"/>
            <a:ext cx="323273" cy="577273"/>
          </a:xfrm>
          <a:prstGeom prst="flowChartOffpageConnector">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 name="TextBox 7">
            <a:extLst>
              <a:ext uri="{FF2B5EF4-FFF2-40B4-BE49-F238E27FC236}">
                <a16:creationId xmlns:a16="http://schemas.microsoft.com/office/drawing/2014/main" id="{1BC019C0-EE7C-D9B9-FC72-7F572E9BA809}"/>
              </a:ext>
            </a:extLst>
          </xdr:cNvPr>
          <xdr:cNvSpPr txBox="1"/>
        </xdr:nvSpPr>
        <xdr:spPr>
          <a:xfrm>
            <a:off x="9174542" y="1255402"/>
            <a:ext cx="226413" cy="280667"/>
          </a:xfrm>
          <a:prstGeom prst="rect">
            <a:avLst/>
          </a:prstGeom>
          <a:solidFill>
            <a:schemeClr val="tx2">
              <a:lumMod val="10000"/>
              <a:lumOff val="90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lIns="46800" rIns="46800" rtlCol="0" anchor="t">
            <a:spAutoFit/>
          </a:bodyPr>
          <a:lstStyle/>
          <a:p>
            <a:r>
              <a:rPr lang="en-CA" sz="1100"/>
              <a:t>A</a:t>
            </a:r>
          </a:p>
        </xdr:txBody>
      </xdr:sp>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mon Wamboldt" refreshedDate="46043.43694363426" createdVersion="8" refreshedVersion="8" minRefreshableVersion="3" recordCount="84" xr:uid="{DB5116BB-3372-4A65-81ED-99E7679B6E74}">
  <cacheSource type="worksheet">
    <worksheetSource ref="A2:J86" sheet="NSEB FAM Table"/>
  </cacheSource>
  <cacheFields count="12">
    <cacheField name="Year" numFmtId="0">
      <sharedItems containsSemiMixedTypes="0" containsString="0" containsNumber="1" containsInteger="1" minValue="2019" maxValue="2025"/>
    </cacheField>
    <cacheField name="Month" numFmtId="0">
      <sharedItems/>
    </cacheField>
    <cacheField name="Month #" numFmtId="0">
      <sharedItems containsSemiMixedTypes="0" containsString="0" containsNumber="1" containsInteger="1" minValue="1" maxValue="12"/>
    </cacheField>
    <cacheField name="Date" numFmtId="14">
      <sharedItems containsSemiMixedTypes="0" containsNonDate="0" containsDate="1" containsString="0" minDate="2019-01-01T00:00:00" maxDate="2025-12-02T00:00:00" count="84">
        <d v="2019-01-01T00:00:00"/>
        <d v="2019-02-01T00:00:00"/>
        <d v="2019-03-01T00:00:00"/>
        <d v="2019-04-01T00:00:00"/>
        <d v="2019-05-01T00:00:00"/>
        <d v="2019-06-01T00:00:00"/>
        <d v="2019-07-01T00:00:00"/>
        <d v="2019-08-01T00:00:00"/>
        <d v="2019-09-01T00:00:00"/>
        <d v="2019-10-01T00:00:00"/>
        <d v="2019-11-01T00:00:00"/>
        <d v="2019-12-01T00:00:00"/>
        <d v="2020-01-01T00:00:00"/>
        <d v="2020-02-01T00:00:00"/>
        <d v="2020-03-01T00:00:00"/>
        <d v="2020-04-01T00:00:00"/>
        <d v="2020-05-01T00:00:00"/>
        <d v="2020-06-01T00:00:00"/>
        <d v="2020-07-01T00:00:00"/>
        <d v="2020-08-01T00:00:00"/>
        <d v="2020-09-01T00:00:00"/>
        <d v="2020-10-01T00:00:00"/>
        <d v="2020-11-01T00:00:00"/>
        <d v="2020-12-01T00:00:00"/>
        <d v="2021-01-01T00:00:00"/>
        <d v="2021-02-01T00:00:00"/>
        <d v="2021-03-01T00:00:00"/>
        <d v="2021-04-01T00:00:00"/>
        <d v="2021-05-01T00:00:00"/>
        <d v="2021-06-01T00:00:00"/>
        <d v="2021-07-01T00:00:00"/>
        <d v="2021-08-01T00:00:00"/>
        <d v="2021-09-01T00:00:00"/>
        <d v="2021-10-01T00:00:00"/>
        <d v="2021-11-01T00:00:00"/>
        <d v="2021-12-01T00:00:00"/>
        <d v="2022-01-01T00:00:00"/>
        <d v="2022-02-01T00:00:00"/>
        <d v="2022-03-01T00:00:00"/>
        <d v="2022-04-01T00:00:00"/>
        <d v="2022-05-01T00:00:00"/>
        <d v="2022-06-01T00:00:00"/>
        <d v="2022-07-01T00:00:00"/>
        <d v="2022-08-01T00:00:00"/>
        <d v="2022-09-01T00:00:00"/>
        <d v="2022-10-01T00:00:00"/>
        <d v="2022-11-01T00:00:00"/>
        <d v="2022-12-01T00:00:00"/>
        <d v="2023-01-01T00:00:00"/>
        <d v="2023-02-01T00:00:00"/>
        <d v="2023-03-01T00:00:00"/>
        <d v="2023-04-01T00:00:00"/>
        <d v="2023-05-01T00:00:00"/>
        <d v="2023-06-01T00:00:00"/>
        <d v="2023-07-01T00:00:00"/>
        <d v="2023-08-01T00:00:00"/>
        <d v="2023-09-01T00:00:00"/>
        <d v="2023-10-01T00:00:00"/>
        <d v="2023-11-01T00:00:00"/>
        <d v="2023-12-01T00:00:00"/>
        <d v="2024-01-01T00:00:00"/>
        <d v="2024-02-01T00:00:00"/>
        <d v="2024-03-01T00:00:00"/>
        <d v="2024-04-01T00:00:00"/>
        <d v="2024-05-01T00:00:00"/>
        <d v="2024-06-01T00:00:00"/>
        <d v="2024-07-01T00:00:00"/>
        <d v="2024-08-01T00:00:00"/>
        <d v="2024-09-01T00:00:00"/>
        <d v="2024-10-01T00:00:00"/>
        <d v="2024-11-01T00:00:00"/>
        <d v="2024-12-01T00:00:00"/>
        <d v="2025-01-01T00:00:00"/>
        <d v="2025-02-01T00:00:00"/>
        <d v="2025-03-01T00:00:00"/>
        <d v="2025-04-01T00:00:00"/>
        <d v="2025-05-01T00:00:00"/>
        <d v="2025-06-01T00:00:00"/>
        <d v="2025-07-01T00:00:00"/>
        <d v="2025-08-01T00:00:00"/>
        <d v="2025-09-01T00:00:00"/>
        <d v="2025-10-01T00:00:00"/>
        <d v="2025-11-01T00:00:00"/>
        <d v="2025-12-01T00:00:00"/>
      </sharedItems>
      <fieldGroup par="11"/>
    </cacheField>
    <cacheField name="Balancing Adjustment Component (BA) Total Outstanding" numFmtId="0">
      <sharedItems containsSemiMixedTypes="0" containsString="0" containsNumber="1" minValue="-212" maxValue="314.60000000000002"/>
    </cacheField>
    <cacheField name="Actual Adjustment Component (AA) Total Outstanding" numFmtId="0">
      <sharedItems containsSemiMixedTypes="0" containsString="0" containsNumber="1" minValue="-349.2" maxValue="166.2"/>
    </cacheField>
    <cacheField name="To Current Month" numFmtId="0">
      <sharedItems containsSemiMixedTypes="0" containsString="0" containsNumber="1" minValue="-119" maxValue="185.2"/>
    </cacheField>
    <cacheField name="Current Month" numFmtId="0">
      <sharedItems containsSemiMixedTypes="0" containsString="0" containsNumber="1" minValue="-468.8" maxValue="64.099999999999994"/>
    </cacheField>
    <cacheField name="Accumulated Interest" numFmtId="0">
      <sharedItems containsSemiMixedTypes="0" containsString="0" containsNumber="1" minValue="-9.6999999999999993" maxValue="20.6"/>
    </cacheField>
    <cacheField name="Total Outstanding" numFmtId="0">
      <sharedItems containsSemiMixedTypes="0" containsString="0" containsNumber="1" minValue="-165.4" maxValue="433"/>
    </cacheField>
    <cacheField name="Months (Date)" numFmtId="0" databaseField="0">
      <fieldGroup base="3">
        <rangePr groupBy="months" startDate="2019-01-01T00:00:00" endDate="2025-12-02T00:00:00"/>
        <groupItems count="14">
          <s v="&lt;2019-01-01"/>
          <s v="Jan"/>
          <s v="Feb"/>
          <s v="Mar"/>
          <s v="Apr"/>
          <s v="May"/>
          <s v="Jun"/>
          <s v="Jul"/>
          <s v="Aug"/>
          <s v="Sep"/>
          <s v="Oct"/>
          <s v="Nov"/>
          <s v="Dec"/>
          <s v="&gt;2025-12-02"/>
        </groupItems>
      </fieldGroup>
    </cacheField>
    <cacheField name="Years (Date)" numFmtId="0" databaseField="0">
      <fieldGroup base="3">
        <rangePr groupBy="years" startDate="2019-01-01T00:00:00" endDate="2025-12-02T00:00:00"/>
        <groupItems count="9">
          <s v="&lt;2019-01-01"/>
          <s v="2019"/>
          <s v="2020"/>
          <s v="2021"/>
          <s v="2022"/>
          <s v="2023"/>
          <s v="2024"/>
          <s v="2025"/>
          <s v="&gt;2025-12-0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4">
  <r>
    <n v="2019"/>
    <s v="January"/>
    <n v="1"/>
    <x v="0"/>
    <n v="-176.6"/>
    <n v="19.3"/>
    <n v="0"/>
    <n v="-2.8"/>
    <n v="-0.9"/>
    <n v="-161.1"/>
  </r>
  <r>
    <n v="2019"/>
    <s v="February"/>
    <n v="2"/>
    <x v="1"/>
    <n v="-176.6"/>
    <n v="19.3"/>
    <n v="-2.8"/>
    <n v="-2.2999999999999998"/>
    <n v="-1.8"/>
    <n v="-164.3"/>
  </r>
  <r>
    <n v="2019"/>
    <s v="March"/>
    <n v="3"/>
    <x v="2"/>
    <n v="-182.1"/>
    <n v="36"/>
    <n v="-5.2"/>
    <n v="-3"/>
    <n v="-2.7"/>
    <n v="-157.1"/>
  </r>
  <r>
    <n v="2019"/>
    <s v="April"/>
    <n v="4"/>
    <x v="3"/>
    <n v="-182.1"/>
    <n v="49.7"/>
    <n v="-8.1999999999999993"/>
    <n v="-1"/>
    <n v="-3.5"/>
    <n v="-145.1"/>
  </r>
  <r>
    <n v="2019"/>
    <s v="May"/>
    <n v="5"/>
    <x v="4"/>
    <n v="-182.1"/>
    <n v="49.9"/>
    <n v="-9.1999999999999993"/>
    <n v="0.2"/>
    <n v="-4.3"/>
    <n v="-145.6"/>
  </r>
  <r>
    <n v="2019"/>
    <s v="June"/>
    <n v="6"/>
    <x v="5"/>
    <n v="-196.6"/>
    <n v="49.9"/>
    <n v="-9"/>
    <n v="0.8"/>
    <n v="-5.2"/>
    <n v="-160.1"/>
  </r>
  <r>
    <n v="2019"/>
    <s v="July"/>
    <n v="7"/>
    <x v="6"/>
    <n v="-196.6"/>
    <n v="50.2"/>
    <n v="-8.1999999999999993"/>
    <n v="3.5"/>
    <n v="-6.1"/>
    <n v="-157.19999999999999"/>
  </r>
  <r>
    <n v="2019"/>
    <s v="August"/>
    <n v="8"/>
    <x v="7"/>
    <n v="-212"/>
    <n v="50.4"/>
    <n v="-4.7"/>
    <n v="7.9"/>
    <n v="-7"/>
    <n v="-165.4"/>
  </r>
  <r>
    <n v="2019"/>
    <s v="September"/>
    <n v="9"/>
    <x v="8"/>
    <n v="-194.2"/>
    <n v="50.4"/>
    <n v="3.2"/>
    <n v="7.2"/>
    <n v="-7.8"/>
    <n v="-141.19999999999999"/>
  </r>
  <r>
    <n v="2019"/>
    <s v="October"/>
    <n v="10"/>
    <x v="9"/>
    <n v="-194.2"/>
    <n v="50.4"/>
    <n v="10.5"/>
    <n v="11.4"/>
    <n v="-8.5"/>
    <n v="-130.5"/>
  </r>
  <r>
    <n v="2019"/>
    <s v="November"/>
    <n v="11"/>
    <x v="10"/>
    <n v="-194.2"/>
    <n v="50.4"/>
    <n v="21.9"/>
    <n v="12.2"/>
    <n v="-9.1"/>
    <n v="-118.9"/>
  </r>
  <r>
    <n v="2019"/>
    <s v="December"/>
    <n v="12"/>
    <x v="11"/>
    <n v="-194.3"/>
    <n v="50.4"/>
    <n v="34"/>
    <n v="4.8"/>
    <n v="-9.6999999999999993"/>
    <n v="-114.7"/>
  </r>
  <r>
    <n v="2020"/>
    <s v="January"/>
    <n v="1"/>
    <x v="12"/>
    <n v="-137.69999999999999"/>
    <n v="40.9"/>
    <n v="0"/>
    <n v="-17.600000000000001"/>
    <n v="-0.6"/>
    <n v="-115"/>
  </r>
  <r>
    <n v="2020"/>
    <s v="February"/>
    <n v="2"/>
    <x v="13"/>
    <n v="-122.2"/>
    <n v="41.7"/>
    <n v="-17.600000000000001"/>
    <n v="-13.7"/>
    <n v="-1.2"/>
    <n v="-113.1"/>
  </r>
  <r>
    <n v="2020"/>
    <s v="March"/>
    <n v="3"/>
    <x v="14"/>
    <n v="-108.1"/>
    <n v="40.6"/>
    <n v="-31.4"/>
    <n v="-11.3"/>
    <n v="-1.9"/>
    <n v="-112"/>
  </r>
  <r>
    <n v="2020"/>
    <s v="April"/>
    <n v="4"/>
    <x v="15"/>
    <n v="-95.1"/>
    <n v="39.5"/>
    <n v="-42.6"/>
    <n v="-9.9"/>
    <n v="-2.5"/>
    <n v="-110.6"/>
  </r>
  <r>
    <n v="2020"/>
    <s v="May"/>
    <n v="5"/>
    <x v="16"/>
    <n v="-84.2"/>
    <n v="38.4"/>
    <n v="-52.5"/>
    <n v="-7.6"/>
    <n v="-3"/>
    <n v="-109.1"/>
  </r>
  <r>
    <n v="2020"/>
    <s v="June"/>
    <n v="6"/>
    <x v="17"/>
    <n v="-77"/>
    <n v="37.299999999999997"/>
    <n v="-60.2"/>
    <n v="-2.8"/>
    <n v="-3.6"/>
    <n v="-106.4"/>
  </r>
  <r>
    <n v="2020"/>
    <s v="July"/>
    <n v="7"/>
    <x v="18"/>
    <n v="-66"/>
    <n v="36.1"/>
    <n v="-63"/>
    <n v="-6.3"/>
    <n v="-4.3"/>
    <n v="-103.6"/>
  </r>
  <r>
    <n v="2020"/>
    <s v="August"/>
    <n v="8"/>
    <x v="19"/>
    <n v="-55.5"/>
    <n v="34.9"/>
    <n v="-69.3"/>
    <n v="0.6"/>
    <n v="-4.8"/>
    <n v="-94.2"/>
  </r>
  <r>
    <n v="2020"/>
    <s v="September"/>
    <n v="9"/>
    <x v="20"/>
    <n v="-46.1"/>
    <n v="33.799999999999997"/>
    <n v="-68.8"/>
    <n v="4.3"/>
    <n v="-5.3"/>
    <n v="-82"/>
  </r>
  <r>
    <n v="2020"/>
    <s v="October"/>
    <n v="10"/>
    <x v="21"/>
    <n v="-35.799999999999997"/>
    <n v="32.700000000000003"/>
    <n v="-64.5"/>
    <n v="3.3"/>
    <n v="-5.6"/>
    <n v="-69.900000000000006"/>
  </r>
  <r>
    <n v="2020"/>
    <s v="November"/>
    <n v="11"/>
    <x v="22"/>
    <n v="-23.7"/>
    <n v="31.4"/>
    <n v="-61.2"/>
    <n v="29.9"/>
    <n v="-5.8"/>
    <n v="-29.3"/>
  </r>
  <r>
    <n v="2020"/>
    <s v="December"/>
    <n v="12"/>
    <x v="23"/>
    <n v="-9.1"/>
    <n v="30.1"/>
    <n v="-31.2"/>
    <n v="-4.5"/>
    <n v="-5.9"/>
    <n v="-20.6"/>
  </r>
  <r>
    <n v="2021"/>
    <s v="January"/>
    <n v="1"/>
    <x v="24"/>
    <n v="18.600000000000001"/>
    <n v="-39.200000000000003"/>
    <n v="0"/>
    <n v="1.5"/>
    <n v="-0.1"/>
    <n v="-19.2"/>
  </r>
  <r>
    <n v="2021"/>
    <s v="February"/>
    <n v="2"/>
    <x v="25"/>
    <n v="18.600000000000001"/>
    <n v="-39.200000000000003"/>
    <n v="1.5"/>
    <n v="6"/>
    <n v="-0.2"/>
    <n v="-13.3"/>
  </r>
  <r>
    <n v="2021"/>
    <s v="March"/>
    <n v="3"/>
    <x v="26"/>
    <n v="19.100000000000001"/>
    <n v="-39.200000000000003"/>
    <n v="7.5"/>
    <n v="11.5"/>
    <n v="-0.3"/>
    <n v="-1.5"/>
  </r>
  <r>
    <n v="2021"/>
    <s v="April"/>
    <n v="4"/>
    <x v="27"/>
    <n v="19.100000000000001"/>
    <n v="-39.200000000000003"/>
    <n v="18.899999999999999"/>
    <n v="4.9000000000000004"/>
    <n v="-0.3"/>
    <n v="3.5"/>
  </r>
  <r>
    <n v="2021"/>
    <s v="May"/>
    <n v="5"/>
    <x v="28"/>
    <n v="19.100000000000001"/>
    <n v="-39.200000000000003"/>
    <n v="23.9"/>
    <n v="13.3"/>
    <n v="-0.2"/>
    <n v="16.899999999999999"/>
  </r>
  <r>
    <n v="2021"/>
    <s v="June"/>
    <n v="6"/>
    <x v="29"/>
    <n v="19.100000000000001"/>
    <n v="-39.200000000000003"/>
    <n v="37.200000000000003"/>
    <n v="7.1"/>
    <n v="-0.1"/>
    <n v="24.1"/>
  </r>
  <r>
    <n v="2021"/>
    <s v="July"/>
    <n v="7"/>
    <x v="30"/>
    <n v="19.100000000000001"/>
    <n v="-39.200000000000003"/>
    <n v="44.3"/>
    <n v="7.6"/>
    <n v="0"/>
    <n v="31.8"/>
  </r>
  <r>
    <n v="2021"/>
    <s v="August"/>
    <n v="8"/>
    <x v="31"/>
    <n v="19.100000000000001"/>
    <n v="-39.200000000000003"/>
    <n v="51.9"/>
    <n v="8.8000000000000007"/>
    <n v="0.2"/>
    <n v="40.700000000000003"/>
  </r>
  <r>
    <n v="2021"/>
    <s v="September"/>
    <n v="9"/>
    <x v="32"/>
    <n v="19.100000000000001"/>
    <n v="-39.200000000000003"/>
    <n v="60.6"/>
    <n v="8.9"/>
    <n v="0.5"/>
    <n v="49.8"/>
  </r>
  <r>
    <n v="2021"/>
    <s v="October"/>
    <n v="10"/>
    <x v="33"/>
    <n v="19.100000000000001"/>
    <n v="-39.200000000000003"/>
    <n v="69.5"/>
    <n v="7.9"/>
    <n v="0.7"/>
    <n v="58"/>
  </r>
  <r>
    <n v="2021"/>
    <s v="November"/>
    <n v="11"/>
    <x v="34"/>
    <n v="19.100000000000001"/>
    <n v="-39.200000000000003"/>
    <n v="77.400000000000006"/>
    <n v="41.1"/>
    <n v="1.2"/>
    <n v="99.6"/>
  </r>
  <r>
    <n v="2021"/>
    <s v="December"/>
    <n v="12"/>
    <x v="35"/>
    <n v="19.100000000000001"/>
    <n v="-39.200000000000003"/>
    <n v="118.5"/>
    <n v="44.4"/>
    <n v="2"/>
    <n v="144.69999999999999"/>
  </r>
  <r>
    <n v="2022"/>
    <s v="January"/>
    <n v="1"/>
    <x v="36"/>
    <n v="-21.5"/>
    <n v="166.2"/>
    <n v="0"/>
    <n v="-1.4"/>
    <n v="0.8"/>
    <n v="144.1"/>
  </r>
  <r>
    <n v="2022"/>
    <s v="February"/>
    <n v="2"/>
    <x v="37"/>
    <n v="-21.5"/>
    <n v="166.2"/>
    <n v="-1.4"/>
    <n v="1.2"/>
    <n v="1.5"/>
    <n v="146"/>
  </r>
  <r>
    <n v="2022"/>
    <s v="March"/>
    <n v="3"/>
    <x v="38"/>
    <n v="-21.5"/>
    <n v="166.2"/>
    <n v="-0.2"/>
    <n v="61.5"/>
    <n v="2.6"/>
    <n v="208.6"/>
  </r>
  <r>
    <n v="2022"/>
    <s v="April"/>
    <n v="4"/>
    <x v="39"/>
    <n v="-21.5"/>
    <n v="166.2"/>
    <n v="61.2"/>
    <n v="13"/>
    <n v="3.8"/>
    <n v="222.7"/>
  </r>
  <r>
    <n v="2022"/>
    <s v="May"/>
    <n v="5"/>
    <x v="40"/>
    <n v="-21.5"/>
    <n v="166.2"/>
    <n v="74.2"/>
    <n v="11.5"/>
    <n v="5"/>
    <n v="235.4"/>
  </r>
  <r>
    <n v="2022"/>
    <s v="June"/>
    <n v="6"/>
    <x v="41"/>
    <n v="-21.5"/>
    <n v="166.2"/>
    <n v="85.7"/>
    <n v="34.5"/>
    <n v="6.4"/>
    <n v="271.3"/>
  </r>
  <r>
    <n v="2022"/>
    <s v="July"/>
    <n v="7"/>
    <x v="42"/>
    <n v="-21.5"/>
    <n v="166.2"/>
    <n v="120.2"/>
    <n v="7"/>
    <n v="7.8"/>
    <n v="279.8"/>
  </r>
  <r>
    <n v="2022"/>
    <s v="August"/>
    <n v="8"/>
    <x v="43"/>
    <n v="-21.5"/>
    <n v="166.2"/>
    <n v="127.2"/>
    <n v="28"/>
    <n v="9.4"/>
    <n v="309.39999999999998"/>
  </r>
  <r>
    <n v="2022"/>
    <s v="September"/>
    <n v="9"/>
    <x v="44"/>
    <n v="-21.9"/>
    <n v="166.2"/>
    <n v="155.19999999999999"/>
    <n v="19.2"/>
    <n v="11"/>
    <n v="329.7"/>
  </r>
  <r>
    <n v="2022"/>
    <s v="October"/>
    <n v="10"/>
    <x v="45"/>
    <n v="-21.9"/>
    <n v="166.2"/>
    <n v="174.4"/>
    <n v="7.4"/>
    <n v="12.6"/>
    <n v="338.8"/>
  </r>
  <r>
    <n v="2022"/>
    <s v="November"/>
    <n v="11"/>
    <x v="46"/>
    <n v="-21.9"/>
    <n v="166.2"/>
    <n v="181.8"/>
    <n v="3.4"/>
    <n v="14.3"/>
    <n v="343.9"/>
  </r>
  <r>
    <n v="2022"/>
    <s v="December"/>
    <n v="12"/>
    <x v="47"/>
    <n v="-21.9"/>
    <n v="166.2"/>
    <n v="185.2"/>
    <n v="-37.9"/>
    <n v="15.9"/>
    <n v="307.5"/>
  </r>
  <r>
    <n v="2023"/>
    <s v="January"/>
    <n v="1"/>
    <x v="48"/>
    <n v="153.5"/>
    <n v="153.9"/>
    <n v="0"/>
    <n v="12.3"/>
    <n v="1.6"/>
    <n v="321.39999999999998"/>
  </r>
  <r>
    <n v="2023"/>
    <s v="February"/>
    <n v="2"/>
    <x v="49"/>
    <n v="152.9"/>
    <n v="154"/>
    <n v="12.3"/>
    <n v="19.3"/>
    <n v="3.4"/>
    <n v="341.9"/>
  </r>
  <r>
    <n v="2023"/>
    <s v="March"/>
    <n v="3"/>
    <x v="50"/>
    <n v="152.9"/>
    <n v="154"/>
    <n v="31.6"/>
    <n v="-150.6"/>
    <n v="-6"/>
    <n v="181.9"/>
  </r>
  <r>
    <n v="2023"/>
    <s v="April"/>
    <n v="4"/>
    <x v="51"/>
    <n v="152.9"/>
    <n v="154"/>
    <n v="-119"/>
    <n v="20.100000000000001"/>
    <n v="-4.9000000000000004"/>
    <n v="203.1"/>
  </r>
  <r>
    <n v="2023"/>
    <s v="May"/>
    <n v="5"/>
    <x v="52"/>
    <n v="152.9"/>
    <n v="154"/>
    <n v="-98.9"/>
    <n v="26.3"/>
    <n v="-3.9"/>
    <n v="230.4"/>
  </r>
  <r>
    <n v="2023"/>
    <s v="June"/>
    <n v="6"/>
    <x v="53"/>
    <n v="152.9"/>
    <n v="154"/>
    <n v="-72.599999999999994"/>
    <n v="64.099999999999994"/>
    <n v="0.5"/>
    <n v="298.89999999999998"/>
  </r>
  <r>
    <n v="2023"/>
    <s v="July"/>
    <n v="7"/>
    <x v="54"/>
    <n v="152.9"/>
    <n v="154"/>
    <n v="-8.5"/>
    <n v="22.5"/>
    <n v="2.2000000000000002"/>
    <n v="323.10000000000002"/>
  </r>
  <r>
    <n v="2023"/>
    <s v="August"/>
    <n v="8"/>
    <x v="55"/>
    <n v="152.1"/>
    <n v="154"/>
    <n v="14"/>
    <n v="19.600000000000001"/>
    <n v="3.9"/>
    <n v="343.6"/>
  </r>
  <r>
    <n v="2023"/>
    <s v="September"/>
    <n v="9"/>
    <x v="56"/>
    <n v="152.1"/>
    <n v="154"/>
    <n v="33.6"/>
    <n v="-2.2999999999999998"/>
    <n v="5.5"/>
    <n v="342.9"/>
  </r>
  <r>
    <n v="2023"/>
    <s v="October"/>
    <n v="10"/>
    <x v="57"/>
    <n v="152.1"/>
    <n v="154"/>
    <n v="31.3"/>
    <n v="13.9"/>
    <n v="7.3"/>
    <n v="358.6"/>
  </r>
  <r>
    <n v="2023"/>
    <s v="November"/>
    <n v="11"/>
    <x v="58"/>
    <n v="152.1"/>
    <n v="154"/>
    <n v="45.2"/>
    <n v="18.399999999999999"/>
    <n v="9.1"/>
    <n v="378.8"/>
  </r>
  <r>
    <n v="2023"/>
    <s v="December"/>
    <n v="12"/>
    <x v="59"/>
    <n v="152.1"/>
    <n v="153.9"/>
    <n v="63.6"/>
    <n v="14.7"/>
    <n v="11"/>
    <n v="395.4"/>
  </r>
  <r>
    <n v="2024"/>
    <s v="January"/>
    <n v="1"/>
    <x v="60"/>
    <n v="314.60000000000002"/>
    <n v="80.8"/>
    <n v="0"/>
    <n v="18.600000000000001"/>
    <n v="2.8"/>
    <n v="416.8"/>
  </r>
  <r>
    <n v="2024"/>
    <s v="February"/>
    <n v="2"/>
    <x v="61"/>
    <n v="314.60000000000002"/>
    <n v="80.8"/>
    <n v="18.600000000000001"/>
    <n v="14"/>
    <n v="4.9000000000000004"/>
    <n v="433"/>
  </r>
  <r>
    <n v="2024"/>
    <s v="March"/>
    <n v="3"/>
    <x v="62"/>
    <n v="310.7"/>
    <n v="80.8"/>
    <n v="32.6"/>
    <n v="-2.2999999999999998"/>
    <n v="7.1"/>
    <n v="428.9"/>
  </r>
  <r>
    <n v="2024"/>
    <s v="April"/>
    <n v="4"/>
    <x v="63"/>
    <n v="193.7"/>
    <n v="80.8"/>
    <n v="30.4"/>
    <n v="5.4"/>
    <n v="8.6"/>
    <n v="318.8"/>
  </r>
  <r>
    <n v="2024"/>
    <s v="May"/>
    <n v="5"/>
    <x v="64"/>
    <n v="193.7"/>
    <n v="80.8"/>
    <n v="35.700000000000003"/>
    <n v="-9.5"/>
    <n v="10.1"/>
    <n v="310.89999999999998"/>
  </r>
  <r>
    <n v="2024"/>
    <s v="June"/>
    <n v="6"/>
    <x v="65"/>
    <n v="193.7"/>
    <n v="80.8"/>
    <n v="26.2"/>
    <n v="1.4"/>
    <n v="11.7"/>
    <n v="313.7"/>
  </r>
  <r>
    <n v="2024"/>
    <s v="July"/>
    <n v="7"/>
    <x v="66"/>
    <n v="193.7"/>
    <n v="80.8"/>
    <n v="27.6"/>
    <n v="16.2"/>
    <n v="13.3"/>
    <n v="331.7"/>
  </r>
  <r>
    <n v="2024"/>
    <s v="August"/>
    <n v="8"/>
    <x v="67"/>
    <n v="193.7"/>
    <n v="80.8"/>
    <n v="43.8"/>
    <n v="19.100000000000001"/>
    <n v="15"/>
    <n v="352.4"/>
  </r>
  <r>
    <n v="2024"/>
    <s v="September"/>
    <n v="9"/>
    <x v="68"/>
    <n v="192.4"/>
    <n v="80.8"/>
    <n v="62.9"/>
    <n v="23.8"/>
    <n v="16.8"/>
    <n v="376.7"/>
  </r>
  <r>
    <n v="2024"/>
    <s v="October"/>
    <n v="10"/>
    <x v="69"/>
    <n v="192.4"/>
    <n v="80.8"/>
    <n v="86.8"/>
    <n v="21.7"/>
    <n v="18.600000000000001"/>
    <n v="377.8"/>
  </r>
  <r>
    <n v="2024"/>
    <s v="November"/>
    <n v="11"/>
    <x v="70"/>
    <n v="192.4"/>
    <n v="80.8"/>
    <n v="108.4"/>
    <n v="10.9"/>
    <n v="20.6"/>
    <n v="397.8"/>
  </r>
  <r>
    <n v="2024"/>
    <s v="December"/>
    <n v="12"/>
    <x v="71"/>
    <n v="192.4"/>
    <n v="80.8"/>
    <n v="119.3"/>
    <n v="-468.8"/>
    <n v="20"/>
    <n v="-56.3"/>
  </r>
  <r>
    <n v="2025"/>
    <s v="January"/>
    <n v="1"/>
    <x v="72"/>
    <n v="293"/>
    <n v="-349.2"/>
    <n v="0"/>
    <n v="39.700000000000003"/>
    <n v="-0.4"/>
    <n v="-16.899999999999999"/>
  </r>
  <r>
    <n v="2025"/>
    <s v="February"/>
    <n v="2"/>
    <x v="73"/>
    <n v="293"/>
    <n v="-349.2"/>
    <n v="39.700000000000003"/>
    <n v="27.3"/>
    <n v="-0.6"/>
    <n v="10.199999999999999"/>
  </r>
  <r>
    <n v="2025"/>
    <s v="March"/>
    <n v="3"/>
    <x v="74"/>
    <n v="293"/>
    <n v="-349.2"/>
    <n v="67"/>
    <n v="12"/>
    <n v="-0.7"/>
    <n v="22"/>
  </r>
  <r>
    <n v="2025"/>
    <s v="April"/>
    <n v="4"/>
    <x v="75"/>
    <n v="293"/>
    <n v="-349.2"/>
    <n v="79"/>
    <n v="9"/>
    <n v="-0.8"/>
    <n v="30.9"/>
  </r>
  <r>
    <n v="2025"/>
    <s v="May"/>
    <n v="5"/>
    <x v="76"/>
    <n v="293"/>
    <n v="-349.2"/>
    <n v="87.9"/>
    <n v="-6.6"/>
    <n v="-1"/>
    <n v="24.1"/>
  </r>
  <r>
    <n v="2025"/>
    <s v="June"/>
    <n v="6"/>
    <x v="77"/>
    <n v="293"/>
    <n v="-349.2"/>
    <n v="81.3"/>
    <n v="10.9"/>
    <n v="-1.1000000000000001"/>
    <n v="34.9"/>
  </r>
  <r>
    <n v="2025"/>
    <s v="July"/>
    <n v="7"/>
    <x v="78"/>
    <n v="293"/>
    <n v="-349.2"/>
    <n v="92.2"/>
    <n v="9.1999999999999993"/>
    <n v="-1.2"/>
    <n v="44"/>
  </r>
  <r>
    <n v="2025"/>
    <s v="August"/>
    <n v="8"/>
    <x v="79"/>
    <n v="293"/>
    <n v="-349.2"/>
    <n v="101.4"/>
    <n v="8.9"/>
    <n v="-1.2"/>
    <n v="52.8"/>
  </r>
  <r>
    <n v="2025"/>
    <s v="September"/>
    <n v="9"/>
    <x v="80"/>
    <n v="292"/>
    <n v="-349.2"/>
    <n v="110.3"/>
    <n v="15"/>
    <n v="-1.1000000000000001"/>
    <n v="66.900000000000006"/>
  </r>
  <r>
    <n v="2025"/>
    <s v="October"/>
    <n v="10"/>
    <x v="81"/>
    <n v="290.8"/>
    <n v="-349.2"/>
    <n v="125.3"/>
    <n v="10"/>
    <n v="-1.2"/>
    <n v="75.7"/>
  </r>
  <r>
    <n v="2025"/>
    <s v="November"/>
    <n v="11"/>
    <x v="82"/>
    <n v="290.8"/>
    <n v="-349.2"/>
    <n v="135.30000000000001"/>
    <n v="8"/>
    <n v="-0.9"/>
    <n v="84"/>
  </r>
  <r>
    <n v="2025"/>
    <s v="December"/>
    <n v="12"/>
    <x v="83"/>
    <n v="290.8"/>
    <n v="-349.2"/>
    <n v="143.30000000000001"/>
    <n v="6.1"/>
    <n v="-0.5"/>
    <n v="90.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2B176B8-59A9-4A37-ADB2-30553DB5A197}" name="PivotTable1" cacheId="0" applyNumberFormats="0" applyBorderFormats="0" applyFontFormats="0" applyPatternFormats="0" applyAlignmentFormats="0" applyWidthHeightFormats="1" dataCaption="Values" updatedVersion="8" minRefreshableVersion="3" rowGrandTotals="0" itemPrintTitles="1" createdVersion="8" indent="0" outline="1" outlineData="1" multipleFieldFilters="0" chartFormat="3">
  <location ref="E51:F116" firstHeaderRow="1" firstDataRow="1" firstDataCol="1"/>
  <pivotFields count="12">
    <pivotField showAll="0"/>
    <pivotField showAll="0"/>
    <pivotField showAll="0"/>
    <pivotField numFmtId="14" showAll="0">
      <items count="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t="default"/>
      </items>
    </pivotField>
    <pivotField showAll="0"/>
    <pivotField showAll="0"/>
    <pivotField showAll="0"/>
    <pivotField showAll="0"/>
    <pivotField showAll="0"/>
    <pivotField dataField="1" showAll="0"/>
    <pivotField axis="axisRow" showAll="0">
      <items count="15">
        <item x="0"/>
        <item x="1"/>
        <item x="2"/>
        <item x="3"/>
        <item x="4"/>
        <item x="5"/>
        <item x="6"/>
        <item x="7"/>
        <item x="8"/>
        <item x="9"/>
        <item x="10"/>
        <item x="11"/>
        <item x="12"/>
        <item x="13"/>
        <item t="default"/>
      </items>
    </pivotField>
    <pivotField axis="axisRow" showAll="0" defaultSubtotal="0">
      <items count="9">
        <item h="1" x="1"/>
        <item h="1" x="2"/>
        <item x="3"/>
        <item x="4"/>
        <item x="5"/>
        <item x="6"/>
        <item x="7"/>
        <item h="1" x="0"/>
        <item h="1" x="8"/>
      </items>
    </pivotField>
  </pivotFields>
  <rowFields count="2">
    <field x="11"/>
    <field x="10"/>
  </rowFields>
  <rowItems count="65">
    <i>
      <x v="2"/>
    </i>
    <i r="1">
      <x v="1"/>
    </i>
    <i r="1">
      <x v="2"/>
    </i>
    <i r="1">
      <x v="3"/>
    </i>
    <i r="1">
      <x v="4"/>
    </i>
    <i r="1">
      <x v="5"/>
    </i>
    <i r="1">
      <x v="6"/>
    </i>
    <i r="1">
      <x v="7"/>
    </i>
    <i r="1">
      <x v="8"/>
    </i>
    <i r="1">
      <x v="9"/>
    </i>
    <i r="1">
      <x v="10"/>
    </i>
    <i r="1">
      <x v="11"/>
    </i>
    <i r="1">
      <x v="12"/>
    </i>
    <i>
      <x v="3"/>
    </i>
    <i r="1">
      <x v="1"/>
    </i>
    <i r="1">
      <x v="2"/>
    </i>
    <i r="1">
      <x v="3"/>
    </i>
    <i r="1">
      <x v="4"/>
    </i>
    <i r="1">
      <x v="5"/>
    </i>
    <i r="1">
      <x v="6"/>
    </i>
    <i r="1">
      <x v="7"/>
    </i>
    <i r="1">
      <x v="8"/>
    </i>
    <i r="1">
      <x v="9"/>
    </i>
    <i r="1">
      <x v="10"/>
    </i>
    <i r="1">
      <x v="11"/>
    </i>
    <i r="1">
      <x v="12"/>
    </i>
    <i>
      <x v="4"/>
    </i>
    <i r="1">
      <x v="1"/>
    </i>
    <i r="1">
      <x v="2"/>
    </i>
    <i r="1">
      <x v="3"/>
    </i>
    <i r="1">
      <x v="4"/>
    </i>
    <i r="1">
      <x v="5"/>
    </i>
    <i r="1">
      <x v="6"/>
    </i>
    <i r="1">
      <x v="7"/>
    </i>
    <i r="1">
      <x v="8"/>
    </i>
    <i r="1">
      <x v="9"/>
    </i>
    <i r="1">
      <x v="10"/>
    </i>
    <i r="1">
      <x v="11"/>
    </i>
    <i r="1">
      <x v="12"/>
    </i>
    <i>
      <x v="5"/>
    </i>
    <i r="1">
      <x v="1"/>
    </i>
    <i r="1">
      <x v="2"/>
    </i>
    <i r="1">
      <x v="3"/>
    </i>
    <i r="1">
      <x v="4"/>
    </i>
    <i r="1">
      <x v="5"/>
    </i>
    <i r="1">
      <x v="6"/>
    </i>
    <i r="1">
      <x v="7"/>
    </i>
    <i r="1">
      <x v="8"/>
    </i>
    <i r="1">
      <x v="9"/>
    </i>
    <i r="1">
      <x v="10"/>
    </i>
    <i r="1">
      <x v="11"/>
    </i>
    <i r="1">
      <x v="12"/>
    </i>
    <i>
      <x v="6"/>
    </i>
    <i r="1">
      <x v="1"/>
    </i>
    <i r="1">
      <x v="2"/>
    </i>
    <i r="1">
      <x v="3"/>
    </i>
    <i r="1">
      <x v="4"/>
    </i>
    <i r="1">
      <x v="5"/>
    </i>
    <i r="1">
      <x v="6"/>
    </i>
    <i r="1">
      <x v="7"/>
    </i>
    <i r="1">
      <x v="8"/>
    </i>
    <i r="1">
      <x v="9"/>
    </i>
    <i r="1">
      <x v="10"/>
    </i>
    <i r="1">
      <x v="11"/>
    </i>
    <i r="1">
      <x v="12"/>
    </i>
  </rowItems>
  <colItems count="1">
    <i/>
  </colItems>
  <dataFields count="1">
    <dataField name="Total Outstanding FAM Balance" fld="9" baseField="0" baseItem="0"/>
  </dataFields>
  <formats count="14">
    <format dxfId="14">
      <pivotArea dataOnly="0" labelOnly="1" outline="0" axis="axisValues" fieldPosition="0"/>
    </format>
    <format dxfId="13">
      <pivotArea field="11" type="button" dataOnly="0" labelOnly="1" outline="0" axis="axisRow" fieldPosition="0"/>
    </format>
    <format dxfId="12">
      <pivotArea type="all" dataOnly="0" outline="0" fieldPosition="0"/>
    </format>
    <format dxfId="11">
      <pivotArea outline="0" collapsedLevelsAreSubtotals="1" fieldPosition="0"/>
    </format>
    <format dxfId="10">
      <pivotArea field="11" type="button" dataOnly="0" labelOnly="1" outline="0" axis="axisRow" fieldPosition="0"/>
    </format>
    <format dxfId="9">
      <pivotArea dataOnly="0" labelOnly="1" fieldPosition="0">
        <references count="1">
          <reference field="11" count="7">
            <x v="0"/>
            <x v="1"/>
            <x v="2"/>
            <x v="3"/>
            <x v="4"/>
            <x v="5"/>
            <x v="6"/>
          </reference>
        </references>
      </pivotArea>
    </format>
    <format dxfId="8">
      <pivotArea dataOnly="0" labelOnly="1" fieldPosition="0">
        <references count="2">
          <reference field="10" count="12">
            <x v="1"/>
            <x v="2"/>
            <x v="3"/>
            <x v="4"/>
            <x v="5"/>
            <x v="6"/>
            <x v="7"/>
            <x v="8"/>
            <x v="9"/>
            <x v="10"/>
            <x v="11"/>
            <x v="12"/>
          </reference>
          <reference field="11" count="1" selected="0">
            <x v="0"/>
          </reference>
        </references>
      </pivotArea>
    </format>
    <format dxfId="7">
      <pivotArea dataOnly="0" labelOnly="1" fieldPosition="0">
        <references count="2">
          <reference field="10" count="12">
            <x v="1"/>
            <x v="2"/>
            <x v="3"/>
            <x v="4"/>
            <x v="5"/>
            <x v="6"/>
            <x v="7"/>
            <x v="8"/>
            <x v="9"/>
            <x v="10"/>
            <x v="11"/>
            <x v="12"/>
          </reference>
          <reference field="11" count="1" selected="0">
            <x v="1"/>
          </reference>
        </references>
      </pivotArea>
    </format>
    <format dxfId="6">
      <pivotArea dataOnly="0" labelOnly="1" fieldPosition="0">
        <references count="2">
          <reference field="10" count="12">
            <x v="1"/>
            <x v="2"/>
            <x v="3"/>
            <x v="4"/>
            <x v="5"/>
            <x v="6"/>
            <x v="7"/>
            <x v="8"/>
            <x v="9"/>
            <x v="10"/>
            <x v="11"/>
            <x v="12"/>
          </reference>
          <reference field="11" count="1" selected="0">
            <x v="2"/>
          </reference>
        </references>
      </pivotArea>
    </format>
    <format dxfId="5">
      <pivotArea dataOnly="0" labelOnly="1" fieldPosition="0">
        <references count="2">
          <reference field="10" count="12">
            <x v="1"/>
            <x v="2"/>
            <x v="3"/>
            <x v="4"/>
            <x v="5"/>
            <x v="6"/>
            <x v="7"/>
            <x v="8"/>
            <x v="9"/>
            <x v="10"/>
            <x v="11"/>
            <x v="12"/>
          </reference>
          <reference field="11" count="1" selected="0">
            <x v="3"/>
          </reference>
        </references>
      </pivotArea>
    </format>
    <format dxfId="4">
      <pivotArea dataOnly="0" labelOnly="1" fieldPosition="0">
        <references count="2">
          <reference field="10" count="12">
            <x v="1"/>
            <x v="2"/>
            <x v="3"/>
            <x v="4"/>
            <x v="5"/>
            <x v="6"/>
            <x v="7"/>
            <x v="8"/>
            <x v="9"/>
            <x v="10"/>
            <x v="11"/>
            <x v="12"/>
          </reference>
          <reference field="11" count="1" selected="0">
            <x v="4"/>
          </reference>
        </references>
      </pivotArea>
    </format>
    <format dxfId="3">
      <pivotArea dataOnly="0" labelOnly="1" fieldPosition="0">
        <references count="2">
          <reference field="10" count="12">
            <x v="1"/>
            <x v="2"/>
            <x v="3"/>
            <x v="4"/>
            <x v="5"/>
            <x v="6"/>
            <x v="7"/>
            <x v="8"/>
            <x v="9"/>
            <x v="10"/>
            <x v="11"/>
            <x v="12"/>
          </reference>
          <reference field="11" count="1" selected="0">
            <x v="5"/>
          </reference>
        </references>
      </pivotArea>
    </format>
    <format dxfId="2">
      <pivotArea dataOnly="0" labelOnly="1" fieldPosition="0">
        <references count="2">
          <reference field="10" count="12">
            <x v="1"/>
            <x v="2"/>
            <x v="3"/>
            <x v="4"/>
            <x v="5"/>
            <x v="6"/>
            <x v="7"/>
            <x v="8"/>
            <x v="9"/>
            <x v="10"/>
            <x v="11"/>
            <x v="12"/>
          </reference>
          <reference field="11" count="1" selected="0">
            <x v="6"/>
          </reference>
        </references>
      </pivotArea>
    </format>
    <format dxfId="1">
      <pivotArea dataOnly="0" labelOnly="1" outline="0" axis="axisValues" fieldPosition="0"/>
    </format>
  </format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624AD-E240-431C-AA73-DDBCF85F75C8}">
  <sheetPr>
    <pageSetUpPr fitToPage="1"/>
  </sheetPr>
  <dimension ref="A1:Q162"/>
  <sheetViews>
    <sheetView tabSelected="1" zoomScale="115" zoomScaleNormal="115" workbookViewId="0">
      <selection activeCell="G49" sqref="G49"/>
    </sheetView>
  </sheetViews>
  <sheetFormatPr defaultColWidth="0" defaultRowHeight="15.75" zeroHeight="1" x14ac:dyDescent="0.25"/>
  <cols>
    <col min="1" max="1" width="14" bestFit="1" customWidth="1"/>
    <col min="2" max="2" width="29.25" customWidth="1"/>
    <col min="3" max="3" width="8.75" customWidth="1"/>
    <col min="4" max="4" width="6" bestFit="1" customWidth="1"/>
    <col min="5" max="5" width="12.25" bestFit="1" customWidth="1"/>
    <col min="6" max="6" width="38.375" customWidth="1"/>
    <col min="7" max="7" width="22.25" bestFit="1" customWidth="1"/>
    <col min="8" max="8" width="17.75" bestFit="1" customWidth="1"/>
    <col min="9" max="9" width="8.75" customWidth="1"/>
    <col min="10" max="10" width="14" bestFit="1" customWidth="1"/>
    <col min="11" max="12" width="8.75" hidden="1" customWidth="1"/>
    <col min="13" max="13" width="8.25" hidden="1" customWidth="1"/>
    <col min="14" max="14" width="6.75" hidden="1" customWidth="1"/>
    <col min="15" max="15" width="36" hidden="1" customWidth="1"/>
    <col min="16" max="16" width="11.875" hidden="1" customWidth="1"/>
    <col min="17" max="17" width="20.75" hidden="1" customWidth="1"/>
    <col min="18" max="16384" width="8.75" hidden="1"/>
  </cols>
  <sheetData>
    <row r="1" spans="1:10" x14ac:dyDescent="0.25">
      <c r="A1" s="108"/>
      <c r="B1" s="108"/>
      <c r="C1" s="108"/>
      <c r="D1" s="108"/>
      <c r="E1" s="108"/>
      <c r="F1" s="108"/>
      <c r="G1" s="108"/>
      <c r="H1" s="108"/>
      <c r="I1" s="108"/>
      <c r="J1" s="108"/>
    </row>
    <row r="2" spans="1:10" x14ac:dyDescent="0.25">
      <c r="A2" s="108"/>
      <c r="B2" s="108"/>
      <c r="C2" s="108"/>
      <c r="D2" s="108"/>
      <c r="E2" s="108"/>
      <c r="F2" s="108"/>
      <c r="G2" s="108"/>
      <c r="H2" s="108"/>
      <c r="I2" s="108"/>
      <c r="J2" s="108"/>
    </row>
    <row r="3" spans="1:10" x14ac:dyDescent="0.25">
      <c r="A3" s="108"/>
      <c r="B3" s="108"/>
      <c r="C3" s="108"/>
      <c r="D3" s="108"/>
      <c r="E3" s="108"/>
      <c r="F3" s="108"/>
      <c r="G3" s="108"/>
      <c r="H3" s="108"/>
      <c r="I3" s="108"/>
      <c r="J3" s="108"/>
    </row>
    <row r="4" spans="1:10" x14ac:dyDescent="0.25">
      <c r="A4" s="108"/>
      <c r="B4" s="108"/>
      <c r="C4" s="108"/>
      <c r="D4" s="108"/>
      <c r="E4" s="108"/>
      <c r="F4" s="108"/>
      <c r="G4" s="108"/>
      <c r="H4" s="108"/>
      <c r="I4" s="108"/>
      <c r="J4" s="108"/>
    </row>
    <row r="5" spans="1:10" x14ac:dyDescent="0.25">
      <c r="A5" s="108"/>
      <c r="B5" s="108"/>
      <c r="C5" s="108"/>
      <c r="D5" s="108"/>
      <c r="E5" s="108"/>
      <c r="F5" s="108"/>
      <c r="G5" s="108"/>
      <c r="H5" s="108"/>
      <c r="I5" s="108"/>
      <c r="J5" s="108"/>
    </row>
    <row r="6" spans="1:10" x14ac:dyDescent="0.25">
      <c r="A6" s="108"/>
      <c r="B6" s="108"/>
      <c r="C6" s="108"/>
      <c r="D6" s="108"/>
      <c r="E6" s="108"/>
      <c r="F6" s="108"/>
      <c r="G6" s="108"/>
      <c r="H6" s="108"/>
      <c r="I6" s="108"/>
      <c r="J6" s="108"/>
    </row>
    <row r="7" spans="1:10" x14ac:dyDescent="0.25">
      <c r="A7" s="108"/>
      <c r="B7" s="108"/>
      <c r="C7" s="108"/>
      <c r="D7" s="108"/>
      <c r="E7" s="108"/>
      <c r="F7" s="108"/>
      <c r="G7" s="108"/>
      <c r="H7" s="108"/>
      <c r="I7" s="108"/>
      <c r="J7" s="108"/>
    </row>
    <row r="8" spans="1:10" x14ac:dyDescent="0.25">
      <c r="A8" s="108"/>
      <c r="B8" s="108"/>
      <c r="C8" s="108"/>
      <c r="D8" s="108"/>
      <c r="E8" s="108"/>
      <c r="F8" s="108"/>
      <c r="G8" s="108"/>
      <c r="H8" s="108"/>
      <c r="I8" s="108"/>
      <c r="J8" s="108"/>
    </row>
    <row r="9" spans="1:10" x14ac:dyDescent="0.25">
      <c r="A9" s="108"/>
      <c r="B9" s="108"/>
      <c r="C9" s="108"/>
      <c r="D9" s="108"/>
      <c r="E9" s="108"/>
      <c r="F9" s="108"/>
      <c r="G9" s="108"/>
      <c r="H9" s="108"/>
      <c r="I9" s="108"/>
      <c r="J9" s="108"/>
    </row>
    <row r="10" spans="1:10" x14ac:dyDescent="0.25">
      <c r="A10" s="108"/>
      <c r="B10" s="108"/>
      <c r="C10" s="108"/>
      <c r="D10" s="108"/>
      <c r="E10" s="108"/>
      <c r="F10" s="108"/>
      <c r="G10" s="108"/>
      <c r="H10" s="108"/>
      <c r="I10" s="108"/>
      <c r="J10" s="108"/>
    </row>
    <row r="11" spans="1:10" x14ac:dyDescent="0.25">
      <c r="A11" s="108"/>
      <c r="B11" s="108"/>
      <c r="C11" s="108"/>
      <c r="D11" s="108"/>
      <c r="E11" s="108"/>
      <c r="F11" s="108"/>
      <c r="G11" s="108"/>
      <c r="H11" s="108"/>
      <c r="I11" s="108"/>
      <c r="J11" s="108"/>
    </row>
    <row r="12" spans="1:10" x14ac:dyDescent="0.25">
      <c r="A12" s="108"/>
      <c r="B12" s="108"/>
      <c r="C12" s="108"/>
      <c r="D12" s="108"/>
      <c r="E12" s="108"/>
      <c r="F12" s="108"/>
      <c r="G12" s="108"/>
      <c r="H12" s="108"/>
      <c r="I12" s="108"/>
      <c r="J12" s="108"/>
    </row>
    <row r="13" spans="1:10" x14ac:dyDescent="0.25">
      <c r="A13" s="108"/>
      <c r="B13" s="108"/>
      <c r="C13" s="108"/>
      <c r="D13" s="108"/>
      <c r="E13" s="108"/>
      <c r="F13" s="108"/>
      <c r="G13" s="108"/>
      <c r="H13" s="108"/>
      <c r="I13" s="108"/>
      <c r="J13" s="108"/>
    </row>
    <row r="14" spans="1:10" x14ac:dyDescent="0.25">
      <c r="A14" s="108"/>
      <c r="B14" s="108"/>
      <c r="C14" s="108"/>
      <c r="D14" s="108"/>
      <c r="E14" s="108"/>
      <c r="F14" s="108"/>
      <c r="G14" s="108"/>
      <c r="H14" s="108"/>
      <c r="I14" s="108"/>
      <c r="J14" s="108"/>
    </row>
    <row r="15" spans="1:10" x14ac:dyDescent="0.25">
      <c r="A15" s="108"/>
      <c r="B15" s="108"/>
      <c r="C15" s="108"/>
      <c r="D15" s="108"/>
      <c r="E15" s="108"/>
      <c r="F15" s="108"/>
      <c r="G15" s="108"/>
      <c r="H15" s="108"/>
      <c r="I15" s="108"/>
      <c r="J15" s="108"/>
    </row>
    <row r="16" spans="1:10" x14ac:dyDescent="0.25">
      <c r="A16" s="108"/>
      <c r="B16" s="108"/>
      <c r="C16" s="108"/>
      <c r="D16" s="108"/>
      <c r="E16" s="108"/>
      <c r="F16" s="108"/>
      <c r="G16" s="108"/>
      <c r="H16" s="108"/>
      <c r="I16" s="108"/>
      <c r="J16" s="108"/>
    </row>
    <row r="17" spans="1:10" x14ac:dyDescent="0.25">
      <c r="A17" s="108"/>
      <c r="B17" s="108"/>
      <c r="C17" s="108"/>
      <c r="D17" s="108"/>
      <c r="E17" s="108"/>
      <c r="F17" s="108"/>
      <c r="G17" s="108"/>
      <c r="H17" s="108"/>
      <c r="I17" s="108"/>
      <c r="J17" s="108"/>
    </row>
    <row r="18" spans="1:10" x14ac:dyDescent="0.25">
      <c r="A18" s="108"/>
      <c r="B18" s="108"/>
      <c r="C18" s="108"/>
      <c r="D18" s="108"/>
      <c r="E18" s="108"/>
      <c r="F18" s="108"/>
      <c r="G18" s="108"/>
      <c r="H18" s="108"/>
      <c r="I18" s="108"/>
      <c r="J18" s="108"/>
    </row>
    <row r="19" spans="1:10" x14ac:dyDescent="0.25">
      <c r="A19" s="108"/>
      <c r="B19" s="108"/>
      <c r="C19" s="108"/>
      <c r="D19" s="108"/>
      <c r="E19" s="108"/>
      <c r="F19" s="108"/>
      <c r="G19" s="108"/>
      <c r="H19" s="108"/>
      <c r="I19" s="108"/>
      <c r="J19" s="108"/>
    </row>
    <row r="20" spans="1:10" x14ac:dyDescent="0.25">
      <c r="A20" s="108"/>
      <c r="B20" s="108"/>
      <c r="C20" s="108"/>
      <c r="D20" s="108"/>
      <c r="E20" s="108"/>
      <c r="F20" s="108"/>
      <c r="G20" s="108"/>
      <c r="H20" s="108"/>
      <c r="I20" s="108"/>
      <c r="J20" s="108"/>
    </row>
    <row r="21" spans="1:10" x14ac:dyDescent="0.25">
      <c r="A21" s="108"/>
      <c r="B21" s="108"/>
      <c r="C21" s="108"/>
      <c r="D21" s="108"/>
      <c r="E21" s="108"/>
      <c r="F21" s="108"/>
      <c r="G21" s="108"/>
      <c r="H21" s="108"/>
      <c r="I21" s="108"/>
      <c r="J21" s="108"/>
    </row>
    <row r="22" spans="1:10" x14ac:dyDescent="0.25">
      <c r="A22" s="108"/>
      <c r="B22" s="108"/>
      <c r="C22" s="108"/>
      <c r="D22" s="108"/>
      <c r="E22" s="108"/>
      <c r="F22" s="108"/>
      <c r="G22" s="108"/>
      <c r="H22" s="108"/>
      <c r="I22" s="108"/>
      <c r="J22" s="108"/>
    </row>
    <row r="23" spans="1:10" x14ac:dyDescent="0.25">
      <c r="A23" s="108"/>
      <c r="B23" s="108"/>
      <c r="C23" s="108"/>
      <c r="D23" s="108"/>
      <c r="E23" s="108"/>
      <c r="F23" s="108"/>
      <c r="G23" s="108"/>
      <c r="H23" s="108"/>
      <c r="I23" s="108"/>
      <c r="J23" s="108"/>
    </row>
    <row r="24" spans="1:10" x14ac:dyDescent="0.25">
      <c r="A24" s="108"/>
      <c r="B24" s="108"/>
      <c r="C24" s="108"/>
      <c r="D24" s="108"/>
      <c r="E24" s="108"/>
      <c r="F24" s="108"/>
      <c r="G24" s="108"/>
      <c r="H24" s="108"/>
      <c r="I24" s="108"/>
      <c r="J24" s="108"/>
    </row>
    <row r="25" spans="1:10" x14ac:dyDescent="0.25">
      <c r="A25" s="108"/>
      <c r="B25" s="108"/>
      <c r="C25" s="108"/>
      <c r="D25" s="108"/>
      <c r="E25" s="108"/>
      <c r="F25" s="108"/>
      <c r="G25" s="108"/>
      <c r="H25" s="108"/>
      <c r="I25" s="108"/>
      <c r="J25" s="108"/>
    </row>
    <row r="26" spans="1:10" x14ac:dyDescent="0.25">
      <c r="A26" s="108"/>
      <c r="B26" s="108"/>
      <c r="C26" s="108"/>
      <c r="D26" s="108"/>
      <c r="E26" s="108"/>
      <c r="F26" s="108"/>
      <c r="G26" s="108"/>
      <c r="H26" s="108"/>
      <c r="I26" s="108"/>
      <c r="J26" s="108"/>
    </row>
    <row r="27" spans="1:10" x14ac:dyDescent="0.25">
      <c r="A27" s="108"/>
      <c r="B27" s="108"/>
      <c r="C27" s="108"/>
      <c r="D27" s="108"/>
      <c r="E27" s="108"/>
      <c r="F27" s="108"/>
      <c r="G27" s="108"/>
      <c r="H27" s="108"/>
      <c r="I27" s="108"/>
      <c r="J27" s="108"/>
    </row>
    <row r="28" spans="1:10" x14ac:dyDescent="0.25">
      <c r="A28" s="108"/>
      <c r="B28" s="108"/>
      <c r="C28" s="108"/>
      <c r="D28" s="108"/>
      <c r="E28" s="108"/>
      <c r="F28" s="108"/>
      <c r="G28" s="108"/>
      <c r="H28" s="108"/>
      <c r="I28" s="108"/>
      <c r="J28" s="108"/>
    </row>
    <row r="29" spans="1:10" x14ac:dyDescent="0.25">
      <c r="A29" s="108"/>
      <c r="B29" s="108"/>
      <c r="C29" s="108"/>
      <c r="D29" s="108"/>
      <c r="E29" s="108"/>
      <c r="F29" s="108"/>
      <c r="G29" s="108"/>
      <c r="H29" s="108"/>
      <c r="I29" s="108"/>
      <c r="J29" s="108"/>
    </row>
    <row r="30" spans="1:10" x14ac:dyDescent="0.25">
      <c r="A30" s="108"/>
      <c r="B30" s="108"/>
      <c r="C30" s="108"/>
      <c r="D30" s="108"/>
      <c r="E30" s="108"/>
      <c r="F30" s="108"/>
      <c r="G30" s="108"/>
      <c r="H30" s="108"/>
      <c r="I30" s="108"/>
      <c r="J30" s="108"/>
    </row>
    <row r="31" spans="1:10" x14ac:dyDescent="0.25">
      <c r="A31" s="108"/>
      <c r="B31" s="108"/>
      <c r="C31" s="108"/>
      <c r="D31" s="108"/>
      <c r="E31" s="108"/>
      <c r="F31" s="108"/>
      <c r="G31" s="108"/>
      <c r="H31" s="108"/>
      <c r="I31" s="108"/>
      <c r="J31" s="108"/>
    </row>
    <row r="32" spans="1:10" x14ac:dyDescent="0.25">
      <c r="A32" s="108"/>
      <c r="B32" s="138" t="s">
        <v>91</v>
      </c>
      <c r="C32" s="139"/>
      <c r="D32" s="139"/>
      <c r="E32" s="139"/>
      <c r="F32" s="139"/>
      <c r="G32" s="139"/>
      <c r="H32" s="139"/>
      <c r="I32" s="139"/>
      <c r="J32" s="108"/>
    </row>
    <row r="33" spans="1:10" x14ac:dyDescent="0.25">
      <c r="A33" s="108"/>
      <c r="B33" s="139"/>
      <c r="C33" s="139"/>
      <c r="D33" s="139"/>
      <c r="E33" s="139"/>
      <c r="F33" s="139"/>
      <c r="G33" s="139"/>
      <c r="H33" s="139"/>
      <c r="I33" s="139"/>
      <c r="J33" s="108"/>
    </row>
    <row r="34" spans="1:10" ht="16.5" thickBot="1" x14ac:dyDescent="0.3">
      <c r="A34" s="108"/>
      <c r="B34" s="108"/>
      <c r="C34" s="108"/>
      <c r="D34" s="108"/>
      <c r="E34" s="108"/>
      <c r="F34" s="108"/>
      <c r="G34" s="108"/>
      <c r="H34" s="108"/>
      <c r="I34" s="108"/>
      <c r="J34" s="108"/>
    </row>
    <row r="35" spans="1:10" ht="16.5" thickBot="1" x14ac:dyDescent="0.3">
      <c r="A35" s="108"/>
      <c r="B35" s="108"/>
      <c r="C35" s="123" t="s">
        <v>81</v>
      </c>
      <c r="D35" s="132" t="s">
        <v>82</v>
      </c>
      <c r="E35" s="132"/>
      <c r="F35" s="124" t="s">
        <v>83</v>
      </c>
      <c r="G35" s="125" t="s">
        <v>86</v>
      </c>
      <c r="H35" s="108"/>
      <c r="I35" s="108"/>
      <c r="J35" s="108"/>
    </row>
    <row r="36" spans="1:10" x14ac:dyDescent="0.25">
      <c r="A36" s="108"/>
      <c r="B36" s="108"/>
      <c r="C36" s="120" t="s">
        <v>78</v>
      </c>
      <c r="D36" s="140">
        <v>44986</v>
      </c>
      <c r="E36" s="140"/>
      <c r="F36" s="121" t="s">
        <v>85</v>
      </c>
      <c r="G36" s="122">
        <v>-165</v>
      </c>
      <c r="H36" s="108"/>
      <c r="I36" s="108"/>
      <c r="J36" s="108"/>
    </row>
    <row r="37" spans="1:10" x14ac:dyDescent="0.25">
      <c r="A37" s="108"/>
      <c r="B37" s="108"/>
      <c r="C37" s="118" t="s">
        <v>79</v>
      </c>
      <c r="D37" s="141">
        <v>45352</v>
      </c>
      <c r="E37" s="141"/>
      <c r="F37" s="109" t="s">
        <v>84</v>
      </c>
      <c r="G37" s="119">
        <v>-117</v>
      </c>
      <c r="H37" s="108"/>
      <c r="I37" s="108"/>
      <c r="J37" s="108"/>
    </row>
    <row r="38" spans="1:10" ht="16.5" thickBot="1" x14ac:dyDescent="0.3">
      <c r="A38" s="108"/>
      <c r="B38" s="108"/>
      <c r="C38" s="126" t="s">
        <v>80</v>
      </c>
      <c r="D38" s="142">
        <v>45627</v>
      </c>
      <c r="E38" s="142"/>
      <c r="F38" s="130" t="s">
        <v>92</v>
      </c>
      <c r="G38" s="127">
        <v>-500</v>
      </c>
      <c r="H38" s="108"/>
      <c r="I38" s="108"/>
      <c r="J38" s="108"/>
    </row>
    <row r="39" spans="1:10" ht="16.5" thickBot="1" x14ac:dyDescent="0.3">
      <c r="A39" s="108"/>
      <c r="B39" s="108"/>
      <c r="C39" s="131" t="s">
        <v>88</v>
      </c>
      <c r="D39" s="132"/>
      <c r="E39" s="132"/>
      <c r="F39" s="132"/>
      <c r="G39" s="128">
        <f>SUM(G36:G38)</f>
        <v>-782</v>
      </c>
      <c r="H39" s="108"/>
      <c r="I39" s="108"/>
      <c r="J39" s="108"/>
    </row>
    <row r="40" spans="1:10" ht="16.5" thickBot="1" x14ac:dyDescent="0.3">
      <c r="A40" s="108"/>
      <c r="B40" s="108"/>
      <c r="C40" s="108"/>
      <c r="D40" s="108"/>
      <c r="E40" s="108"/>
      <c r="F40" s="108"/>
      <c r="G40" s="108"/>
      <c r="H40" s="108"/>
      <c r="I40" s="108"/>
      <c r="J40" s="108"/>
    </row>
    <row r="41" spans="1:10" ht="16.5" thickBot="1" x14ac:dyDescent="0.3">
      <c r="A41" s="108"/>
      <c r="B41" s="108"/>
      <c r="C41" s="131" t="s">
        <v>87</v>
      </c>
      <c r="D41" s="132"/>
      <c r="E41" s="132"/>
      <c r="F41" s="132"/>
      <c r="G41" s="125" t="s">
        <v>86</v>
      </c>
      <c r="H41" s="108"/>
      <c r="I41" s="108"/>
      <c r="J41" s="108"/>
    </row>
    <row r="42" spans="1:10" x14ac:dyDescent="0.25">
      <c r="A42" s="108"/>
      <c r="B42" s="108"/>
      <c r="C42" s="143">
        <v>44197</v>
      </c>
      <c r="D42" s="144"/>
      <c r="E42" s="144"/>
      <c r="F42" s="144"/>
      <c r="G42" s="122">
        <f>GETPIVOTDATA("Total Outstanding",$E$51,"Months (Date)",MONTH(C42),"Years (Date)",YEAR(C42))</f>
        <v>-19.2</v>
      </c>
      <c r="H42" s="108"/>
      <c r="I42" s="108"/>
      <c r="J42" s="108"/>
    </row>
    <row r="43" spans="1:10" ht="16.5" thickBot="1" x14ac:dyDescent="0.3">
      <c r="A43" s="108"/>
      <c r="B43" s="108"/>
      <c r="C43" s="145">
        <v>46022</v>
      </c>
      <c r="D43" s="146"/>
      <c r="E43" s="146"/>
      <c r="F43" s="146"/>
      <c r="G43" s="129">
        <f>GETPIVOTDATA("Total Outstanding",$E$51,"Months (Date)",MONTH(C43),"Years (Date)",YEAR(C43))</f>
        <v>90.4</v>
      </c>
      <c r="H43" s="108"/>
      <c r="I43" s="108"/>
      <c r="J43" s="108"/>
    </row>
    <row r="44" spans="1:10" x14ac:dyDescent="0.25">
      <c r="A44" s="108"/>
      <c r="B44" s="108"/>
      <c r="C44" s="108"/>
      <c r="D44" s="108"/>
      <c r="E44" s="108"/>
      <c r="F44" s="110"/>
      <c r="G44" s="108"/>
      <c r="H44" s="108"/>
      <c r="I44" s="108"/>
      <c r="J44" s="108"/>
    </row>
    <row r="45" spans="1:10" ht="15.6" customHeight="1" x14ac:dyDescent="0.25">
      <c r="A45" s="108"/>
      <c r="B45" s="137" t="s">
        <v>94</v>
      </c>
      <c r="C45" s="137"/>
      <c r="D45" s="137"/>
      <c r="E45" s="137"/>
      <c r="F45" s="137"/>
      <c r="G45" s="137"/>
      <c r="H45" s="137"/>
      <c r="I45" s="137"/>
      <c r="J45" s="108"/>
    </row>
    <row r="46" spans="1:10" ht="16.5" thickBot="1" x14ac:dyDescent="0.3">
      <c r="A46" s="108"/>
      <c r="B46" s="108"/>
      <c r="C46" s="108"/>
      <c r="D46" s="108"/>
      <c r="E46" s="108"/>
      <c r="F46" s="110"/>
      <c r="G46" s="108"/>
      <c r="H46" s="108"/>
      <c r="I46" s="108"/>
      <c r="J46" s="108"/>
    </row>
    <row r="47" spans="1:10" ht="16.5" thickBot="1" x14ac:dyDescent="0.3">
      <c r="A47" s="108"/>
      <c r="B47" s="108"/>
      <c r="C47" s="131" t="s">
        <v>90</v>
      </c>
      <c r="D47" s="132"/>
      <c r="E47" s="132"/>
      <c r="F47" s="132"/>
      <c r="G47" s="125" t="s">
        <v>86</v>
      </c>
      <c r="I47" s="108"/>
      <c r="J47" s="108"/>
    </row>
    <row r="48" spans="1:10" x14ac:dyDescent="0.25">
      <c r="A48" s="108"/>
      <c r="B48" s="108"/>
      <c r="C48" s="133" t="s">
        <v>89</v>
      </c>
      <c r="D48" s="134"/>
      <c r="E48" s="134"/>
      <c r="F48" s="134"/>
      <c r="G48" s="122">
        <f>(G43-G42-G39)</f>
        <v>891.6</v>
      </c>
      <c r="H48" s="108"/>
      <c r="I48" s="108"/>
      <c r="J48" s="108"/>
    </row>
    <row r="49" spans="1:10" ht="16.5" thickBot="1" x14ac:dyDescent="0.3">
      <c r="A49" s="108"/>
      <c r="B49" s="108"/>
      <c r="C49" s="135" t="s">
        <v>95</v>
      </c>
      <c r="D49" s="136"/>
      <c r="E49" s="136"/>
      <c r="F49" s="136"/>
      <c r="G49" s="129">
        <f>G48/5</f>
        <v>178.32</v>
      </c>
      <c r="H49" s="108"/>
      <c r="I49" s="108"/>
      <c r="J49" s="108"/>
    </row>
    <row r="50" spans="1:10" x14ac:dyDescent="0.25">
      <c r="A50" s="108"/>
      <c r="B50" s="108"/>
      <c r="C50" s="108"/>
      <c r="D50" s="108"/>
      <c r="E50" s="108"/>
      <c r="F50" s="108"/>
      <c r="G50" s="108"/>
      <c r="H50" s="108"/>
      <c r="I50" s="108"/>
      <c r="J50" s="108"/>
    </row>
    <row r="51" spans="1:10" x14ac:dyDescent="0.25">
      <c r="A51" s="108"/>
      <c r="B51" s="108"/>
      <c r="C51" s="108"/>
      <c r="D51" s="108"/>
      <c r="E51" s="115" t="s">
        <v>2</v>
      </c>
      <c r="F51" s="114" t="s">
        <v>93</v>
      </c>
      <c r="G51" s="108"/>
      <c r="H51" s="108"/>
      <c r="I51" s="108"/>
      <c r="J51" s="111"/>
    </row>
    <row r="52" spans="1:10" x14ac:dyDescent="0.25">
      <c r="A52" s="108"/>
      <c r="B52" s="108"/>
      <c r="C52" s="108"/>
      <c r="D52" s="108"/>
      <c r="E52" s="116" t="s">
        <v>48</v>
      </c>
      <c r="F52" s="6"/>
      <c r="G52" s="108"/>
      <c r="H52" s="108"/>
      <c r="I52" s="108"/>
      <c r="J52" s="112"/>
    </row>
    <row r="53" spans="1:10" x14ac:dyDescent="0.25">
      <c r="A53" s="108"/>
      <c r="B53" s="108"/>
      <c r="C53" s="108"/>
      <c r="D53" s="108"/>
      <c r="E53" s="117" t="s">
        <v>14</v>
      </c>
      <c r="F53" s="6">
        <v>-19.2</v>
      </c>
      <c r="G53" s="108"/>
      <c r="H53" s="108"/>
      <c r="I53" s="108"/>
      <c r="J53" s="112"/>
    </row>
    <row r="54" spans="1:10" x14ac:dyDescent="0.25">
      <c r="A54" s="108"/>
      <c r="B54" s="108"/>
      <c r="C54" s="108"/>
      <c r="D54" s="108"/>
      <c r="E54" s="117" t="s">
        <v>15</v>
      </c>
      <c r="F54" s="6">
        <v>-13.3</v>
      </c>
      <c r="G54" s="108"/>
      <c r="H54" s="108"/>
      <c r="I54" s="108"/>
      <c r="J54" s="112"/>
    </row>
    <row r="55" spans="1:10" x14ac:dyDescent="0.25">
      <c r="A55" s="108"/>
      <c r="B55" s="108"/>
      <c r="C55" s="108"/>
      <c r="D55" s="108"/>
      <c r="E55" s="117" t="s">
        <v>16</v>
      </c>
      <c r="F55" s="6">
        <v>-1.5</v>
      </c>
      <c r="G55" s="108"/>
      <c r="H55" s="108"/>
      <c r="I55" s="108"/>
      <c r="J55" s="112"/>
    </row>
    <row r="56" spans="1:10" x14ac:dyDescent="0.25">
      <c r="A56" s="108"/>
      <c r="B56" s="108"/>
      <c r="C56" s="108"/>
      <c r="D56" s="108"/>
      <c r="E56" s="117" t="s">
        <v>17</v>
      </c>
      <c r="F56" s="6">
        <v>3.5</v>
      </c>
      <c r="G56" s="108"/>
      <c r="H56" s="108"/>
      <c r="I56" s="108"/>
      <c r="J56" s="112"/>
    </row>
    <row r="57" spans="1:10" x14ac:dyDescent="0.25">
      <c r="A57" s="108"/>
      <c r="B57" s="108"/>
      <c r="C57" s="108"/>
      <c r="D57" s="108"/>
      <c r="E57" s="117" t="s">
        <v>18</v>
      </c>
      <c r="F57" s="6">
        <v>16.899999999999999</v>
      </c>
      <c r="G57" s="108"/>
      <c r="H57" s="108"/>
      <c r="I57" s="108"/>
      <c r="J57" s="112"/>
    </row>
    <row r="58" spans="1:10" x14ac:dyDescent="0.25">
      <c r="A58" s="108"/>
      <c r="B58" s="108"/>
      <c r="C58" s="108"/>
      <c r="D58" s="108"/>
      <c r="E58" s="117" t="s">
        <v>19</v>
      </c>
      <c r="F58" s="6">
        <v>24.1</v>
      </c>
      <c r="G58" s="108"/>
      <c r="H58" s="108"/>
      <c r="I58" s="108"/>
      <c r="J58" s="112"/>
    </row>
    <row r="59" spans="1:10" x14ac:dyDescent="0.25">
      <c r="A59" s="108"/>
      <c r="B59" s="108"/>
      <c r="C59" s="108"/>
      <c r="D59" s="108"/>
      <c r="E59" s="117" t="s">
        <v>20</v>
      </c>
      <c r="F59" s="6">
        <v>31.8</v>
      </c>
      <c r="G59" s="108"/>
      <c r="H59" s="108"/>
      <c r="I59" s="108"/>
      <c r="J59" s="112"/>
    </row>
    <row r="60" spans="1:10" x14ac:dyDescent="0.25">
      <c r="A60" s="108"/>
      <c r="B60" s="108"/>
      <c r="C60" s="108"/>
      <c r="D60" s="108"/>
      <c r="E60" s="117" t="s">
        <v>21</v>
      </c>
      <c r="F60" s="6">
        <v>40.700000000000003</v>
      </c>
      <c r="G60" s="108"/>
      <c r="H60" s="108"/>
      <c r="I60" s="108"/>
      <c r="J60" s="112"/>
    </row>
    <row r="61" spans="1:10" x14ac:dyDescent="0.25">
      <c r="A61" s="108"/>
      <c r="B61" s="108"/>
      <c r="C61" s="108"/>
      <c r="D61" s="108"/>
      <c r="E61" s="117" t="s">
        <v>22</v>
      </c>
      <c r="F61" s="6">
        <v>49.8</v>
      </c>
      <c r="G61" s="108"/>
      <c r="H61" s="108"/>
      <c r="I61" s="108"/>
      <c r="J61" s="112"/>
    </row>
    <row r="62" spans="1:10" x14ac:dyDescent="0.25">
      <c r="A62" s="108"/>
      <c r="B62" s="108"/>
      <c r="C62" s="108"/>
      <c r="D62" s="108"/>
      <c r="E62" s="117" t="s">
        <v>23</v>
      </c>
      <c r="F62" s="6">
        <v>58</v>
      </c>
      <c r="G62" s="108"/>
      <c r="H62" s="108"/>
      <c r="I62" s="108"/>
      <c r="J62" s="112"/>
    </row>
    <row r="63" spans="1:10" x14ac:dyDescent="0.25">
      <c r="A63" s="108"/>
      <c r="B63" s="108"/>
      <c r="C63" s="108"/>
      <c r="D63" s="108"/>
      <c r="E63" s="117" t="s">
        <v>24</v>
      </c>
      <c r="F63" s="6">
        <v>99.6</v>
      </c>
      <c r="G63" s="108"/>
      <c r="H63" s="108"/>
      <c r="I63" s="108"/>
      <c r="J63" s="112"/>
    </row>
    <row r="64" spans="1:10" x14ac:dyDescent="0.25">
      <c r="A64" s="108"/>
      <c r="B64" s="108"/>
      <c r="C64" s="108"/>
      <c r="D64" s="108"/>
      <c r="E64" s="117" t="s">
        <v>25</v>
      </c>
      <c r="F64" s="6">
        <v>144.69999999999999</v>
      </c>
      <c r="G64" s="108"/>
      <c r="H64" s="108"/>
      <c r="I64" s="108"/>
      <c r="J64" s="111"/>
    </row>
    <row r="65" spans="1:10" x14ac:dyDescent="0.25">
      <c r="A65" s="108"/>
      <c r="B65" s="108"/>
      <c r="C65" s="108"/>
      <c r="D65" s="108"/>
      <c r="E65" s="116" t="s">
        <v>49</v>
      </c>
      <c r="F65" s="6"/>
      <c r="G65" s="108"/>
      <c r="H65" s="108"/>
      <c r="I65" s="108"/>
      <c r="J65" s="112"/>
    </row>
    <row r="66" spans="1:10" x14ac:dyDescent="0.25">
      <c r="A66" s="108"/>
      <c r="B66" s="108"/>
      <c r="C66" s="108"/>
      <c r="D66" s="108"/>
      <c r="E66" s="117" t="s">
        <v>14</v>
      </c>
      <c r="F66" s="6">
        <v>144.1</v>
      </c>
      <c r="G66" s="108"/>
      <c r="H66" s="108"/>
      <c r="I66" s="108"/>
      <c r="J66" s="112"/>
    </row>
    <row r="67" spans="1:10" x14ac:dyDescent="0.25">
      <c r="A67" s="108"/>
      <c r="B67" s="108"/>
      <c r="C67" s="108"/>
      <c r="D67" s="108"/>
      <c r="E67" s="117" t="s">
        <v>15</v>
      </c>
      <c r="F67" s="6">
        <v>146</v>
      </c>
      <c r="G67" s="108"/>
      <c r="H67" s="108"/>
      <c r="I67" s="108"/>
      <c r="J67" s="112"/>
    </row>
    <row r="68" spans="1:10" x14ac:dyDescent="0.25">
      <c r="A68" s="108"/>
      <c r="B68" s="108"/>
      <c r="C68" s="108"/>
      <c r="D68" s="108"/>
      <c r="E68" s="117" t="s">
        <v>16</v>
      </c>
      <c r="F68" s="6">
        <v>208.6</v>
      </c>
      <c r="G68" s="108"/>
      <c r="H68" s="108"/>
      <c r="I68" s="108"/>
      <c r="J68" s="112"/>
    </row>
    <row r="69" spans="1:10" x14ac:dyDescent="0.25">
      <c r="A69" s="108"/>
      <c r="B69" s="108"/>
      <c r="C69" s="108"/>
      <c r="D69" s="108"/>
      <c r="E69" s="117" t="s">
        <v>17</v>
      </c>
      <c r="F69" s="6">
        <v>222.7</v>
      </c>
      <c r="G69" s="108"/>
      <c r="H69" s="108"/>
      <c r="I69" s="108"/>
      <c r="J69" s="112"/>
    </row>
    <row r="70" spans="1:10" x14ac:dyDescent="0.25">
      <c r="A70" s="108"/>
      <c r="B70" s="108"/>
      <c r="C70" s="108"/>
      <c r="D70" s="108"/>
      <c r="E70" s="117" t="s">
        <v>18</v>
      </c>
      <c r="F70" s="6">
        <v>235.4</v>
      </c>
      <c r="G70" s="108"/>
      <c r="H70" s="108"/>
      <c r="I70" s="108"/>
      <c r="J70" s="112"/>
    </row>
    <row r="71" spans="1:10" x14ac:dyDescent="0.25">
      <c r="A71" s="108"/>
      <c r="B71" s="108"/>
      <c r="C71" s="108"/>
      <c r="D71" s="108"/>
      <c r="E71" s="117" t="s">
        <v>19</v>
      </c>
      <c r="F71" s="6">
        <v>271.3</v>
      </c>
      <c r="G71" s="108"/>
      <c r="H71" s="108"/>
      <c r="I71" s="108"/>
      <c r="J71" s="112"/>
    </row>
    <row r="72" spans="1:10" x14ac:dyDescent="0.25">
      <c r="A72" s="108"/>
      <c r="B72" s="108"/>
      <c r="C72" s="108"/>
      <c r="D72" s="108"/>
      <c r="E72" s="117" t="s">
        <v>20</v>
      </c>
      <c r="F72" s="6">
        <v>279.8</v>
      </c>
      <c r="G72" s="108"/>
      <c r="H72" s="108"/>
      <c r="I72" s="108"/>
      <c r="J72" s="112"/>
    </row>
    <row r="73" spans="1:10" x14ac:dyDescent="0.25">
      <c r="A73" s="108"/>
      <c r="B73" s="108"/>
      <c r="C73" s="108"/>
      <c r="D73" s="108"/>
      <c r="E73" s="117" t="s">
        <v>21</v>
      </c>
      <c r="F73" s="6">
        <v>309.39999999999998</v>
      </c>
      <c r="G73" s="108"/>
      <c r="H73" s="108"/>
      <c r="I73" s="108"/>
      <c r="J73" s="112"/>
    </row>
    <row r="74" spans="1:10" x14ac:dyDescent="0.25">
      <c r="A74" s="108"/>
      <c r="B74" s="108"/>
      <c r="C74" s="108"/>
      <c r="D74" s="108"/>
      <c r="E74" s="117" t="s">
        <v>22</v>
      </c>
      <c r="F74" s="6">
        <v>329.7</v>
      </c>
      <c r="G74" s="108"/>
      <c r="H74" s="108"/>
      <c r="I74" s="108"/>
      <c r="J74" s="112"/>
    </row>
    <row r="75" spans="1:10" x14ac:dyDescent="0.25">
      <c r="A75" s="108"/>
      <c r="B75" s="108"/>
      <c r="C75" s="108"/>
      <c r="D75" s="108"/>
      <c r="E75" s="117" t="s">
        <v>23</v>
      </c>
      <c r="F75" s="6">
        <v>338.8</v>
      </c>
      <c r="G75" s="108"/>
      <c r="H75" s="108"/>
      <c r="I75" s="108"/>
      <c r="J75" s="112"/>
    </row>
    <row r="76" spans="1:10" x14ac:dyDescent="0.25">
      <c r="A76" s="108"/>
      <c r="B76" s="108"/>
      <c r="C76" s="108"/>
      <c r="D76" s="108"/>
      <c r="E76" s="117" t="s">
        <v>24</v>
      </c>
      <c r="F76" s="6">
        <v>343.9</v>
      </c>
      <c r="G76" s="108"/>
      <c r="H76" s="108"/>
      <c r="I76" s="108"/>
      <c r="J76" s="112"/>
    </row>
    <row r="77" spans="1:10" x14ac:dyDescent="0.25">
      <c r="A77" s="108"/>
      <c r="B77" s="108"/>
      <c r="C77" s="108"/>
      <c r="D77" s="108"/>
      <c r="E77" s="117" t="s">
        <v>25</v>
      </c>
      <c r="F77" s="6">
        <v>307.5</v>
      </c>
      <c r="G77" s="108"/>
      <c r="H77" s="108"/>
      <c r="I77" s="108"/>
      <c r="J77" s="111"/>
    </row>
    <row r="78" spans="1:10" x14ac:dyDescent="0.25">
      <c r="A78" s="108"/>
      <c r="B78" s="108"/>
      <c r="C78" s="108"/>
      <c r="D78" s="108"/>
      <c r="E78" s="116" t="s">
        <v>50</v>
      </c>
      <c r="F78" s="6"/>
      <c r="G78" s="108"/>
      <c r="H78" s="108"/>
      <c r="I78" s="108"/>
      <c r="J78" s="112"/>
    </row>
    <row r="79" spans="1:10" x14ac:dyDescent="0.25">
      <c r="A79" s="108"/>
      <c r="B79" s="108"/>
      <c r="C79" s="108"/>
      <c r="D79" s="108"/>
      <c r="E79" s="117" t="s">
        <v>14</v>
      </c>
      <c r="F79" s="6">
        <v>321.39999999999998</v>
      </c>
      <c r="G79" s="108"/>
      <c r="H79" s="108"/>
      <c r="I79" s="108"/>
      <c r="J79" s="112"/>
    </row>
    <row r="80" spans="1:10" x14ac:dyDescent="0.25">
      <c r="A80" s="108"/>
      <c r="B80" s="108"/>
      <c r="C80" s="108"/>
      <c r="D80" s="108"/>
      <c r="E80" s="117" t="s">
        <v>15</v>
      </c>
      <c r="F80" s="6">
        <v>341.9</v>
      </c>
      <c r="G80" s="108"/>
      <c r="H80" s="108"/>
      <c r="I80" s="108"/>
      <c r="J80" s="112"/>
    </row>
    <row r="81" spans="1:10" x14ac:dyDescent="0.25">
      <c r="A81" s="108"/>
      <c r="B81" s="108"/>
      <c r="C81" s="108"/>
      <c r="D81" s="108"/>
      <c r="E81" s="117" t="s">
        <v>16</v>
      </c>
      <c r="F81" s="6">
        <v>181.9</v>
      </c>
      <c r="G81" s="108"/>
      <c r="H81" s="108"/>
      <c r="I81" s="108"/>
      <c r="J81" s="112"/>
    </row>
    <row r="82" spans="1:10" x14ac:dyDescent="0.25">
      <c r="A82" s="108"/>
      <c r="B82" s="108"/>
      <c r="C82" s="108"/>
      <c r="D82" s="108"/>
      <c r="E82" s="117" t="s">
        <v>17</v>
      </c>
      <c r="F82" s="6">
        <v>203.1</v>
      </c>
      <c r="G82" s="108"/>
      <c r="H82" s="108"/>
      <c r="I82" s="108"/>
      <c r="J82" s="112"/>
    </row>
    <row r="83" spans="1:10" x14ac:dyDescent="0.25">
      <c r="A83" s="108"/>
      <c r="B83" s="108"/>
      <c r="C83" s="108"/>
      <c r="D83" s="108"/>
      <c r="E83" s="117" t="s">
        <v>18</v>
      </c>
      <c r="F83" s="6">
        <v>230.4</v>
      </c>
      <c r="G83" s="108"/>
      <c r="H83" s="108"/>
      <c r="I83" s="108"/>
      <c r="J83" s="112"/>
    </row>
    <row r="84" spans="1:10" x14ac:dyDescent="0.25">
      <c r="A84" s="108"/>
      <c r="B84" s="108"/>
      <c r="C84" s="108"/>
      <c r="D84" s="108"/>
      <c r="E84" s="117" t="s">
        <v>19</v>
      </c>
      <c r="F84" s="6">
        <v>298.89999999999998</v>
      </c>
      <c r="G84" s="108"/>
      <c r="H84" s="108"/>
      <c r="I84" s="108"/>
      <c r="J84" s="112"/>
    </row>
    <row r="85" spans="1:10" x14ac:dyDescent="0.25">
      <c r="A85" s="108"/>
      <c r="B85" s="108"/>
      <c r="C85" s="108"/>
      <c r="D85" s="108"/>
      <c r="E85" s="117" t="s">
        <v>20</v>
      </c>
      <c r="F85" s="6">
        <v>323.10000000000002</v>
      </c>
      <c r="G85" s="108"/>
      <c r="H85" s="108"/>
      <c r="I85" s="108"/>
      <c r="J85" s="112"/>
    </row>
    <row r="86" spans="1:10" x14ac:dyDescent="0.25">
      <c r="A86" s="108"/>
      <c r="B86" s="108"/>
      <c r="C86" s="108"/>
      <c r="D86" s="108"/>
      <c r="E86" s="117" t="s">
        <v>21</v>
      </c>
      <c r="F86" s="6">
        <v>343.6</v>
      </c>
      <c r="G86" s="108"/>
      <c r="H86" s="108"/>
      <c r="I86" s="108"/>
      <c r="J86" s="112"/>
    </row>
    <row r="87" spans="1:10" x14ac:dyDescent="0.25">
      <c r="A87" s="108"/>
      <c r="B87" s="108"/>
      <c r="C87" s="108"/>
      <c r="D87" s="108"/>
      <c r="E87" s="117" t="s">
        <v>22</v>
      </c>
      <c r="F87" s="6">
        <v>342.9</v>
      </c>
      <c r="G87" s="108"/>
      <c r="H87" s="108"/>
      <c r="I87" s="108"/>
      <c r="J87" s="112"/>
    </row>
    <row r="88" spans="1:10" x14ac:dyDescent="0.25">
      <c r="A88" s="108"/>
      <c r="B88" s="108"/>
      <c r="C88" s="108"/>
      <c r="D88" s="108"/>
      <c r="E88" s="117" t="s">
        <v>23</v>
      </c>
      <c r="F88" s="6">
        <v>358.6</v>
      </c>
      <c r="G88" s="108"/>
      <c r="H88" s="108"/>
      <c r="I88" s="108"/>
      <c r="J88" s="112"/>
    </row>
    <row r="89" spans="1:10" x14ac:dyDescent="0.25">
      <c r="A89" s="108"/>
      <c r="B89" s="108"/>
      <c r="C89" s="108"/>
      <c r="D89" s="108"/>
      <c r="E89" s="117" t="s">
        <v>24</v>
      </c>
      <c r="F89" s="6">
        <v>378.8</v>
      </c>
      <c r="G89" s="108"/>
      <c r="H89" s="108"/>
      <c r="I89" s="108"/>
      <c r="J89" s="112"/>
    </row>
    <row r="90" spans="1:10" x14ac:dyDescent="0.25">
      <c r="A90" s="108"/>
      <c r="B90" s="108"/>
      <c r="C90" s="108"/>
      <c r="D90" s="108"/>
      <c r="E90" s="117" t="s">
        <v>25</v>
      </c>
      <c r="F90" s="6">
        <v>395.4</v>
      </c>
      <c r="G90" s="108"/>
      <c r="H90" s="108"/>
      <c r="I90" s="108"/>
      <c r="J90" s="111"/>
    </row>
    <row r="91" spans="1:10" x14ac:dyDescent="0.25">
      <c r="A91" s="108"/>
      <c r="B91" s="108"/>
      <c r="C91" s="108"/>
      <c r="D91" s="108"/>
      <c r="E91" s="116" t="s">
        <v>51</v>
      </c>
      <c r="F91" s="6"/>
      <c r="G91" s="108"/>
      <c r="H91" s="108"/>
      <c r="I91" s="108"/>
      <c r="J91" s="112"/>
    </row>
    <row r="92" spans="1:10" x14ac:dyDescent="0.25">
      <c r="A92" s="108"/>
      <c r="B92" s="108"/>
      <c r="C92" s="108"/>
      <c r="D92" s="108"/>
      <c r="E92" s="117" t="s">
        <v>14</v>
      </c>
      <c r="F92" s="6">
        <v>416.8</v>
      </c>
      <c r="G92" s="108"/>
      <c r="H92" s="108"/>
      <c r="I92" s="108"/>
      <c r="J92" s="112"/>
    </row>
    <row r="93" spans="1:10" x14ac:dyDescent="0.25">
      <c r="A93" s="108"/>
      <c r="B93" s="108"/>
      <c r="C93" s="108"/>
      <c r="D93" s="108"/>
      <c r="E93" s="117" t="s">
        <v>15</v>
      </c>
      <c r="F93" s="6">
        <v>433</v>
      </c>
      <c r="G93" s="108"/>
      <c r="H93" s="108"/>
      <c r="I93" s="108"/>
      <c r="J93" s="112"/>
    </row>
    <row r="94" spans="1:10" x14ac:dyDescent="0.25">
      <c r="A94" s="108"/>
      <c r="B94" s="108"/>
      <c r="C94" s="108"/>
      <c r="D94" s="108"/>
      <c r="E94" s="117" t="s">
        <v>16</v>
      </c>
      <c r="F94" s="6">
        <v>428.9</v>
      </c>
      <c r="G94" s="108"/>
      <c r="H94" s="108"/>
      <c r="I94" s="108"/>
      <c r="J94" s="112"/>
    </row>
    <row r="95" spans="1:10" x14ac:dyDescent="0.25">
      <c r="A95" s="108"/>
      <c r="B95" s="108"/>
      <c r="C95" s="108"/>
      <c r="D95" s="108"/>
      <c r="E95" s="117" t="s">
        <v>17</v>
      </c>
      <c r="F95" s="6">
        <v>318.8</v>
      </c>
      <c r="G95" s="108"/>
      <c r="H95" s="108"/>
      <c r="I95" s="108"/>
      <c r="J95" s="112"/>
    </row>
    <row r="96" spans="1:10" x14ac:dyDescent="0.25">
      <c r="A96" s="108"/>
      <c r="B96" s="108"/>
      <c r="C96" s="108"/>
      <c r="D96" s="108"/>
      <c r="E96" s="117" t="s">
        <v>18</v>
      </c>
      <c r="F96" s="6">
        <v>310.89999999999998</v>
      </c>
      <c r="G96" s="108"/>
      <c r="H96" s="108"/>
      <c r="I96" s="108"/>
      <c r="J96" s="112"/>
    </row>
    <row r="97" spans="1:10" x14ac:dyDescent="0.25">
      <c r="A97" s="108"/>
      <c r="B97" s="108"/>
      <c r="C97" s="108"/>
      <c r="D97" s="108"/>
      <c r="E97" s="117" t="s">
        <v>19</v>
      </c>
      <c r="F97" s="6">
        <v>313.7</v>
      </c>
      <c r="G97" s="108"/>
      <c r="H97" s="108"/>
      <c r="I97" s="108"/>
      <c r="J97" s="112"/>
    </row>
    <row r="98" spans="1:10" x14ac:dyDescent="0.25">
      <c r="A98" s="108"/>
      <c r="B98" s="108"/>
      <c r="C98" s="108"/>
      <c r="D98" s="108"/>
      <c r="E98" s="117" t="s">
        <v>20</v>
      </c>
      <c r="F98" s="6">
        <v>331.7</v>
      </c>
      <c r="G98" s="108"/>
      <c r="H98" s="108"/>
      <c r="I98" s="108"/>
      <c r="J98" s="112"/>
    </row>
    <row r="99" spans="1:10" x14ac:dyDescent="0.25">
      <c r="A99" s="108"/>
      <c r="B99" s="108"/>
      <c r="C99" s="108"/>
      <c r="D99" s="108"/>
      <c r="E99" s="117" t="s">
        <v>21</v>
      </c>
      <c r="F99" s="6">
        <v>352.4</v>
      </c>
      <c r="G99" s="108"/>
      <c r="H99" s="108"/>
      <c r="I99" s="108"/>
      <c r="J99" s="112"/>
    </row>
    <row r="100" spans="1:10" x14ac:dyDescent="0.25">
      <c r="A100" s="108"/>
      <c r="B100" s="108"/>
      <c r="C100" s="108"/>
      <c r="D100" s="108"/>
      <c r="E100" s="117" t="s">
        <v>22</v>
      </c>
      <c r="F100" s="6">
        <v>376.7</v>
      </c>
      <c r="G100" s="108"/>
      <c r="H100" s="108"/>
      <c r="I100" s="108"/>
      <c r="J100" s="112"/>
    </row>
    <row r="101" spans="1:10" x14ac:dyDescent="0.25">
      <c r="A101" s="108"/>
      <c r="B101" s="108"/>
      <c r="C101" s="108"/>
      <c r="D101" s="108"/>
      <c r="E101" s="117" t="s">
        <v>23</v>
      </c>
      <c r="F101" s="6">
        <v>377.8</v>
      </c>
      <c r="G101" s="108"/>
      <c r="H101" s="108"/>
      <c r="I101" s="108"/>
      <c r="J101" s="112"/>
    </row>
    <row r="102" spans="1:10" x14ac:dyDescent="0.25">
      <c r="A102" s="108"/>
      <c r="B102" s="108"/>
      <c r="C102" s="108"/>
      <c r="D102" s="108"/>
      <c r="E102" s="117" t="s">
        <v>24</v>
      </c>
      <c r="F102" s="6">
        <v>397.8</v>
      </c>
      <c r="G102" s="108"/>
      <c r="H102" s="108"/>
      <c r="I102" s="108"/>
      <c r="J102" s="112"/>
    </row>
    <row r="103" spans="1:10" x14ac:dyDescent="0.25">
      <c r="A103" s="108"/>
      <c r="B103" s="108"/>
      <c r="C103" s="108"/>
      <c r="D103" s="108"/>
      <c r="E103" s="117" t="s">
        <v>25</v>
      </c>
      <c r="F103" s="6">
        <v>-56.3</v>
      </c>
      <c r="G103" s="108"/>
      <c r="H103" s="108"/>
      <c r="I103" s="108"/>
      <c r="J103" s="111"/>
    </row>
    <row r="104" spans="1:10" x14ac:dyDescent="0.25">
      <c r="A104" s="108"/>
      <c r="B104" s="108"/>
      <c r="C104" s="108"/>
      <c r="D104" s="108"/>
      <c r="E104" s="116" t="s">
        <v>77</v>
      </c>
      <c r="F104" s="6"/>
      <c r="G104" s="108"/>
      <c r="H104" s="108"/>
      <c r="I104" s="108"/>
      <c r="J104" s="112"/>
    </row>
    <row r="105" spans="1:10" x14ac:dyDescent="0.25">
      <c r="A105" s="108"/>
      <c r="B105" s="108"/>
      <c r="C105" s="108"/>
      <c r="D105" s="108"/>
      <c r="E105" s="117" t="s">
        <v>14</v>
      </c>
      <c r="F105" s="6">
        <v>-16.899999999999999</v>
      </c>
      <c r="G105" s="108"/>
      <c r="H105" s="108"/>
      <c r="I105" s="108"/>
      <c r="J105" s="112"/>
    </row>
    <row r="106" spans="1:10" x14ac:dyDescent="0.25">
      <c r="A106" s="108"/>
      <c r="B106" s="108"/>
      <c r="C106" s="108"/>
      <c r="D106" s="108"/>
      <c r="E106" s="117" t="s">
        <v>15</v>
      </c>
      <c r="F106" s="6">
        <v>10.199999999999999</v>
      </c>
      <c r="G106" s="108"/>
      <c r="H106" s="108"/>
      <c r="I106" s="108"/>
      <c r="J106" s="112"/>
    </row>
    <row r="107" spans="1:10" x14ac:dyDescent="0.25">
      <c r="A107" s="108"/>
      <c r="B107" s="108"/>
      <c r="C107" s="108"/>
      <c r="D107" s="108"/>
      <c r="E107" s="117" t="s">
        <v>16</v>
      </c>
      <c r="F107" s="6">
        <v>22</v>
      </c>
      <c r="G107" s="108"/>
      <c r="H107" s="108"/>
      <c r="I107" s="108"/>
      <c r="J107" s="112"/>
    </row>
    <row r="108" spans="1:10" x14ac:dyDescent="0.25">
      <c r="A108" s="108"/>
      <c r="B108" s="108"/>
      <c r="C108" s="108"/>
      <c r="D108" s="108"/>
      <c r="E108" s="117" t="s">
        <v>17</v>
      </c>
      <c r="F108" s="6">
        <v>30.9</v>
      </c>
      <c r="G108" s="108"/>
      <c r="H108" s="108"/>
      <c r="I108" s="108"/>
      <c r="J108" s="112"/>
    </row>
    <row r="109" spans="1:10" x14ac:dyDescent="0.25">
      <c r="A109" s="108"/>
      <c r="B109" s="108"/>
      <c r="C109" s="108"/>
      <c r="D109" s="108"/>
      <c r="E109" s="117" t="s">
        <v>18</v>
      </c>
      <c r="F109" s="6">
        <v>24.1</v>
      </c>
      <c r="G109" s="108"/>
      <c r="H109" s="108"/>
      <c r="I109" s="108"/>
      <c r="J109" s="112"/>
    </row>
    <row r="110" spans="1:10" x14ac:dyDescent="0.25">
      <c r="A110" s="108"/>
      <c r="B110" s="108"/>
      <c r="C110" s="108"/>
      <c r="D110" s="108"/>
      <c r="E110" s="117" t="s">
        <v>19</v>
      </c>
      <c r="F110" s="6">
        <v>34.9</v>
      </c>
      <c r="G110" s="108"/>
      <c r="H110" s="108"/>
      <c r="I110" s="108"/>
      <c r="J110" s="112"/>
    </row>
    <row r="111" spans="1:10" x14ac:dyDescent="0.25">
      <c r="A111" s="108"/>
      <c r="B111" s="108"/>
      <c r="C111" s="108"/>
      <c r="D111" s="108"/>
      <c r="E111" s="117" t="s">
        <v>20</v>
      </c>
      <c r="F111" s="6">
        <v>44</v>
      </c>
      <c r="G111" s="108"/>
      <c r="H111" s="108"/>
      <c r="I111" s="108"/>
      <c r="J111" s="112"/>
    </row>
    <row r="112" spans="1:10" x14ac:dyDescent="0.25">
      <c r="A112" s="108"/>
      <c r="B112" s="108"/>
      <c r="C112" s="108"/>
      <c r="D112" s="108"/>
      <c r="E112" s="117" t="s">
        <v>21</v>
      </c>
      <c r="F112" s="6">
        <v>52.8</v>
      </c>
      <c r="G112" s="108"/>
      <c r="H112" s="108"/>
      <c r="I112" s="108"/>
      <c r="J112" s="112"/>
    </row>
    <row r="113" spans="1:10" x14ac:dyDescent="0.25">
      <c r="A113" s="108"/>
      <c r="B113" s="108"/>
      <c r="C113" s="108"/>
      <c r="D113" s="108"/>
      <c r="E113" s="117" t="s">
        <v>22</v>
      </c>
      <c r="F113" s="6">
        <v>66.900000000000006</v>
      </c>
      <c r="G113" s="108"/>
      <c r="H113" s="108"/>
      <c r="I113" s="108"/>
      <c r="J113" s="112"/>
    </row>
    <row r="114" spans="1:10" x14ac:dyDescent="0.25">
      <c r="A114" s="108"/>
      <c r="B114" s="108"/>
      <c r="C114" s="108"/>
      <c r="D114" s="108"/>
      <c r="E114" s="117" t="s">
        <v>23</v>
      </c>
      <c r="F114" s="6">
        <v>75.7</v>
      </c>
      <c r="G114" s="108"/>
      <c r="H114" s="108"/>
      <c r="I114" s="108"/>
      <c r="J114" s="112"/>
    </row>
    <row r="115" spans="1:10" x14ac:dyDescent="0.25">
      <c r="A115" s="108"/>
      <c r="B115" s="108"/>
      <c r="C115" s="108"/>
      <c r="D115" s="108"/>
      <c r="E115" s="117" t="s">
        <v>24</v>
      </c>
      <c r="F115" s="6">
        <v>84</v>
      </c>
      <c r="G115" s="108"/>
      <c r="H115" s="108"/>
      <c r="I115" s="108"/>
      <c r="J115" s="112"/>
    </row>
    <row r="116" spans="1:10" x14ac:dyDescent="0.25">
      <c r="A116" s="108"/>
      <c r="B116" s="108"/>
      <c r="C116" s="108"/>
      <c r="D116" s="108"/>
      <c r="E116" s="117" t="s">
        <v>25</v>
      </c>
      <c r="F116" s="6">
        <v>90.4</v>
      </c>
      <c r="G116" s="108"/>
      <c r="H116" s="108"/>
      <c r="I116" s="108"/>
      <c r="J116" s="111"/>
    </row>
    <row r="117" spans="1:10" hidden="1" x14ac:dyDescent="0.25">
      <c r="A117" s="108"/>
      <c r="B117" s="108"/>
      <c r="C117" s="108"/>
      <c r="D117" s="108"/>
      <c r="G117" s="108"/>
      <c r="H117" s="108"/>
      <c r="I117" s="108"/>
      <c r="J117" s="112"/>
    </row>
    <row r="118" spans="1:10" hidden="1" x14ac:dyDescent="0.25">
      <c r="A118" s="108"/>
      <c r="B118" s="108"/>
      <c r="C118" s="108"/>
      <c r="D118" s="108"/>
      <c r="G118" s="108"/>
      <c r="H118" s="108"/>
      <c r="I118" s="108"/>
      <c r="J118" s="112"/>
    </row>
    <row r="119" spans="1:10" hidden="1" x14ac:dyDescent="0.25">
      <c r="A119" s="108"/>
      <c r="B119" s="108"/>
      <c r="C119" s="108"/>
      <c r="D119" s="108"/>
      <c r="G119" s="108"/>
      <c r="H119" s="108"/>
      <c r="I119" s="108"/>
      <c r="J119" s="112"/>
    </row>
    <row r="120" spans="1:10" hidden="1" x14ac:dyDescent="0.25">
      <c r="A120" s="108"/>
      <c r="B120" s="108"/>
      <c r="C120" s="108"/>
      <c r="D120" s="108"/>
      <c r="G120" s="108"/>
      <c r="H120" s="108"/>
      <c r="I120" s="108"/>
      <c r="J120" s="112"/>
    </row>
    <row r="121" spans="1:10" hidden="1" x14ac:dyDescent="0.25">
      <c r="A121" s="108"/>
      <c r="B121" s="108"/>
      <c r="C121" s="108"/>
      <c r="D121" s="108"/>
      <c r="G121" s="108"/>
      <c r="H121" s="108"/>
      <c r="I121" s="108"/>
      <c r="J121" s="112"/>
    </row>
    <row r="122" spans="1:10" hidden="1" x14ac:dyDescent="0.25">
      <c r="A122" s="108"/>
      <c r="B122" s="108"/>
      <c r="C122" s="108"/>
      <c r="D122" s="108"/>
      <c r="G122" s="108"/>
      <c r="H122" s="108"/>
      <c r="I122" s="108"/>
      <c r="J122" s="112"/>
    </row>
    <row r="123" spans="1:10" hidden="1" x14ac:dyDescent="0.25">
      <c r="A123" s="108"/>
      <c r="B123" s="108"/>
      <c r="C123" s="108"/>
      <c r="D123" s="108"/>
      <c r="G123" s="108"/>
      <c r="H123" s="108"/>
      <c r="I123" s="108"/>
      <c r="J123" s="112"/>
    </row>
    <row r="124" spans="1:10" hidden="1" x14ac:dyDescent="0.25">
      <c r="A124" s="108"/>
      <c r="B124" s="108"/>
      <c r="C124" s="108"/>
      <c r="D124" s="108"/>
      <c r="G124" s="108"/>
      <c r="H124" s="108"/>
      <c r="I124" s="108"/>
      <c r="J124" s="112"/>
    </row>
    <row r="125" spans="1:10" hidden="1" x14ac:dyDescent="0.25">
      <c r="A125" s="108"/>
      <c r="B125" s="108"/>
      <c r="C125" s="108"/>
      <c r="D125" s="108"/>
      <c r="G125" s="108"/>
      <c r="H125" s="108"/>
      <c r="I125" s="108"/>
      <c r="J125" s="112"/>
    </row>
    <row r="126" spans="1:10" hidden="1" x14ac:dyDescent="0.25">
      <c r="A126" s="108"/>
      <c r="B126" s="108"/>
      <c r="C126" s="108"/>
      <c r="D126" s="108"/>
      <c r="G126" s="108"/>
      <c r="H126" s="108"/>
      <c r="I126" s="108"/>
      <c r="J126" s="112"/>
    </row>
    <row r="127" spans="1:10" hidden="1" x14ac:dyDescent="0.25">
      <c r="A127" s="108"/>
      <c r="B127" s="108"/>
      <c r="C127" s="108"/>
      <c r="D127" s="108"/>
      <c r="G127" s="108"/>
      <c r="H127" s="108"/>
      <c r="I127" s="108"/>
      <c r="J127" s="112"/>
    </row>
    <row r="128" spans="1:10" hidden="1" x14ac:dyDescent="0.25">
      <c r="A128" s="108"/>
      <c r="B128" s="108"/>
      <c r="C128" s="108"/>
      <c r="D128" s="108"/>
      <c r="G128" s="108"/>
      <c r="H128" s="108"/>
      <c r="I128" s="108"/>
      <c r="J128" s="112"/>
    </row>
    <row r="129" spans="1:10" hidden="1" x14ac:dyDescent="0.25">
      <c r="A129" s="108"/>
      <c r="B129" s="108"/>
      <c r="C129" s="108"/>
      <c r="D129" s="108"/>
      <c r="G129" s="108"/>
      <c r="H129" s="108"/>
      <c r="I129" s="108"/>
      <c r="J129" s="111"/>
    </row>
    <row r="130" spans="1:10" hidden="1" x14ac:dyDescent="0.25">
      <c r="A130" s="108"/>
      <c r="B130" s="108"/>
      <c r="C130" s="108"/>
      <c r="D130" s="108"/>
      <c r="G130" s="108"/>
      <c r="H130" s="108"/>
      <c r="I130" s="108"/>
      <c r="J130" s="112"/>
    </row>
    <row r="131" spans="1:10" hidden="1" x14ac:dyDescent="0.25">
      <c r="A131" s="108"/>
      <c r="B131" s="108"/>
      <c r="C131" s="108"/>
      <c r="D131" s="108"/>
      <c r="G131" s="108"/>
      <c r="H131" s="108"/>
      <c r="I131" s="108"/>
      <c r="J131" s="112"/>
    </row>
    <row r="132" spans="1:10" hidden="1" x14ac:dyDescent="0.25">
      <c r="A132" s="108"/>
      <c r="B132" s="108"/>
      <c r="C132" s="108"/>
      <c r="D132" s="108"/>
      <c r="G132" s="108"/>
      <c r="H132" s="108"/>
      <c r="I132" s="108"/>
      <c r="J132" s="112"/>
    </row>
    <row r="133" spans="1:10" hidden="1" x14ac:dyDescent="0.25">
      <c r="A133" s="108"/>
      <c r="B133" s="108"/>
      <c r="C133" s="108"/>
      <c r="D133" s="108"/>
      <c r="G133" s="108"/>
      <c r="H133" s="108"/>
      <c r="I133" s="108"/>
      <c r="J133" s="112"/>
    </row>
    <row r="134" spans="1:10" hidden="1" x14ac:dyDescent="0.25">
      <c r="A134" s="108"/>
      <c r="B134" s="108"/>
      <c r="C134" s="108"/>
      <c r="D134" s="108"/>
      <c r="G134" s="108"/>
      <c r="H134" s="108"/>
      <c r="I134" s="108"/>
      <c r="J134" s="112"/>
    </row>
    <row r="135" spans="1:10" hidden="1" x14ac:dyDescent="0.25">
      <c r="A135" s="108"/>
      <c r="B135" s="108"/>
      <c r="C135" s="108"/>
      <c r="D135" s="108"/>
      <c r="G135" s="108"/>
      <c r="H135" s="108"/>
      <c r="I135" s="108"/>
      <c r="J135" s="112"/>
    </row>
    <row r="136" spans="1:10" hidden="1" x14ac:dyDescent="0.25">
      <c r="A136" s="108"/>
      <c r="B136" s="108"/>
      <c r="C136" s="108"/>
      <c r="D136" s="108"/>
      <c r="G136" s="108"/>
      <c r="H136" s="108"/>
      <c r="I136" s="108"/>
      <c r="J136" s="112"/>
    </row>
    <row r="137" spans="1:10" hidden="1" x14ac:dyDescent="0.25">
      <c r="A137" s="108"/>
      <c r="B137" s="108"/>
      <c r="C137" s="108"/>
      <c r="D137" s="108"/>
      <c r="G137" s="108"/>
      <c r="H137" s="108"/>
      <c r="I137" s="108"/>
      <c r="J137" s="112"/>
    </row>
    <row r="138" spans="1:10" hidden="1" x14ac:dyDescent="0.25">
      <c r="A138" s="108"/>
      <c r="B138" s="108"/>
      <c r="C138" s="108"/>
      <c r="D138" s="108"/>
      <c r="G138" s="108"/>
      <c r="H138" s="108"/>
      <c r="I138" s="108"/>
      <c r="J138" s="112"/>
    </row>
    <row r="139" spans="1:10" hidden="1" x14ac:dyDescent="0.25">
      <c r="A139" s="108"/>
      <c r="B139" s="108"/>
      <c r="C139" s="108"/>
      <c r="D139" s="108"/>
      <c r="G139" s="108"/>
      <c r="H139" s="108"/>
      <c r="I139" s="108"/>
      <c r="J139" s="112"/>
    </row>
    <row r="140" spans="1:10" hidden="1" x14ac:dyDescent="0.25">
      <c r="A140" s="108"/>
      <c r="B140" s="108"/>
      <c r="C140" s="108"/>
      <c r="D140" s="108"/>
      <c r="G140" s="108"/>
      <c r="H140" s="108"/>
      <c r="I140" s="108"/>
      <c r="J140" s="112"/>
    </row>
    <row r="141" spans="1:10" hidden="1" x14ac:dyDescent="0.25">
      <c r="A141" s="108"/>
      <c r="B141" s="108"/>
      <c r="C141" s="108"/>
      <c r="D141" s="108"/>
      <c r="G141" s="108"/>
      <c r="H141" s="108"/>
      <c r="I141" s="108"/>
      <c r="J141" s="112"/>
    </row>
    <row r="142" spans="1:10" hidden="1" x14ac:dyDescent="0.25">
      <c r="A142" s="108"/>
      <c r="B142" s="108"/>
      <c r="C142" s="108"/>
      <c r="D142" s="108"/>
      <c r="G142" s="108"/>
      <c r="H142" s="108"/>
      <c r="I142" s="108"/>
      <c r="J142" s="111"/>
    </row>
    <row r="143" spans="1:10" hidden="1" x14ac:dyDescent="0.25">
      <c r="A143" s="108"/>
      <c r="B143" s="108"/>
      <c r="C143" s="108"/>
      <c r="D143" s="108"/>
      <c r="G143" s="108"/>
      <c r="H143" s="108"/>
      <c r="I143" s="108"/>
      <c r="J143" s="108"/>
    </row>
    <row r="144" spans="1:10" ht="23.45" hidden="1" customHeight="1" x14ac:dyDescent="0.25">
      <c r="G144" s="108"/>
    </row>
    <row r="145" spans="7:7" ht="23.45" hidden="1" customHeight="1" x14ac:dyDescent="0.25">
      <c r="G145" s="108"/>
    </row>
    <row r="146" spans="7:7" ht="23.45" hidden="1" customHeight="1" x14ac:dyDescent="0.25">
      <c r="G146" s="108"/>
    </row>
    <row r="147" spans="7:7" ht="23.45" hidden="1" customHeight="1" x14ac:dyDescent="0.25">
      <c r="G147" s="108"/>
    </row>
    <row r="148" spans="7:7" hidden="1" x14ac:dyDescent="0.25">
      <c r="G148" s="108"/>
    </row>
    <row r="149" spans="7:7" hidden="1" x14ac:dyDescent="0.25">
      <c r="G149" s="108"/>
    </row>
    <row r="150" spans="7:7" hidden="1" x14ac:dyDescent="0.25">
      <c r="G150" s="108"/>
    </row>
    <row r="151" spans="7:7" hidden="1" x14ac:dyDescent="0.25">
      <c r="G151" s="108"/>
    </row>
    <row r="152" spans="7:7" hidden="1" x14ac:dyDescent="0.25">
      <c r="G152" s="108"/>
    </row>
    <row r="153" spans="7:7" hidden="1" x14ac:dyDescent="0.25">
      <c r="G153" s="108"/>
    </row>
    <row r="154" spans="7:7" hidden="1" x14ac:dyDescent="0.25">
      <c r="G154" s="108"/>
    </row>
    <row r="155" spans="7:7" hidden="1" x14ac:dyDescent="0.25">
      <c r="G155" s="108"/>
    </row>
    <row r="156" spans="7:7" hidden="1" x14ac:dyDescent="0.25">
      <c r="G156" s="108"/>
    </row>
    <row r="157" spans="7:7" hidden="1" x14ac:dyDescent="0.25">
      <c r="G157" s="108"/>
    </row>
    <row r="158" spans="7:7" hidden="1" x14ac:dyDescent="0.25">
      <c r="G158" s="108"/>
    </row>
    <row r="159" spans="7:7" hidden="1" x14ac:dyDescent="0.25">
      <c r="G159" s="108"/>
    </row>
    <row r="160" spans="7:7" hidden="1" x14ac:dyDescent="0.25">
      <c r="G160" s="108"/>
    </row>
    <row r="161" spans="7:7" hidden="1" x14ac:dyDescent="0.25">
      <c r="G161" s="108"/>
    </row>
    <row r="162" spans="7:7" hidden="1" x14ac:dyDescent="0.25">
      <c r="G162" s="108"/>
    </row>
  </sheetData>
  <mergeCells count="13">
    <mergeCell ref="C47:F47"/>
    <mergeCell ref="C48:F48"/>
    <mergeCell ref="C49:F49"/>
    <mergeCell ref="B45:I45"/>
    <mergeCell ref="B32:I33"/>
    <mergeCell ref="D35:E35"/>
    <mergeCell ref="D36:E36"/>
    <mergeCell ref="D37:E37"/>
    <mergeCell ref="D38:E38"/>
    <mergeCell ref="C39:F39"/>
    <mergeCell ref="C41:F41"/>
    <mergeCell ref="C42:F42"/>
    <mergeCell ref="C43:F43"/>
  </mergeCells>
  <pageMargins left="0.25" right="0.25" top="0.75" bottom="0.75" header="0.3" footer="0.3"/>
  <pageSetup scale="76" fitToHeight="0" orientation="landscape" horizontalDpi="360" verticalDpi="36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87AF8-60E2-4299-8A6B-A07AD610254D}">
  <dimension ref="A1:P87"/>
  <sheetViews>
    <sheetView zoomScaleNormal="100" workbookViewId="0">
      <selection activeCell="A88" sqref="A88:XFD88"/>
    </sheetView>
  </sheetViews>
  <sheetFormatPr defaultColWidth="0" defaultRowHeight="15.75" zeroHeight="1" x14ac:dyDescent="0.25"/>
  <cols>
    <col min="1" max="1" width="15.75" customWidth="1"/>
    <col min="2" max="2" width="15.25" bestFit="1" customWidth="1"/>
    <col min="3" max="3" width="18.5" bestFit="1" customWidth="1"/>
    <col min="4" max="4" width="19.25" bestFit="1" customWidth="1"/>
    <col min="5" max="5" width="16.75" bestFit="1" customWidth="1"/>
    <col min="6" max="6" width="18.75" bestFit="1" customWidth="1"/>
    <col min="7" max="7" width="20.75" bestFit="1" customWidth="1"/>
    <col min="8" max="8" width="22.75" bestFit="1" customWidth="1"/>
    <col min="9" max="9" width="20.25" bestFit="1" customWidth="1"/>
    <col min="10" max="10" width="21.75" bestFit="1" customWidth="1"/>
    <col min="11" max="11" width="9.75" hidden="1" customWidth="1"/>
    <col min="12" max="16" width="12.75" hidden="1" customWidth="1"/>
    <col min="17" max="16384" width="8.75" hidden="1"/>
  </cols>
  <sheetData>
    <row r="1" spans="1:10" ht="16.5" thickBot="1" x14ac:dyDescent="0.3">
      <c r="G1" s="147" t="s">
        <v>44</v>
      </c>
      <c r="H1" s="148"/>
      <c r="I1" s="50" t="s">
        <v>55</v>
      </c>
      <c r="J1" s="4" t="s">
        <v>54</v>
      </c>
    </row>
    <row r="2" spans="1:10" ht="63.75" thickBot="1" x14ac:dyDescent="0.3">
      <c r="A2" s="49" t="s">
        <v>0</v>
      </c>
      <c r="B2" s="37" t="s">
        <v>37</v>
      </c>
      <c r="C2" s="48" t="s">
        <v>47</v>
      </c>
      <c r="D2" s="48" t="s">
        <v>46</v>
      </c>
      <c r="E2" s="37" t="s">
        <v>43</v>
      </c>
      <c r="F2" s="37" t="s">
        <v>42</v>
      </c>
      <c r="G2" s="48" t="s">
        <v>40</v>
      </c>
      <c r="H2" s="48" t="s">
        <v>41</v>
      </c>
      <c r="I2" s="37" t="s">
        <v>38</v>
      </c>
      <c r="J2" s="37" t="s">
        <v>39</v>
      </c>
    </row>
    <row r="3" spans="1:10" x14ac:dyDescent="0.25">
      <c r="A3" s="33">
        <v>2019</v>
      </c>
      <c r="B3" s="33" t="s">
        <v>26</v>
      </c>
      <c r="C3" s="33">
        <v>1</v>
      </c>
      <c r="D3" s="34">
        <f t="shared" ref="D3:D34" si="0">DATE(A3,C3,1)</f>
        <v>43466</v>
      </c>
      <c r="E3" s="35">
        <v>-176.6</v>
      </c>
      <c r="F3" s="36">
        <v>19.3</v>
      </c>
      <c r="G3" s="36">
        <v>0</v>
      </c>
      <c r="H3" s="35">
        <v>-2.8</v>
      </c>
      <c r="I3" s="35">
        <v>-0.9</v>
      </c>
      <c r="J3" s="35">
        <v>-161.1</v>
      </c>
    </row>
    <row r="4" spans="1:10" x14ac:dyDescent="0.25">
      <c r="A4" s="13">
        <v>2019</v>
      </c>
      <c r="B4" s="13" t="s">
        <v>27</v>
      </c>
      <c r="C4" s="13">
        <v>2</v>
      </c>
      <c r="D4" s="32">
        <f t="shared" si="0"/>
        <v>43497</v>
      </c>
      <c r="E4" s="14">
        <v>-176.6</v>
      </c>
      <c r="F4" s="15">
        <v>19.3</v>
      </c>
      <c r="G4" s="14">
        <v>-2.8</v>
      </c>
      <c r="H4" s="14">
        <v>-2.2999999999999998</v>
      </c>
      <c r="I4" s="14">
        <v>-1.8</v>
      </c>
      <c r="J4" s="14">
        <v>-164.3</v>
      </c>
    </row>
    <row r="5" spans="1:10" x14ac:dyDescent="0.25">
      <c r="A5" s="13">
        <v>2019</v>
      </c>
      <c r="B5" s="13" t="s">
        <v>28</v>
      </c>
      <c r="C5" s="13">
        <v>3</v>
      </c>
      <c r="D5" s="32">
        <f t="shared" si="0"/>
        <v>43525</v>
      </c>
      <c r="E5" s="14">
        <v>-182.1</v>
      </c>
      <c r="F5" s="15">
        <v>36</v>
      </c>
      <c r="G5" s="14">
        <v>-5.2</v>
      </c>
      <c r="H5" s="14">
        <v>-3</v>
      </c>
      <c r="I5" s="14">
        <v>-2.7</v>
      </c>
      <c r="J5" s="14">
        <v>-157.1</v>
      </c>
    </row>
    <row r="6" spans="1:10" x14ac:dyDescent="0.25">
      <c r="A6" s="13">
        <v>2019</v>
      </c>
      <c r="B6" s="13" t="s">
        <v>29</v>
      </c>
      <c r="C6" s="13">
        <v>4</v>
      </c>
      <c r="D6" s="32">
        <f t="shared" si="0"/>
        <v>43556</v>
      </c>
      <c r="E6" s="14">
        <v>-182.1</v>
      </c>
      <c r="F6" s="15">
        <v>49.7</v>
      </c>
      <c r="G6" s="14">
        <v>-8.1999999999999993</v>
      </c>
      <c r="H6" s="14">
        <v>-1</v>
      </c>
      <c r="I6" s="14">
        <v>-3.5</v>
      </c>
      <c r="J6" s="14">
        <v>-145.1</v>
      </c>
    </row>
    <row r="7" spans="1:10" x14ac:dyDescent="0.25">
      <c r="A7" s="13">
        <v>2019</v>
      </c>
      <c r="B7" s="13" t="s">
        <v>18</v>
      </c>
      <c r="C7" s="13">
        <v>5</v>
      </c>
      <c r="D7" s="32">
        <f t="shared" si="0"/>
        <v>43586</v>
      </c>
      <c r="E7" s="14">
        <v>-182.1</v>
      </c>
      <c r="F7" s="15">
        <v>49.9</v>
      </c>
      <c r="G7" s="14">
        <v>-9.1999999999999993</v>
      </c>
      <c r="H7" s="15">
        <v>0.2</v>
      </c>
      <c r="I7" s="14">
        <v>-4.3</v>
      </c>
      <c r="J7" s="14">
        <v>-145.6</v>
      </c>
    </row>
    <row r="8" spans="1:10" x14ac:dyDescent="0.25">
      <c r="A8" s="13">
        <v>2019</v>
      </c>
      <c r="B8" s="13" t="s">
        <v>30</v>
      </c>
      <c r="C8" s="13">
        <v>6</v>
      </c>
      <c r="D8" s="32">
        <f t="shared" si="0"/>
        <v>43617</v>
      </c>
      <c r="E8" s="14">
        <v>-196.6</v>
      </c>
      <c r="F8" s="15">
        <v>49.9</v>
      </c>
      <c r="G8" s="14">
        <v>-9</v>
      </c>
      <c r="H8" s="15">
        <v>0.8</v>
      </c>
      <c r="I8" s="14">
        <v>-5.2</v>
      </c>
      <c r="J8" s="14">
        <v>-160.1</v>
      </c>
    </row>
    <row r="9" spans="1:10" x14ac:dyDescent="0.25">
      <c r="A9" s="13">
        <v>2019</v>
      </c>
      <c r="B9" s="13" t="s">
        <v>31</v>
      </c>
      <c r="C9" s="13">
        <v>7</v>
      </c>
      <c r="D9" s="32">
        <f t="shared" si="0"/>
        <v>43647</v>
      </c>
      <c r="E9" s="14">
        <v>-196.6</v>
      </c>
      <c r="F9" s="15">
        <v>50.2</v>
      </c>
      <c r="G9" s="14">
        <v>-8.1999999999999993</v>
      </c>
      <c r="H9" s="15">
        <v>3.5</v>
      </c>
      <c r="I9" s="14">
        <v>-6.1</v>
      </c>
      <c r="J9" s="14">
        <v>-157.19999999999999</v>
      </c>
    </row>
    <row r="10" spans="1:10" x14ac:dyDescent="0.25">
      <c r="A10" s="13">
        <v>2019</v>
      </c>
      <c r="B10" s="13" t="s">
        <v>32</v>
      </c>
      <c r="C10" s="13">
        <v>8</v>
      </c>
      <c r="D10" s="32">
        <f t="shared" si="0"/>
        <v>43678</v>
      </c>
      <c r="E10" s="14">
        <v>-212</v>
      </c>
      <c r="F10" s="15">
        <v>50.4</v>
      </c>
      <c r="G10" s="14">
        <v>-4.7</v>
      </c>
      <c r="H10" s="15">
        <v>7.9</v>
      </c>
      <c r="I10" s="14">
        <v>-7</v>
      </c>
      <c r="J10" s="14">
        <v>-165.4</v>
      </c>
    </row>
    <row r="11" spans="1:10" x14ac:dyDescent="0.25">
      <c r="A11" s="13">
        <v>2019</v>
      </c>
      <c r="B11" s="13" t="s">
        <v>33</v>
      </c>
      <c r="C11" s="13">
        <v>9</v>
      </c>
      <c r="D11" s="32">
        <f t="shared" si="0"/>
        <v>43709</v>
      </c>
      <c r="E11" s="14">
        <v>-194.2</v>
      </c>
      <c r="F11" s="15">
        <v>50.4</v>
      </c>
      <c r="G11" s="15">
        <v>3.2</v>
      </c>
      <c r="H11" s="15">
        <v>7.2</v>
      </c>
      <c r="I11" s="14">
        <v>-7.8</v>
      </c>
      <c r="J11" s="14">
        <v>-141.19999999999999</v>
      </c>
    </row>
    <row r="12" spans="1:10" x14ac:dyDescent="0.25">
      <c r="A12" s="13">
        <v>2019</v>
      </c>
      <c r="B12" s="13" t="s">
        <v>34</v>
      </c>
      <c r="C12" s="13">
        <v>10</v>
      </c>
      <c r="D12" s="32">
        <f t="shared" si="0"/>
        <v>43739</v>
      </c>
      <c r="E12" s="14">
        <v>-194.2</v>
      </c>
      <c r="F12" s="15">
        <v>50.4</v>
      </c>
      <c r="G12" s="15">
        <v>10.5</v>
      </c>
      <c r="H12" s="15">
        <v>11.4</v>
      </c>
      <c r="I12" s="14">
        <v>-8.5</v>
      </c>
      <c r="J12" s="14">
        <v>-130.5</v>
      </c>
    </row>
    <row r="13" spans="1:10" x14ac:dyDescent="0.25">
      <c r="A13" s="13">
        <v>2019</v>
      </c>
      <c r="B13" s="13" t="s">
        <v>35</v>
      </c>
      <c r="C13" s="13">
        <v>11</v>
      </c>
      <c r="D13" s="32">
        <f t="shared" si="0"/>
        <v>43770</v>
      </c>
      <c r="E13" s="14">
        <v>-194.2</v>
      </c>
      <c r="F13" s="15">
        <v>50.4</v>
      </c>
      <c r="G13" s="15">
        <v>21.9</v>
      </c>
      <c r="H13" s="15">
        <v>12.2</v>
      </c>
      <c r="I13" s="14">
        <v>-9.1</v>
      </c>
      <c r="J13" s="14">
        <v>-118.9</v>
      </c>
    </row>
    <row r="14" spans="1:10" x14ac:dyDescent="0.25">
      <c r="A14" s="13">
        <v>2019</v>
      </c>
      <c r="B14" s="16" t="s">
        <v>36</v>
      </c>
      <c r="C14" s="16">
        <v>12</v>
      </c>
      <c r="D14" s="32">
        <f t="shared" si="0"/>
        <v>43800</v>
      </c>
      <c r="E14" s="17">
        <v>-194.3</v>
      </c>
      <c r="F14" s="18">
        <v>50.4</v>
      </c>
      <c r="G14" s="18">
        <v>34</v>
      </c>
      <c r="H14" s="18">
        <v>4.8</v>
      </c>
      <c r="I14" s="17">
        <v>-9.6999999999999993</v>
      </c>
      <c r="J14" s="17">
        <v>-114.7</v>
      </c>
    </row>
    <row r="15" spans="1:10" x14ac:dyDescent="0.25">
      <c r="A15" s="13">
        <v>2020</v>
      </c>
      <c r="B15" s="13" t="s">
        <v>26</v>
      </c>
      <c r="C15" s="13">
        <v>1</v>
      </c>
      <c r="D15" s="32">
        <f t="shared" si="0"/>
        <v>43831</v>
      </c>
      <c r="E15" s="14">
        <v>-137.69999999999999</v>
      </c>
      <c r="F15" s="19">
        <v>40.9</v>
      </c>
      <c r="G15" s="15">
        <v>0</v>
      </c>
      <c r="H15" s="14">
        <v>-17.600000000000001</v>
      </c>
      <c r="I15" s="14">
        <v>-0.6</v>
      </c>
      <c r="J15" s="14">
        <v>-115</v>
      </c>
    </row>
    <row r="16" spans="1:10" x14ac:dyDescent="0.25">
      <c r="A16" s="13">
        <v>2020</v>
      </c>
      <c r="B16" s="13" t="s">
        <v>27</v>
      </c>
      <c r="C16" s="13">
        <v>2</v>
      </c>
      <c r="D16" s="32">
        <f t="shared" si="0"/>
        <v>43862</v>
      </c>
      <c r="E16" s="14">
        <v>-122.2</v>
      </c>
      <c r="F16" s="19">
        <v>41.7</v>
      </c>
      <c r="G16" s="14">
        <v>-17.600000000000001</v>
      </c>
      <c r="H16" s="14">
        <v>-13.7</v>
      </c>
      <c r="I16" s="14">
        <v>-1.2</v>
      </c>
      <c r="J16" s="14">
        <v>-113.1</v>
      </c>
    </row>
    <row r="17" spans="1:10" x14ac:dyDescent="0.25">
      <c r="A17" s="13">
        <v>2020</v>
      </c>
      <c r="B17" s="13" t="s">
        <v>28</v>
      </c>
      <c r="C17" s="13">
        <v>3</v>
      </c>
      <c r="D17" s="32">
        <f t="shared" si="0"/>
        <v>43891</v>
      </c>
      <c r="E17" s="14">
        <v>-108.1</v>
      </c>
      <c r="F17" s="19">
        <v>40.6</v>
      </c>
      <c r="G17" s="14">
        <v>-31.4</v>
      </c>
      <c r="H17" s="14">
        <v>-11.3</v>
      </c>
      <c r="I17" s="14">
        <v>-1.9</v>
      </c>
      <c r="J17" s="14">
        <v>-112</v>
      </c>
    </row>
    <row r="18" spans="1:10" x14ac:dyDescent="0.25">
      <c r="A18" s="13">
        <v>2020</v>
      </c>
      <c r="B18" s="13" t="s">
        <v>29</v>
      </c>
      <c r="C18" s="13">
        <v>4</v>
      </c>
      <c r="D18" s="32">
        <f t="shared" si="0"/>
        <v>43922</v>
      </c>
      <c r="E18" s="14">
        <v>-95.1</v>
      </c>
      <c r="F18" s="19">
        <v>39.5</v>
      </c>
      <c r="G18" s="14">
        <v>-42.6</v>
      </c>
      <c r="H18" s="14">
        <v>-9.9</v>
      </c>
      <c r="I18" s="14">
        <v>-2.5</v>
      </c>
      <c r="J18" s="14">
        <v>-110.6</v>
      </c>
    </row>
    <row r="19" spans="1:10" x14ac:dyDescent="0.25">
      <c r="A19" s="13">
        <v>2020</v>
      </c>
      <c r="B19" s="13" t="s">
        <v>18</v>
      </c>
      <c r="C19" s="13">
        <v>5</v>
      </c>
      <c r="D19" s="32">
        <f t="shared" si="0"/>
        <v>43952</v>
      </c>
      <c r="E19" s="14">
        <v>-84.2</v>
      </c>
      <c r="F19" s="19">
        <v>38.4</v>
      </c>
      <c r="G19" s="14">
        <v>-52.5</v>
      </c>
      <c r="H19" s="14">
        <v>-7.6</v>
      </c>
      <c r="I19" s="14">
        <v>-3</v>
      </c>
      <c r="J19" s="14">
        <v>-109.1</v>
      </c>
    </row>
    <row r="20" spans="1:10" x14ac:dyDescent="0.25">
      <c r="A20" s="13">
        <v>2020</v>
      </c>
      <c r="B20" s="13" t="s">
        <v>30</v>
      </c>
      <c r="C20" s="13">
        <v>6</v>
      </c>
      <c r="D20" s="32">
        <f t="shared" si="0"/>
        <v>43983</v>
      </c>
      <c r="E20" s="14">
        <v>-77</v>
      </c>
      <c r="F20" s="19">
        <v>37.299999999999997</v>
      </c>
      <c r="G20" s="14">
        <v>-60.2</v>
      </c>
      <c r="H20" s="14">
        <v>-2.8</v>
      </c>
      <c r="I20" s="14">
        <v>-3.6</v>
      </c>
      <c r="J20" s="14">
        <v>-106.4</v>
      </c>
    </row>
    <row r="21" spans="1:10" x14ac:dyDescent="0.25">
      <c r="A21" s="13">
        <v>2020</v>
      </c>
      <c r="B21" s="13" t="s">
        <v>31</v>
      </c>
      <c r="C21" s="13">
        <v>7</v>
      </c>
      <c r="D21" s="32">
        <f t="shared" si="0"/>
        <v>44013</v>
      </c>
      <c r="E21" s="14">
        <v>-66</v>
      </c>
      <c r="F21" s="19">
        <v>36.1</v>
      </c>
      <c r="G21" s="14">
        <v>-63</v>
      </c>
      <c r="H21" s="14">
        <v>-6.3</v>
      </c>
      <c r="I21" s="14">
        <v>-4.3</v>
      </c>
      <c r="J21" s="14">
        <v>-103.6</v>
      </c>
    </row>
    <row r="22" spans="1:10" x14ac:dyDescent="0.25">
      <c r="A22" s="13">
        <v>2020</v>
      </c>
      <c r="B22" s="13" t="s">
        <v>32</v>
      </c>
      <c r="C22" s="13">
        <v>8</v>
      </c>
      <c r="D22" s="32">
        <f t="shared" si="0"/>
        <v>44044</v>
      </c>
      <c r="E22" s="14">
        <v>-55.5</v>
      </c>
      <c r="F22" s="19">
        <v>34.9</v>
      </c>
      <c r="G22" s="14">
        <v>-69.3</v>
      </c>
      <c r="H22" s="15">
        <v>0.6</v>
      </c>
      <c r="I22" s="14">
        <v>-4.8</v>
      </c>
      <c r="J22" s="14">
        <v>-94.2</v>
      </c>
    </row>
    <row r="23" spans="1:10" x14ac:dyDescent="0.25">
      <c r="A23" s="13">
        <v>2020</v>
      </c>
      <c r="B23" s="13" t="s">
        <v>33</v>
      </c>
      <c r="C23" s="13">
        <v>9</v>
      </c>
      <c r="D23" s="32">
        <f t="shared" si="0"/>
        <v>44075</v>
      </c>
      <c r="E23" s="14">
        <v>-46.1</v>
      </c>
      <c r="F23" s="19">
        <v>33.799999999999997</v>
      </c>
      <c r="G23" s="14">
        <v>-68.8</v>
      </c>
      <c r="H23" s="15">
        <v>4.3</v>
      </c>
      <c r="I23" s="14">
        <v>-5.3</v>
      </c>
      <c r="J23" s="14">
        <v>-82</v>
      </c>
    </row>
    <row r="24" spans="1:10" x14ac:dyDescent="0.25">
      <c r="A24" s="13">
        <v>2020</v>
      </c>
      <c r="B24" s="13" t="s">
        <v>34</v>
      </c>
      <c r="C24" s="13">
        <v>10</v>
      </c>
      <c r="D24" s="32">
        <f t="shared" si="0"/>
        <v>44105</v>
      </c>
      <c r="E24" s="14">
        <v>-35.799999999999997</v>
      </c>
      <c r="F24" s="19">
        <v>32.700000000000003</v>
      </c>
      <c r="G24" s="14">
        <v>-64.5</v>
      </c>
      <c r="H24" s="15">
        <v>3.3</v>
      </c>
      <c r="I24" s="14">
        <v>-5.6</v>
      </c>
      <c r="J24" s="14">
        <v>-69.900000000000006</v>
      </c>
    </row>
    <row r="25" spans="1:10" x14ac:dyDescent="0.25">
      <c r="A25" s="13">
        <v>2020</v>
      </c>
      <c r="B25" s="13" t="s">
        <v>35</v>
      </c>
      <c r="C25" s="13">
        <v>11</v>
      </c>
      <c r="D25" s="32">
        <f t="shared" si="0"/>
        <v>44136</v>
      </c>
      <c r="E25" s="14">
        <v>-23.7</v>
      </c>
      <c r="F25" s="19">
        <v>31.4</v>
      </c>
      <c r="G25" s="14">
        <v>-61.2</v>
      </c>
      <c r="H25" s="15">
        <v>29.9</v>
      </c>
      <c r="I25" s="14">
        <v>-5.8</v>
      </c>
      <c r="J25" s="14">
        <v>-29.3</v>
      </c>
    </row>
    <row r="26" spans="1:10" x14ac:dyDescent="0.25">
      <c r="A26" s="27">
        <v>2020</v>
      </c>
      <c r="B26" s="16" t="s">
        <v>36</v>
      </c>
      <c r="C26" s="16">
        <v>12</v>
      </c>
      <c r="D26" s="32">
        <f t="shared" si="0"/>
        <v>44166</v>
      </c>
      <c r="E26" s="17">
        <v>-9.1</v>
      </c>
      <c r="F26" s="20">
        <v>30.1</v>
      </c>
      <c r="G26" s="17">
        <v>-31.2</v>
      </c>
      <c r="H26" s="17">
        <v>-4.5</v>
      </c>
      <c r="I26" s="17">
        <v>-5.9</v>
      </c>
      <c r="J26" s="17">
        <v>-20.6</v>
      </c>
    </row>
    <row r="27" spans="1:10" x14ac:dyDescent="0.25">
      <c r="A27" s="28">
        <v>2021</v>
      </c>
      <c r="B27" s="25" t="s">
        <v>26</v>
      </c>
      <c r="C27" s="13">
        <v>1</v>
      </c>
      <c r="D27" s="32">
        <f t="shared" si="0"/>
        <v>44197</v>
      </c>
      <c r="E27" s="21">
        <v>18.600000000000001</v>
      </c>
      <c r="F27" s="22">
        <v>-39.200000000000003</v>
      </c>
      <c r="G27" s="21">
        <v>0</v>
      </c>
      <c r="H27" s="21">
        <v>1.5</v>
      </c>
      <c r="I27" s="22">
        <v>-0.1</v>
      </c>
      <c r="J27" s="22">
        <v>-19.2</v>
      </c>
    </row>
    <row r="28" spans="1:10" x14ac:dyDescent="0.25">
      <c r="A28" s="28">
        <v>2021</v>
      </c>
      <c r="B28" s="25" t="s">
        <v>27</v>
      </c>
      <c r="C28" s="13">
        <v>2</v>
      </c>
      <c r="D28" s="32">
        <f t="shared" si="0"/>
        <v>44228</v>
      </c>
      <c r="E28" s="21">
        <v>18.600000000000001</v>
      </c>
      <c r="F28" s="22">
        <v>-39.200000000000003</v>
      </c>
      <c r="G28" s="21">
        <v>1.5</v>
      </c>
      <c r="H28" s="21">
        <v>6</v>
      </c>
      <c r="I28" s="22">
        <v>-0.2</v>
      </c>
      <c r="J28" s="22">
        <v>-13.3</v>
      </c>
    </row>
    <row r="29" spans="1:10" x14ac:dyDescent="0.25">
      <c r="A29" s="28">
        <v>2021</v>
      </c>
      <c r="B29" s="25" t="s">
        <v>28</v>
      </c>
      <c r="C29" s="13">
        <v>3</v>
      </c>
      <c r="D29" s="32">
        <f t="shared" si="0"/>
        <v>44256</v>
      </c>
      <c r="E29" s="21">
        <v>19.100000000000001</v>
      </c>
      <c r="F29" s="22">
        <v>-39.200000000000003</v>
      </c>
      <c r="G29" s="21">
        <v>7.5</v>
      </c>
      <c r="H29" s="21">
        <v>11.5</v>
      </c>
      <c r="I29" s="22">
        <v>-0.3</v>
      </c>
      <c r="J29" s="22">
        <v>-1.5</v>
      </c>
    </row>
    <row r="30" spans="1:10" x14ac:dyDescent="0.25">
      <c r="A30" s="28">
        <v>2021</v>
      </c>
      <c r="B30" s="25" t="s">
        <v>29</v>
      </c>
      <c r="C30" s="13">
        <v>4</v>
      </c>
      <c r="D30" s="32">
        <f t="shared" si="0"/>
        <v>44287</v>
      </c>
      <c r="E30" s="21">
        <v>19.100000000000001</v>
      </c>
      <c r="F30" s="22">
        <v>-39.200000000000003</v>
      </c>
      <c r="G30" s="21">
        <v>18.899999999999999</v>
      </c>
      <c r="H30" s="21">
        <v>4.9000000000000004</v>
      </c>
      <c r="I30" s="22">
        <v>-0.3</v>
      </c>
      <c r="J30" s="21">
        <v>3.5</v>
      </c>
    </row>
    <row r="31" spans="1:10" x14ac:dyDescent="0.25">
      <c r="A31" s="28">
        <v>2021</v>
      </c>
      <c r="B31" s="25" t="s">
        <v>18</v>
      </c>
      <c r="C31" s="13">
        <v>5</v>
      </c>
      <c r="D31" s="32">
        <f t="shared" si="0"/>
        <v>44317</v>
      </c>
      <c r="E31" s="21">
        <v>19.100000000000001</v>
      </c>
      <c r="F31" s="22">
        <v>-39.200000000000003</v>
      </c>
      <c r="G31" s="21">
        <v>23.9</v>
      </c>
      <c r="H31" s="21">
        <v>13.3</v>
      </c>
      <c r="I31" s="22">
        <v>-0.2</v>
      </c>
      <c r="J31" s="21">
        <v>16.899999999999999</v>
      </c>
    </row>
    <row r="32" spans="1:10" x14ac:dyDescent="0.25">
      <c r="A32" s="28">
        <v>2021</v>
      </c>
      <c r="B32" s="25" t="s">
        <v>30</v>
      </c>
      <c r="C32" s="13">
        <v>6</v>
      </c>
      <c r="D32" s="32">
        <f t="shared" si="0"/>
        <v>44348</v>
      </c>
      <c r="E32" s="21">
        <v>19.100000000000001</v>
      </c>
      <c r="F32" s="22">
        <v>-39.200000000000003</v>
      </c>
      <c r="G32" s="21">
        <v>37.200000000000003</v>
      </c>
      <c r="H32" s="21">
        <v>7.1</v>
      </c>
      <c r="I32" s="22">
        <v>-0.1</v>
      </c>
      <c r="J32" s="21">
        <v>24.1</v>
      </c>
    </row>
    <row r="33" spans="1:10" x14ac:dyDescent="0.25">
      <c r="A33" s="28">
        <v>2021</v>
      </c>
      <c r="B33" s="25" t="s">
        <v>31</v>
      </c>
      <c r="C33" s="13">
        <v>7</v>
      </c>
      <c r="D33" s="32">
        <f t="shared" si="0"/>
        <v>44378</v>
      </c>
      <c r="E33" s="21">
        <v>19.100000000000001</v>
      </c>
      <c r="F33" s="22">
        <v>-39.200000000000003</v>
      </c>
      <c r="G33" s="21">
        <v>44.3</v>
      </c>
      <c r="H33" s="21">
        <v>7.6</v>
      </c>
      <c r="I33" s="21">
        <v>0</v>
      </c>
      <c r="J33" s="21">
        <v>31.8</v>
      </c>
    </row>
    <row r="34" spans="1:10" x14ac:dyDescent="0.25">
      <c r="A34" s="28">
        <v>2021</v>
      </c>
      <c r="B34" s="25" t="s">
        <v>32</v>
      </c>
      <c r="C34" s="13">
        <v>8</v>
      </c>
      <c r="D34" s="32">
        <f t="shared" si="0"/>
        <v>44409</v>
      </c>
      <c r="E34" s="21">
        <v>19.100000000000001</v>
      </c>
      <c r="F34" s="22">
        <v>-39.200000000000003</v>
      </c>
      <c r="G34" s="21">
        <v>51.9</v>
      </c>
      <c r="H34" s="21">
        <v>8.8000000000000007</v>
      </c>
      <c r="I34" s="21">
        <v>0.2</v>
      </c>
      <c r="J34" s="21">
        <v>40.700000000000003</v>
      </c>
    </row>
    <row r="35" spans="1:10" x14ac:dyDescent="0.25">
      <c r="A35" s="28">
        <v>2021</v>
      </c>
      <c r="B35" s="25" t="s">
        <v>33</v>
      </c>
      <c r="C35" s="13">
        <v>9</v>
      </c>
      <c r="D35" s="32">
        <f t="shared" ref="D35:D66" si="1">DATE(A35,C35,1)</f>
        <v>44440</v>
      </c>
      <c r="E35" s="21">
        <v>19.100000000000001</v>
      </c>
      <c r="F35" s="22">
        <v>-39.200000000000003</v>
      </c>
      <c r="G35" s="21">
        <v>60.6</v>
      </c>
      <c r="H35" s="21">
        <v>8.9</v>
      </c>
      <c r="I35" s="21">
        <v>0.5</v>
      </c>
      <c r="J35" s="21">
        <v>49.8</v>
      </c>
    </row>
    <row r="36" spans="1:10" x14ac:dyDescent="0.25">
      <c r="A36" s="28">
        <v>2021</v>
      </c>
      <c r="B36" s="25" t="s">
        <v>34</v>
      </c>
      <c r="C36" s="13">
        <v>10</v>
      </c>
      <c r="D36" s="32">
        <f t="shared" si="1"/>
        <v>44470</v>
      </c>
      <c r="E36" s="21">
        <v>19.100000000000001</v>
      </c>
      <c r="F36" s="22">
        <v>-39.200000000000003</v>
      </c>
      <c r="G36" s="21">
        <v>69.5</v>
      </c>
      <c r="H36" s="21">
        <v>7.9</v>
      </c>
      <c r="I36" s="21">
        <v>0.7</v>
      </c>
      <c r="J36" s="21">
        <v>58</v>
      </c>
    </row>
    <row r="37" spans="1:10" x14ac:dyDescent="0.25">
      <c r="A37" s="28">
        <v>2021</v>
      </c>
      <c r="B37" s="25" t="s">
        <v>35</v>
      </c>
      <c r="C37" s="13">
        <v>11</v>
      </c>
      <c r="D37" s="32">
        <f t="shared" si="1"/>
        <v>44501</v>
      </c>
      <c r="E37" s="21">
        <v>19.100000000000001</v>
      </c>
      <c r="F37" s="22">
        <v>-39.200000000000003</v>
      </c>
      <c r="G37" s="21">
        <v>77.400000000000006</v>
      </c>
      <c r="H37" s="21">
        <v>41.1</v>
      </c>
      <c r="I37" s="21">
        <v>1.2</v>
      </c>
      <c r="J37" s="21">
        <v>99.6</v>
      </c>
    </row>
    <row r="38" spans="1:10" x14ac:dyDescent="0.25">
      <c r="A38" s="28">
        <v>2021</v>
      </c>
      <c r="B38" s="26" t="s">
        <v>36</v>
      </c>
      <c r="C38" s="16">
        <v>12</v>
      </c>
      <c r="D38" s="32">
        <f t="shared" si="1"/>
        <v>44531</v>
      </c>
      <c r="E38" s="23">
        <v>19.100000000000001</v>
      </c>
      <c r="F38" s="24">
        <v>-39.200000000000003</v>
      </c>
      <c r="G38" s="23">
        <v>118.5</v>
      </c>
      <c r="H38" s="23">
        <v>44.4</v>
      </c>
      <c r="I38" s="23">
        <v>2</v>
      </c>
      <c r="J38" s="23">
        <v>144.69999999999999</v>
      </c>
    </row>
    <row r="39" spans="1:10" x14ac:dyDescent="0.25">
      <c r="A39" s="28">
        <v>2022</v>
      </c>
      <c r="B39" s="25" t="s">
        <v>26</v>
      </c>
      <c r="C39" s="13">
        <v>1</v>
      </c>
      <c r="D39" s="32">
        <f t="shared" si="1"/>
        <v>44562</v>
      </c>
      <c r="E39" s="21">
        <v>-21.5</v>
      </c>
      <c r="F39" s="22">
        <v>166.2</v>
      </c>
      <c r="G39" s="21">
        <v>0</v>
      </c>
      <c r="H39" s="21">
        <v>-1.4</v>
      </c>
      <c r="I39" s="22">
        <v>0.8</v>
      </c>
      <c r="J39" s="22">
        <v>144.1</v>
      </c>
    </row>
    <row r="40" spans="1:10" x14ac:dyDescent="0.25">
      <c r="A40" s="28">
        <v>2022</v>
      </c>
      <c r="B40" s="25" t="s">
        <v>27</v>
      </c>
      <c r="C40" s="13">
        <v>2</v>
      </c>
      <c r="D40" s="32">
        <f t="shared" si="1"/>
        <v>44593</v>
      </c>
      <c r="E40" s="21">
        <v>-21.5</v>
      </c>
      <c r="F40" s="22">
        <v>166.2</v>
      </c>
      <c r="G40" s="21">
        <v>-1.4</v>
      </c>
      <c r="H40" s="21">
        <v>1.2</v>
      </c>
      <c r="I40" s="22">
        <v>1.5</v>
      </c>
      <c r="J40" s="22">
        <v>146</v>
      </c>
    </row>
    <row r="41" spans="1:10" x14ac:dyDescent="0.25">
      <c r="A41" s="28">
        <v>2022</v>
      </c>
      <c r="B41" s="25" t="s">
        <v>28</v>
      </c>
      <c r="C41" s="13">
        <v>3</v>
      </c>
      <c r="D41" s="32">
        <f t="shared" si="1"/>
        <v>44621</v>
      </c>
      <c r="E41" s="21">
        <v>-21.5</v>
      </c>
      <c r="F41" s="22">
        <v>166.2</v>
      </c>
      <c r="G41" s="21">
        <v>-0.2</v>
      </c>
      <c r="H41" s="21">
        <v>61.5</v>
      </c>
      <c r="I41" s="22">
        <v>2.6</v>
      </c>
      <c r="J41" s="22">
        <v>208.6</v>
      </c>
    </row>
    <row r="42" spans="1:10" x14ac:dyDescent="0.25">
      <c r="A42" s="28">
        <v>2022</v>
      </c>
      <c r="B42" s="25" t="s">
        <v>29</v>
      </c>
      <c r="C42" s="13">
        <v>4</v>
      </c>
      <c r="D42" s="32">
        <f t="shared" si="1"/>
        <v>44652</v>
      </c>
      <c r="E42" s="21">
        <v>-21.5</v>
      </c>
      <c r="F42" s="22">
        <v>166.2</v>
      </c>
      <c r="G42" s="21">
        <v>61.2</v>
      </c>
      <c r="H42" s="21">
        <v>13</v>
      </c>
      <c r="I42" s="22">
        <v>3.8</v>
      </c>
      <c r="J42" s="21">
        <v>222.7</v>
      </c>
    </row>
    <row r="43" spans="1:10" x14ac:dyDescent="0.25">
      <c r="A43" s="28">
        <v>2022</v>
      </c>
      <c r="B43" s="25" t="s">
        <v>18</v>
      </c>
      <c r="C43" s="13">
        <v>5</v>
      </c>
      <c r="D43" s="32">
        <f t="shared" si="1"/>
        <v>44682</v>
      </c>
      <c r="E43" s="21">
        <v>-21.5</v>
      </c>
      <c r="F43" s="22">
        <v>166.2</v>
      </c>
      <c r="G43" s="21">
        <v>74.2</v>
      </c>
      <c r="H43" s="21">
        <v>11.5</v>
      </c>
      <c r="I43" s="22">
        <v>5</v>
      </c>
      <c r="J43" s="21">
        <v>235.4</v>
      </c>
    </row>
    <row r="44" spans="1:10" x14ac:dyDescent="0.25">
      <c r="A44" s="28">
        <v>2022</v>
      </c>
      <c r="B44" s="25" t="s">
        <v>30</v>
      </c>
      <c r="C44" s="13">
        <v>6</v>
      </c>
      <c r="D44" s="32">
        <f t="shared" si="1"/>
        <v>44713</v>
      </c>
      <c r="E44" s="21">
        <v>-21.5</v>
      </c>
      <c r="F44" s="22">
        <v>166.2</v>
      </c>
      <c r="G44" s="21">
        <v>85.7</v>
      </c>
      <c r="H44" s="21">
        <v>34.5</v>
      </c>
      <c r="I44" s="22">
        <v>6.4</v>
      </c>
      <c r="J44" s="21">
        <v>271.3</v>
      </c>
    </row>
    <row r="45" spans="1:10" x14ac:dyDescent="0.25">
      <c r="A45" s="28">
        <v>2022</v>
      </c>
      <c r="B45" s="25" t="s">
        <v>31</v>
      </c>
      <c r="C45" s="13">
        <v>7</v>
      </c>
      <c r="D45" s="32">
        <f t="shared" si="1"/>
        <v>44743</v>
      </c>
      <c r="E45" s="21">
        <v>-21.5</v>
      </c>
      <c r="F45" s="22">
        <v>166.2</v>
      </c>
      <c r="G45" s="21">
        <v>120.2</v>
      </c>
      <c r="H45" s="21">
        <v>7</v>
      </c>
      <c r="I45" s="21">
        <v>7.8</v>
      </c>
      <c r="J45" s="21">
        <v>279.8</v>
      </c>
    </row>
    <row r="46" spans="1:10" x14ac:dyDescent="0.25">
      <c r="A46" s="28">
        <v>2022</v>
      </c>
      <c r="B46" s="25" t="s">
        <v>32</v>
      </c>
      <c r="C46" s="13">
        <v>8</v>
      </c>
      <c r="D46" s="32">
        <f t="shared" si="1"/>
        <v>44774</v>
      </c>
      <c r="E46" s="21">
        <v>-21.5</v>
      </c>
      <c r="F46" s="22">
        <v>166.2</v>
      </c>
      <c r="G46" s="21">
        <v>127.2</v>
      </c>
      <c r="H46" s="21">
        <v>28</v>
      </c>
      <c r="I46" s="21">
        <v>9.4</v>
      </c>
      <c r="J46" s="21">
        <v>309.39999999999998</v>
      </c>
    </row>
    <row r="47" spans="1:10" x14ac:dyDescent="0.25">
      <c r="A47" s="28">
        <v>2022</v>
      </c>
      <c r="B47" s="25" t="s">
        <v>33</v>
      </c>
      <c r="C47" s="13">
        <v>9</v>
      </c>
      <c r="D47" s="32">
        <f t="shared" si="1"/>
        <v>44805</v>
      </c>
      <c r="E47" s="21">
        <v>-21.9</v>
      </c>
      <c r="F47" s="22">
        <v>166.2</v>
      </c>
      <c r="G47" s="21">
        <v>155.19999999999999</v>
      </c>
      <c r="H47" s="21">
        <v>19.2</v>
      </c>
      <c r="I47" s="21">
        <v>11</v>
      </c>
      <c r="J47" s="21">
        <v>329.7</v>
      </c>
    </row>
    <row r="48" spans="1:10" x14ac:dyDescent="0.25">
      <c r="A48" s="28">
        <v>2022</v>
      </c>
      <c r="B48" s="25" t="s">
        <v>34</v>
      </c>
      <c r="C48" s="13">
        <v>10</v>
      </c>
      <c r="D48" s="32">
        <f t="shared" si="1"/>
        <v>44835</v>
      </c>
      <c r="E48" s="21">
        <v>-21.9</v>
      </c>
      <c r="F48" s="22">
        <v>166.2</v>
      </c>
      <c r="G48" s="21">
        <v>174.4</v>
      </c>
      <c r="H48" s="21">
        <v>7.4</v>
      </c>
      <c r="I48" s="21">
        <v>12.6</v>
      </c>
      <c r="J48" s="21">
        <v>338.8</v>
      </c>
    </row>
    <row r="49" spans="1:10" x14ac:dyDescent="0.25">
      <c r="A49" s="28">
        <v>2022</v>
      </c>
      <c r="B49" s="25" t="s">
        <v>35</v>
      </c>
      <c r="C49" s="13">
        <v>11</v>
      </c>
      <c r="D49" s="32">
        <f t="shared" si="1"/>
        <v>44866</v>
      </c>
      <c r="E49" s="21">
        <v>-21.9</v>
      </c>
      <c r="F49" s="22">
        <v>166.2</v>
      </c>
      <c r="G49" s="21">
        <v>181.8</v>
      </c>
      <c r="H49" s="21">
        <v>3.4</v>
      </c>
      <c r="I49" s="21">
        <v>14.3</v>
      </c>
      <c r="J49" s="21">
        <v>343.9</v>
      </c>
    </row>
    <row r="50" spans="1:10" x14ac:dyDescent="0.25">
      <c r="A50" s="28">
        <v>2022</v>
      </c>
      <c r="B50" s="26" t="s">
        <v>36</v>
      </c>
      <c r="C50" s="16">
        <v>12</v>
      </c>
      <c r="D50" s="32">
        <f t="shared" si="1"/>
        <v>44896</v>
      </c>
      <c r="E50" s="23">
        <v>-21.9</v>
      </c>
      <c r="F50" s="24">
        <v>166.2</v>
      </c>
      <c r="G50" s="23">
        <v>185.2</v>
      </c>
      <c r="H50" s="23">
        <v>-37.9</v>
      </c>
      <c r="I50" s="23">
        <v>15.9</v>
      </c>
      <c r="J50" s="23">
        <v>307.5</v>
      </c>
    </row>
    <row r="51" spans="1:10" x14ac:dyDescent="0.25">
      <c r="A51" s="28">
        <v>2023</v>
      </c>
      <c r="B51" s="55" t="s">
        <v>26</v>
      </c>
      <c r="C51" s="13">
        <v>1</v>
      </c>
      <c r="D51" s="32">
        <f t="shared" si="1"/>
        <v>44927</v>
      </c>
      <c r="E51" s="29">
        <v>153.5</v>
      </c>
      <c r="F51" s="29">
        <v>153.9</v>
      </c>
      <c r="G51" s="29">
        <v>0</v>
      </c>
      <c r="H51" s="29">
        <v>12.3</v>
      </c>
      <c r="I51" s="29">
        <v>1.6</v>
      </c>
      <c r="J51" s="29">
        <v>321.39999999999998</v>
      </c>
    </row>
    <row r="52" spans="1:10" ht="16.5" thickBot="1" x14ac:dyDescent="0.3">
      <c r="A52" s="28">
        <v>2023</v>
      </c>
      <c r="B52" s="55" t="s">
        <v>27</v>
      </c>
      <c r="C52" s="13">
        <v>2</v>
      </c>
      <c r="D52" s="32">
        <f t="shared" si="1"/>
        <v>44958</v>
      </c>
      <c r="E52" s="29">
        <v>152.9</v>
      </c>
      <c r="F52" s="29">
        <v>154</v>
      </c>
      <c r="G52" s="29">
        <v>12.3</v>
      </c>
      <c r="H52" s="61">
        <v>19.3</v>
      </c>
      <c r="I52" s="29">
        <v>3.4</v>
      </c>
      <c r="J52" s="29">
        <v>341.9</v>
      </c>
    </row>
    <row r="53" spans="1:10" ht="16.5" thickBot="1" x14ac:dyDescent="0.3">
      <c r="A53" s="28">
        <v>2023</v>
      </c>
      <c r="B53" s="55" t="s">
        <v>28</v>
      </c>
      <c r="C53" s="13">
        <v>3</v>
      </c>
      <c r="D53" s="32">
        <f t="shared" si="1"/>
        <v>44986</v>
      </c>
      <c r="E53" s="29">
        <v>152.9</v>
      </c>
      <c r="F53" s="29">
        <v>154</v>
      </c>
      <c r="G53" s="45">
        <v>31.6</v>
      </c>
      <c r="H53" s="103">
        <v>-150.6</v>
      </c>
      <c r="I53" s="101">
        <v>-6</v>
      </c>
      <c r="J53" s="29">
        <v>181.9</v>
      </c>
    </row>
    <row r="54" spans="1:10" x14ac:dyDescent="0.25">
      <c r="A54" s="28">
        <v>2023</v>
      </c>
      <c r="B54" s="55" t="s">
        <v>29</v>
      </c>
      <c r="C54" s="13">
        <v>4</v>
      </c>
      <c r="D54" s="32">
        <f t="shared" si="1"/>
        <v>45017</v>
      </c>
      <c r="E54" s="29">
        <v>152.9</v>
      </c>
      <c r="F54" s="29">
        <v>154</v>
      </c>
      <c r="G54" s="30">
        <v>-119</v>
      </c>
      <c r="H54" s="102">
        <v>20.100000000000001</v>
      </c>
      <c r="I54" s="30">
        <v>-4.9000000000000004</v>
      </c>
      <c r="J54" s="29">
        <v>203.1</v>
      </c>
    </row>
    <row r="55" spans="1:10" x14ac:dyDescent="0.25">
      <c r="A55" s="28">
        <v>2023</v>
      </c>
      <c r="B55" s="55" t="s">
        <v>18</v>
      </c>
      <c r="C55" s="13">
        <v>5</v>
      </c>
      <c r="D55" s="32">
        <f t="shared" si="1"/>
        <v>45047</v>
      </c>
      <c r="E55" s="29">
        <v>152.9</v>
      </c>
      <c r="F55" s="29">
        <v>154</v>
      </c>
      <c r="G55" s="30">
        <v>-98.9</v>
      </c>
      <c r="H55" s="29">
        <v>26.3</v>
      </c>
      <c r="I55" s="30">
        <v>-3.9</v>
      </c>
      <c r="J55" s="29">
        <v>230.4</v>
      </c>
    </row>
    <row r="56" spans="1:10" x14ac:dyDescent="0.25">
      <c r="A56" s="28">
        <v>2023</v>
      </c>
      <c r="B56" s="55" t="s">
        <v>30</v>
      </c>
      <c r="C56" s="13">
        <v>6</v>
      </c>
      <c r="D56" s="32">
        <f t="shared" si="1"/>
        <v>45078</v>
      </c>
      <c r="E56" s="29">
        <v>152.9</v>
      </c>
      <c r="F56" s="29">
        <v>154</v>
      </c>
      <c r="G56" s="30">
        <v>-72.599999999999994</v>
      </c>
      <c r="H56" s="29">
        <v>64.099999999999994</v>
      </c>
      <c r="I56" s="29">
        <v>0.5</v>
      </c>
      <c r="J56" s="29">
        <v>298.89999999999998</v>
      </c>
    </row>
    <row r="57" spans="1:10" x14ac:dyDescent="0.25">
      <c r="A57" s="28">
        <v>2023</v>
      </c>
      <c r="B57" s="55" t="s">
        <v>31</v>
      </c>
      <c r="C57" s="13">
        <v>7</v>
      </c>
      <c r="D57" s="32">
        <f t="shared" si="1"/>
        <v>45108</v>
      </c>
      <c r="E57" s="29">
        <v>152.9</v>
      </c>
      <c r="F57" s="29">
        <v>154</v>
      </c>
      <c r="G57" s="30">
        <v>-8.5</v>
      </c>
      <c r="H57" s="29">
        <v>22.5</v>
      </c>
      <c r="I57" s="29">
        <v>2.2000000000000002</v>
      </c>
      <c r="J57" s="29">
        <v>323.10000000000002</v>
      </c>
    </row>
    <row r="58" spans="1:10" x14ac:dyDescent="0.25">
      <c r="A58" s="28">
        <v>2023</v>
      </c>
      <c r="B58" s="55" t="s">
        <v>32</v>
      </c>
      <c r="C58" s="13">
        <v>8</v>
      </c>
      <c r="D58" s="32">
        <f t="shared" si="1"/>
        <v>45139</v>
      </c>
      <c r="E58" s="29">
        <v>152.1</v>
      </c>
      <c r="F58" s="29">
        <v>154</v>
      </c>
      <c r="G58" s="29">
        <v>14</v>
      </c>
      <c r="H58" s="29">
        <v>19.600000000000001</v>
      </c>
      <c r="I58" s="29">
        <v>3.9</v>
      </c>
      <c r="J58" s="29">
        <v>343.6</v>
      </c>
    </row>
    <row r="59" spans="1:10" x14ac:dyDescent="0.25">
      <c r="A59" s="28">
        <v>2023</v>
      </c>
      <c r="B59" s="55" t="s">
        <v>33</v>
      </c>
      <c r="C59" s="13">
        <v>9</v>
      </c>
      <c r="D59" s="32">
        <f t="shared" si="1"/>
        <v>45170</v>
      </c>
      <c r="E59" s="29">
        <v>152.1</v>
      </c>
      <c r="F59" s="29">
        <v>154</v>
      </c>
      <c r="G59" s="29">
        <v>33.6</v>
      </c>
      <c r="H59" s="30">
        <v>-2.2999999999999998</v>
      </c>
      <c r="I59" s="29">
        <v>5.5</v>
      </c>
      <c r="J59" s="29">
        <v>342.9</v>
      </c>
    </row>
    <row r="60" spans="1:10" x14ac:dyDescent="0.25">
      <c r="A60" s="28">
        <v>2023</v>
      </c>
      <c r="B60" s="55" t="s">
        <v>34</v>
      </c>
      <c r="C60" s="13">
        <v>10</v>
      </c>
      <c r="D60" s="32">
        <f t="shared" si="1"/>
        <v>45200</v>
      </c>
      <c r="E60" s="29">
        <v>152.1</v>
      </c>
      <c r="F60" s="29">
        <v>154</v>
      </c>
      <c r="G60" s="29">
        <v>31.3</v>
      </c>
      <c r="H60" s="29">
        <v>13.9</v>
      </c>
      <c r="I60" s="29">
        <v>7.3</v>
      </c>
      <c r="J60" s="29">
        <v>358.6</v>
      </c>
    </row>
    <row r="61" spans="1:10" x14ac:dyDescent="0.25">
      <c r="A61" s="28">
        <v>2023</v>
      </c>
      <c r="B61" s="55" t="s">
        <v>35</v>
      </c>
      <c r="C61" s="13">
        <v>11</v>
      </c>
      <c r="D61" s="32">
        <f t="shared" si="1"/>
        <v>45231</v>
      </c>
      <c r="E61" s="29">
        <v>152.1</v>
      </c>
      <c r="F61" s="29">
        <v>154</v>
      </c>
      <c r="G61" s="29">
        <v>45.2</v>
      </c>
      <c r="H61" s="29">
        <v>18.399999999999999</v>
      </c>
      <c r="I61" s="29">
        <v>9.1</v>
      </c>
      <c r="J61" s="29">
        <v>378.8</v>
      </c>
    </row>
    <row r="62" spans="1:10" x14ac:dyDescent="0.25">
      <c r="A62" s="28">
        <v>2023</v>
      </c>
      <c r="B62" s="56" t="s">
        <v>36</v>
      </c>
      <c r="C62" s="16">
        <v>12</v>
      </c>
      <c r="D62" s="32">
        <f t="shared" si="1"/>
        <v>45261</v>
      </c>
      <c r="E62" s="31">
        <v>152.1</v>
      </c>
      <c r="F62" s="31">
        <v>153.9</v>
      </c>
      <c r="G62" s="31">
        <v>63.6</v>
      </c>
      <c r="H62" s="31">
        <v>14.7</v>
      </c>
      <c r="I62" s="31">
        <v>11</v>
      </c>
      <c r="J62" s="31">
        <v>395.4</v>
      </c>
    </row>
    <row r="63" spans="1:10" x14ac:dyDescent="0.25">
      <c r="A63" s="28">
        <v>2024</v>
      </c>
      <c r="B63" s="55" t="s">
        <v>26</v>
      </c>
      <c r="C63" s="13">
        <v>1</v>
      </c>
      <c r="D63" s="32">
        <f t="shared" si="1"/>
        <v>45292</v>
      </c>
      <c r="E63" s="29">
        <v>314.60000000000002</v>
      </c>
      <c r="F63" s="29">
        <v>80.8</v>
      </c>
      <c r="G63" s="29">
        <v>0</v>
      </c>
      <c r="H63" s="29">
        <v>18.600000000000001</v>
      </c>
      <c r="I63" s="29">
        <v>2.8</v>
      </c>
      <c r="J63" s="29">
        <v>416.8</v>
      </c>
    </row>
    <row r="64" spans="1:10" ht="16.5" thickBot="1" x14ac:dyDescent="0.3">
      <c r="A64" s="28">
        <v>2024</v>
      </c>
      <c r="B64" s="55" t="s">
        <v>27</v>
      </c>
      <c r="C64" s="13">
        <v>2</v>
      </c>
      <c r="D64" s="32">
        <f t="shared" si="1"/>
        <v>45323</v>
      </c>
      <c r="E64" s="29">
        <v>314.60000000000002</v>
      </c>
      <c r="F64" s="29">
        <v>80.8</v>
      </c>
      <c r="G64" s="29">
        <v>18.600000000000001</v>
      </c>
      <c r="H64" s="61">
        <v>14</v>
      </c>
      <c r="I64" s="29">
        <v>4.9000000000000004</v>
      </c>
      <c r="J64" s="29">
        <v>433</v>
      </c>
    </row>
    <row r="65" spans="1:10" x14ac:dyDescent="0.25">
      <c r="A65" s="28">
        <v>2024</v>
      </c>
      <c r="B65" s="55" t="s">
        <v>28</v>
      </c>
      <c r="C65" s="13">
        <v>3</v>
      </c>
      <c r="D65" s="32">
        <f t="shared" si="1"/>
        <v>45352</v>
      </c>
      <c r="E65" s="29">
        <v>310.7</v>
      </c>
      <c r="F65" s="29">
        <v>80.8</v>
      </c>
      <c r="G65" s="45">
        <v>32.6</v>
      </c>
      <c r="H65" s="105">
        <v>-2.2999999999999998</v>
      </c>
      <c r="I65" s="104">
        <v>7.1</v>
      </c>
      <c r="J65" s="29">
        <v>428.9</v>
      </c>
    </row>
    <row r="66" spans="1:10" x14ac:dyDescent="0.25">
      <c r="A66" s="28">
        <v>2024</v>
      </c>
      <c r="B66" s="55" t="s">
        <v>29</v>
      </c>
      <c r="C66" s="13">
        <v>4</v>
      </c>
      <c r="D66" s="32">
        <f t="shared" si="1"/>
        <v>45383</v>
      </c>
      <c r="E66" s="29">
        <v>193.7</v>
      </c>
      <c r="F66" s="29">
        <v>80.8</v>
      </c>
      <c r="G66" s="45">
        <v>30.4</v>
      </c>
      <c r="H66" s="106">
        <v>5.4</v>
      </c>
      <c r="I66" s="104">
        <v>8.6</v>
      </c>
      <c r="J66" s="29">
        <v>318.8</v>
      </c>
    </row>
    <row r="67" spans="1:10" ht="16.5" thickBot="1" x14ac:dyDescent="0.3">
      <c r="A67" s="28">
        <v>2024</v>
      </c>
      <c r="B67" s="55" t="s">
        <v>18</v>
      </c>
      <c r="C67" s="13">
        <v>5</v>
      </c>
      <c r="D67" s="32">
        <f t="shared" ref="D67:D86" si="2">DATE(A67,C67,1)</f>
        <v>45413</v>
      </c>
      <c r="E67" s="29">
        <v>193.7</v>
      </c>
      <c r="F67" s="29">
        <v>80.8</v>
      </c>
      <c r="G67" s="45">
        <v>35.700000000000003</v>
      </c>
      <c r="H67" s="107">
        <v>-9.5</v>
      </c>
      <c r="I67" s="104">
        <v>10.1</v>
      </c>
      <c r="J67" s="29">
        <v>310.89999999999998</v>
      </c>
    </row>
    <row r="68" spans="1:10" x14ac:dyDescent="0.25">
      <c r="A68" s="28">
        <v>2024</v>
      </c>
      <c r="B68" s="55" t="s">
        <v>30</v>
      </c>
      <c r="C68" s="13">
        <v>6</v>
      </c>
      <c r="D68" s="32">
        <f t="shared" si="2"/>
        <v>45444</v>
      </c>
      <c r="E68" s="29">
        <v>193.7</v>
      </c>
      <c r="F68" s="29">
        <v>80.8</v>
      </c>
      <c r="G68" s="29">
        <v>26.2</v>
      </c>
      <c r="H68" s="102">
        <v>1.4</v>
      </c>
      <c r="I68" s="29">
        <v>11.7</v>
      </c>
      <c r="J68" s="29">
        <v>313.7</v>
      </c>
    </row>
    <row r="69" spans="1:10" x14ac:dyDescent="0.25">
      <c r="A69" s="28">
        <v>2024</v>
      </c>
      <c r="B69" s="55" t="s">
        <v>31</v>
      </c>
      <c r="C69" s="13">
        <v>7</v>
      </c>
      <c r="D69" s="32">
        <f t="shared" si="2"/>
        <v>45474</v>
      </c>
      <c r="E69" s="29">
        <v>193.7</v>
      </c>
      <c r="F69" s="29">
        <v>80.8</v>
      </c>
      <c r="G69" s="29">
        <v>27.6</v>
      </c>
      <c r="H69" s="29">
        <v>16.2</v>
      </c>
      <c r="I69" s="29">
        <v>13.3</v>
      </c>
      <c r="J69" s="29">
        <v>331.7</v>
      </c>
    </row>
    <row r="70" spans="1:10" x14ac:dyDescent="0.25">
      <c r="A70" s="28">
        <v>2024</v>
      </c>
      <c r="B70" s="55" t="s">
        <v>32</v>
      </c>
      <c r="C70" s="13">
        <v>8</v>
      </c>
      <c r="D70" s="32">
        <f t="shared" si="2"/>
        <v>45505</v>
      </c>
      <c r="E70" s="29">
        <v>193.7</v>
      </c>
      <c r="F70" s="29">
        <v>80.8</v>
      </c>
      <c r="G70" s="29">
        <v>43.8</v>
      </c>
      <c r="H70" s="29">
        <v>19.100000000000001</v>
      </c>
      <c r="I70" s="29">
        <v>15</v>
      </c>
      <c r="J70" s="29">
        <v>352.4</v>
      </c>
    </row>
    <row r="71" spans="1:10" x14ac:dyDescent="0.25">
      <c r="A71" s="28">
        <v>2024</v>
      </c>
      <c r="B71" s="55" t="s">
        <v>33</v>
      </c>
      <c r="C71" s="13">
        <v>9</v>
      </c>
      <c r="D71" s="32">
        <f t="shared" si="2"/>
        <v>45536</v>
      </c>
      <c r="E71" s="29">
        <v>192.4</v>
      </c>
      <c r="F71" s="29">
        <v>80.8</v>
      </c>
      <c r="G71" s="29">
        <v>62.9</v>
      </c>
      <c r="H71" s="29">
        <v>23.8</v>
      </c>
      <c r="I71" s="29">
        <v>16.8</v>
      </c>
      <c r="J71" s="29">
        <v>376.7</v>
      </c>
    </row>
    <row r="72" spans="1:10" x14ac:dyDescent="0.25">
      <c r="A72" s="28">
        <v>2024</v>
      </c>
      <c r="B72" s="55" t="s">
        <v>34</v>
      </c>
      <c r="C72" s="13">
        <v>10</v>
      </c>
      <c r="D72" s="32">
        <f t="shared" si="2"/>
        <v>45566</v>
      </c>
      <c r="E72" s="29">
        <v>192.4</v>
      </c>
      <c r="F72" s="29">
        <v>80.8</v>
      </c>
      <c r="G72" s="29">
        <v>86.8</v>
      </c>
      <c r="H72" s="29">
        <v>21.7</v>
      </c>
      <c r="I72" s="29">
        <v>18.600000000000001</v>
      </c>
      <c r="J72" s="29">
        <v>377.8</v>
      </c>
    </row>
    <row r="73" spans="1:10" ht="16.5" thickBot="1" x14ac:dyDescent="0.3">
      <c r="A73" s="28">
        <v>2024</v>
      </c>
      <c r="B73" s="55" t="s">
        <v>35</v>
      </c>
      <c r="C73" s="13">
        <v>11</v>
      </c>
      <c r="D73" s="32">
        <f t="shared" si="2"/>
        <v>45597</v>
      </c>
      <c r="E73" s="29">
        <v>192.4</v>
      </c>
      <c r="F73" s="29">
        <v>80.8</v>
      </c>
      <c r="G73" s="29">
        <v>108.4</v>
      </c>
      <c r="H73" s="61">
        <v>10.9</v>
      </c>
      <c r="I73" s="29">
        <v>20.6</v>
      </c>
      <c r="J73" s="29">
        <v>397.8</v>
      </c>
    </row>
    <row r="74" spans="1:10" ht="16.5" thickBot="1" x14ac:dyDescent="0.3">
      <c r="A74" s="28">
        <v>2024</v>
      </c>
      <c r="B74" s="56" t="s">
        <v>36</v>
      </c>
      <c r="C74" s="16">
        <v>12</v>
      </c>
      <c r="D74" s="32">
        <f t="shared" si="2"/>
        <v>45627</v>
      </c>
      <c r="E74" s="31">
        <v>192.4</v>
      </c>
      <c r="F74" s="31">
        <v>80.8</v>
      </c>
      <c r="G74" s="46">
        <v>119.3</v>
      </c>
      <c r="H74" s="100">
        <v>-468.8</v>
      </c>
      <c r="I74" s="99">
        <v>20</v>
      </c>
      <c r="J74" s="31">
        <v>-56.3</v>
      </c>
    </row>
    <row r="75" spans="1:10" x14ac:dyDescent="0.25">
      <c r="A75" s="28">
        <v>2025</v>
      </c>
      <c r="B75" s="55" t="s">
        <v>26</v>
      </c>
      <c r="C75" s="13">
        <v>1</v>
      </c>
      <c r="D75" s="32">
        <f t="shared" si="2"/>
        <v>45658</v>
      </c>
      <c r="E75" s="29">
        <v>293</v>
      </c>
      <c r="F75" s="29">
        <v>-349.2</v>
      </c>
      <c r="G75" s="29">
        <v>0</v>
      </c>
      <c r="H75" s="29">
        <v>39.700000000000003</v>
      </c>
      <c r="I75" s="29">
        <v>-0.4</v>
      </c>
      <c r="J75" s="29">
        <v>-16.899999999999999</v>
      </c>
    </row>
    <row r="76" spans="1:10" x14ac:dyDescent="0.25">
      <c r="A76" s="28">
        <v>2025</v>
      </c>
      <c r="B76" s="55" t="s">
        <v>27</v>
      </c>
      <c r="C76" s="13">
        <v>2</v>
      </c>
      <c r="D76" s="32">
        <f t="shared" si="2"/>
        <v>45689</v>
      </c>
      <c r="E76" s="29">
        <v>293</v>
      </c>
      <c r="F76" s="29">
        <v>-349.2</v>
      </c>
      <c r="G76" s="29">
        <v>39.700000000000003</v>
      </c>
      <c r="H76" s="29">
        <v>27.3</v>
      </c>
      <c r="I76" s="29">
        <v>-0.6</v>
      </c>
      <c r="J76" s="29">
        <v>10.199999999999999</v>
      </c>
    </row>
    <row r="77" spans="1:10" x14ac:dyDescent="0.25">
      <c r="A77" s="28">
        <v>2025</v>
      </c>
      <c r="B77" s="59" t="s">
        <v>28</v>
      </c>
      <c r="C77" s="27">
        <v>3</v>
      </c>
      <c r="D77" s="32">
        <f t="shared" si="2"/>
        <v>45717</v>
      </c>
      <c r="E77" s="29">
        <v>293</v>
      </c>
      <c r="F77" s="29">
        <v>-349.2</v>
      </c>
      <c r="G77" s="29">
        <v>67</v>
      </c>
      <c r="H77" s="29">
        <v>12</v>
      </c>
      <c r="I77" s="29">
        <v>-0.7</v>
      </c>
      <c r="J77" s="29">
        <v>22</v>
      </c>
    </row>
    <row r="78" spans="1:10" x14ac:dyDescent="0.25">
      <c r="A78" s="28">
        <v>2025</v>
      </c>
      <c r="B78" s="59" t="s">
        <v>29</v>
      </c>
      <c r="C78" s="27">
        <v>4</v>
      </c>
      <c r="D78" s="60">
        <f t="shared" si="2"/>
        <v>45748</v>
      </c>
      <c r="E78" s="29">
        <v>293</v>
      </c>
      <c r="F78" s="29">
        <v>-349.2</v>
      </c>
      <c r="G78" s="29">
        <v>79</v>
      </c>
      <c r="H78" s="29">
        <v>9</v>
      </c>
      <c r="I78" s="29">
        <v>-0.8</v>
      </c>
      <c r="J78" s="29">
        <v>30.9</v>
      </c>
    </row>
    <row r="79" spans="1:10" x14ac:dyDescent="0.25">
      <c r="A79" s="28">
        <v>2025</v>
      </c>
      <c r="B79" s="55" t="s">
        <v>18</v>
      </c>
      <c r="C79" s="13">
        <v>5</v>
      </c>
      <c r="D79" s="32">
        <f t="shared" si="2"/>
        <v>45778</v>
      </c>
      <c r="E79" s="29">
        <v>293</v>
      </c>
      <c r="F79" s="29">
        <v>-349.2</v>
      </c>
      <c r="G79" s="29">
        <v>87.9</v>
      </c>
      <c r="H79" s="29">
        <v>-6.6</v>
      </c>
      <c r="I79" s="29">
        <v>-1</v>
      </c>
      <c r="J79" s="29">
        <v>24.1</v>
      </c>
    </row>
    <row r="80" spans="1:10" x14ac:dyDescent="0.25">
      <c r="A80" s="28">
        <v>2025</v>
      </c>
      <c r="B80" s="59" t="s">
        <v>30</v>
      </c>
      <c r="C80" s="27">
        <v>6</v>
      </c>
      <c r="D80" s="32">
        <f t="shared" si="2"/>
        <v>45809</v>
      </c>
      <c r="E80" s="29">
        <v>293</v>
      </c>
      <c r="F80" s="29">
        <v>-349.2</v>
      </c>
      <c r="G80" s="29">
        <v>81.3</v>
      </c>
      <c r="H80" s="29">
        <v>10.9</v>
      </c>
      <c r="I80" s="29">
        <v>-1.1000000000000001</v>
      </c>
      <c r="J80" s="29">
        <v>34.9</v>
      </c>
    </row>
    <row r="81" spans="1:10" x14ac:dyDescent="0.25">
      <c r="A81" s="28">
        <v>2025</v>
      </c>
      <c r="B81" s="59" t="s">
        <v>31</v>
      </c>
      <c r="C81" s="27">
        <v>7</v>
      </c>
      <c r="D81" s="60">
        <f t="shared" si="2"/>
        <v>45839</v>
      </c>
      <c r="E81" s="29">
        <v>293</v>
      </c>
      <c r="F81" s="29">
        <v>-349.2</v>
      </c>
      <c r="G81" s="29">
        <v>92.2</v>
      </c>
      <c r="H81" s="29">
        <v>9.1999999999999993</v>
      </c>
      <c r="I81" s="29">
        <v>-1.2</v>
      </c>
      <c r="J81" s="29">
        <v>44</v>
      </c>
    </row>
    <row r="82" spans="1:10" x14ac:dyDescent="0.25">
      <c r="A82" s="28">
        <v>2025</v>
      </c>
      <c r="B82" s="59" t="s">
        <v>32</v>
      </c>
      <c r="C82" s="27">
        <v>8</v>
      </c>
      <c r="D82" s="60">
        <f t="shared" si="2"/>
        <v>45870</v>
      </c>
      <c r="E82" s="29">
        <v>293</v>
      </c>
      <c r="F82" s="29">
        <v>-349.2</v>
      </c>
      <c r="G82" s="29">
        <v>101.4</v>
      </c>
      <c r="H82" s="29">
        <v>8.9</v>
      </c>
      <c r="I82" s="29">
        <v>-1.2</v>
      </c>
      <c r="J82" s="29">
        <v>52.8</v>
      </c>
    </row>
    <row r="83" spans="1:10" x14ac:dyDescent="0.25">
      <c r="A83" s="28">
        <v>2025</v>
      </c>
      <c r="B83" s="59" t="s">
        <v>33</v>
      </c>
      <c r="C83" s="27">
        <v>9</v>
      </c>
      <c r="D83" s="60">
        <f t="shared" si="2"/>
        <v>45901</v>
      </c>
      <c r="E83" s="29">
        <v>292</v>
      </c>
      <c r="F83" s="29">
        <v>-349.2</v>
      </c>
      <c r="G83" s="29">
        <v>110.3</v>
      </c>
      <c r="H83" s="29">
        <v>15</v>
      </c>
      <c r="I83" s="29">
        <v>-1.1000000000000001</v>
      </c>
      <c r="J83" s="29">
        <v>66.900000000000006</v>
      </c>
    </row>
    <row r="84" spans="1:10" x14ac:dyDescent="0.25">
      <c r="A84" s="28">
        <v>2025</v>
      </c>
      <c r="B84" s="59" t="s">
        <v>34</v>
      </c>
      <c r="C84" s="27">
        <v>10</v>
      </c>
      <c r="D84" s="60">
        <f t="shared" si="2"/>
        <v>45931</v>
      </c>
      <c r="E84" s="29">
        <v>290.8</v>
      </c>
      <c r="F84" s="29">
        <v>-349.2</v>
      </c>
      <c r="G84" s="29">
        <v>125.3</v>
      </c>
      <c r="H84" s="29">
        <v>10</v>
      </c>
      <c r="I84" s="29">
        <v>-1.2</v>
      </c>
      <c r="J84" s="29">
        <v>75.7</v>
      </c>
    </row>
    <row r="85" spans="1:10" x14ac:dyDescent="0.25">
      <c r="A85" s="28">
        <v>2025</v>
      </c>
      <c r="B85" s="56" t="s">
        <v>35</v>
      </c>
      <c r="C85" s="16">
        <v>11</v>
      </c>
      <c r="D85" s="60">
        <f t="shared" si="2"/>
        <v>45962</v>
      </c>
      <c r="E85" s="31">
        <v>290.8</v>
      </c>
      <c r="F85" s="31">
        <v>-349.2</v>
      </c>
      <c r="G85" s="31">
        <v>135.30000000000001</v>
      </c>
      <c r="H85" s="31">
        <v>8</v>
      </c>
      <c r="I85" s="31">
        <v>-0.9</v>
      </c>
      <c r="J85" s="31">
        <v>84</v>
      </c>
    </row>
    <row r="86" spans="1:10" x14ac:dyDescent="0.25">
      <c r="A86" s="28">
        <v>2025</v>
      </c>
      <c r="B86" s="59" t="s">
        <v>36</v>
      </c>
      <c r="C86" s="69">
        <v>12</v>
      </c>
      <c r="D86" s="113">
        <f t="shared" si="2"/>
        <v>45992</v>
      </c>
      <c r="E86" s="29">
        <v>290.8</v>
      </c>
      <c r="F86" s="29">
        <v>-349.2</v>
      </c>
      <c r="G86" s="29">
        <v>143.30000000000001</v>
      </c>
      <c r="H86" s="29">
        <v>6.1</v>
      </c>
      <c r="I86" s="29">
        <v>-0.5</v>
      </c>
      <c r="J86" s="29">
        <v>90.4</v>
      </c>
    </row>
    <row r="87" spans="1:10" x14ac:dyDescent="0.25"/>
  </sheetData>
  <mergeCells count="1">
    <mergeCell ref="G1:H1"/>
  </mergeCells>
  <phoneticPr fontId="8" type="noConversion"/>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EA2EB-4B16-4AF5-A2A1-DAF37C28CF1E}">
  <dimension ref="A1:N138"/>
  <sheetViews>
    <sheetView workbookViewId="0">
      <selection activeCell="L45" sqref="L45"/>
    </sheetView>
  </sheetViews>
  <sheetFormatPr defaultColWidth="8.75" defaultRowHeight="15.75" x14ac:dyDescent="0.25"/>
  <cols>
    <col min="1" max="1" width="15.75" customWidth="1"/>
    <col min="2" max="2" width="15.25" bestFit="1" customWidth="1"/>
    <col min="3" max="3" width="18.5" bestFit="1" customWidth="1"/>
    <col min="4" max="4" width="19.25" bestFit="1" customWidth="1"/>
    <col min="5" max="5" width="16.75" bestFit="1" customWidth="1"/>
    <col min="6" max="6" width="18.75" bestFit="1" customWidth="1"/>
    <col min="7" max="7" width="20.75" bestFit="1" customWidth="1"/>
    <col min="8" max="8" width="22.75" bestFit="1" customWidth="1"/>
    <col min="9" max="9" width="20.25" bestFit="1" customWidth="1"/>
    <col min="10" max="10" width="21.75" bestFit="1" customWidth="1"/>
    <col min="11" max="11" width="23.75" bestFit="1" customWidth="1"/>
    <col min="12" max="12" width="13.5" customWidth="1"/>
    <col min="13" max="13" width="13.25" customWidth="1"/>
    <col min="14" max="14" width="37.25" bestFit="1" customWidth="1"/>
    <col min="15" max="15" width="9.75" bestFit="1" customWidth="1"/>
    <col min="16" max="16" width="12.75" bestFit="1" customWidth="1"/>
  </cols>
  <sheetData>
    <row r="1" spans="1:10" x14ac:dyDescent="0.25">
      <c r="A1" s="1" t="s">
        <v>53</v>
      </c>
      <c r="B1" s="1"/>
      <c r="D1" s="50" t="s">
        <v>55</v>
      </c>
      <c r="E1" s="4" t="s">
        <v>1</v>
      </c>
    </row>
    <row r="2" spans="1:10" x14ac:dyDescent="0.25">
      <c r="A2" s="12" t="s">
        <v>2</v>
      </c>
      <c r="B2" s="12" t="s">
        <v>47</v>
      </c>
      <c r="C2" s="12" t="s">
        <v>7</v>
      </c>
      <c r="D2" s="12" t="s">
        <v>8</v>
      </c>
      <c r="E2" s="12" t="s">
        <v>9</v>
      </c>
      <c r="F2" s="12" t="s">
        <v>10</v>
      </c>
      <c r="G2" s="12" t="s">
        <v>11</v>
      </c>
      <c r="H2" s="12" t="s">
        <v>12</v>
      </c>
      <c r="I2" s="12" t="s">
        <v>13</v>
      </c>
      <c r="J2" s="12" t="s">
        <v>6</v>
      </c>
    </row>
    <row r="3" spans="1:10" x14ac:dyDescent="0.25">
      <c r="A3" s="3" t="s">
        <v>14</v>
      </c>
      <c r="B3" s="3">
        <v>1</v>
      </c>
      <c r="C3" s="8">
        <v>511405996.22559506</v>
      </c>
      <c r="D3" s="8">
        <v>30090570.126585666</v>
      </c>
      <c r="E3" s="8">
        <v>213505617.46335247</v>
      </c>
      <c r="F3" s="8">
        <v>29645272</v>
      </c>
      <c r="G3" s="8">
        <v>24535669.026140403</v>
      </c>
      <c r="H3" s="8">
        <v>40650199.032894827</v>
      </c>
      <c r="I3" s="8">
        <v>62462356</v>
      </c>
      <c r="J3" s="10">
        <f>SUM(C3:I3)</f>
        <v>912295679.87456846</v>
      </c>
    </row>
    <row r="4" spans="1:10" x14ac:dyDescent="0.25">
      <c r="A4" s="3" t="s">
        <v>15</v>
      </c>
      <c r="B4" s="3">
        <v>2</v>
      </c>
      <c r="C4" s="8">
        <v>468323661.46462142</v>
      </c>
      <c r="D4" s="8">
        <v>29090623.519064087</v>
      </c>
      <c r="E4" s="8">
        <v>201110865.42114416</v>
      </c>
      <c r="F4" s="8">
        <v>26992171</v>
      </c>
      <c r="G4" s="8">
        <v>20415715.199591745</v>
      </c>
      <c r="H4" s="8">
        <v>36391336.644380033</v>
      </c>
      <c r="I4" s="8">
        <v>57309395</v>
      </c>
      <c r="J4" s="10">
        <f t="shared" ref="J4:J14" si="0">SUM(C4:I4)</f>
        <v>839633768.24880147</v>
      </c>
    </row>
    <row r="5" spans="1:10" x14ac:dyDescent="0.25">
      <c r="A5" s="3" t="s">
        <v>16</v>
      </c>
      <c r="B5" s="3">
        <v>3</v>
      </c>
      <c r="C5" s="8">
        <v>474353824.74406302</v>
      </c>
      <c r="D5" s="8">
        <v>30340001.261350311</v>
      </c>
      <c r="E5" s="8">
        <v>217249611.23975548</v>
      </c>
      <c r="F5" s="8">
        <v>29569223</v>
      </c>
      <c r="G5" s="8">
        <v>23327446.698226191</v>
      </c>
      <c r="H5" s="8">
        <v>42884722.780140415</v>
      </c>
      <c r="I5" s="8">
        <v>60454174</v>
      </c>
      <c r="J5" s="10">
        <f t="shared" si="0"/>
        <v>878179003.72353542</v>
      </c>
    </row>
    <row r="6" spans="1:10" x14ac:dyDescent="0.25">
      <c r="A6" s="3" t="s">
        <v>17</v>
      </c>
      <c r="B6" s="3">
        <v>4</v>
      </c>
      <c r="C6" s="8">
        <v>351599186.61356437</v>
      </c>
      <c r="D6" s="8">
        <v>23310574.921185438</v>
      </c>
      <c r="E6" s="8">
        <v>170082450.50728989</v>
      </c>
      <c r="F6" s="8">
        <v>27237390</v>
      </c>
      <c r="G6" s="8">
        <v>20465583.269536149</v>
      </c>
      <c r="H6" s="8">
        <v>36845540.806480795</v>
      </c>
      <c r="I6" s="8">
        <v>58621915</v>
      </c>
      <c r="J6" s="10">
        <f t="shared" si="0"/>
        <v>688162641.11805654</v>
      </c>
    </row>
    <row r="7" spans="1:10" x14ac:dyDescent="0.25">
      <c r="A7" s="3" t="s">
        <v>18</v>
      </c>
      <c r="B7" s="3">
        <v>5</v>
      </c>
      <c r="C7" s="8">
        <v>320200144.82380998</v>
      </c>
      <c r="D7" s="8">
        <v>20739695.311959084</v>
      </c>
      <c r="E7" s="8">
        <v>160255051.39026555</v>
      </c>
      <c r="F7" s="8">
        <v>26912302</v>
      </c>
      <c r="G7" s="8">
        <v>20055504.279951409</v>
      </c>
      <c r="H7" s="8">
        <v>39110089.854350649</v>
      </c>
      <c r="I7" s="8">
        <v>64221276</v>
      </c>
      <c r="J7" s="10">
        <f t="shared" si="0"/>
        <v>651494063.66033673</v>
      </c>
    </row>
    <row r="8" spans="1:10" x14ac:dyDescent="0.25">
      <c r="A8" s="3" t="s">
        <v>19</v>
      </c>
      <c r="B8" s="3">
        <v>6</v>
      </c>
      <c r="C8" s="8">
        <v>277382223.76473826</v>
      </c>
      <c r="D8" s="8">
        <v>19720039.96037136</v>
      </c>
      <c r="E8" s="8">
        <v>167962000.86482984</v>
      </c>
      <c r="F8" s="8">
        <v>30053236</v>
      </c>
      <c r="G8" s="8">
        <v>22229103.9293321</v>
      </c>
      <c r="H8" s="8">
        <v>42076843.303900413</v>
      </c>
      <c r="I8" s="8">
        <v>62998080</v>
      </c>
      <c r="J8" s="10">
        <f t="shared" si="0"/>
        <v>622421527.82317197</v>
      </c>
    </row>
    <row r="9" spans="1:10" x14ac:dyDescent="0.25">
      <c r="A9" s="3" t="s">
        <v>20</v>
      </c>
      <c r="B9" s="3">
        <v>7</v>
      </c>
      <c r="C9" s="8">
        <v>280859193.44543016</v>
      </c>
      <c r="D9" s="8">
        <v>21452412.253841117</v>
      </c>
      <c r="E9" s="8">
        <v>178841656.55822134</v>
      </c>
      <c r="F9" s="8">
        <v>32635035</v>
      </c>
      <c r="G9" s="8">
        <v>22204842.266454719</v>
      </c>
      <c r="H9" s="8">
        <v>40007058.146329977</v>
      </c>
      <c r="I9" s="8">
        <v>63974772</v>
      </c>
      <c r="J9" s="10">
        <f t="shared" si="0"/>
        <v>639974969.67027724</v>
      </c>
    </row>
    <row r="10" spans="1:10" x14ac:dyDescent="0.25">
      <c r="A10" s="3" t="s">
        <v>21</v>
      </c>
      <c r="B10" s="3">
        <v>8</v>
      </c>
      <c r="C10" s="8">
        <v>300122706.01705647</v>
      </c>
      <c r="D10" s="8">
        <v>21718867.856780242</v>
      </c>
      <c r="E10" s="8">
        <v>183914563.53756189</v>
      </c>
      <c r="F10" s="8">
        <v>34264116</v>
      </c>
      <c r="G10" s="8">
        <v>20936074.01493331</v>
      </c>
      <c r="H10" s="8">
        <v>38923417.806701064</v>
      </c>
      <c r="I10" s="8">
        <v>69471533</v>
      </c>
      <c r="J10" s="10">
        <f t="shared" si="0"/>
        <v>669351278.23303306</v>
      </c>
    </row>
    <row r="11" spans="1:10" x14ac:dyDescent="0.25">
      <c r="A11" s="3" t="s">
        <v>22</v>
      </c>
      <c r="B11" s="3">
        <v>9</v>
      </c>
      <c r="C11" s="8">
        <v>251530550.6142548</v>
      </c>
      <c r="D11" s="8">
        <v>19862071.339386091</v>
      </c>
      <c r="E11" s="8">
        <v>172989562.39068332</v>
      </c>
      <c r="F11" s="8">
        <v>31153052</v>
      </c>
      <c r="G11" s="8">
        <v>18968734.704311755</v>
      </c>
      <c r="H11" s="8">
        <v>38153946.236254416</v>
      </c>
      <c r="I11" s="8">
        <v>66483264</v>
      </c>
      <c r="J11" s="10">
        <f t="shared" si="0"/>
        <v>599141181.28489041</v>
      </c>
    </row>
    <row r="12" spans="1:10" x14ac:dyDescent="0.25">
      <c r="A12" s="3" t="s">
        <v>23</v>
      </c>
      <c r="B12" s="3">
        <v>10</v>
      </c>
      <c r="C12" s="8">
        <v>277275123.65861547</v>
      </c>
      <c r="D12" s="8">
        <v>20488107.456726059</v>
      </c>
      <c r="E12" s="8">
        <v>173549698.57597604</v>
      </c>
      <c r="F12" s="8">
        <v>29769042</v>
      </c>
      <c r="G12" s="8">
        <v>18190593.04842715</v>
      </c>
      <c r="H12" s="8">
        <v>38194542.171113223</v>
      </c>
      <c r="I12" s="8">
        <v>68790393</v>
      </c>
      <c r="J12" s="10">
        <f t="shared" si="0"/>
        <v>626257499.91085792</v>
      </c>
    </row>
    <row r="13" spans="1:10" x14ac:dyDescent="0.25">
      <c r="A13" s="3" t="s">
        <v>24</v>
      </c>
      <c r="B13" s="3">
        <v>11</v>
      </c>
      <c r="C13" s="8">
        <v>363263737.49222797</v>
      </c>
      <c r="D13" s="8">
        <v>24529525.158246726</v>
      </c>
      <c r="E13" s="8">
        <v>193822770.57203433</v>
      </c>
      <c r="F13" s="8">
        <v>28486704</v>
      </c>
      <c r="G13" s="8">
        <v>21007536.383573692</v>
      </c>
      <c r="H13" s="8">
        <v>42037523.979605637</v>
      </c>
      <c r="I13" s="8">
        <v>66941542</v>
      </c>
      <c r="J13" s="10">
        <f t="shared" si="0"/>
        <v>740089339.58568835</v>
      </c>
    </row>
    <row r="14" spans="1:10" x14ac:dyDescent="0.25">
      <c r="A14" s="3" t="s">
        <v>25</v>
      </c>
      <c r="B14" s="3">
        <v>12</v>
      </c>
      <c r="C14" s="8">
        <v>504174457.43281323</v>
      </c>
      <c r="D14" s="8">
        <v>29575915.286620788</v>
      </c>
      <c r="E14" s="8">
        <v>202721513.30553785</v>
      </c>
      <c r="F14" s="8">
        <v>29187816</v>
      </c>
      <c r="G14" s="8">
        <v>24092665.075084507</v>
      </c>
      <c r="H14" s="8">
        <v>38050663.471837677</v>
      </c>
      <c r="I14" s="8">
        <v>61514059</v>
      </c>
      <c r="J14" s="10">
        <f t="shared" si="0"/>
        <v>889317089.57189405</v>
      </c>
    </row>
    <row r="15" spans="1:10" x14ac:dyDescent="0.25">
      <c r="A15" s="58" t="s">
        <v>3</v>
      </c>
      <c r="B15" s="3"/>
      <c r="C15" s="11">
        <v>4380490806.2967911</v>
      </c>
      <c r="D15" s="11">
        <v>290918404.45211697</v>
      </c>
      <c r="E15" s="11">
        <v>2236005361.8266525</v>
      </c>
      <c r="F15" s="11">
        <v>355905359</v>
      </c>
      <c r="G15" s="11">
        <v>256429467.89556316</v>
      </c>
      <c r="H15" s="11">
        <v>473325884.23398912</v>
      </c>
      <c r="I15" s="11">
        <v>763242759</v>
      </c>
      <c r="J15" s="9">
        <v>8756318042.7051125</v>
      </c>
    </row>
    <row r="17" spans="1:12" x14ac:dyDescent="0.25">
      <c r="A17" s="58" t="s">
        <v>58</v>
      </c>
      <c r="C17" s="2">
        <f>C15/$J$15</f>
        <v>0.50026629742465523</v>
      </c>
      <c r="D17" s="2">
        <f t="shared" ref="D17:I17" si="1">D15/$J$15</f>
        <v>3.3223827987207598E-2</v>
      </c>
      <c r="E17" s="2">
        <f t="shared" si="1"/>
        <v>0.2553590848255527</v>
      </c>
      <c r="F17" s="2">
        <f t="shared" si="1"/>
        <v>4.0645549563666741E-2</v>
      </c>
      <c r="G17" s="2">
        <f t="shared" si="1"/>
        <v>2.9285079258763849E-2</v>
      </c>
      <c r="H17" s="2">
        <f t="shared" si="1"/>
        <v>5.4055355450264492E-2</v>
      </c>
      <c r="I17" s="2">
        <f t="shared" si="1"/>
        <v>8.7164805489889377E-2</v>
      </c>
    </row>
    <row r="18" spans="1:12" x14ac:dyDescent="0.25">
      <c r="A18" s="1" t="s">
        <v>65</v>
      </c>
      <c r="B18" s="4"/>
      <c r="C18" s="8">
        <v>170.9</v>
      </c>
      <c r="D18" s="8">
        <v>9.9</v>
      </c>
      <c r="E18" s="8">
        <v>97.2</v>
      </c>
      <c r="F18" s="8">
        <v>14.7</v>
      </c>
      <c r="G18" s="8">
        <v>8.1</v>
      </c>
      <c r="H18" s="8">
        <v>16.7</v>
      </c>
      <c r="I18">
        <f>5+28.9</f>
        <v>33.9</v>
      </c>
      <c r="J18" s="10">
        <v>359.3</v>
      </c>
      <c r="K18" s="5"/>
    </row>
    <row r="19" spans="1:12" x14ac:dyDescent="0.25">
      <c r="A19" s="58" t="s">
        <v>64</v>
      </c>
      <c r="C19" s="2">
        <f>C18/$J$18</f>
        <v>0.47564709156693569</v>
      </c>
      <c r="D19" s="2">
        <f t="shared" ref="D19:I19" si="2">D18/$J$18</f>
        <v>2.7553576398552743E-2</v>
      </c>
      <c r="E19" s="2">
        <f t="shared" si="2"/>
        <v>0.27052602282215421</v>
      </c>
      <c r="F19" s="2">
        <f t="shared" si="2"/>
        <v>4.0912886167548006E-2</v>
      </c>
      <c r="G19" s="2">
        <f t="shared" si="2"/>
        <v>2.2543835235179513E-2</v>
      </c>
      <c r="H19" s="2">
        <f t="shared" si="2"/>
        <v>4.6479265237962704E-2</v>
      </c>
      <c r="I19" s="2">
        <f t="shared" si="2"/>
        <v>9.4350125243529079E-2</v>
      </c>
      <c r="J19" s="75">
        <f>1-SUM(C19:I19)</f>
        <v>2.1987197328138031E-2</v>
      </c>
    </row>
    <row r="20" spans="1:12" ht="16.5" thickBot="1" x14ac:dyDescent="0.3">
      <c r="A20" s="58"/>
      <c r="C20" s="2"/>
      <c r="D20" s="2"/>
      <c r="E20" s="2"/>
      <c r="F20" s="86"/>
      <c r="G20" s="2"/>
      <c r="H20" s="2"/>
      <c r="I20" s="2"/>
    </row>
    <row r="21" spans="1:12" x14ac:dyDescent="0.25">
      <c r="A21" s="79">
        <v>2021</v>
      </c>
      <c r="B21" s="80" t="s">
        <v>4</v>
      </c>
      <c r="C21" s="81" t="e">
        <f>VLOOKUP(A21,#REF!,8,FALSE)</f>
        <v>#REF!</v>
      </c>
      <c r="D21" s="81" t="e">
        <f>VLOOKUP(A21,#REF!,11,FALSE)</f>
        <v>#REF!</v>
      </c>
      <c r="E21" s="81" t="e">
        <f>VLOOKUP(A21,#REF!,6,FALSE)</f>
        <v>#REF!</v>
      </c>
      <c r="F21" s="81" t="e">
        <f>VLOOKUP(A21,#REF!,5,FALSE)</f>
        <v>#REF!</v>
      </c>
      <c r="G21" s="81" t="e">
        <f>VLOOKUP(A21,#REF!,6,FALSE)</f>
        <v>#REF!</v>
      </c>
      <c r="H21" s="81" t="e">
        <f>VLOOKUP(A21,#REF!,5,FALSE)</f>
        <v>#REF!</v>
      </c>
      <c r="I21" s="81" t="e">
        <f>VLOOKUP(A21,#REF!,7,FALSE)</f>
        <v>#REF!</v>
      </c>
    </row>
    <row r="22" spans="1:12" ht="16.5" thickBot="1" x14ac:dyDescent="0.3">
      <c r="A22" s="82">
        <v>2021</v>
      </c>
      <c r="B22" s="83" t="s">
        <v>5</v>
      </c>
      <c r="C22" s="84"/>
      <c r="D22" s="84" t="e">
        <f>VLOOKUP(A22,#REF!,12,FALSE)</f>
        <v>#REF!</v>
      </c>
      <c r="E22" s="84" t="e">
        <f>VLOOKUP(A22,#REF!,7,FALSE)</f>
        <v>#REF!</v>
      </c>
      <c r="F22" s="84"/>
      <c r="G22" s="84" t="e">
        <f>VLOOKUP(A22,#REF!,7,FALSE)</f>
        <v>#REF!</v>
      </c>
      <c r="H22" s="84"/>
      <c r="I22" s="85" t="e">
        <f>VLOOKUP(A21,#REF!,7,FALSE)</f>
        <v>#REF!</v>
      </c>
    </row>
    <row r="23" spans="1:12" x14ac:dyDescent="0.25">
      <c r="A23" s="79">
        <v>2022</v>
      </c>
      <c r="B23" s="80" t="s">
        <v>4</v>
      </c>
      <c r="C23" s="81" t="e">
        <f>VLOOKUP(A23,#REF!,8,FALSE)</f>
        <v>#REF!</v>
      </c>
      <c r="D23" s="81" t="e">
        <f>VLOOKUP(A23,#REF!,11,FALSE)</f>
        <v>#REF!</v>
      </c>
      <c r="E23" s="81" t="e">
        <f>VLOOKUP(A23,#REF!,6,FALSE)</f>
        <v>#REF!</v>
      </c>
      <c r="F23" s="81" t="e">
        <f>VLOOKUP(A23,#REF!,5,FALSE)</f>
        <v>#REF!</v>
      </c>
      <c r="G23" s="81" t="e">
        <f>VLOOKUP(A23,#REF!,6,FALSE)</f>
        <v>#REF!</v>
      </c>
      <c r="H23" s="81" t="e">
        <f>VLOOKUP(A23,#REF!,5,FALSE)</f>
        <v>#REF!</v>
      </c>
      <c r="I23" s="81" t="e">
        <f>VLOOKUP(A23,#REF!,7,FALSE)</f>
        <v>#REF!</v>
      </c>
    </row>
    <row r="24" spans="1:12" ht="16.5" thickBot="1" x14ac:dyDescent="0.3">
      <c r="A24" s="82">
        <v>2022</v>
      </c>
      <c r="B24" s="83" t="s">
        <v>5</v>
      </c>
      <c r="C24" s="84"/>
      <c r="D24" s="84" t="e">
        <f>VLOOKUP(A24,#REF!,12,FALSE)</f>
        <v>#REF!</v>
      </c>
      <c r="E24" s="84" t="e">
        <f>VLOOKUP(A24,#REF!,7,FALSE)</f>
        <v>#REF!</v>
      </c>
      <c r="F24" s="84"/>
      <c r="G24" s="84" t="e">
        <f>VLOOKUP(A24,#REF!,7,FALSE)</f>
        <v>#REF!</v>
      </c>
      <c r="H24" s="84"/>
      <c r="I24" s="85" t="e">
        <f>VLOOKUP(A23,#REF!,7,FALSE)</f>
        <v>#REF!</v>
      </c>
      <c r="J24" s="4"/>
    </row>
    <row r="25" spans="1:12" x14ac:dyDescent="0.25">
      <c r="A25" s="79">
        <v>2023</v>
      </c>
      <c r="B25" s="80" t="s">
        <v>4</v>
      </c>
      <c r="C25" s="81" t="e">
        <f>VLOOKUP(A25,#REF!,8,FALSE)</f>
        <v>#REF!</v>
      </c>
      <c r="D25" s="81" t="e">
        <f>VLOOKUP(A25,#REF!,11,FALSE)</f>
        <v>#REF!</v>
      </c>
      <c r="E25" s="81" t="e">
        <f>VLOOKUP(A25,#REF!,6,FALSE)</f>
        <v>#REF!</v>
      </c>
      <c r="F25" s="81" t="e">
        <f>VLOOKUP(A25,#REF!,5,FALSE)</f>
        <v>#REF!</v>
      </c>
      <c r="G25" s="81" t="e">
        <f>VLOOKUP(A25,#REF!,6,FALSE)</f>
        <v>#REF!</v>
      </c>
      <c r="H25" s="81" t="e">
        <f>VLOOKUP(A25,#REF!,5,FALSE)</f>
        <v>#REF!</v>
      </c>
      <c r="I25" s="81" t="e">
        <f>VLOOKUP(A25,#REF!,7,FALSE)</f>
        <v>#REF!</v>
      </c>
    </row>
    <row r="26" spans="1:12" ht="16.5" thickBot="1" x14ac:dyDescent="0.3">
      <c r="A26" s="82">
        <v>2023</v>
      </c>
      <c r="B26" s="83" t="s">
        <v>5</v>
      </c>
      <c r="C26" s="84"/>
      <c r="D26" s="84" t="e">
        <f>VLOOKUP(A26,#REF!,12,FALSE)</f>
        <v>#REF!</v>
      </c>
      <c r="E26" s="84" t="e">
        <f>VLOOKUP(A26,#REF!,7,FALSE)</f>
        <v>#REF!</v>
      </c>
      <c r="F26" s="84"/>
      <c r="G26" s="84" t="e">
        <f>VLOOKUP(A26,#REF!,7,FALSE)</f>
        <v>#REF!</v>
      </c>
      <c r="H26" s="84"/>
      <c r="I26" s="85" t="e">
        <f>VLOOKUP(A25,#REF!,7,FALSE)</f>
        <v>#REF!</v>
      </c>
    </row>
    <row r="27" spans="1:12" x14ac:dyDescent="0.25">
      <c r="A27" s="79">
        <v>2024</v>
      </c>
      <c r="B27" s="80" t="s">
        <v>4</v>
      </c>
      <c r="C27" s="81" t="e">
        <f>VLOOKUP(A27,#REF!,8,FALSE)</f>
        <v>#REF!</v>
      </c>
      <c r="D27" s="81" t="e">
        <f>VLOOKUP(A27,#REF!,11,FALSE)</f>
        <v>#REF!</v>
      </c>
      <c r="E27" s="81" t="e">
        <f>VLOOKUP(A27,#REF!,6,FALSE)</f>
        <v>#REF!</v>
      </c>
      <c r="F27" s="81" t="e">
        <f>VLOOKUP(A27,#REF!,5,FALSE)</f>
        <v>#REF!</v>
      </c>
      <c r="G27" s="81" t="e">
        <f>VLOOKUP(A27,#REF!,6,FALSE)</f>
        <v>#REF!</v>
      </c>
      <c r="H27" s="81" t="e">
        <f>VLOOKUP(A27,#REF!,5,FALSE)</f>
        <v>#REF!</v>
      </c>
      <c r="I27" s="81" t="e">
        <f>VLOOKUP(A27,#REF!,7,FALSE)</f>
        <v>#REF!</v>
      </c>
    </row>
    <row r="28" spans="1:12" ht="16.5" thickBot="1" x14ac:dyDescent="0.3">
      <c r="A28" s="82">
        <v>2024</v>
      </c>
      <c r="B28" s="83" t="s">
        <v>5</v>
      </c>
      <c r="C28" s="84"/>
      <c r="D28" s="84" t="e">
        <f>VLOOKUP(A28,#REF!,12,FALSE)</f>
        <v>#REF!</v>
      </c>
      <c r="E28" s="84" t="e">
        <f>VLOOKUP(A28,#REF!,7,FALSE)</f>
        <v>#REF!</v>
      </c>
      <c r="F28" s="84"/>
      <c r="G28" s="84" t="e">
        <f>VLOOKUP(A28,#REF!,7,FALSE)</f>
        <v>#REF!</v>
      </c>
      <c r="H28" s="84"/>
      <c r="I28" s="85" t="e">
        <f>VLOOKUP(A27,#REF!,7,FALSE)</f>
        <v>#REF!</v>
      </c>
    </row>
    <row r="29" spans="1:12" x14ac:dyDescent="0.25">
      <c r="A29" s="58"/>
      <c r="B29" s="1"/>
      <c r="C29" s="66"/>
      <c r="D29" s="66"/>
      <c r="E29" s="66"/>
      <c r="F29" s="66"/>
      <c r="G29" s="66"/>
      <c r="H29" s="66"/>
      <c r="I29" s="66"/>
    </row>
    <row r="30" spans="1:12" x14ac:dyDescent="0.25">
      <c r="A30" s="58"/>
      <c r="B30" s="95" t="s">
        <v>66</v>
      </c>
      <c r="C30" s="88" t="e">
        <f>AVERAGE(C21,C22)</f>
        <v>#REF!</v>
      </c>
      <c r="D30" s="88" t="e">
        <f t="shared" ref="D30:I30" si="3">AVERAGE(D21,D22)</f>
        <v>#REF!</v>
      </c>
      <c r="E30" s="88" t="e">
        <f t="shared" si="3"/>
        <v>#REF!</v>
      </c>
      <c r="F30" s="88" t="e">
        <f t="shared" si="3"/>
        <v>#REF!</v>
      </c>
      <c r="G30" s="88" t="e">
        <f t="shared" si="3"/>
        <v>#REF!</v>
      </c>
      <c r="H30" s="88" t="e">
        <f t="shared" si="3"/>
        <v>#REF!</v>
      </c>
      <c r="I30" s="88" t="e">
        <f t="shared" si="3"/>
        <v>#REF!</v>
      </c>
      <c r="J30" s="73" t="e">
        <f>AVERAGE(C30:I30)</f>
        <v>#REF!</v>
      </c>
    </row>
    <row r="31" spans="1:12" x14ac:dyDescent="0.25">
      <c r="A31" s="58"/>
      <c r="B31" s="95" t="s">
        <v>67</v>
      </c>
      <c r="C31" s="88" t="e">
        <f t="shared" ref="C31:I31" si="4">(AVERAGE(C21,C22)*C15)/100</f>
        <v>#REF!</v>
      </c>
      <c r="D31" s="88" t="e">
        <f t="shared" si="4"/>
        <v>#REF!</v>
      </c>
      <c r="E31" s="88" t="e">
        <f t="shared" si="4"/>
        <v>#REF!</v>
      </c>
      <c r="F31" s="88" t="e">
        <f t="shared" si="4"/>
        <v>#REF!</v>
      </c>
      <c r="G31" s="88" t="e">
        <f t="shared" si="4"/>
        <v>#REF!</v>
      </c>
      <c r="H31" s="88" t="e">
        <f t="shared" si="4"/>
        <v>#REF!</v>
      </c>
      <c r="I31" s="88" t="e">
        <f t="shared" si="4"/>
        <v>#REF!</v>
      </c>
      <c r="J31" s="73" t="e">
        <f>SUM(C31:I31)</f>
        <v>#REF!</v>
      </c>
      <c r="K31" s="73" t="e">
        <f>J31/(1-J19)</f>
        <v>#REF!</v>
      </c>
      <c r="L31" s="1" t="s">
        <v>69</v>
      </c>
    </row>
    <row r="32" spans="1:12" x14ac:dyDescent="0.25">
      <c r="A32" s="58"/>
      <c r="B32" s="95" t="s">
        <v>68</v>
      </c>
      <c r="C32" s="96" t="e">
        <f>(C31/$K$31)</f>
        <v>#REF!</v>
      </c>
      <c r="D32" s="96" t="e">
        <f t="shared" ref="D32:I32" si="5">(D31/$K$31)</f>
        <v>#REF!</v>
      </c>
      <c r="E32" s="96" t="e">
        <f t="shared" si="5"/>
        <v>#REF!</v>
      </c>
      <c r="F32" s="96" t="e">
        <f t="shared" si="5"/>
        <v>#REF!</v>
      </c>
      <c r="G32" s="96" t="e">
        <f t="shared" si="5"/>
        <v>#REF!</v>
      </c>
      <c r="H32" s="96" t="e">
        <f t="shared" si="5"/>
        <v>#REF!</v>
      </c>
      <c r="I32" s="96" t="e">
        <f t="shared" si="5"/>
        <v>#REF!</v>
      </c>
      <c r="J32" s="1"/>
    </row>
    <row r="33" spans="1:12" x14ac:dyDescent="0.25">
      <c r="A33" s="58"/>
      <c r="B33" s="1"/>
      <c r="C33" s="57"/>
      <c r="D33" s="57"/>
      <c r="E33" s="57"/>
      <c r="F33" s="57"/>
      <c r="G33" s="57"/>
      <c r="H33" s="57"/>
      <c r="I33" s="57"/>
      <c r="J33" s="149" t="s">
        <v>70</v>
      </c>
      <c r="K33" s="149"/>
    </row>
    <row r="34" spans="1:12" x14ac:dyDescent="0.25">
      <c r="A34" s="150" t="s">
        <v>71</v>
      </c>
      <c r="B34" s="87">
        <v>2021</v>
      </c>
      <c r="C34" s="88" t="e">
        <f>C$31+($J34*C$32)</f>
        <v>#REF!</v>
      </c>
      <c r="D34" s="88" t="e">
        <f>D$31+($J34*D$32)</f>
        <v>#REF!</v>
      </c>
      <c r="E34" s="88" t="e">
        <f t="shared" ref="E34:H34" si="6">E$31+($J34*E$32)</f>
        <v>#REF!</v>
      </c>
      <c r="F34" s="88" t="e">
        <f t="shared" si="6"/>
        <v>#REF!</v>
      </c>
      <c r="G34" s="88" t="e">
        <f t="shared" si="6"/>
        <v>#REF!</v>
      </c>
      <c r="H34" s="88" t="e">
        <f t="shared" si="6"/>
        <v>#REF!</v>
      </c>
      <c r="I34" s="88" t="e">
        <f>I$31+($J34*I$32)</f>
        <v>#REF!</v>
      </c>
      <c r="J34" s="89">
        <f>$J$15*(B46/100)</f>
        <v>142700000</v>
      </c>
      <c r="K34" s="87">
        <v>2021</v>
      </c>
    </row>
    <row r="35" spans="1:12" x14ac:dyDescent="0.25">
      <c r="A35" s="150"/>
      <c r="B35" s="87">
        <v>2022</v>
      </c>
      <c r="C35" s="88" t="e">
        <f>C$31+($J35*C$32)</f>
        <v>#REF!</v>
      </c>
      <c r="D35" s="88" t="e">
        <f t="shared" ref="D35:I37" si="7">D$31+($J35*D$32)</f>
        <v>#REF!</v>
      </c>
      <c r="E35" s="88" t="e">
        <f t="shared" si="7"/>
        <v>#REF!</v>
      </c>
      <c r="F35" s="88" t="e">
        <f t="shared" si="7"/>
        <v>#REF!</v>
      </c>
      <c r="G35" s="88" t="e">
        <f t="shared" si="7"/>
        <v>#REF!</v>
      </c>
      <c r="H35" s="88" t="e">
        <f t="shared" si="7"/>
        <v>#REF!</v>
      </c>
      <c r="I35" s="88" t="e">
        <f t="shared" si="7"/>
        <v>#REF!</v>
      </c>
      <c r="J35" s="89">
        <f t="shared" ref="J35:J37" si="8">$J$15*(B47/100)</f>
        <v>148900000.00000003</v>
      </c>
      <c r="K35" s="87">
        <v>2022</v>
      </c>
    </row>
    <row r="36" spans="1:12" x14ac:dyDescent="0.25">
      <c r="A36" s="150"/>
      <c r="B36" s="87">
        <v>2023</v>
      </c>
      <c r="C36" s="88" t="e">
        <f>C$31+($J36*C$32)</f>
        <v>#REF!</v>
      </c>
      <c r="D36" s="88" t="e">
        <f t="shared" si="7"/>
        <v>#REF!</v>
      </c>
      <c r="E36" s="88" t="e">
        <f t="shared" si="7"/>
        <v>#REF!</v>
      </c>
      <c r="F36" s="88" t="e">
        <f t="shared" si="7"/>
        <v>#REF!</v>
      </c>
      <c r="G36" s="88" t="e">
        <f t="shared" si="7"/>
        <v>#REF!</v>
      </c>
      <c r="H36" s="88" t="e">
        <f t="shared" si="7"/>
        <v>#REF!</v>
      </c>
      <c r="I36" s="88" t="e">
        <f t="shared" si="7"/>
        <v>#REF!</v>
      </c>
      <c r="J36" s="89">
        <f t="shared" si="8"/>
        <v>243399999.99999991</v>
      </c>
      <c r="K36" s="87">
        <v>2023</v>
      </c>
    </row>
    <row r="37" spans="1:12" x14ac:dyDescent="0.25">
      <c r="A37" s="150"/>
      <c r="B37" s="87">
        <v>2024</v>
      </c>
      <c r="C37" s="88" t="e">
        <f>C$31+($J37*C$32)</f>
        <v>#REF!</v>
      </c>
      <c r="D37" s="88" t="e">
        <f t="shared" si="7"/>
        <v>#REF!</v>
      </c>
      <c r="E37" s="88" t="e">
        <f t="shared" si="7"/>
        <v>#REF!</v>
      </c>
      <c r="F37" s="88" t="e">
        <f t="shared" si="7"/>
        <v>#REF!</v>
      </c>
      <c r="G37" s="88" t="e">
        <f t="shared" si="7"/>
        <v>#REF!</v>
      </c>
      <c r="H37" s="88" t="e">
        <f t="shared" si="7"/>
        <v>#REF!</v>
      </c>
      <c r="I37" s="88" t="e">
        <f t="shared" si="7"/>
        <v>#REF!</v>
      </c>
      <c r="J37" s="89">
        <f t="shared" si="8"/>
        <v>122500000</v>
      </c>
      <c r="K37" s="87">
        <v>2024</v>
      </c>
    </row>
    <row r="38" spans="1:12" x14ac:dyDescent="0.25">
      <c r="A38" s="77"/>
      <c r="B38" s="58"/>
      <c r="C38" s="72"/>
      <c r="D38" s="72"/>
      <c r="E38" s="72"/>
      <c r="F38" s="72"/>
      <c r="G38" s="72"/>
      <c r="H38" s="72"/>
      <c r="I38" s="72"/>
      <c r="J38" s="76"/>
      <c r="K38" s="58"/>
    </row>
    <row r="39" spans="1:12" x14ac:dyDescent="0.25">
      <c r="A39" s="58"/>
      <c r="C39" s="72"/>
      <c r="D39" s="72"/>
      <c r="E39" s="72"/>
      <c r="F39" s="72"/>
      <c r="G39" s="72"/>
      <c r="H39" s="72"/>
      <c r="I39" s="72"/>
      <c r="J39" s="93" t="s">
        <v>73</v>
      </c>
      <c r="K39" s="94" t="s">
        <v>74</v>
      </c>
      <c r="L39" s="95" t="s">
        <v>76</v>
      </c>
    </row>
    <row r="40" spans="1:12" x14ac:dyDescent="0.25">
      <c r="A40" s="150" t="s">
        <v>72</v>
      </c>
      <c r="B40" s="87">
        <v>2021</v>
      </c>
      <c r="C40" s="90" t="e">
        <f t="shared" ref="C40:I43" si="9">((C34/C$15)-(C$30/100))*100</f>
        <v>#REF!</v>
      </c>
      <c r="D40" s="90" t="e">
        <f t="shared" si="9"/>
        <v>#REF!</v>
      </c>
      <c r="E40" s="90" t="e">
        <f t="shared" si="9"/>
        <v>#REF!</v>
      </c>
      <c r="F40" s="90" t="e">
        <f t="shared" si="9"/>
        <v>#REF!</v>
      </c>
      <c r="G40" s="90" t="e">
        <f t="shared" si="9"/>
        <v>#REF!</v>
      </c>
      <c r="H40" s="90" t="e">
        <f t="shared" si="9"/>
        <v>#REF!</v>
      </c>
      <c r="I40" s="90" t="e">
        <f t="shared" si="9"/>
        <v>#REF!</v>
      </c>
      <c r="J40" s="89" t="e">
        <f>((C40*$C$15)+(D40*$D$15)+(E40*$E$15)+(F40*$F$15)+(G40*$G$15)+(H40*$H$15)+(I40*$I$15))/$J$15</f>
        <v>#REF!</v>
      </c>
      <c r="K40" s="91" t="e">
        <f>J40/SUM($C$32:$I$32)</f>
        <v>#REF!</v>
      </c>
      <c r="L40" s="92" t="e">
        <f>K40-B46</f>
        <v>#REF!</v>
      </c>
    </row>
    <row r="41" spans="1:12" x14ac:dyDescent="0.25">
      <c r="A41" s="150"/>
      <c r="B41" s="87">
        <v>2022</v>
      </c>
      <c r="C41" s="90" t="e">
        <f>((C35/C$15)-(C$30/100))*100</f>
        <v>#REF!</v>
      </c>
      <c r="D41" s="90" t="e">
        <f t="shared" si="9"/>
        <v>#REF!</v>
      </c>
      <c r="E41" s="90" t="e">
        <f t="shared" si="9"/>
        <v>#REF!</v>
      </c>
      <c r="F41" s="90" t="e">
        <f t="shared" si="9"/>
        <v>#REF!</v>
      </c>
      <c r="G41" s="90" t="e">
        <f t="shared" si="9"/>
        <v>#REF!</v>
      </c>
      <c r="H41" s="90" t="e">
        <f t="shared" si="9"/>
        <v>#REF!</v>
      </c>
      <c r="I41" s="90" t="e">
        <f t="shared" si="9"/>
        <v>#REF!</v>
      </c>
      <c r="J41" s="89" t="e">
        <f t="shared" ref="J41:J43" si="10">((C41*$C$15)+(D41*$D$15)+(E41*$E$15)+(F41*$F$15)+(G41*$G$15)+(H41*$H$15)+(I41*$I$15))/$J$15</f>
        <v>#REF!</v>
      </c>
      <c r="K41" s="91" t="e">
        <f t="shared" ref="K41:K43" si="11">J41/SUM($C$32:$I$32)</f>
        <v>#REF!</v>
      </c>
      <c r="L41" s="92" t="e">
        <f t="shared" ref="L41:L43" si="12">K41-B47</f>
        <v>#REF!</v>
      </c>
    </row>
    <row r="42" spans="1:12" x14ac:dyDescent="0.25">
      <c r="A42" s="150"/>
      <c r="B42" s="87">
        <v>2023</v>
      </c>
      <c r="C42" s="90" t="e">
        <f t="shared" si="9"/>
        <v>#REF!</v>
      </c>
      <c r="D42" s="90" t="e">
        <f t="shared" si="9"/>
        <v>#REF!</v>
      </c>
      <c r="E42" s="90" t="e">
        <f t="shared" si="9"/>
        <v>#REF!</v>
      </c>
      <c r="F42" s="90" t="e">
        <f t="shared" si="9"/>
        <v>#REF!</v>
      </c>
      <c r="G42" s="90" t="e">
        <f t="shared" si="9"/>
        <v>#REF!</v>
      </c>
      <c r="H42" s="90" t="e">
        <f t="shared" si="9"/>
        <v>#REF!</v>
      </c>
      <c r="I42" s="90" t="e">
        <f t="shared" si="9"/>
        <v>#REF!</v>
      </c>
      <c r="J42" s="89" t="e">
        <f t="shared" si="10"/>
        <v>#REF!</v>
      </c>
      <c r="K42" s="91" t="e">
        <f t="shared" si="11"/>
        <v>#REF!</v>
      </c>
      <c r="L42" s="92" t="e">
        <f t="shared" si="12"/>
        <v>#REF!</v>
      </c>
    </row>
    <row r="43" spans="1:12" x14ac:dyDescent="0.25">
      <c r="A43" s="150"/>
      <c r="B43" s="87">
        <v>2024</v>
      </c>
      <c r="C43" s="90" t="e">
        <f t="shared" si="9"/>
        <v>#REF!</v>
      </c>
      <c r="D43" s="90" t="e">
        <f t="shared" si="9"/>
        <v>#REF!</v>
      </c>
      <c r="E43" s="90" t="e">
        <f t="shared" si="9"/>
        <v>#REF!</v>
      </c>
      <c r="F43" s="90" t="e">
        <f t="shared" si="9"/>
        <v>#REF!</v>
      </c>
      <c r="G43" s="90" t="e">
        <f t="shared" si="9"/>
        <v>#REF!</v>
      </c>
      <c r="H43" s="90" t="e">
        <f t="shared" si="9"/>
        <v>#REF!</v>
      </c>
      <c r="I43" s="90" t="e">
        <f t="shared" si="9"/>
        <v>#REF!</v>
      </c>
      <c r="J43" s="89" t="e">
        <f t="shared" si="10"/>
        <v>#REF!</v>
      </c>
      <c r="K43" s="91" t="e">
        <f t="shared" si="11"/>
        <v>#REF!</v>
      </c>
      <c r="L43" s="92" t="e">
        <f t="shared" si="12"/>
        <v>#REF!</v>
      </c>
    </row>
    <row r="44" spans="1:12" x14ac:dyDescent="0.25">
      <c r="A44" s="58"/>
      <c r="C44" s="57"/>
      <c r="D44" s="57"/>
      <c r="E44" s="57"/>
      <c r="F44" s="57"/>
      <c r="G44" s="57"/>
      <c r="H44" s="57"/>
      <c r="I44" s="57"/>
      <c r="J44" s="74"/>
      <c r="K44" s="78"/>
    </row>
    <row r="45" spans="1:12" x14ac:dyDescent="0.25">
      <c r="A45" s="58"/>
      <c r="C45" s="151" t="s">
        <v>75</v>
      </c>
      <c r="D45" s="151"/>
      <c r="E45" s="151"/>
      <c r="F45" s="151"/>
      <c r="G45" s="151"/>
      <c r="H45" s="151"/>
      <c r="I45" s="151"/>
      <c r="J45" s="1"/>
      <c r="K45" s="1"/>
    </row>
    <row r="46" spans="1:12" x14ac:dyDescent="0.25">
      <c r="A46" s="87">
        <v>2021</v>
      </c>
      <c r="B46" s="97">
        <f>VLOOKUP($A46,$A$55:$M$134,13,TRUE)*100</f>
        <v>1.629680412520915</v>
      </c>
      <c r="C46" s="98" t="e">
        <f>C40</f>
        <v>#REF!</v>
      </c>
      <c r="D46" s="98" t="e">
        <f t="shared" ref="D46:I46" si="13">D40</f>
        <v>#REF!</v>
      </c>
      <c r="E46" s="98" t="e">
        <f t="shared" si="13"/>
        <v>#REF!</v>
      </c>
      <c r="F46" s="98" t="e">
        <f t="shared" si="13"/>
        <v>#REF!</v>
      </c>
      <c r="G46" s="98" t="e">
        <f t="shared" si="13"/>
        <v>#REF!</v>
      </c>
      <c r="H46" s="98" t="e">
        <f t="shared" si="13"/>
        <v>#REF!</v>
      </c>
      <c r="I46" s="98" t="e">
        <f t="shared" si="13"/>
        <v>#REF!</v>
      </c>
      <c r="J46" s="68"/>
      <c r="K46" s="68"/>
    </row>
    <row r="47" spans="1:12" x14ac:dyDescent="0.25">
      <c r="A47" s="87">
        <v>2022</v>
      </c>
      <c r="B47" s="97">
        <f>VLOOKUP($A47,$A$55:$M$134,13,TRUE)*100</f>
        <v>1.700486429042497</v>
      </c>
      <c r="C47" s="98" t="e">
        <f t="shared" ref="C47:I49" si="14">C41</f>
        <v>#REF!</v>
      </c>
      <c r="D47" s="98" t="e">
        <f t="shared" si="14"/>
        <v>#REF!</v>
      </c>
      <c r="E47" s="98" t="e">
        <f t="shared" si="14"/>
        <v>#REF!</v>
      </c>
      <c r="F47" s="98" t="e">
        <f t="shared" si="14"/>
        <v>#REF!</v>
      </c>
      <c r="G47" s="98" t="e">
        <f t="shared" si="14"/>
        <v>#REF!</v>
      </c>
      <c r="H47" s="98" t="e">
        <f t="shared" si="14"/>
        <v>#REF!</v>
      </c>
      <c r="I47" s="98" t="e">
        <f t="shared" si="14"/>
        <v>#REF!</v>
      </c>
      <c r="J47" s="68"/>
      <c r="K47" s="68"/>
    </row>
    <row r="48" spans="1:12" x14ac:dyDescent="0.25">
      <c r="A48" s="87">
        <v>2023</v>
      </c>
      <c r="B48" s="97">
        <f>VLOOKUP($A48,$A$55:$M$134,13,TRUE)*100</f>
        <v>2.7797071647343423</v>
      </c>
      <c r="C48" s="98" t="e">
        <f t="shared" si="14"/>
        <v>#REF!</v>
      </c>
      <c r="D48" s="98" t="e">
        <f t="shared" si="14"/>
        <v>#REF!</v>
      </c>
      <c r="E48" s="98" t="e">
        <f t="shared" si="14"/>
        <v>#REF!</v>
      </c>
      <c r="F48" s="98" t="e">
        <f t="shared" si="14"/>
        <v>#REF!</v>
      </c>
      <c r="G48" s="98" t="e">
        <f t="shared" si="14"/>
        <v>#REF!</v>
      </c>
      <c r="H48" s="98" t="e">
        <f t="shared" si="14"/>
        <v>#REF!</v>
      </c>
      <c r="I48" s="98" t="e">
        <f t="shared" si="14"/>
        <v>#REF!</v>
      </c>
      <c r="J48" s="68"/>
      <c r="K48" s="68"/>
    </row>
    <row r="49" spans="1:14" x14ac:dyDescent="0.25">
      <c r="A49" s="87">
        <v>2024</v>
      </c>
      <c r="B49" s="97">
        <f>VLOOKUP($A49,$A$55:$M$134,13,TRUE)*100</f>
        <v>1.3989898425635046</v>
      </c>
      <c r="C49" s="98" t="e">
        <f t="shared" si="14"/>
        <v>#REF!</v>
      </c>
      <c r="D49" s="98" t="e">
        <f t="shared" si="14"/>
        <v>#REF!</v>
      </c>
      <c r="E49" s="98" t="e">
        <f t="shared" si="14"/>
        <v>#REF!</v>
      </c>
      <c r="F49" s="98" t="e">
        <f t="shared" si="14"/>
        <v>#REF!</v>
      </c>
      <c r="G49" s="98" t="e">
        <f t="shared" si="14"/>
        <v>#REF!</v>
      </c>
      <c r="H49" s="98" t="e">
        <f t="shared" si="14"/>
        <v>#REF!</v>
      </c>
      <c r="I49" s="98" t="e">
        <f t="shared" si="14"/>
        <v>#REF!</v>
      </c>
      <c r="J49" s="68"/>
      <c r="K49" s="68"/>
    </row>
    <row r="50" spans="1:14" x14ac:dyDescent="0.25">
      <c r="A50" s="58"/>
      <c r="B50" s="67"/>
      <c r="C50" s="66"/>
      <c r="D50" s="66"/>
      <c r="E50" s="66"/>
      <c r="F50" s="66"/>
      <c r="G50" s="66"/>
      <c r="H50" s="66"/>
      <c r="I50" s="66"/>
      <c r="J50" s="71"/>
      <c r="K50" s="68"/>
    </row>
    <row r="51" spans="1:14" x14ac:dyDescent="0.25">
      <c r="A51" s="1"/>
    </row>
    <row r="52" spans="1:14" x14ac:dyDescent="0.25">
      <c r="J52" s="50" t="s">
        <v>55</v>
      </c>
      <c r="K52" s="4" t="s">
        <v>54</v>
      </c>
      <c r="L52" s="4"/>
      <c r="M52" s="4"/>
    </row>
    <row r="53" spans="1:14" ht="16.5" thickBot="1" x14ac:dyDescent="0.3">
      <c r="G53" s="147" t="s">
        <v>44</v>
      </c>
      <c r="H53" s="148"/>
    </row>
    <row r="54" spans="1:14" ht="63.75" thickBot="1" x14ac:dyDescent="0.3">
      <c r="A54" s="49" t="s">
        <v>0</v>
      </c>
      <c r="B54" s="37" t="s">
        <v>37</v>
      </c>
      <c r="C54" s="48" t="s">
        <v>47</v>
      </c>
      <c r="D54" s="48" t="s">
        <v>46</v>
      </c>
      <c r="E54" s="37" t="s">
        <v>43</v>
      </c>
      <c r="F54" s="37" t="s">
        <v>42</v>
      </c>
      <c r="G54" s="48" t="s">
        <v>40</v>
      </c>
      <c r="H54" s="48" t="s">
        <v>41</v>
      </c>
      <c r="I54" s="37" t="s">
        <v>38</v>
      </c>
      <c r="J54" s="37" t="s">
        <v>39</v>
      </c>
      <c r="K54" s="38" t="s">
        <v>45</v>
      </c>
      <c r="L54" s="38" t="s">
        <v>57</v>
      </c>
      <c r="M54" s="38" t="s">
        <v>56</v>
      </c>
      <c r="N54" s="38" t="s">
        <v>52</v>
      </c>
    </row>
    <row r="55" spans="1:14" x14ac:dyDescent="0.25">
      <c r="A55" s="33">
        <v>2019</v>
      </c>
      <c r="B55" s="33" t="s">
        <v>26</v>
      </c>
      <c r="C55" s="33">
        <v>1</v>
      </c>
      <c r="D55" s="34">
        <f t="shared" ref="D55:D118" si="15">DATE(A55,C55,1)</f>
        <v>43466</v>
      </c>
      <c r="E55" s="35">
        <v>-176.6</v>
      </c>
      <c r="F55" s="36">
        <v>19.3</v>
      </c>
      <c r="G55" s="36">
        <v>0</v>
      </c>
      <c r="H55" s="35">
        <v>-2.8</v>
      </c>
      <c r="I55" s="35">
        <v>-0.9</v>
      </c>
      <c r="J55" s="35">
        <v>-161.1</v>
      </c>
      <c r="K55" s="39">
        <f t="shared" ref="K55:K118" si="16">J55-I55</f>
        <v>-160.19999999999999</v>
      </c>
      <c r="L55" s="53"/>
      <c r="M55" s="54"/>
      <c r="N55" s="7"/>
    </row>
    <row r="56" spans="1:14" x14ac:dyDescent="0.25">
      <c r="A56" s="13">
        <v>2019</v>
      </c>
      <c r="B56" s="13" t="s">
        <v>27</v>
      </c>
      <c r="C56" s="13">
        <v>2</v>
      </c>
      <c r="D56" s="32">
        <f t="shared" si="15"/>
        <v>43497</v>
      </c>
      <c r="E56" s="14">
        <v>-176.6</v>
      </c>
      <c r="F56" s="15">
        <v>19.3</v>
      </c>
      <c r="G56" s="14">
        <v>-2.8</v>
      </c>
      <c r="H56" s="14">
        <v>-2.2999999999999998</v>
      </c>
      <c r="I56" s="14">
        <v>-1.8</v>
      </c>
      <c r="J56" s="14">
        <v>-164.3</v>
      </c>
      <c r="K56" s="40">
        <f t="shared" si="16"/>
        <v>-162.5</v>
      </c>
      <c r="L56" s="51"/>
      <c r="M56" s="52"/>
      <c r="N56" s="6"/>
    </row>
    <row r="57" spans="1:14" x14ac:dyDescent="0.25">
      <c r="A57" s="13">
        <v>2019</v>
      </c>
      <c r="B57" s="13" t="s">
        <v>28</v>
      </c>
      <c r="C57" s="13">
        <v>3</v>
      </c>
      <c r="D57" s="32">
        <f t="shared" si="15"/>
        <v>43525</v>
      </c>
      <c r="E57" s="14">
        <v>-182.1</v>
      </c>
      <c r="F57" s="15">
        <v>36</v>
      </c>
      <c r="G57" s="14">
        <v>-5.2</v>
      </c>
      <c r="H57" s="14">
        <v>-3</v>
      </c>
      <c r="I57" s="14">
        <v>-2.7</v>
      </c>
      <c r="J57" s="14">
        <v>-157.1</v>
      </c>
      <c r="K57" s="40">
        <f t="shared" si="16"/>
        <v>-154.4</v>
      </c>
      <c r="L57" s="51"/>
      <c r="M57" s="52"/>
      <c r="N57" s="6"/>
    </row>
    <row r="58" spans="1:14" x14ac:dyDescent="0.25">
      <c r="A58" s="13">
        <v>2019</v>
      </c>
      <c r="B58" s="13" t="s">
        <v>29</v>
      </c>
      <c r="C58" s="13">
        <v>4</v>
      </c>
      <c r="D58" s="32">
        <f t="shared" si="15"/>
        <v>43556</v>
      </c>
      <c r="E58" s="14">
        <v>-182.1</v>
      </c>
      <c r="F58" s="15">
        <v>49.7</v>
      </c>
      <c r="G58" s="14">
        <v>-8.1999999999999993</v>
      </c>
      <c r="H58" s="14">
        <v>-1</v>
      </c>
      <c r="I58" s="14">
        <v>-3.5</v>
      </c>
      <c r="J58" s="14">
        <v>-145.1</v>
      </c>
      <c r="K58" s="40">
        <f t="shared" si="16"/>
        <v>-141.6</v>
      </c>
      <c r="L58" s="51"/>
      <c r="M58" s="52"/>
      <c r="N58" s="6"/>
    </row>
    <row r="59" spans="1:14" x14ac:dyDescent="0.25">
      <c r="A59" s="13">
        <v>2019</v>
      </c>
      <c r="B59" s="13" t="s">
        <v>18</v>
      </c>
      <c r="C59" s="13">
        <v>5</v>
      </c>
      <c r="D59" s="32">
        <f t="shared" si="15"/>
        <v>43586</v>
      </c>
      <c r="E59" s="14">
        <v>-182.1</v>
      </c>
      <c r="F59" s="15">
        <v>49.9</v>
      </c>
      <c r="G59" s="14">
        <v>-9.1999999999999993</v>
      </c>
      <c r="H59" s="15">
        <v>0.2</v>
      </c>
      <c r="I59" s="14">
        <v>-4.3</v>
      </c>
      <c r="J59" s="14">
        <v>-145.6</v>
      </c>
      <c r="K59" s="40">
        <f t="shared" si="16"/>
        <v>-141.29999999999998</v>
      </c>
      <c r="L59" s="51"/>
      <c r="M59" s="52"/>
      <c r="N59" s="6"/>
    </row>
    <row r="60" spans="1:14" x14ac:dyDescent="0.25">
      <c r="A60" s="13">
        <v>2019</v>
      </c>
      <c r="B60" s="13" t="s">
        <v>30</v>
      </c>
      <c r="C60" s="13">
        <v>6</v>
      </c>
      <c r="D60" s="32">
        <f t="shared" si="15"/>
        <v>43617</v>
      </c>
      <c r="E60" s="14">
        <v>-196.6</v>
      </c>
      <c r="F60" s="15">
        <v>49.9</v>
      </c>
      <c r="G60" s="14">
        <v>-9</v>
      </c>
      <c r="H60" s="15">
        <v>0.8</v>
      </c>
      <c r="I60" s="14">
        <v>-5.2</v>
      </c>
      <c r="J60" s="14">
        <v>-160.1</v>
      </c>
      <c r="K60" s="40">
        <f t="shared" si="16"/>
        <v>-154.9</v>
      </c>
      <c r="L60" s="51"/>
      <c r="M60" s="52"/>
      <c r="N60" s="6"/>
    </row>
    <row r="61" spans="1:14" x14ac:dyDescent="0.25">
      <c r="A61" s="13">
        <v>2019</v>
      </c>
      <c r="B61" s="13" t="s">
        <v>31</v>
      </c>
      <c r="C61" s="13">
        <v>7</v>
      </c>
      <c r="D61" s="32">
        <f t="shared" si="15"/>
        <v>43647</v>
      </c>
      <c r="E61" s="14">
        <v>-196.6</v>
      </c>
      <c r="F61" s="15">
        <v>50.2</v>
      </c>
      <c r="G61" s="14">
        <v>-8.1999999999999993</v>
      </c>
      <c r="H61" s="15">
        <v>3.5</v>
      </c>
      <c r="I61" s="14">
        <v>-6.1</v>
      </c>
      <c r="J61" s="14">
        <v>-157.19999999999999</v>
      </c>
      <c r="K61" s="40">
        <f t="shared" si="16"/>
        <v>-151.1</v>
      </c>
      <c r="L61" s="51"/>
      <c r="M61" s="52"/>
      <c r="N61" s="6"/>
    </row>
    <row r="62" spans="1:14" x14ac:dyDescent="0.25">
      <c r="A62" s="13">
        <v>2019</v>
      </c>
      <c r="B62" s="13" t="s">
        <v>32</v>
      </c>
      <c r="C62" s="13">
        <v>8</v>
      </c>
      <c r="D62" s="32">
        <f t="shared" si="15"/>
        <v>43678</v>
      </c>
      <c r="E62" s="14">
        <v>-212</v>
      </c>
      <c r="F62" s="15">
        <v>50.4</v>
      </c>
      <c r="G62" s="14">
        <v>-4.7</v>
      </c>
      <c r="H62" s="15">
        <v>7.9</v>
      </c>
      <c r="I62" s="14">
        <v>-7</v>
      </c>
      <c r="J62" s="14">
        <v>-165.4</v>
      </c>
      <c r="K62" s="40">
        <f t="shared" si="16"/>
        <v>-158.4</v>
      </c>
      <c r="L62" s="51"/>
      <c r="M62" s="52"/>
      <c r="N62" s="6"/>
    </row>
    <row r="63" spans="1:14" x14ac:dyDescent="0.25">
      <c r="A63" s="13">
        <v>2019</v>
      </c>
      <c r="B63" s="13" t="s">
        <v>33</v>
      </c>
      <c r="C63" s="13">
        <v>9</v>
      </c>
      <c r="D63" s="32">
        <f t="shared" si="15"/>
        <v>43709</v>
      </c>
      <c r="E63" s="14">
        <v>-194.2</v>
      </c>
      <c r="F63" s="15">
        <v>50.4</v>
      </c>
      <c r="G63" s="15">
        <v>3.2</v>
      </c>
      <c r="H63" s="15">
        <v>7.2</v>
      </c>
      <c r="I63" s="14">
        <v>-7.8</v>
      </c>
      <c r="J63" s="14">
        <v>-141.19999999999999</v>
      </c>
      <c r="K63" s="40">
        <f t="shared" si="16"/>
        <v>-133.39999999999998</v>
      </c>
      <c r="L63" s="51"/>
      <c r="M63" s="52"/>
      <c r="N63" s="6"/>
    </row>
    <row r="64" spans="1:14" x14ac:dyDescent="0.25">
      <c r="A64" s="13">
        <v>2019</v>
      </c>
      <c r="B64" s="13" t="s">
        <v>34</v>
      </c>
      <c r="C64" s="13">
        <v>10</v>
      </c>
      <c r="D64" s="32">
        <f t="shared" si="15"/>
        <v>43739</v>
      </c>
      <c r="E64" s="14">
        <v>-194.2</v>
      </c>
      <c r="F64" s="15">
        <v>50.4</v>
      </c>
      <c r="G64" s="15">
        <v>10.5</v>
      </c>
      <c r="H64" s="15">
        <v>11.4</v>
      </c>
      <c r="I64" s="14">
        <v>-8.5</v>
      </c>
      <c r="J64" s="14">
        <v>-130.5</v>
      </c>
      <c r="K64" s="40">
        <f t="shared" si="16"/>
        <v>-122</v>
      </c>
      <c r="L64" s="51"/>
      <c r="M64" s="52"/>
      <c r="N64" s="6"/>
    </row>
    <row r="65" spans="1:14" x14ac:dyDescent="0.25">
      <c r="A65" s="13">
        <v>2019</v>
      </c>
      <c r="B65" s="13" t="s">
        <v>35</v>
      </c>
      <c r="C65" s="13">
        <v>11</v>
      </c>
      <c r="D65" s="32">
        <f t="shared" si="15"/>
        <v>43770</v>
      </c>
      <c r="E65" s="14">
        <v>-194.2</v>
      </c>
      <c r="F65" s="15">
        <v>50.4</v>
      </c>
      <c r="G65" s="15">
        <v>21.9</v>
      </c>
      <c r="H65" s="15">
        <v>12.2</v>
      </c>
      <c r="I65" s="14">
        <v>-9.1</v>
      </c>
      <c r="J65" s="14">
        <v>-118.9</v>
      </c>
      <c r="K65" s="40">
        <f t="shared" si="16"/>
        <v>-109.80000000000001</v>
      </c>
      <c r="L65" s="51"/>
      <c r="M65" s="52"/>
      <c r="N65" s="6"/>
    </row>
    <row r="66" spans="1:14" x14ac:dyDescent="0.25">
      <c r="A66" s="13">
        <v>2019</v>
      </c>
      <c r="B66" s="16" t="s">
        <v>36</v>
      </c>
      <c r="C66" s="16">
        <v>12</v>
      </c>
      <c r="D66" s="32">
        <f t="shared" si="15"/>
        <v>43800</v>
      </c>
      <c r="E66" s="17">
        <v>-194.3</v>
      </c>
      <c r="F66" s="18">
        <v>50.4</v>
      </c>
      <c r="G66" s="18">
        <v>34</v>
      </c>
      <c r="H66" s="18">
        <v>4.8</v>
      </c>
      <c r="I66" s="17">
        <v>-9.6999999999999993</v>
      </c>
      <c r="J66" s="17">
        <v>-114.7</v>
      </c>
      <c r="K66" s="41">
        <f t="shared" si="16"/>
        <v>-105</v>
      </c>
      <c r="L66" s="51"/>
      <c r="M66" s="52"/>
      <c r="N66" s="6"/>
    </row>
    <row r="67" spans="1:14" x14ac:dyDescent="0.25">
      <c r="A67" s="13">
        <v>2020</v>
      </c>
      <c r="B67" s="13" t="s">
        <v>26</v>
      </c>
      <c r="C67" s="13">
        <v>1</v>
      </c>
      <c r="D67" s="32">
        <f t="shared" si="15"/>
        <v>43831</v>
      </c>
      <c r="E67" s="14">
        <v>-137.69999999999999</v>
      </c>
      <c r="F67" s="19">
        <v>40.9</v>
      </c>
      <c r="G67" s="15">
        <v>0</v>
      </c>
      <c r="H67" s="14">
        <v>-17.600000000000001</v>
      </c>
      <c r="I67" s="14">
        <v>-0.6</v>
      </c>
      <c r="J67" s="14">
        <v>-115</v>
      </c>
      <c r="K67" s="40">
        <f t="shared" si="16"/>
        <v>-114.4</v>
      </c>
      <c r="L67" s="51"/>
      <c r="M67" s="52"/>
      <c r="N67" s="6"/>
    </row>
    <row r="68" spans="1:14" x14ac:dyDescent="0.25">
      <c r="A68" s="13">
        <v>2020</v>
      </c>
      <c r="B68" s="13" t="s">
        <v>27</v>
      </c>
      <c r="C68" s="13">
        <v>2</v>
      </c>
      <c r="D68" s="32">
        <f t="shared" si="15"/>
        <v>43862</v>
      </c>
      <c r="E68" s="14">
        <v>-122.2</v>
      </c>
      <c r="F68" s="19">
        <v>41.7</v>
      </c>
      <c r="G68" s="14">
        <v>-17.600000000000001</v>
      </c>
      <c r="H68" s="14">
        <v>-13.7</v>
      </c>
      <c r="I68" s="14">
        <v>-1.2</v>
      </c>
      <c r="J68" s="14">
        <v>-113.1</v>
      </c>
      <c r="K68" s="40">
        <f t="shared" si="16"/>
        <v>-111.89999999999999</v>
      </c>
      <c r="L68" s="51"/>
      <c r="M68" s="52"/>
      <c r="N68" s="6"/>
    </row>
    <row r="69" spans="1:14" x14ac:dyDescent="0.25">
      <c r="A69" s="13">
        <v>2020</v>
      </c>
      <c r="B69" s="13" t="s">
        <v>28</v>
      </c>
      <c r="C69" s="13">
        <v>3</v>
      </c>
      <c r="D69" s="32">
        <f t="shared" si="15"/>
        <v>43891</v>
      </c>
      <c r="E69" s="14">
        <v>-108.1</v>
      </c>
      <c r="F69" s="19">
        <v>40.6</v>
      </c>
      <c r="G69" s="14">
        <v>-31.4</v>
      </c>
      <c r="H69" s="14">
        <v>-11.3</v>
      </c>
      <c r="I69" s="14">
        <v>-1.9</v>
      </c>
      <c r="J69" s="14">
        <v>-112</v>
      </c>
      <c r="K69" s="40">
        <f t="shared" si="16"/>
        <v>-110.1</v>
      </c>
      <c r="L69" s="51"/>
      <c r="M69" s="52"/>
      <c r="N69" s="6"/>
    </row>
    <row r="70" spans="1:14" x14ac:dyDescent="0.25">
      <c r="A70" s="13">
        <v>2020</v>
      </c>
      <c r="B70" s="13" t="s">
        <v>29</v>
      </c>
      <c r="C70" s="13">
        <v>4</v>
      </c>
      <c r="D70" s="32">
        <f t="shared" si="15"/>
        <v>43922</v>
      </c>
      <c r="E70" s="14">
        <v>-95.1</v>
      </c>
      <c r="F70" s="19">
        <v>39.5</v>
      </c>
      <c r="G70" s="14">
        <v>-42.6</v>
      </c>
      <c r="H70" s="14">
        <v>-9.9</v>
      </c>
      <c r="I70" s="14">
        <v>-2.5</v>
      </c>
      <c r="J70" s="14">
        <v>-110.6</v>
      </c>
      <c r="K70" s="40">
        <f t="shared" si="16"/>
        <v>-108.1</v>
      </c>
      <c r="L70" s="51"/>
      <c r="M70" s="52"/>
      <c r="N70" s="6"/>
    </row>
    <row r="71" spans="1:14" x14ac:dyDescent="0.25">
      <c r="A71" s="13">
        <v>2020</v>
      </c>
      <c r="B71" s="13" t="s">
        <v>18</v>
      </c>
      <c r="C71" s="13">
        <v>5</v>
      </c>
      <c r="D71" s="32">
        <f t="shared" si="15"/>
        <v>43952</v>
      </c>
      <c r="E71" s="14">
        <v>-84.2</v>
      </c>
      <c r="F71" s="19">
        <v>38.4</v>
      </c>
      <c r="G71" s="14">
        <v>-52.5</v>
      </c>
      <c r="H71" s="14">
        <v>-7.6</v>
      </c>
      <c r="I71" s="14">
        <v>-3</v>
      </c>
      <c r="J71" s="14">
        <v>-109.1</v>
      </c>
      <c r="K71" s="40">
        <f t="shared" si="16"/>
        <v>-106.1</v>
      </c>
      <c r="L71" s="51"/>
      <c r="M71" s="52"/>
      <c r="N71" s="6"/>
    </row>
    <row r="72" spans="1:14" x14ac:dyDescent="0.25">
      <c r="A72" s="13">
        <v>2020</v>
      </c>
      <c r="B72" s="13" t="s">
        <v>30</v>
      </c>
      <c r="C72" s="13">
        <v>6</v>
      </c>
      <c r="D72" s="32">
        <f t="shared" si="15"/>
        <v>43983</v>
      </c>
      <c r="E72" s="14">
        <v>-77</v>
      </c>
      <c r="F72" s="19">
        <v>37.299999999999997</v>
      </c>
      <c r="G72" s="14">
        <v>-60.2</v>
      </c>
      <c r="H72" s="14">
        <v>-2.8</v>
      </c>
      <c r="I72" s="14">
        <v>-3.6</v>
      </c>
      <c r="J72" s="14">
        <v>-106.4</v>
      </c>
      <c r="K72" s="40">
        <f t="shared" si="16"/>
        <v>-102.80000000000001</v>
      </c>
      <c r="L72" s="51"/>
      <c r="M72" s="52"/>
      <c r="N72" s="6"/>
    </row>
    <row r="73" spans="1:14" x14ac:dyDescent="0.25">
      <c r="A73" s="13">
        <v>2020</v>
      </c>
      <c r="B73" s="13" t="s">
        <v>31</v>
      </c>
      <c r="C73" s="13">
        <v>7</v>
      </c>
      <c r="D73" s="32">
        <f t="shared" si="15"/>
        <v>44013</v>
      </c>
      <c r="E73" s="14">
        <v>-66</v>
      </c>
      <c r="F73" s="19">
        <v>36.1</v>
      </c>
      <c r="G73" s="14">
        <v>-63</v>
      </c>
      <c r="H73" s="14">
        <v>-6.3</v>
      </c>
      <c r="I73" s="14">
        <v>-4.3</v>
      </c>
      <c r="J73" s="14">
        <v>-103.6</v>
      </c>
      <c r="K73" s="40">
        <f t="shared" si="16"/>
        <v>-99.3</v>
      </c>
      <c r="L73" s="51"/>
      <c r="M73" s="52"/>
      <c r="N73" s="6"/>
    </row>
    <row r="74" spans="1:14" x14ac:dyDescent="0.25">
      <c r="A74" s="13">
        <v>2020</v>
      </c>
      <c r="B74" s="13" t="s">
        <v>32</v>
      </c>
      <c r="C74" s="13">
        <v>8</v>
      </c>
      <c r="D74" s="32">
        <f t="shared" si="15"/>
        <v>44044</v>
      </c>
      <c r="E74" s="14">
        <v>-55.5</v>
      </c>
      <c r="F74" s="19">
        <v>34.9</v>
      </c>
      <c r="G74" s="14">
        <v>-69.3</v>
      </c>
      <c r="H74" s="15">
        <v>0.6</v>
      </c>
      <c r="I74" s="14">
        <v>-4.8</v>
      </c>
      <c r="J74" s="14">
        <v>-94.2</v>
      </c>
      <c r="K74" s="40">
        <f t="shared" si="16"/>
        <v>-89.4</v>
      </c>
      <c r="L74" s="51"/>
      <c r="M74" s="52"/>
      <c r="N74" s="6"/>
    </row>
    <row r="75" spans="1:14" x14ac:dyDescent="0.25">
      <c r="A75" s="13">
        <v>2020</v>
      </c>
      <c r="B75" s="13" t="s">
        <v>33</v>
      </c>
      <c r="C75" s="13">
        <v>9</v>
      </c>
      <c r="D75" s="32">
        <f t="shared" si="15"/>
        <v>44075</v>
      </c>
      <c r="E75" s="14">
        <v>-46.1</v>
      </c>
      <c r="F75" s="19">
        <v>33.799999999999997</v>
      </c>
      <c r="G75" s="14">
        <v>-68.8</v>
      </c>
      <c r="H75" s="15">
        <v>4.3</v>
      </c>
      <c r="I75" s="14">
        <v>-5.3</v>
      </c>
      <c r="J75" s="14">
        <v>-82</v>
      </c>
      <c r="K75" s="40">
        <f t="shared" si="16"/>
        <v>-76.7</v>
      </c>
      <c r="L75" s="51"/>
      <c r="M75" s="52"/>
      <c r="N75" s="6"/>
    </row>
    <row r="76" spans="1:14" x14ac:dyDescent="0.25">
      <c r="A76" s="13">
        <v>2020</v>
      </c>
      <c r="B76" s="13" t="s">
        <v>34</v>
      </c>
      <c r="C76" s="13">
        <v>10</v>
      </c>
      <c r="D76" s="32">
        <f t="shared" si="15"/>
        <v>44105</v>
      </c>
      <c r="E76" s="14">
        <v>-35.799999999999997</v>
      </c>
      <c r="F76" s="19">
        <v>32.700000000000003</v>
      </c>
      <c r="G76" s="14">
        <v>-64.5</v>
      </c>
      <c r="H76" s="15">
        <v>3.3</v>
      </c>
      <c r="I76" s="14">
        <v>-5.6</v>
      </c>
      <c r="J76" s="14">
        <v>-69.900000000000006</v>
      </c>
      <c r="K76" s="40">
        <f t="shared" si="16"/>
        <v>-64.300000000000011</v>
      </c>
      <c r="L76" s="51"/>
      <c r="M76" s="52"/>
      <c r="N76" s="6"/>
    </row>
    <row r="77" spans="1:14" x14ac:dyDescent="0.25">
      <c r="A77" s="13">
        <v>2020</v>
      </c>
      <c r="B77" s="13" t="s">
        <v>35</v>
      </c>
      <c r="C77" s="13">
        <v>11</v>
      </c>
      <c r="D77" s="32">
        <f t="shared" si="15"/>
        <v>44136</v>
      </c>
      <c r="E77" s="14">
        <v>-23.7</v>
      </c>
      <c r="F77" s="19">
        <v>31.4</v>
      </c>
      <c r="G77" s="14">
        <v>-61.2</v>
      </c>
      <c r="H77" s="15">
        <v>29.9</v>
      </c>
      <c r="I77" s="14">
        <v>-5.8</v>
      </c>
      <c r="J77" s="14">
        <v>-29.3</v>
      </c>
      <c r="K77" s="40">
        <f t="shared" si="16"/>
        <v>-23.5</v>
      </c>
      <c r="L77" s="51"/>
      <c r="M77" s="52"/>
      <c r="N77" s="6"/>
    </row>
    <row r="78" spans="1:14" x14ac:dyDescent="0.25">
      <c r="A78" s="27">
        <v>2020</v>
      </c>
      <c r="B78" s="16" t="s">
        <v>36</v>
      </c>
      <c r="C78" s="16">
        <v>12</v>
      </c>
      <c r="D78" s="32">
        <f t="shared" si="15"/>
        <v>44166</v>
      </c>
      <c r="E78" s="17">
        <v>-9.1</v>
      </c>
      <c r="F78" s="20">
        <v>30.1</v>
      </c>
      <c r="G78" s="17">
        <v>-31.2</v>
      </c>
      <c r="H78" s="17">
        <v>-4.5</v>
      </c>
      <c r="I78" s="17">
        <v>-5.9</v>
      </c>
      <c r="J78" s="17">
        <v>-20.6</v>
      </c>
      <c r="K78" s="41">
        <f t="shared" si="16"/>
        <v>-14.700000000000001</v>
      </c>
      <c r="L78" s="51"/>
      <c r="M78" s="52"/>
      <c r="N78" s="6"/>
    </row>
    <row r="79" spans="1:14" x14ac:dyDescent="0.25">
      <c r="A79" s="28">
        <v>2021</v>
      </c>
      <c r="B79" s="25" t="s">
        <v>26</v>
      </c>
      <c r="C79" s="13">
        <v>1</v>
      </c>
      <c r="D79" s="32">
        <f t="shared" si="15"/>
        <v>44197</v>
      </c>
      <c r="E79" s="21">
        <v>18.600000000000001</v>
      </c>
      <c r="F79" s="22">
        <v>-39.200000000000003</v>
      </c>
      <c r="G79" s="21">
        <v>0</v>
      </c>
      <c r="H79" s="21">
        <v>1.5</v>
      </c>
      <c r="I79" s="22">
        <v>-0.1</v>
      </c>
      <c r="J79" s="22">
        <v>-19.2</v>
      </c>
      <c r="K79" s="42">
        <f t="shared" si="16"/>
        <v>-19.099999999999998</v>
      </c>
      <c r="L79" s="51"/>
      <c r="M79" s="52"/>
      <c r="N79" s="6"/>
    </row>
    <row r="80" spans="1:14" x14ac:dyDescent="0.25">
      <c r="A80" s="28">
        <v>2021</v>
      </c>
      <c r="B80" s="25" t="s">
        <v>27</v>
      </c>
      <c r="C80" s="13">
        <v>2</v>
      </c>
      <c r="D80" s="32">
        <f t="shared" si="15"/>
        <v>44228</v>
      </c>
      <c r="E80" s="21">
        <v>18.600000000000001</v>
      </c>
      <c r="F80" s="22">
        <v>-39.200000000000003</v>
      </c>
      <c r="G80" s="21">
        <v>1.5</v>
      </c>
      <c r="H80" s="21">
        <v>6</v>
      </c>
      <c r="I80" s="22">
        <v>-0.2</v>
      </c>
      <c r="J80" s="22">
        <v>-13.3</v>
      </c>
      <c r="K80" s="42">
        <f t="shared" si="16"/>
        <v>-13.100000000000001</v>
      </c>
      <c r="L80" s="51"/>
      <c r="M80" s="52"/>
      <c r="N80" s="6"/>
    </row>
    <row r="81" spans="1:14" x14ac:dyDescent="0.25">
      <c r="A81" s="28">
        <v>2021</v>
      </c>
      <c r="B81" s="25" t="s">
        <v>28</v>
      </c>
      <c r="C81" s="13">
        <v>3</v>
      </c>
      <c r="D81" s="32">
        <f t="shared" si="15"/>
        <v>44256</v>
      </c>
      <c r="E81" s="21">
        <v>19.100000000000001</v>
      </c>
      <c r="F81" s="22">
        <v>-39.200000000000003</v>
      </c>
      <c r="G81" s="21">
        <v>7.5</v>
      </c>
      <c r="H81" s="21">
        <v>11.5</v>
      </c>
      <c r="I81" s="22">
        <v>-0.3</v>
      </c>
      <c r="J81" s="22">
        <v>-1.5</v>
      </c>
      <c r="K81" s="42">
        <f t="shared" si="16"/>
        <v>-1.2</v>
      </c>
      <c r="L81" s="51"/>
      <c r="M81" s="52"/>
      <c r="N81" s="6"/>
    </row>
    <row r="82" spans="1:14" x14ac:dyDescent="0.25">
      <c r="A82" s="28">
        <v>2021</v>
      </c>
      <c r="B82" s="25" t="s">
        <v>29</v>
      </c>
      <c r="C82" s="13">
        <v>4</v>
      </c>
      <c r="D82" s="32">
        <f t="shared" si="15"/>
        <v>44287</v>
      </c>
      <c r="E82" s="21">
        <v>19.100000000000001</v>
      </c>
      <c r="F82" s="22">
        <v>-39.200000000000003</v>
      </c>
      <c r="G82" s="21">
        <v>18.899999999999999</v>
      </c>
      <c r="H82" s="21">
        <v>4.9000000000000004</v>
      </c>
      <c r="I82" s="22">
        <v>-0.3</v>
      </c>
      <c r="J82" s="21">
        <v>3.5</v>
      </c>
      <c r="K82" s="43">
        <f t="shared" si="16"/>
        <v>3.8</v>
      </c>
      <c r="L82" s="51"/>
      <c r="M82" s="52"/>
      <c r="N82" s="6"/>
    </row>
    <row r="83" spans="1:14" x14ac:dyDescent="0.25">
      <c r="A83" s="28">
        <v>2021</v>
      </c>
      <c r="B83" s="25" t="s">
        <v>18</v>
      </c>
      <c r="C83" s="13">
        <v>5</v>
      </c>
      <c r="D83" s="32">
        <f t="shared" si="15"/>
        <v>44317</v>
      </c>
      <c r="E83" s="21">
        <v>19.100000000000001</v>
      </c>
      <c r="F83" s="22">
        <v>-39.200000000000003</v>
      </c>
      <c r="G83" s="21">
        <v>23.9</v>
      </c>
      <c r="H83" s="21">
        <v>13.3</v>
      </c>
      <c r="I83" s="22">
        <v>-0.2</v>
      </c>
      <c r="J83" s="21">
        <v>16.899999999999999</v>
      </c>
      <c r="K83" s="43">
        <f t="shared" si="16"/>
        <v>17.099999999999998</v>
      </c>
      <c r="L83" s="51"/>
      <c r="M83" s="52"/>
      <c r="N83" s="6"/>
    </row>
    <row r="84" spans="1:14" x14ac:dyDescent="0.25">
      <c r="A84" s="28">
        <v>2021</v>
      </c>
      <c r="B84" s="25" t="s">
        <v>30</v>
      </c>
      <c r="C84" s="13">
        <v>6</v>
      </c>
      <c r="D84" s="32">
        <f t="shared" si="15"/>
        <v>44348</v>
      </c>
      <c r="E84" s="21">
        <v>19.100000000000001</v>
      </c>
      <c r="F84" s="22">
        <v>-39.200000000000003</v>
      </c>
      <c r="G84" s="21">
        <v>37.200000000000003</v>
      </c>
      <c r="H84" s="21">
        <v>7.1</v>
      </c>
      <c r="I84" s="22">
        <v>-0.1</v>
      </c>
      <c r="J84" s="21">
        <v>24.1</v>
      </c>
      <c r="K84" s="43">
        <f t="shared" si="16"/>
        <v>24.200000000000003</v>
      </c>
      <c r="L84" s="51"/>
      <c r="M84" s="52"/>
      <c r="N84" s="6"/>
    </row>
    <row r="85" spans="1:14" x14ac:dyDescent="0.25">
      <c r="A85" s="28">
        <v>2021</v>
      </c>
      <c r="B85" s="25" t="s">
        <v>31</v>
      </c>
      <c r="C85" s="13">
        <v>7</v>
      </c>
      <c r="D85" s="32">
        <f t="shared" si="15"/>
        <v>44378</v>
      </c>
      <c r="E85" s="21">
        <v>19.100000000000001</v>
      </c>
      <c r="F85" s="22">
        <v>-39.200000000000003</v>
      </c>
      <c r="G85" s="21">
        <v>44.3</v>
      </c>
      <c r="H85" s="21">
        <v>7.6</v>
      </c>
      <c r="I85" s="21">
        <v>0</v>
      </c>
      <c r="J85" s="21">
        <v>31.8</v>
      </c>
      <c r="K85" s="43">
        <f t="shared" si="16"/>
        <v>31.8</v>
      </c>
      <c r="L85" s="51"/>
      <c r="M85" s="52"/>
      <c r="N85" s="6"/>
    </row>
    <row r="86" spans="1:14" x14ac:dyDescent="0.25">
      <c r="A86" s="28">
        <v>2021</v>
      </c>
      <c r="B86" s="25" t="s">
        <v>32</v>
      </c>
      <c r="C86" s="13">
        <v>8</v>
      </c>
      <c r="D86" s="32">
        <f t="shared" si="15"/>
        <v>44409</v>
      </c>
      <c r="E86" s="21">
        <v>19.100000000000001</v>
      </c>
      <c r="F86" s="22">
        <v>-39.200000000000003</v>
      </c>
      <c r="G86" s="21">
        <v>51.9</v>
      </c>
      <c r="H86" s="21">
        <v>8.8000000000000007</v>
      </c>
      <c r="I86" s="21">
        <v>0.2</v>
      </c>
      <c r="J86" s="21">
        <v>40.700000000000003</v>
      </c>
      <c r="K86" s="43">
        <f t="shared" si="16"/>
        <v>40.5</v>
      </c>
      <c r="L86" s="51"/>
      <c r="M86" s="52"/>
      <c r="N86" s="6"/>
    </row>
    <row r="87" spans="1:14" x14ac:dyDescent="0.25">
      <c r="A87" s="28">
        <v>2021</v>
      </c>
      <c r="B87" s="25" t="s">
        <v>33</v>
      </c>
      <c r="C87" s="13">
        <v>9</v>
      </c>
      <c r="D87" s="32">
        <f t="shared" si="15"/>
        <v>44440</v>
      </c>
      <c r="E87" s="21">
        <v>19.100000000000001</v>
      </c>
      <c r="F87" s="22">
        <v>-39.200000000000003</v>
      </c>
      <c r="G87" s="21">
        <v>60.6</v>
      </c>
      <c r="H87" s="21">
        <v>8.9</v>
      </c>
      <c r="I87" s="21">
        <v>0.5</v>
      </c>
      <c r="J87" s="21">
        <v>49.8</v>
      </c>
      <c r="K87" s="43">
        <f t="shared" si="16"/>
        <v>49.3</v>
      </c>
      <c r="L87" s="51"/>
      <c r="M87" s="52"/>
      <c r="N87" s="6"/>
    </row>
    <row r="88" spans="1:14" x14ac:dyDescent="0.25">
      <c r="A88" s="28">
        <v>2021</v>
      </c>
      <c r="B88" s="25" t="s">
        <v>34</v>
      </c>
      <c r="C88" s="13">
        <v>10</v>
      </c>
      <c r="D88" s="32">
        <f t="shared" si="15"/>
        <v>44470</v>
      </c>
      <c r="E88" s="21">
        <v>19.100000000000001</v>
      </c>
      <c r="F88" s="22">
        <v>-39.200000000000003</v>
      </c>
      <c r="G88" s="21">
        <v>69.5</v>
      </c>
      <c r="H88" s="21">
        <v>7.9</v>
      </c>
      <c r="I88" s="21">
        <v>0.7</v>
      </c>
      <c r="J88" s="21">
        <v>58</v>
      </c>
      <c r="K88" s="43">
        <f t="shared" si="16"/>
        <v>57.3</v>
      </c>
      <c r="L88" s="51"/>
      <c r="M88" s="52"/>
      <c r="N88" s="6"/>
    </row>
    <row r="89" spans="1:14" x14ac:dyDescent="0.25">
      <c r="A89" s="28">
        <v>2021</v>
      </c>
      <c r="B89" s="25" t="s">
        <v>35</v>
      </c>
      <c r="C89" s="13">
        <v>11</v>
      </c>
      <c r="D89" s="32">
        <f t="shared" si="15"/>
        <v>44501</v>
      </c>
      <c r="E89" s="21">
        <v>19.100000000000001</v>
      </c>
      <c r="F89" s="22">
        <v>-39.200000000000003</v>
      </c>
      <c r="G89" s="21">
        <v>77.400000000000006</v>
      </c>
      <c r="H89" s="21">
        <v>41.1</v>
      </c>
      <c r="I89" s="21">
        <v>1.2</v>
      </c>
      <c r="J89" s="21">
        <v>99.6</v>
      </c>
      <c r="K89" s="43">
        <f t="shared" si="16"/>
        <v>98.399999999999991</v>
      </c>
      <c r="L89" s="51"/>
      <c r="M89" s="52"/>
      <c r="N89" s="6"/>
    </row>
    <row r="90" spans="1:14" x14ac:dyDescent="0.25">
      <c r="A90" s="28">
        <v>2021</v>
      </c>
      <c r="B90" s="26" t="s">
        <v>36</v>
      </c>
      <c r="C90" s="16">
        <v>12</v>
      </c>
      <c r="D90" s="32">
        <f t="shared" si="15"/>
        <v>44531</v>
      </c>
      <c r="E90" s="23">
        <v>19.100000000000001</v>
      </c>
      <c r="F90" s="24">
        <v>-39.200000000000003</v>
      </c>
      <c r="G90" s="23">
        <v>118.5</v>
      </c>
      <c r="H90" s="23">
        <v>44.4</v>
      </c>
      <c r="I90" s="23">
        <v>2</v>
      </c>
      <c r="J90" s="23">
        <v>144.69999999999999</v>
      </c>
      <c r="K90" s="44">
        <f t="shared" si="16"/>
        <v>142.69999999999999</v>
      </c>
      <c r="L90" s="51">
        <f>K90</f>
        <v>142.69999999999999</v>
      </c>
      <c r="M90" s="52">
        <f>((L90)*1000000)/$J$15</f>
        <v>1.629680412520915E-2</v>
      </c>
      <c r="N90" s="6"/>
    </row>
    <row r="91" spans="1:14" x14ac:dyDescent="0.25">
      <c r="A91" s="28">
        <v>2022</v>
      </c>
      <c r="B91" s="25" t="s">
        <v>26</v>
      </c>
      <c r="C91" s="13">
        <v>1</v>
      </c>
      <c r="D91" s="32">
        <f t="shared" si="15"/>
        <v>44562</v>
      </c>
      <c r="E91" s="21">
        <v>-21.5</v>
      </c>
      <c r="F91" s="22">
        <v>166.2</v>
      </c>
      <c r="G91" s="21">
        <v>0</v>
      </c>
      <c r="H91" s="21">
        <v>-1.4</v>
      </c>
      <c r="I91" s="22">
        <v>0.8</v>
      </c>
      <c r="J91" s="22">
        <v>144.1</v>
      </c>
      <c r="K91" s="42">
        <f t="shared" si="16"/>
        <v>143.29999999999998</v>
      </c>
      <c r="L91" s="51"/>
      <c r="M91" s="52"/>
      <c r="N91" s="6"/>
    </row>
    <row r="92" spans="1:14" x14ac:dyDescent="0.25">
      <c r="A92" s="28">
        <v>2022</v>
      </c>
      <c r="B92" s="25" t="s">
        <v>27</v>
      </c>
      <c r="C92" s="13">
        <v>2</v>
      </c>
      <c r="D92" s="32">
        <f t="shared" si="15"/>
        <v>44593</v>
      </c>
      <c r="E92" s="21">
        <v>-21.5</v>
      </c>
      <c r="F92" s="22">
        <v>166.2</v>
      </c>
      <c r="G92" s="21">
        <v>-1.4</v>
      </c>
      <c r="H92" s="21">
        <v>1.2</v>
      </c>
      <c r="I92" s="22">
        <v>1.5</v>
      </c>
      <c r="J92" s="22">
        <v>146</v>
      </c>
      <c r="K92" s="42">
        <f t="shared" si="16"/>
        <v>144.5</v>
      </c>
      <c r="L92" s="51"/>
      <c r="M92" s="52"/>
      <c r="N92" s="6"/>
    </row>
    <row r="93" spans="1:14" x14ac:dyDescent="0.25">
      <c r="A93" s="28">
        <v>2022</v>
      </c>
      <c r="B93" s="25" t="s">
        <v>28</v>
      </c>
      <c r="C93" s="13">
        <v>3</v>
      </c>
      <c r="D93" s="32">
        <f t="shared" si="15"/>
        <v>44621</v>
      </c>
      <c r="E93" s="21">
        <v>-21.5</v>
      </c>
      <c r="F93" s="22">
        <v>166.2</v>
      </c>
      <c r="G93" s="21">
        <v>-0.2</v>
      </c>
      <c r="H93" s="21">
        <v>61.5</v>
      </c>
      <c r="I93" s="22">
        <v>2.6</v>
      </c>
      <c r="J93" s="22">
        <v>208.6</v>
      </c>
      <c r="K93" s="42">
        <f t="shared" si="16"/>
        <v>206</v>
      </c>
      <c r="L93" s="51"/>
      <c r="M93" s="52"/>
      <c r="N93" s="6"/>
    </row>
    <row r="94" spans="1:14" x14ac:dyDescent="0.25">
      <c r="A94" s="28">
        <v>2022</v>
      </c>
      <c r="B94" s="25" t="s">
        <v>29</v>
      </c>
      <c r="C94" s="13">
        <v>4</v>
      </c>
      <c r="D94" s="32">
        <f t="shared" si="15"/>
        <v>44652</v>
      </c>
      <c r="E94" s="21">
        <v>-21.5</v>
      </c>
      <c r="F94" s="22">
        <v>166.2</v>
      </c>
      <c r="G94" s="21">
        <v>61.2</v>
      </c>
      <c r="H94" s="21">
        <v>13</v>
      </c>
      <c r="I94" s="22">
        <v>3.8</v>
      </c>
      <c r="J94" s="21">
        <v>222.7</v>
      </c>
      <c r="K94" s="43">
        <f t="shared" si="16"/>
        <v>218.89999999999998</v>
      </c>
      <c r="L94" s="51"/>
      <c r="M94" s="52"/>
      <c r="N94" s="6"/>
    </row>
    <row r="95" spans="1:14" x14ac:dyDescent="0.25">
      <c r="A95" s="28">
        <v>2022</v>
      </c>
      <c r="B95" s="25" t="s">
        <v>18</v>
      </c>
      <c r="C95" s="13">
        <v>5</v>
      </c>
      <c r="D95" s="32">
        <f t="shared" si="15"/>
        <v>44682</v>
      </c>
      <c r="E95" s="21">
        <v>-21.5</v>
      </c>
      <c r="F95" s="22">
        <v>166.2</v>
      </c>
      <c r="G95" s="21">
        <v>74.2</v>
      </c>
      <c r="H95" s="21">
        <v>11.5</v>
      </c>
      <c r="I95" s="22">
        <v>5</v>
      </c>
      <c r="J95" s="21">
        <v>235.4</v>
      </c>
      <c r="K95" s="43">
        <f t="shared" si="16"/>
        <v>230.4</v>
      </c>
      <c r="L95" s="51"/>
      <c r="M95" s="52"/>
      <c r="N95" s="6"/>
    </row>
    <row r="96" spans="1:14" x14ac:dyDescent="0.25">
      <c r="A96" s="28">
        <v>2022</v>
      </c>
      <c r="B96" s="25" t="s">
        <v>30</v>
      </c>
      <c r="C96" s="13">
        <v>6</v>
      </c>
      <c r="D96" s="32">
        <f t="shared" si="15"/>
        <v>44713</v>
      </c>
      <c r="E96" s="21">
        <v>-21.5</v>
      </c>
      <c r="F96" s="22">
        <v>166.2</v>
      </c>
      <c r="G96" s="21">
        <v>85.7</v>
      </c>
      <c r="H96" s="21">
        <v>34.5</v>
      </c>
      <c r="I96" s="22">
        <v>6.4</v>
      </c>
      <c r="J96" s="21">
        <v>271.3</v>
      </c>
      <c r="K96" s="43">
        <f t="shared" si="16"/>
        <v>264.90000000000003</v>
      </c>
      <c r="L96" s="51"/>
      <c r="M96" s="52"/>
      <c r="N96" s="6"/>
    </row>
    <row r="97" spans="1:14" x14ac:dyDescent="0.25">
      <c r="A97" s="28">
        <v>2022</v>
      </c>
      <c r="B97" s="25" t="s">
        <v>31</v>
      </c>
      <c r="C97" s="13">
        <v>7</v>
      </c>
      <c r="D97" s="32">
        <f t="shared" si="15"/>
        <v>44743</v>
      </c>
      <c r="E97" s="21">
        <v>-21.5</v>
      </c>
      <c r="F97" s="22">
        <v>166.2</v>
      </c>
      <c r="G97" s="21">
        <v>120.2</v>
      </c>
      <c r="H97" s="21">
        <v>7</v>
      </c>
      <c r="I97" s="21">
        <v>7.8</v>
      </c>
      <c r="J97" s="21">
        <v>279.8</v>
      </c>
      <c r="K97" s="43">
        <f t="shared" si="16"/>
        <v>272</v>
      </c>
      <c r="L97" s="51"/>
      <c r="M97" s="52"/>
      <c r="N97" s="6"/>
    </row>
    <row r="98" spans="1:14" x14ac:dyDescent="0.25">
      <c r="A98" s="28">
        <v>2022</v>
      </c>
      <c r="B98" s="25" t="s">
        <v>32</v>
      </c>
      <c r="C98" s="13">
        <v>8</v>
      </c>
      <c r="D98" s="32">
        <f t="shared" si="15"/>
        <v>44774</v>
      </c>
      <c r="E98" s="21">
        <v>-21.5</v>
      </c>
      <c r="F98" s="22">
        <v>166.2</v>
      </c>
      <c r="G98" s="21">
        <v>127.2</v>
      </c>
      <c r="H98" s="21">
        <v>28</v>
      </c>
      <c r="I98" s="21">
        <v>9.4</v>
      </c>
      <c r="J98" s="21">
        <v>309.39999999999998</v>
      </c>
      <c r="K98" s="43">
        <f t="shared" si="16"/>
        <v>300</v>
      </c>
      <c r="L98" s="51"/>
      <c r="M98" s="52"/>
      <c r="N98" s="6"/>
    </row>
    <row r="99" spans="1:14" x14ac:dyDescent="0.25">
      <c r="A99" s="28">
        <v>2022</v>
      </c>
      <c r="B99" s="25" t="s">
        <v>33</v>
      </c>
      <c r="C99" s="13">
        <v>9</v>
      </c>
      <c r="D99" s="32">
        <f t="shared" si="15"/>
        <v>44805</v>
      </c>
      <c r="E99" s="21">
        <v>-21.9</v>
      </c>
      <c r="F99" s="22">
        <v>166.2</v>
      </c>
      <c r="G99" s="21">
        <v>155.19999999999999</v>
      </c>
      <c r="H99" s="21">
        <v>19.2</v>
      </c>
      <c r="I99" s="21">
        <v>11</v>
      </c>
      <c r="J99" s="21">
        <v>329.7</v>
      </c>
      <c r="K99" s="43">
        <f t="shared" si="16"/>
        <v>318.7</v>
      </c>
      <c r="L99" s="51"/>
      <c r="M99" s="52"/>
      <c r="N99" s="6"/>
    </row>
    <row r="100" spans="1:14" x14ac:dyDescent="0.25">
      <c r="A100" s="28">
        <v>2022</v>
      </c>
      <c r="B100" s="25" t="s">
        <v>34</v>
      </c>
      <c r="C100" s="13">
        <v>10</v>
      </c>
      <c r="D100" s="32">
        <f t="shared" si="15"/>
        <v>44835</v>
      </c>
      <c r="E100" s="21">
        <v>-21.9</v>
      </c>
      <c r="F100" s="22">
        <v>166.2</v>
      </c>
      <c r="G100" s="21">
        <v>174.4</v>
      </c>
      <c r="H100" s="21">
        <v>7.4</v>
      </c>
      <c r="I100" s="21">
        <v>12.6</v>
      </c>
      <c r="J100" s="21">
        <v>338.8</v>
      </c>
      <c r="K100" s="43">
        <f t="shared" si="16"/>
        <v>326.2</v>
      </c>
      <c r="L100" s="51"/>
      <c r="M100" s="52"/>
      <c r="N100" s="6"/>
    </row>
    <row r="101" spans="1:14" x14ac:dyDescent="0.25">
      <c r="A101" s="28">
        <v>2022</v>
      </c>
      <c r="B101" s="25" t="s">
        <v>35</v>
      </c>
      <c r="C101" s="13">
        <v>11</v>
      </c>
      <c r="D101" s="32">
        <f t="shared" si="15"/>
        <v>44866</v>
      </c>
      <c r="E101" s="21">
        <v>-21.9</v>
      </c>
      <c r="F101" s="22">
        <v>166.2</v>
      </c>
      <c r="G101" s="21">
        <v>181.8</v>
      </c>
      <c r="H101" s="21">
        <v>3.4</v>
      </c>
      <c r="I101" s="21">
        <v>14.3</v>
      </c>
      <c r="J101" s="21">
        <v>343.9</v>
      </c>
      <c r="K101" s="43">
        <f t="shared" si="16"/>
        <v>329.59999999999997</v>
      </c>
      <c r="L101" s="51"/>
      <c r="M101" s="52"/>
      <c r="N101" s="6"/>
    </row>
    <row r="102" spans="1:14" x14ac:dyDescent="0.25">
      <c r="A102" s="28">
        <v>2022</v>
      </c>
      <c r="B102" s="26" t="s">
        <v>36</v>
      </c>
      <c r="C102" s="16">
        <v>12</v>
      </c>
      <c r="D102" s="32">
        <f t="shared" si="15"/>
        <v>44896</v>
      </c>
      <c r="E102" s="23">
        <v>-21.9</v>
      </c>
      <c r="F102" s="24">
        <v>166.2</v>
      </c>
      <c r="G102" s="23">
        <v>185.2</v>
      </c>
      <c r="H102" s="23">
        <v>-37.9</v>
      </c>
      <c r="I102" s="23">
        <v>15.9</v>
      </c>
      <c r="J102" s="23">
        <v>307.5</v>
      </c>
      <c r="K102" s="44">
        <f t="shared" si="16"/>
        <v>291.60000000000002</v>
      </c>
      <c r="L102" s="51">
        <f>K102-K90</f>
        <v>148.90000000000003</v>
      </c>
      <c r="M102" s="52">
        <f>((L102)*1000000)/$J$15</f>
        <v>1.700486429042497E-2</v>
      </c>
      <c r="N102" s="6"/>
    </row>
    <row r="103" spans="1:14" x14ac:dyDescent="0.25">
      <c r="A103" s="28">
        <v>2023</v>
      </c>
      <c r="B103" s="55" t="s">
        <v>26</v>
      </c>
      <c r="C103" s="13">
        <v>1</v>
      </c>
      <c r="D103" s="32">
        <f t="shared" si="15"/>
        <v>44927</v>
      </c>
      <c r="E103" s="29">
        <v>153.5</v>
      </c>
      <c r="F103" s="29">
        <v>153.9</v>
      </c>
      <c r="G103" s="29">
        <v>0</v>
      </c>
      <c r="H103" s="29">
        <v>12.3</v>
      </c>
      <c r="I103" s="29">
        <v>1.6</v>
      </c>
      <c r="J103" s="29">
        <v>321.39999999999998</v>
      </c>
      <c r="K103" s="45">
        <f>J103-I103</f>
        <v>319.79999999999995</v>
      </c>
      <c r="L103" s="51"/>
      <c r="M103" s="52"/>
      <c r="N103" s="6"/>
    </row>
    <row r="104" spans="1:14" x14ac:dyDescent="0.25">
      <c r="A104" s="28">
        <v>2023</v>
      </c>
      <c r="B104" s="55" t="s">
        <v>27</v>
      </c>
      <c r="C104" s="13">
        <v>2</v>
      </c>
      <c r="D104" s="32">
        <f t="shared" si="15"/>
        <v>44958</v>
      </c>
      <c r="E104" s="29">
        <v>152.9</v>
      </c>
      <c r="F104" s="29">
        <v>154</v>
      </c>
      <c r="G104" s="29">
        <v>12.3</v>
      </c>
      <c r="H104" s="29">
        <v>19.3</v>
      </c>
      <c r="I104" s="29">
        <v>3.4</v>
      </c>
      <c r="J104" s="29">
        <v>341.9</v>
      </c>
      <c r="K104" s="45">
        <f t="shared" si="16"/>
        <v>338.5</v>
      </c>
      <c r="L104" s="51"/>
      <c r="M104" s="52"/>
      <c r="N104" s="6"/>
    </row>
    <row r="105" spans="1:14" x14ac:dyDescent="0.25">
      <c r="A105" s="28">
        <v>2023</v>
      </c>
      <c r="B105" s="55" t="s">
        <v>28</v>
      </c>
      <c r="C105" s="13">
        <v>3</v>
      </c>
      <c r="D105" s="32">
        <f t="shared" si="15"/>
        <v>44986</v>
      </c>
      <c r="E105" s="29">
        <v>152.9</v>
      </c>
      <c r="F105" s="29">
        <v>154</v>
      </c>
      <c r="G105" s="29">
        <v>31.6</v>
      </c>
      <c r="H105" s="30">
        <v>-150.6</v>
      </c>
      <c r="I105" s="30">
        <v>-6</v>
      </c>
      <c r="J105" s="29">
        <v>181.9</v>
      </c>
      <c r="K105" s="45">
        <f t="shared" si="16"/>
        <v>187.9</v>
      </c>
      <c r="L105" s="51"/>
      <c r="M105" s="52"/>
      <c r="N105" s="47" t="s">
        <v>60</v>
      </c>
    </row>
    <row r="106" spans="1:14" x14ac:dyDescent="0.25">
      <c r="A106" s="28">
        <v>2023</v>
      </c>
      <c r="B106" s="55" t="s">
        <v>29</v>
      </c>
      <c r="C106" s="13">
        <v>4</v>
      </c>
      <c r="D106" s="32">
        <f t="shared" si="15"/>
        <v>45017</v>
      </c>
      <c r="E106" s="29">
        <v>152.9</v>
      </c>
      <c r="F106" s="29">
        <v>154</v>
      </c>
      <c r="G106" s="30">
        <v>-119</v>
      </c>
      <c r="H106" s="29">
        <v>20.100000000000001</v>
      </c>
      <c r="I106" s="30">
        <v>-4.9000000000000004</v>
      </c>
      <c r="J106" s="29">
        <v>203.1</v>
      </c>
      <c r="K106" s="45">
        <f t="shared" si="16"/>
        <v>208</v>
      </c>
      <c r="L106" s="51"/>
      <c r="M106" s="52"/>
      <c r="N106" s="6"/>
    </row>
    <row r="107" spans="1:14" x14ac:dyDescent="0.25">
      <c r="A107" s="28">
        <v>2023</v>
      </c>
      <c r="B107" s="55" t="s">
        <v>18</v>
      </c>
      <c r="C107" s="13">
        <v>5</v>
      </c>
      <c r="D107" s="32">
        <f t="shared" si="15"/>
        <v>45047</v>
      </c>
      <c r="E107" s="29">
        <v>152.9</v>
      </c>
      <c r="F107" s="29">
        <v>154</v>
      </c>
      <c r="G107" s="30">
        <v>-98.9</v>
      </c>
      <c r="H107" s="29">
        <v>26.3</v>
      </c>
      <c r="I107" s="30">
        <v>-3.9</v>
      </c>
      <c r="J107" s="29">
        <v>230.4</v>
      </c>
      <c r="K107" s="45">
        <f t="shared" si="16"/>
        <v>234.3</v>
      </c>
      <c r="L107" s="51"/>
      <c r="M107" s="52"/>
      <c r="N107" s="6"/>
    </row>
    <row r="108" spans="1:14" x14ac:dyDescent="0.25">
      <c r="A108" s="28">
        <v>2023</v>
      </c>
      <c r="B108" s="55" t="s">
        <v>30</v>
      </c>
      <c r="C108" s="13">
        <v>6</v>
      </c>
      <c r="D108" s="32">
        <f t="shared" si="15"/>
        <v>45078</v>
      </c>
      <c r="E108" s="29">
        <v>152.9</v>
      </c>
      <c r="F108" s="29">
        <v>154</v>
      </c>
      <c r="G108" s="30">
        <v>-72.599999999999994</v>
      </c>
      <c r="H108" s="29">
        <v>64.099999999999994</v>
      </c>
      <c r="I108" s="29">
        <v>0.5</v>
      </c>
      <c r="J108" s="29">
        <v>298.89999999999998</v>
      </c>
      <c r="K108" s="45">
        <f t="shared" si="16"/>
        <v>298.39999999999998</v>
      </c>
      <c r="L108" s="51"/>
      <c r="M108" s="52"/>
      <c r="N108" s="6"/>
    </row>
    <row r="109" spans="1:14" x14ac:dyDescent="0.25">
      <c r="A109" s="28">
        <v>2023</v>
      </c>
      <c r="B109" s="55" t="s">
        <v>31</v>
      </c>
      <c r="C109" s="13">
        <v>7</v>
      </c>
      <c r="D109" s="32">
        <f t="shared" si="15"/>
        <v>45108</v>
      </c>
      <c r="E109" s="29">
        <v>152.9</v>
      </c>
      <c r="F109" s="29">
        <v>154</v>
      </c>
      <c r="G109" s="30">
        <v>-8.5</v>
      </c>
      <c r="H109" s="29">
        <v>22.5</v>
      </c>
      <c r="I109" s="29">
        <v>2.2000000000000002</v>
      </c>
      <c r="J109" s="29">
        <v>323.10000000000002</v>
      </c>
      <c r="K109" s="45">
        <f t="shared" si="16"/>
        <v>320.90000000000003</v>
      </c>
      <c r="L109" s="51"/>
      <c r="M109" s="52"/>
      <c r="N109" s="6"/>
    </row>
    <row r="110" spans="1:14" x14ac:dyDescent="0.25">
      <c r="A110" s="28">
        <v>2023</v>
      </c>
      <c r="B110" s="55" t="s">
        <v>32</v>
      </c>
      <c r="C110" s="13">
        <v>8</v>
      </c>
      <c r="D110" s="32">
        <f t="shared" si="15"/>
        <v>45139</v>
      </c>
      <c r="E110" s="29">
        <v>152.1</v>
      </c>
      <c r="F110" s="29">
        <v>154</v>
      </c>
      <c r="G110" s="29">
        <v>14</v>
      </c>
      <c r="H110" s="29">
        <v>19.600000000000001</v>
      </c>
      <c r="I110" s="29">
        <v>3.9</v>
      </c>
      <c r="J110" s="29">
        <v>343.6</v>
      </c>
      <c r="K110" s="45">
        <f t="shared" si="16"/>
        <v>339.70000000000005</v>
      </c>
      <c r="L110" s="51"/>
      <c r="M110" s="52"/>
      <c r="N110" s="6"/>
    </row>
    <row r="111" spans="1:14" x14ac:dyDescent="0.25">
      <c r="A111" s="28">
        <v>2023</v>
      </c>
      <c r="B111" s="55" t="s">
        <v>33</v>
      </c>
      <c r="C111" s="13">
        <v>9</v>
      </c>
      <c r="D111" s="32">
        <f t="shared" si="15"/>
        <v>45170</v>
      </c>
      <c r="E111" s="29">
        <v>152.1</v>
      </c>
      <c r="F111" s="29">
        <v>154</v>
      </c>
      <c r="G111" s="29">
        <v>33.6</v>
      </c>
      <c r="H111" s="30">
        <v>-2.2999999999999998</v>
      </c>
      <c r="I111" s="29">
        <v>5.5</v>
      </c>
      <c r="J111" s="29">
        <v>342.9</v>
      </c>
      <c r="K111" s="45">
        <f t="shared" si="16"/>
        <v>337.4</v>
      </c>
      <c r="L111" s="51"/>
      <c r="M111" s="52"/>
      <c r="N111" s="6"/>
    </row>
    <row r="112" spans="1:14" x14ac:dyDescent="0.25">
      <c r="A112" s="28">
        <v>2023</v>
      </c>
      <c r="B112" s="55" t="s">
        <v>34</v>
      </c>
      <c r="C112" s="13">
        <v>10</v>
      </c>
      <c r="D112" s="32">
        <f t="shared" si="15"/>
        <v>45200</v>
      </c>
      <c r="E112" s="29">
        <v>152.1</v>
      </c>
      <c r="F112" s="29">
        <v>154</v>
      </c>
      <c r="G112" s="29">
        <v>31.3</v>
      </c>
      <c r="H112" s="29">
        <v>13.9</v>
      </c>
      <c r="I112" s="29">
        <v>7.3</v>
      </c>
      <c r="J112" s="29">
        <v>358.6</v>
      </c>
      <c r="K112" s="45">
        <f t="shared" si="16"/>
        <v>351.3</v>
      </c>
      <c r="L112" s="51"/>
      <c r="M112" s="52"/>
      <c r="N112" s="6"/>
    </row>
    <row r="113" spans="1:14" x14ac:dyDescent="0.25">
      <c r="A113" s="28">
        <v>2023</v>
      </c>
      <c r="B113" s="55" t="s">
        <v>35</v>
      </c>
      <c r="C113" s="13">
        <v>11</v>
      </c>
      <c r="D113" s="32">
        <f t="shared" si="15"/>
        <v>45231</v>
      </c>
      <c r="E113" s="29">
        <v>152.1</v>
      </c>
      <c r="F113" s="29">
        <v>154</v>
      </c>
      <c r="G113" s="29">
        <v>45.2</v>
      </c>
      <c r="H113" s="29">
        <v>18.399999999999999</v>
      </c>
      <c r="I113" s="29">
        <v>9.1</v>
      </c>
      <c r="J113" s="29">
        <v>378.8</v>
      </c>
      <c r="K113" s="45">
        <f t="shared" si="16"/>
        <v>369.7</v>
      </c>
      <c r="L113" s="51"/>
      <c r="M113" s="52"/>
      <c r="N113" s="6"/>
    </row>
    <row r="114" spans="1:14" x14ac:dyDescent="0.25">
      <c r="A114" s="28">
        <v>2023</v>
      </c>
      <c r="B114" s="56" t="s">
        <v>36</v>
      </c>
      <c r="C114" s="16">
        <v>12</v>
      </c>
      <c r="D114" s="32">
        <f t="shared" si="15"/>
        <v>45261</v>
      </c>
      <c r="E114" s="31">
        <v>152.1</v>
      </c>
      <c r="F114" s="31">
        <v>153.9</v>
      </c>
      <c r="G114" s="31">
        <v>63.6</v>
      </c>
      <c r="H114" s="31">
        <v>14.7</v>
      </c>
      <c r="I114" s="31">
        <v>11</v>
      </c>
      <c r="J114" s="31">
        <v>395.4</v>
      </c>
      <c r="K114" s="46">
        <f t="shared" si="16"/>
        <v>384.4</v>
      </c>
      <c r="L114" s="51">
        <f>(K114-K102)-H105</f>
        <v>243.39999999999995</v>
      </c>
      <c r="M114" s="52">
        <f>((L114)*1000000)/$J$15</f>
        <v>2.7797071647343425E-2</v>
      </c>
      <c r="N114" s="47" t="s">
        <v>63</v>
      </c>
    </row>
    <row r="115" spans="1:14" x14ac:dyDescent="0.25">
      <c r="A115" s="28">
        <v>2024</v>
      </c>
      <c r="B115" s="55" t="s">
        <v>26</v>
      </c>
      <c r="C115" s="13">
        <v>1</v>
      </c>
      <c r="D115" s="32">
        <f t="shared" si="15"/>
        <v>45292</v>
      </c>
      <c r="E115" s="29">
        <v>314.60000000000002</v>
      </c>
      <c r="F115" s="29">
        <v>80.8</v>
      </c>
      <c r="G115" s="29">
        <v>0</v>
      </c>
      <c r="H115" s="29">
        <v>18.600000000000001</v>
      </c>
      <c r="I115" s="29">
        <v>2.8</v>
      </c>
      <c r="J115" s="29">
        <v>416.8</v>
      </c>
      <c r="K115" s="45">
        <f t="shared" si="16"/>
        <v>414</v>
      </c>
      <c r="L115" s="51"/>
      <c r="M115" s="52"/>
      <c r="N115" s="6"/>
    </row>
    <row r="116" spans="1:14" x14ac:dyDescent="0.25">
      <c r="A116" s="28">
        <v>2024</v>
      </c>
      <c r="B116" s="55" t="s">
        <v>27</v>
      </c>
      <c r="C116" s="13">
        <v>2</v>
      </c>
      <c r="D116" s="32">
        <f t="shared" si="15"/>
        <v>45323</v>
      </c>
      <c r="E116" s="29">
        <v>314.60000000000002</v>
      </c>
      <c r="F116" s="29">
        <v>80.8</v>
      </c>
      <c r="G116" s="29">
        <v>18.600000000000001</v>
      </c>
      <c r="H116" s="29">
        <v>14</v>
      </c>
      <c r="I116" s="29">
        <v>4.9000000000000004</v>
      </c>
      <c r="J116" s="29">
        <v>433</v>
      </c>
      <c r="K116" s="45">
        <f t="shared" si="16"/>
        <v>428.1</v>
      </c>
      <c r="L116" s="51"/>
      <c r="M116" s="52"/>
      <c r="N116" s="6"/>
    </row>
    <row r="117" spans="1:14" x14ac:dyDescent="0.25">
      <c r="A117" s="28">
        <v>2024</v>
      </c>
      <c r="B117" s="55" t="s">
        <v>28</v>
      </c>
      <c r="C117" s="13">
        <v>3</v>
      </c>
      <c r="D117" s="32">
        <f t="shared" si="15"/>
        <v>45352</v>
      </c>
      <c r="E117" s="29">
        <v>310.7</v>
      </c>
      <c r="F117" s="29">
        <v>80.8</v>
      </c>
      <c r="G117" s="29">
        <v>32.6</v>
      </c>
      <c r="H117" s="30">
        <v>-2.2999999999999998</v>
      </c>
      <c r="I117" s="29">
        <v>7.1</v>
      </c>
      <c r="J117" s="29">
        <v>428.9</v>
      </c>
      <c r="K117" s="45">
        <f t="shared" si="16"/>
        <v>421.79999999999995</v>
      </c>
      <c r="L117" s="51"/>
      <c r="M117" s="52"/>
      <c r="N117" s="6"/>
    </row>
    <row r="118" spans="1:14" x14ac:dyDescent="0.25">
      <c r="A118" s="28">
        <v>2024</v>
      </c>
      <c r="B118" s="55" t="s">
        <v>29</v>
      </c>
      <c r="C118" s="13">
        <v>4</v>
      </c>
      <c r="D118" s="32">
        <f t="shared" si="15"/>
        <v>45383</v>
      </c>
      <c r="E118" s="29">
        <v>193.7</v>
      </c>
      <c r="F118" s="29">
        <v>80.8</v>
      </c>
      <c r="G118" s="29">
        <v>30.4</v>
      </c>
      <c r="H118" s="29">
        <v>5.4</v>
      </c>
      <c r="I118" s="29">
        <v>8.6</v>
      </c>
      <c r="J118" s="29">
        <v>318.8</v>
      </c>
      <c r="K118" s="45">
        <f t="shared" si="16"/>
        <v>310.2</v>
      </c>
      <c r="L118" s="51"/>
      <c r="M118" s="52"/>
      <c r="N118" s="47" t="s">
        <v>62</v>
      </c>
    </row>
    <row r="119" spans="1:14" x14ac:dyDescent="0.25">
      <c r="A119" s="28">
        <v>2024</v>
      </c>
      <c r="B119" s="55" t="s">
        <v>18</v>
      </c>
      <c r="C119" s="13">
        <v>5</v>
      </c>
      <c r="D119" s="32">
        <f t="shared" ref="D119:D138" si="17">DATE(A119,C119,1)</f>
        <v>45413</v>
      </c>
      <c r="E119" s="29">
        <v>193.7</v>
      </c>
      <c r="F119" s="29">
        <v>80.8</v>
      </c>
      <c r="G119" s="29">
        <v>35.700000000000003</v>
      </c>
      <c r="H119" s="30">
        <v>-9.5</v>
      </c>
      <c r="I119" s="29">
        <v>10.1</v>
      </c>
      <c r="J119" s="29">
        <v>310.89999999999998</v>
      </c>
      <c r="K119" s="45">
        <f t="shared" ref="K119:K126" si="18">J119-I119</f>
        <v>300.79999999999995</v>
      </c>
      <c r="L119" s="51"/>
      <c r="M119" s="52"/>
      <c r="N119" s="47" t="s">
        <v>61</v>
      </c>
    </row>
    <row r="120" spans="1:14" x14ac:dyDescent="0.25">
      <c r="A120" s="28">
        <v>2024</v>
      </c>
      <c r="B120" s="55" t="s">
        <v>30</v>
      </c>
      <c r="C120" s="13">
        <v>6</v>
      </c>
      <c r="D120" s="32">
        <f t="shared" si="17"/>
        <v>45444</v>
      </c>
      <c r="E120" s="29">
        <v>193.7</v>
      </c>
      <c r="F120" s="29">
        <v>80.8</v>
      </c>
      <c r="G120" s="29">
        <v>26.2</v>
      </c>
      <c r="H120" s="29">
        <v>1.4</v>
      </c>
      <c r="I120" s="29">
        <v>11.7</v>
      </c>
      <c r="J120" s="29">
        <v>313.7</v>
      </c>
      <c r="K120" s="45">
        <f t="shared" si="18"/>
        <v>302</v>
      </c>
      <c r="L120" s="51"/>
      <c r="M120" s="52"/>
      <c r="N120" s="6"/>
    </row>
    <row r="121" spans="1:14" x14ac:dyDescent="0.25">
      <c r="A121" s="28">
        <v>2024</v>
      </c>
      <c r="B121" s="55" t="s">
        <v>31</v>
      </c>
      <c r="C121" s="13">
        <v>7</v>
      </c>
      <c r="D121" s="32">
        <f t="shared" si="17"/>
        <v>45474</v>
      </c>
      <c r="E121" s="29">
        <v>193.7</v>
      </c>
      <c r="F121" s="29">
        <v>80.8</v>
      </c>
      <c r="G121" s="29">
        <v>27.6</v>
      </c>
      <c r="H121" s="29">
        <v>16.2</v>
      </c>
      <c r="I121" s="29">
        <v>13.3</v>
      </c>
      <c r="J121" s="29">
        <v>331.7</v>
      </c>
      <c r="K121" s="45">
        <f t="shared" si="18"/>
        <v>318.39999999999998</v>
      </c>
      <c r="L121" s="51"/>
      <c r="M121" s="52"/>
      <c r="N121" s="6"/>
    </row>
    <row r="122" spans="1:14" x14ac:dyDescent="0.25">
      <c r="A122" s="28">
        <v>2024</v>
      </c>
      <c r="B122" s="56" t="s">
        <v>32</v>
      </c>
      <c r="C122" s="16">
        <v>8</v>
      </c>
      <c r="D122" s="32">
        <f t="shared" si="17"/>
        <v>45505</v>
      </c>
      <c r="E122" s="31">
        <v>193.7</v>
      </c>
      <c r="F122" s="31">
        <v>80.8</v>
      </c>
      <c r="G122" s="31">
        <v>43.8</v>
      </c>
      <c r="H122" s="31">
        <v>19.100000000000001</v>
      </c>
      <c r="I122" s="31">
        <v>15</v>
      </c>
      <c r="J122" s="31">
        <v>352.4</v>
      </c>
      <c r="K122" s="46">
        <f t="shared" si="18"/>
        <v>337.4</v>
      </c>
      <c r="L122" s="51"/>
      <c r="M122" s="52"/>
      <c r="N122" s="6"/>
    </row>
    <row r="123" spans="1:14" x14ac:dyDescent="0.25">
      <c r="A123" s="28">
        <v>2024</v>
      </c>
      <c r="B123" s="55" t="s">
        <v>33</v>
      </c>
      <c r="C123" s="13">
        <v>9</v>
      </c>
      <c r="D123" s="32">
        <f t="shared" si="17"/>
        <v>45536</v>
      </c>
      <c r="E123" s="29">
        <v>193.7</v>
      </c>
      <c r="F123" s="29">
        <v>80.8</v>
      </c>
      <c r="G123" s="29">
        <v>62.9</v>
      </c>
      <c r="H123" s="29">
        <v>12.3</v>
      </c>
      <c r="I123" s="29">
        <v>16.7</v>
      </c>
      <c r="J123" s="29">
        <v>366.4</v>
      </c>
      <c r="K123" s="45">
        <f t="shared" si="18"/>
        <v>349.7</v>
      </c>
      <c r="L123" s="51"/>
      <c r="M123" s="52"/>
      <c r="N123" s="6"/>
    </row>
    <row r="124" spans="1:14" x14ac:dyDescent="0.25">
      <c r="A124" s="28">
        <v>2024</v>
      </c>
      <c r="B124" s="55" t="s">
        <v>34</v>
      </c>
      <c r="C124" s="13">
        <v>10</v>
      </c>
      <c r="D124" s="32">
        <f t="shared" si="17"/>
        <v>45566</v>
      </c>
      <c r="E124" s="29">
        <v>193.7</v>
      </c>
      <c r="F124" s="29">
        <v>80.8</v>
      </c>
      <c r="G124" s="29">
        <v>75.2</v>
      </c>
      <c r="H124" s="29">
        <v>9.6999999999999993</v>
      </c>
      <c r="I124" s="29">
        <v>18.399999999999999</v>
      </c>
      <c r="J124" s="29">
        <v>377.8</v>
      </c>
      <c r="K124" s="45">
        <f t="shared" si="18"/>
        <v>359.40000000000003</v>
      </c>
      <c r="L124" s="51"/>
      <c r="M124" s="52"/>
      <c r="N124" s="6"/>
    </row>
    <row r="125" spans="1:14" x14ac:dyDescent="0.25">
      <c r="A125" s="28">
        <v>2024</v>
      </c>
      <c r="B125" s="55" t="s">
        <v>35</v>
      </c>
      <c r="C125" s="13">
        <v>11</v>
      </c>
      <c r="D125" s="32">
        <f t="shared" si="17"/>
        <v>45597</v>
      </c>
      <c r="E125" s="29">
        <v>193.7</v>
      </c>
      <c r="F125" s="29">
        <v>80.8</v>
      </c>
      <c r="G125" s="29">
        <v>84.9</v>
      </c>
      <c r="H125" s="29">
        <v>18.100000000000001</v>
      </c>
      <c r="I125" s="29">
        <v>20.3</v>
      </c>
      <c r="J125" s="29">
        <v>397.8</v>
      </c>
      <c r="K125" s="45">
        <f t="shared" si="18"/>
        <v>377.5</v>
      </c>
      <c r="L125" s="51"/>
      <c r="M125" s="52"/>
      <c r="N125" s="6"/>
    </row>
    <row r="126" spans="1:14" x14ac:dyDescent="0.25">
      <c r="A126" s="28">
        <v>2024</v>
      </c>
      <c r="B126" s="55" t="s">
        <v>36</v>
      </c>
      <c r="C126" s="27">
        <v>12</v>
      </c>
      <c r="D126" s="60">
        <f t="shared" si="17"/>
        <v>45627</v>
      </c>
      <c r="E126" s="61">
        <v>193.7</v>
      </c>
      <c r="F126" s="61">
        <v>80.8</v>
      </c>
      <c r="G126" s="61">
        <v>103</v>
      </c>
      <c r="H126" s="61">
        <v>19.3</v>
      </c>
      <c r="I126" s="61">
        <v>22.4</v>
      </c>
      <c r="J126" s="61">
        <v>419.2</v>
      </c>
      <c r="K126" s="62">
        <f t="shared" si="18"/>
        <v>396.8</v>
      </c>
      <c r="L126" s="51">
        <f>K126-K114+(J117-J118)</f>
        <v>122.5</v>
      </c>
      <c r="M126" s="63">
        <f>((L126)*1000000)/$J$15</f>
        <v>1.3989898425635045E-2</v>
      </c>
      <c r="N126" s="64"/>
    </row>
    <row r="127" spans="1:14" x14ac:dyDescent="0.25">
      <c r="A127" s="28">
        <v>2025</v>
      </c>
      <c r="B127" s="59" t="s">
        <v>26</v>
      </c>
      <c r="C127" s="27">
        <v>1</v>
      </c>
      <c r="D127" s="60">
        <f t="shared" si="17"/>
        <v>45658</v>
      </c>
      <c r="E127" s="6"/>
      <c r="F127" s="6"/>
      <c r="G127" s="6"/>
      <c r="H127" s="6"/>
      <c r="I127" s="6"/>
      <c r="J127" s="6"/>
      <c r="K127" s="6"/>
      <c r="L127" s="6"/>
      <c r="M127" s="6"/>
      <c r="N127" s="6"/>
    </row>
    <row r="128" spans="1:14" x14ac:dyDescent="0.25">
      <c r="A128" s="28">
        <v>2025</v>
      </c>
      <c r="B128" s="59" t="s">
        <v>27</v>
      </c>
      <c r="C128" s="27">
        <v>2</v>
      </c>
      <c r="D128" s="60">
        <f t="shared" si="17"/>
        <v>45689</v>
      </c>
      <c r="E128" s="6"/>
      <c r="F128" s="6"/>
      <c r="G128" s="6"/>
      <c r="H128" s="6"/>
      <c r="I128" s="6"/>
      <c r="J128" s="6"/>
      <c r="K128" s="6"/>
      <c r="L128" s="6"/>
      <c r="M128" s="6"/>
      <c r="N128" s="6"/>
    </row>
    <row r="129" spans="1:14" x14ac:dyDescent="0.25">
      <c r="A129" s="28">
        <v>2025</v>
      </c>
      <c r="B129" s="59" t="s">
        <v>28</v>
      </c>
      <c r="C129" s="27">
        <v>3</v>
      </c>
      <c r="D129" s="60">
        <f t="shared" si="17"/>
        <v>45717</v>
      </c>
      <c r="E129" s="6"/>
      <c r="F129" s="6"/>
      <c r="G129" s="6"/>
      <c r="H129" s="6"/>
      <c r="I129" s="6"/>
      <c r="J129" s="6"/>
      <c r="K129" s="6"/>
      <c r="L129" s="6"/>
      <c r="M129" s="6"/>
      <c r="N129" s="6"/>
    </row>
    <row r="130" spans="1:14" x14ac:dyDescent="0.25">
      <c r="A130" s="28">
        <v>2025</v>
      </c>
      <c r="B130" s="59" t="s">
        <v>29</v>
      </c>
      <c r="C130" s="27">
        <v>4</v>
      </c>
      <c r="D130" s="60">
        <f t="shared" si="17"/>
        <v>45748</v>
      </c>
      <c r="E130" s="6"/>
      <c r="F130" s="6"/>
      <c r="G130" s="6"/>
      <c r="H130" s="6"/>
      <c r="I130" s="6"/>
      <c r="J130" s="6"/>
      <c r="K130" s="6"/>
      <c r="L130" s="6"/>
      <c r="M130" s="6"/>
      <c r="N130" s="6"/>
    </row>
    <row r="131" spans="1:14" x14ac:dyDescent="0.25">
      <c r="A131" s="28">
        <v>2025</v>
      </c>
      <c r="B131" s="59" t="s">
        <v>18</v>
      </c>
      <c r="C131" s="27">
        <v>5</v>
      </c>
      <c r="D131" s="60">
        <f t="shared" si="17"/>
        <v>45778</v>
      </c>
      <c r="E131" s="6"/>
      <c r="F131" s="6"/>
      <c r="G131" s="6"/>
      <c r="H131" s="6"/>
      <c r="I131" s="6"/>
      <c r="J131" s="6"/>
      <c r="K131" s="6"/>
      <c r="L131" s="6"/>
      <c r="M131" s="6"/>
      <c r="N131" s="6"/>
    </row>
    <row r="132" spans="1:14" x14ac:dyDescent="0.25">
      <c r="A132" s="28">
        <v>2025</v>
      </c>
      <c r="B132" s="59" t="s">
        <v>30</v>
      </c>
      <c r="C132" s="27">
        <v>6</v>
      </c>
      <c r="D132" s="60">
        <f t="shared" si="17"/>
        <v>45809</v>
      </c>
      <c r="E132" s="6"/>
      <c r="F132" s="6"/>
      <c r="G132" s="6"/>
      <c r="H132" s="6"/>
      <c r="I132" s="6"/>
      <c r="J132" s="6"/>
      <c r="K132" s="6"/>
      <c r="L132" s="6"/>
      <c r="M132" s="6"/>
      <c r="N132" s="6"/>
    </row>
    <row r="133" spans="1:14" x14ac:dyDescent="0.25">
      <c r="A133" s="28">
        <v>2025</v>
      </c>
      <c r="B133" s="59" t="s">
        <v>31</v>
      </c>
      <c r="C133" s="27">
        <v>7</v>
      </c>
      <c r="D133" s="60">
        <f t="shared" si="17"/>
        <v>45839</v>
      </c>
      <c r="E133" s="6"/>
      <c r="F133" s="6"/>
      <c r="G133" s="6"/>
      <c r="H133" s="6"/>
      <c r="I133" s="6"/>
      <c r="J133" s="6"/>
      <c r="K133" s="6"/>
      <c r="L133" s="6"/>
      <c r="M133" s="6"/>
      <c r="N133" s="6"/>
    </row>
    <row r="134" spans="1:14" x14ac:dyDescent="0.25">
      <c r="A134" s="28">
        <v>2025</v>
      </c>
      <c r="B134" s="59" t="s">
        <v>32</v>
      </c>
      <c r="C134" s="27">
        <v>8</v>
      </c>
      <c r="D134" s="60">
        <f t="shared" si="17"/>
        <v>45870</v>
      </c>
      <c r="E134" s="6"/>
      <c r="F134" s="6"/>
      <c r="G134" s="6"/>
      <c r="H134" s="6"/>
      <c r="I134" s="6"/>
      <c r="J134" s="6"/>
      <c r="K134" s="6"/>
      <c r="L134" s="6"/>
      <c r="M134" s="6"/>
      <c r="N134" s="6"/>
    </row>
    <row r="135" spans="1:14" x14ac:dyDescent="0.25">
      <c r="A135" s="28">
        <v>2025</v>
      </c>
      <c r="B135" s="59" t="s">
        <v>33</v>
      </c>
      <c r="C135" s="27">
        <v>9</v>
      </c>
      <c r="D135" s="60">
        <f t="shared" si="17"/>
        <v>45901</v>
      </c>
      <c r="E135" s="6"/>
      <c r="F135" s="6"/>
      <c r="G135" s="6"/>
      <c r="H135" s="6"/>
      <c r="I135" s="6"/>
      <c r="J135" s="6"/>
      <c r="K135" s="6"/>
      <c r="L135" s="6"/>
      <c r="M135" s="6"/>
      <c r="N135" s="6"/>
    </row>
    <row r="136" spans="1:14" x14ac:dyDescent="0.25">
      <c r="A136" s="28">
        <v>2025</v>
      </c>
      <c r="B136" s="59" t="s">
        <v>34</v>
      </c>
      <c r="C136" s="27">
        <v>10</v>
      </c>
      <c r="D136" s="60">
        <f t="shared" si="17"/>
        <v>45931</v>
      </c>
      <c r="E136" s="6"/>
      <c r="F136" s="6"/>
      <c r="G136" s="6"/>
      <c r="H136" s="6"/>
      <c r="I136" s="6"/>
      <c r="J136" s="6"/>
      <c r="K136" s="6"/>
      <c r="L136" s="6"/>
      <c r="M136" s="6"/>
      <c r="N136" s="6"/>
    </row>
    <row r="137" spans="1:14" x14ac:dyDescent="0.25">
      <c r="A137" s="28">
        <v>2025</v>
      </c>
      <c r="B137" s="59" t="s">
        <v>35</v>
      </c>
      <c r="C137" s="27">
        <v>11</v>
      </c>
      <c r="D137" s="60">
        <f t="shared" si="17"/>
        <v>45962</v>
      </c>
      <c r="E137" s="6"/>
      <c r="F137" s="6"/>
      <c r="G137" s="6"/>
      <c r="H137" s="6"/>
      <c r="I137" s="6"/>
      <c r="J137" s="6"/>
      <c r="K137" s="6"/>
      <c r="L137" s="6"/>
      <c r="M137" s="6"/>
      <c r="N137" s="6"/>
    </row>
    <row r="138" spans="1:14" x14ac:dyDescent="0.25">
      <c r="A138" s="28">
        <v>2025</v>
      </c>
      <c r="B138" s="59" t="s">
        <v>36</v>
      </c>
      <c r="C138" s="69">
        <v>12</v>
      </c>
      <c r="D138" s="70">
        <f t="shared" si="17"/>
        <v>45992</v>
      </c>
      <c r="E138" s="6"/>
      <c r="F138" s="6"/>
      <c r="G138" s="6"/>
      <c r="H138" s="6"/>
      <c r="I138" s="6"/>
      <c r="J138" s="6"/>
      <c r="K138" s="6"/>
      <c r="L138" s="6"/>
      <c r="M138" s="6"/>
      <c r="N138" s="65" t="s">
        <v>59</v>
      </c>
    </row>
  </sheetData>
  <mergeCells count="5">
    <mergeCell ref="J33:K33"/>
    <mergeCell ref="A34:A37"/>
    <mergeCell ref="A40:A43"/>
    <mergeCell ref="C45:I45"/>
    <mergeCell ref="G53:H53"/>
  </mergeCells>
  <conditionalFormatting sqref="M55:M126">
    <cfRule type="cellIs" dxfId="0" priority="1" operator="lessThan">
      <formula>0</formula>
    </cfRule>
  </conditionalFormatting>
  <pageMargins left="0.7" right="0.7" top="0.75" bottom="0.75" header="0.3" footer="0.3"/>
  <pageSetup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FAM Graph</vt:lpstr>
      <vt:lpstr>NSEB FAM Table</vt:lpstr>
      <vt:lpstr>BCF Data Sheet </vt:lpstr>
      <vt:lpstr>'FAM Graph'!Print_Area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Damon Wamboldt</dc:creator>
  <cp:lastModifiedBy>Caroline Jonah</cp:lastModifiedBy>
  <cp:lastPrinted>2026-01-20T12:40:20Z</cp:lastPrinted>
  <dcterms:created xsi:type="dcterms:W3CDTF">2024-01-13T15:07:01Z</dcterms:created>
  <dcterms:modified xsi:type="dcterms:W3CDTF">2026-01-21T16:01:56Z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e6066d-7a93-49ef-9665-8ecaf835c699_Enabled">
    <vt:lpwstr>true</vt:lpwstr>
  </property>
  <property fmtid="{D5CDD505-2E9C-101B-9397-08002B2CF9AE}" pid="3" name="MSIP_Label_a9e6066d-7a93-49ef-9665-8ecaf835c699_SetDate">
    <vt:lpwstr>2026-01-21T16:01:16Z</vt:lpwstr>
  </property>
  <property fmtid="{D5CDD505-2E9C-101B-9397-08002B2CF9AE}" pid="4" name="MSIP_Label_a9e6066d-7a93-49ef-9665-8ecaf835c699_Method">
    <vt:lpwstr>Standard</vt:lpwstr>
  </property>
  <property fmtid="{D5CDD505-2E9C-101B-9397-08002B2CF9AE}" pid="5" name="MSIP_Label_a9e6066d-7a93-49ef-9665-8ecaf835c699_Name">
    <vt:lpwstr>Confidential</vt:lpwstr>
  </property>
  <property fmtid="{D5CDD505-2E9C-101B-9397-08002B2CF9AE}" pid="6" name="MSIP_Label_a9e6066d-7a93-49ef-9665-8ecaf835c699_SiteId">
    <vt:lpwstr>1ec0cccf-2ced-4e7d-9a42-fd151429d9f2</vt:lpwstr>
  </property>
  <property fmtid="{D5CDD505-2E9C-101B-9397-08002B2CF9AE}" pid="7" name="MSIP_Label_a9e6066d-7a93-49ef-9665-8ecaf835c699_ActionId">
    <vt:lpwstr>3d1893b7-8ee3-4c6e-a734-2963da53109e</vt:lpwstr>
  </property>
  <property fmtid="{D5CDD505-2E9C-101B-9397-08002B2CF9AE}" pid="8" name="MSIP_Label_a9e6066d-7a93-49ef-9665-8ecaf835c699_ContentBits">
    <vt:lpwstr>0</vt:lpwstr>
  </property>
  <property fmtid="{D5CDD505-2E9C-101B-9397-08002B2CF9AE}" pid="9" name="MSIP_Label_a9e6066d-7a93-49ef-9665-8ecaf835c699_Tag">
    <vt:lpwstr>10, 3, 0, 1</vt:lpwstr>
  </property>
</Properties>
</file>