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326" documentId="8_{9D144616-E065-423B-A1F1-92A4D3EAA636}" xr6:coauthVersionLast="47" xr6:coauthVersionMax="47" xr10:uidLastSave="{B7458BB2-2742-46F3-BB3F-E1B4ABE32F24}"/>
  <bookViews>
    <workbookView xWindow="1950" yWindow="1950" windowWidth="16305" windowHeight="18960" xr2:uid="{1E93AF8C-73FC-4427-907D-1B0C93C33BBA}"/>
  </bookViews>
  <sheets>
    <sheet name="Key Model Assumptions" sheetId="9" r:id="rId1"/>
    <sheet name="PAC Assumptions" sheetId="10" r:id="rId2"/>
    <sheet name="AVC Energy Seasonal " sheetId="11" r:id="rId3"/>
    <sheet name="AVC Energy &amp; Capacity" sheetId="13" r:id="rId4"/>
    <sheet name="AVC T&amp;D" sheetId="12" r:id="rId5"/>
    <sheet name="Low-Income &amp; Equity Assumptions" sheetId="3" r:id="rId6"/>
    <sheet name="Abbreviations" sheetId="2" r:id="rId7"/>
  </sheets>
  <definedNames>
    <definedName name="LFC_4HR_Battery">#REF!</definedName>
    <definedName name="LFC_C2G">#REF!</definedName>
    <definedName name="LFC_CC">#REF!</definedName>
    <definedName name="LFC_CT_Frame">#REF!</definedName>
    <definedName name="LFC_Wind">#REF!</definedName>
    <definedName name="Nominal_Societal_Discount_Rate">#REF!</definedName>
    <definedName name="Nominal_Utility_Discount_R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1" i="13" l="1"/>
  <c r="M52" i="13"/>
  <c r="M53" i="13"/>
  <c r="M54" i="13"/>
  <c r="M55" i="13"/>
  <c r="M56" i="13"/>
  <c r="M57" i="13"/>
  <c r="M58" i="13"/>
  <c r="M59" i="13"/>
  <c r="M60" i="13"/>
  <c r="M61" i="13"/>
  <c r="M62" i="13"/>
  <c r="M63" i="13"/>
  <c r="M64" i="13"/>
  <c r="M65" i="13"/>
  <c r="M66" i="13"/>
  <c r="M67" i="13"/>
  <c r="M68" i="13"/>
  <c r="M69" i="13"/>
  <c r="M70" i="13"/>
  <c r="M71" i="13"/>
  <c r="M72" i="13"/>
  <c r="M73" i="13"/>
  <c r="M50" i="13"/>
  <c r="F50" i="13"/>
  <c r="F51" i="13"/>
  <c r="F52" i="13"/>
  <c r="F53" i="13"/>
  <c r="F54" i="13"/>
  <c r="F55" i="13"/>
  <c r="F56" i="13"/>
  <c r="F57" i="13"/>
  <c r="F58" i="13"/>
  <c r="F59" i="13"/>
  <c r="F60" i="13"/>
  <c r="F61" i="13"/>
  <c r="F62" i="13"/>
  <c r="F63" i="13"/>
  <c r="F64" i="13"/>
  <c r="F65" i="13"/>
  <c r="F66" i="13"/>
  <c r="F67" i="13"/>
  <c r="F68" i="13"/>
  <c r="F69" i="13"/>
  <c r="F70" i="13"/>
  <c r="F71" i="13"/>
  <c r="F72" i="13"/>
  <c r="F73" i="13"/>
  <c r="C74" i="13"/>
  <c r="D74" i="13"/>
  <c r="F15" i="13"/>
  <c r="F16" i="13"/>
  <c r="F17" i="13"/>
  <c r="G17" i="13"/>
  <c r="I17" i="13" s="1"/>
  <c r="F18" i="13"/>
  <c r="F19" i="13"/>
  <c r="F20" i="13"/>
  <c r="G20" i="13"/>
  <c r="I20" i="13" s="1"/>
  <c r="F21" i="13"/>
  <c r="F22" i="13"/>
  <c r="F23" i="13"/>
  <c r="I23" i="13"/>
  <c r="F24" i="13"/>
  <c r="F25" i="13"/>
  <c r="G25" i="13"/>
  <c r="I25" i="13" s="1"/>
  <c r="F26" i="13"/>
  <c r="F27" i="13"/>
  <c r="F28" i="13"/>
  <c r="G28" i="13"/>
  <c r="I28" i="13" s="1"/>
  <c r="F29" i="13"/>
  <c r="F30" i="13"/>
  <c r="F31" i="13"/>
  <c r="F32" i="13"/>
  <c r="F33" i="13"/>
  <c r="G33" i="13"/>
  <c r="I33" i="13" s="1"/>
  <c r="F34" i="13"/>
  <c r="F35" i="13"/>
  <c r="F36" i="13"/>
  <c r="G36" i="13"/>
  <c r="I36" i="13" s="1"/>
  <c r="F37" i="13"/>
  <c r="F38" i="13"/>
  <c r="C39" i="13"/>
  <c r="G21" i="13" s="1"/>
  <c r="I21" i="13" s="1"/>
  <c r="D39" i="13"/>
  <c r="G23" i="13" s="1"/>
  <c r="E39" i="13"/>
  <c r="H15" i="13" s="1"/>
  <c r="B10" i="13"/>
  <c r="E74" i="13" s="1"/>
  <c r="C8" i="12"/>
  <c r="D8" i="12"/>
  <c r="D9" i="12" s="1"/>
  <c r="D10" i="12" s="1"/>
  <c r="D11" i="12" s="1"/>
  <c r="D12" i="12" s="1"/>
  <c r="D13" i="12" s="1"/>
  <c r="D14" i="12" s="1"/>
  <c r="D15" i="12" s="1"/>
  <c r="D16" i="12" s="1"/>
  <c r="D17" i="12" s="1"/>
  <c r="D18" i="12" s="1"/>
  <c r="D19" i="12" s="1"/>
  <c r="D20" i="12" s="1"/>
  <c r="D21" i="12" s="1"/>
  <c r="D22" i="12" s="1"/>
  <c r="D23" i="12" s="1"/>
  <c r="D24" i="12" s="1"/>
  <c r="D25" i="12" s="1"/>
  <c r="D26" i="12" s="1"/>
  <c r="D27" i="12" s="1"/>
  <c r="D28" i="12" s="1"/>
  <c r="D29" i="12" s="1"/>
  <c r="D30" i="12" s="1"/>
  <c r="D31" i="12" s="1"/>
  <c r="D32" i="12" s="1"/>
  <c r="D33" i="12" s="1"/>
  <c r="D34" i="12" s="1"/>
  <c r="E8" i="12"/>
  <c r="H8" i="12"/>
  <c r="H9" i="12" s="1"/>
  <c r="H10" i="12" s="1"/>
  <c r="H11" i="12" s="1"/>
  <c r="H12" i="12" s="1"/>
  <c r="H13" i="12" s="1"/>
  <c r="H14" i="12" s="1"/>
  <c r="H15" i="12" s="1"/>
  <c r="H16" i="12" s="1"/>
  <c r="H17" i="12" s="1"/>
  <c r="H18" i="12" s="1"/>
  <c r="H19" i="12" s="1"/>
  <c r="H20" i="12" s="1"/>
  <c r="H21" i="12" s="1"/>
  <c r="H22" i="12" s="1"/>
  <c r="H23" i="12" s="1"/>
  <c r="H24" i="12" s="1"/>
  <c r="H25" i="12" s="1"/>
  <c r="H26" i="12" s="1"/>
  <c r="H27" i="12" s="1"/>
  <c r="H28" i="12" s="1"/>
  <c r="H29" i="12" s="1"/>
  <c r="H30" i="12" s="1"/>
  <c r="H31" i="12" s="1"/>
  <c r="H32" i="12" s="1"/>
  <c r="H33" i="12" s="1"/>
  <c r="H34" i="12" s="1"/>
  <c r="I8" i="12"/>
  <c r="J8" i="12"/>
  <c r="C9" i="12"/>
  <c r="C10" i="12" s="1"/>
  <c r="C11" i="12" s="1"/>
  <c r="C12" i="12" s="1"/>
  <c r="C13" i="12" s="1"/>
  <c r="C14" i="12" s="1"/>
  <c r="C15" i="12" s="1"/>
  <c r="C16" i="12" s="1"/>
  <c r="C17" i="12" s="1"/>
  <c r="C18" i="12" s="1"/>
  <c r="C19" i="12" s="1"/>
  <c r="C20" i="12" s="1"/>
  <c r="C21" i="12" s="1"/>
  <c r="C22" i="12" s="1"/>
  <c r="C23" i="12" s="1"/>
  <c r="C24" i="12" s="1"/>
  <c r="C25" i="12" s="1"/>
  <c r="C26" i="12" s="1"/>
  <c r="C27" i="12" s="1"/>
  <c r="C28" i="12" s="1"/>
  <c r="C29" i="12" s="1"/>
  <c r="C30" i="12" s="1"/>
  <c r="C31" i="12" s="1"/>
  <c r="C32" i="12" s="1"/>
  <c r="C33" i="12" s="1"/>
  <c r="C34" i="12" s="1"/>
  <c r="E9" i="12"/>
  <c r="I9" i="12"/>
  <c r="J9" i="12"/>
  <c r="J10" i="12" s="1"/>
  <c r="J11" i="12" s="1"/>
  <c r="J12" i="12" s="1"/>
  <c r="J13" i="12" s="1"/>
  <c r="J14" i="12" s="1"/>
  <c r="J15" i="12" s="1"/>
  <c r="J16" i="12" s="1"/>
  <c r="J17" i="12" s="1"/>
  <c r="J18" i="12" s="1"/>
  <c r="J19" i="12" s="1"/>
  <c r="J20" i="12" s="1"/>
  <c r="J21" i="12" s="1"/>
  <c r="J22" i="12" s="1"/>
  <c r="J23" i="12" s="1"/>
  <c r="J24" i="12" s="1"/>
  <c r="J25" i="12" s="1"/>
  <c r="J26" i="12" s="1"/>
  <c r="J27" i="12" s="1"/>
  <c r="J28" i="12" s="1"/>
  <c r="J29" i="12" s="1"/>
  <c r="J30" i="12" s="1"/>
  <c r="J31" i="12" s="1"/>
  <c r="J32" i="12" s="1"/>
  <c r="J33" i="12" s="1"/>
  <c r="J34" i="12" s="1"/>
  <c r="E10" i="12"/>
  <c r="E11" i="12" s="1"/>
  <c r="E12" i="12" s="1"/>
  <c r="E13" i="12" s="1"/>
  <c r="E14" i="12" s="1"/>
  <c r="E15" i="12" s="1"/>
  <c r="E16" i="12" s="1"/>
  <c r="E17" i="12" s="1"/>
  <c r="E18" i="12" s="1"/>
  <c r="E19" i="12" s="1"/>
  <c r="E20" i="12" s="1"/>
  <c r="E21" i="12" s="1"/>
  <c r="E22" i="12" s="1"/>
  <c r="E23" i="12" s="1"/>
  <c r="E24" i="12" s="1"/>
  <c r="E25" i="12" s="1"/>
  <c r="E26" i="12" s="1"/>
  <c r="E27" i="12" s="1"/>
  <c r="E28" i="12" s="1"/>
  <c r="E29" i="12" s="1"/>
  <c r="E30" i="12" s="1"/>
  <c r="E31" i="12" s="1"/>
  <c r="E32" i="12" s="1"/>
  <c r="E33" i="12" s="1"/>
  <c r="E34" i="12" s="1"/>
  <c r="I10" i="12"/>
  <c r="I11" i="12"/>
  <c r="I12" i="12" s="1"/>
  <c r="I13" i="12" s="1"/>
  <c r="I14" i="12" s="1"/>
  <c r="I15" i="12" s="1"/>
  <c r="I16" i="12" s="1"/>
  <c r="I17" i="12" s="1"/>
  <c r="I18" i="12" s="1"/>
  <c r="I19" i="12" s="1"/>
  <c r="I20" i="12" s="1"/>
  <c r="I21" i="12" s="1"/>
  <c r="I22" i="12" s="1"/>
  <c r="I23" i="12" s="1"/>
  <c r="I24" i="12" s="1"/>
  <c r="I25" i="12" s="1"/>
  <c r="I26" i="12" s="1"/>
  <c r="I27" i="12" s="1"/>
  <c r="I28" i="12" s="1"/>
  <c r="I29" i="12" s="1"/>
  <c r="I30" i="12" s="1"/>
  <c r="I31" i="12" s="1"/>
  <c r="I32" i="12" s="1"/>
  <c r="I33" i="12" s="1"/>
  <c r="I34" i="12" s="1"/>
  <c r="F113" i="11"/>
  <c r="F114" i="11"/>
  <c r="F115" i="11"/>
  <c r="F116" i="11"/>
  <c r="G116" i="11"/>
  <c r="I116" i="11" s="1"/>
  <c r="F117" i="11"/>
  <c r="F118" i="11"/>
  <c r="F119" i="11"/>
  <c r="G119" i="11"/>
  <c r="I119" i="11" s="1"/>
  <c r="F120" i="11"/>
  <c r="F121" i="11"/>
  <c r="F122" i="11"/>
  <c r="G122" i="11"/>
  <c r="I122" i="11" s="1"/>
  <c r="F123" i="11"/>
  <c r="F124" i="11"/>
  <c r="G124" i="11"/>
  <c r="I124" i="11" s="1"/>
  <c r="F125" i="11"/>
  <c r="F126" i="11"/>
  <c r="F127" i="11"/>
  <c r="G127" i="11"/>
  <c r="I127" i="11" s="1"/>
  <c r="F128" i="11"/>
  <c r="F129" i="11"/>
  <c r="F130" i="11"/>
  <c r="G130" i="11"/>
  <c r="I130" i="11" s="1"/>
  <c r="F131" i="11"/>
  <c r="F132" i="11"/>
  <c r="G132" i="11"/>
  <c r="I132" i="11" s="1"/>
  <c r="F133" i="11"/>
  <c r="F134" i="11"/>
  <c r="F135" i="11"/>
  <c r="G135" i="11"/>
  <c r="I135" i="11" s="1"/>
  <c r="F136" i="11"/>
  <c r="C137" i="11"/>
  <c r="D137" i="11"/>
  <c r="G129" i="11" s="1"/>
  <c r="I129" i="11" s="1"/>
  <c r="F79" i="11"/>
  <c r="F80" i="11"/>
  <c r="F81" i="11"/>
  <c r="F82" i="11"/>
  <c r="F83" i="11"/>
  <c r="F84" i="11"/>
  <c r="F85" i="11"/>
  <c r="F86" i="11"/>
  <c r="F87" i="11"/>
  <c r="F88" i="11"/>
  <c r="F89" i="11"/>
  <c r="F90" i="11"/>
  <c r="F91" i="11"/>
  <c r="F92" i="11"/>
  <c r="F93" i="11"/>
  <c r="F94" i="11"/>
  <c r="F95" i="11"/>
  <c r="F96" i="11"/>
  <c r="F97" i="11"/>
  <c r="F98" i="11"/>
  <c r="F99" i="11"/>
  <c r="F100" i="11"/>
  <c r="F101" i="11"/>
  <c r="F102" i="11"/>
  <c r="C103" i="11"/>
  <c r="D103" i="11"/>
  <c r="G102" i="11" s="1"/>
  <c r="I102" i="11" s="1"/>
  <c r="E103" i="11"/>
  <c r="H79" i="11" s="1"/>
  <c r="F45" i="11"/>
  <c r="F46" i="11"/>
  <c r="G46" i="11"/>
  <c r="I46" i="11" s="1"/>
  <c r="F47" i="11"/>
  <c r="F48" i="11"/>
  <c r="F49" i="11"/>
  <c r="G49" i="11"/>
  <c r="I49" i="11" s="1"/>
  <c r="F50" i="11"/>
  <c r="F51" i="11"/>
  <c r="G51" i="11"/>
  <c r="I51" i="11" s="1"/>
  <c r="F52" i="11"/>
  <c r="G52" i="11"/>
  <c r="I52" i="11" s="1"/>
  <c r="F53" i="11"/>
  <c r="F54" i="11"/>
  <c r="G54" i="11"/>
  <c r="I54" i="11" s="1"/>
  <c r="F55" i="11"/>
  <c r="F56" i="11"/>
  <c r="F57" i="11"/>
  <c r="G57" i="11"/>
  <c r="I57" i="11" s="1"/>
  <c r="F58" i="11"/>
  <c r="F59" i="11"/>
  <c r="G59" i="11"/>
  <c r="I59" i="11" s="1"/>
  <c r="F60" i="11"/>
  <c r="G60" i="11"/>
  <c r="I60" i="11" s="1"/>
  <c r="F61" i="11"/>
  <c r="F62" i="11"/>
  <c r="G62" i="11"/>
  <c r="I62" i="11" s="1"/>
  <c r="F63" i="11"/>
  <c r="G63" i="11"/>
  <c r="I63" i="11"/>
  <c r="F64" i="11"/>
  <c r="F65" i="11"/>
  <c r="F66" i="11"/>
  <c r="F67" i="11"/>
  <c r="F68" i="11"/>
  <c r="G68" i="11"/>
  <c r="I68" i="11"/>
  <c r="C69" i="11"/>
  <c r="G48" i="11" s="1"/>
  <c r="I48" i="11" s="1"/>
  <c r="D69" i="11"/>
  <c r="G65" i="11" s="1"/>
  <c r="I65" i="11" s="1"/>
  <c r="F11" i="11"/>
  <c r="F12" i="11"/>
  <c r="F13" i="11"/>
  <c r="F14" i="11"/>
  <c r="F15" i="11"/>
  <c r="F16" i="11"/>
  <c r="F17" i="11"/>
  <c r="F18" i="11"/>
  <c r="F19" i="11"/>
  <c r="F20" i="11"/>
  <c r="F21" i="11"/>
  <c r="F22" i="11"/>
  <c r="F23" i="11"/>
  <c r="F24" i="11"/>
  <c r="F25" i="11"/>
  <c r="F26" i="11"/>
  <c r="F27" i="11"/>
  <c r="F28" i="11"/>
  <c r="F29" i="11"/>
  <c r="F30" i="11"/>
  <c r="F31" i="11"/>
  <c r="F32" i="11"/>
  <c r="F33" i="11"/>
  <c r="F34" i="11"/>
  <c r="C35" i="11"/>
  <c r="G11" i="11" s="1"/>
  <c r="I11" i="11" s="1"/>
  <c r="D35" i="11"/>
  <c r="E35" i="11"/>
  <c r="H11" i="11" s="1"/>
  <c r="B6" i="11"/>
  <c r="E137" i="11" s="1"/>
  <c r="B83" i="13" l="1"/>
  <c r="D83" i="13" s="1"/>
  <c r="G55" i="13"/>
  <c r="I55" i="13" s="1"/>
  <c r="G63" i="13"/>
  <c r="I63" i="13" s="1"/>
  <c r="G71" i="13"/>
  <c r="I71" i="13" s="1"/>
  <c r="B4" i="13"/>
  <c r="G62" i="13"/>
  <c r="I62" i="13" s="1"/>
  <c r="B84" i="13"/>
  <c r="D84" i="13" s="1"/>
  <c r="L50" i="13" s="1"/>
  <c r="L51" i="13" s="1"/>
  <c r="L52" i="13" s="1"/>
  <c r="L53" i="13" s="1"/>
  <c r="L54" i="13" s="1"/>
  <c r="L55" i="13" s="1"/>
  <c r="L56" i="13" s="1"/>
  <c r="L57" i="13" s="1"/>
  <c r="L58" i="13" s="1"/>
  <c r="L59" i="13" s="1"/>
  <c r="L60" i="13" s="1"/>
  <c r="L61" i="13" s="1"/>
  <c r="L62" i="13" s="1"/>
  <c r="L63" i="13" s="1"/>
  <c r="L64" i="13" s="1"/>
  <c r="L65" i="13" s="1"/>
  <c r="L66" i="13" s="1"/>
  <c r="L67" i="13" s="1"/>
  <c r="L68" i="13" s="1"/>
  <c r="L69" i="13" s="1"/>
  <c r="L70" i="13" s="1"/>
  <c r="L71" i="13" s="1"/>
  <c r="L72" i="13" s="1"/>
  <c r="L73" i="13" s="1"/>
  <c r="G52" i="13"/>
  <c r="I52" i="13" s="1"/>
  <c r="G50" i="13"/>
  <c r="I50" i="13" s="1"/>
  <c r="G58" i="13"/>
  <c r="I58" i="13" s="1"/>
  <c r="G66" i="13"/>
  <c r="I66" i="13" s="1"/>
  <c r="H50" i="13"/>
  <c r="G57" i="13"/>
  <c r="I57" i="13" s="1"/>
  <c r="G65" i="13"/>
  <c r="I65" i="13" s="1"/>
  <c r="G73" i="13"/>
  <c r="I73" i="13" s="1"/>
  <c r="G61" i="13"/>
  <c r="I61" i="13" s="1"/>
  <c r="G69" i="13"/>
  <c r="I69" i="13" s="1"/>
  <c r="G68" i="13"/>
  <c r="I68" i="13" s="1"/>
  <c r="G56" i="13"/>
  <c r="I56" i="13" s="1"/>
  <c r="G64" i="13"/>
  <c r="I64" i="13" s="1"/>
  <c r="G72" i="13"/>
  <c r="I72" i="13" s="1"/>
  <c r="G54" i="13"/>
  <c r="I54" i="13" s="1"/>
  <c r="G70" i="13"/>
  <c r="I70" i="13" s="1"/>
  <c r="G53" i="13"/>
  <c r="I53" i="13" s="1"/>
  <c r="G60" i="13"/>
  <c r="I60" i="13" s="1"/>
  <c r="G51" i="13"/>
  <c r="I51" i="13" s="1"/>
  <c r="G59" i="13"/>
  <c r="I59" i="13" s="1"/>
  <c r="H16" i="13"/>
  <c r="J15" i="13"/>
  <c r="G67" i="13"/>
  <c r="I67" i="13" s="1"/>
  <c r="G31" i="13"/>
  <c r="I31" i="13" s="1"/>
  <c r="G15" i="13"/>
  <c r="I15" i="13" s="1"/>
  <c r="G34" i="13"/>
  <c r="I34" i="13" s="1"/>
  <c r="G26" i="13"/>
  <c r="I26" i="13" s="1"/>
  <c r="G18" i="13"/>
  <c r="I18" i="13" s="1"/>
  <c r="B3" i="13"/>
  <c r="B5" i="13" s="1"/>
  <c r="G32" i="13"/>
  <c r="I32" i="13" s="1"/>
  <c r="G24" i="13"/>
  <c r="I24" i="13" s="1"/>
  <c r="G16" i="13"/>
  <c r="I16" i="13" s="1"/>
  <c r="G35" i="13"/>
  <c r="I35" i="13" s="1"/>
  <c r="G27" i="13"/>
  <c r="I27" i="13" s="1"/>
  <c r="G19" i="13"/>
  <c r="I19" i="13" s="1"/>
  <c r="G38" i="13"/>
  <c r="I38" i="13" s="1"/>
  <c r="G30" i="13"/>
  <c r="I30" i="13" s="1"/>
  <c r="G22" i="13"/>
  <c r="I22" i="13" s="1"/>
  <c r="G37" i="13"/>
  <c r="I37" i="13" s="1"/>
  <c r="G29" i="13"/>
  <c r="I29" i="13" s="1"/>
  <c r="H80" i="11"/>
  <c r="J79" i="11"/>
  <c r="J11" i="11"/>
  <c r="H12" i="11"/>
  <c r="G95" i="11"/>
  <c r="I95" i="11" s="1"/>
  <c r="G79" i="11"/>
  <c r="I79" i="11" s="1"/>
  <c r="G100" i="11"/>
  <c r="I100" i="11" s="1"/>
  <c r="G89" i="11"/>
  <c r="I89" i="11" s="1"/>
  <c r="G81" i="11"/>
  <c r="I81" i="11" s="1"/>
  <c r="G121" i="11"/>
  <c r="I121" i="11" s="1"/>
  <c r="G27" i="11"/>
  <c r="I27" i="11" s="1"/>
  <c r="G19" i="11"/>
  <c r="I19" i="11" s="1"/>
  <c r="G113" i="11"/>
  <c r="I113" i="11" s="1"/>
  <c r="H113" i="11"/>
  <c r="G118" i="11"/>
  <c r="I118" i="11" s="1"/>
  <c r="G126" i="11"/>
  <c r="I126" i="11" s="1"/>
  <c r="G134" i="11"/>
  <c r="I134" i="11" s="1"/>
  <c r="G123" i="11"/>
  <c r="I123" i="11" s="1"/>
  <c r="G131" i="11"/>
  <c r="I131" i="11" s="1"/>
  <c r="G115" i="11"/>
  <c r="I115" i="11" s="1"/>
  <c r="G120" i="11"/>
  <c r="I120" i="11" s="1"/>
  <c r="G128" i="11"/>
  <c r="I128" i="11" s="1"/>
  <c r="G136" i="11"/>
  <c r="I136" i="11" s="1"/>
  <c r="G117" i="11"/>
  <c r="I117" i="11" s="1"/>
  <c r="G125" i="11"/>
  <c r="I125" i="11" s="1"/>
  <c r="G133" i="11"/>
  <c r="I133" i="11" s="1"/>
  <c r="G114" i="11"/>
  <c r="I114" i="11" s="1"/>
  <c r="G87" i="11"/>
  <c r="I87" i="11" s="1"/>
  <c r="G97" i="11"/>
  <c r="I97" i="11" s="1"/>
  <c r="G84" i="11"/>
  <c r="I84" i="11" s="1"/>
  <c r="G13" i="11"/>
  <c r="I13" i="11" s="1"/>
  <c r="G21" i="11"/>
  <c r="I21" i="11" s="1"/>
  <c r="G29" i="11"/>
  <c r="I29" i="11" s="1"/>
  <c r="G15" i="11"/>
  <c r="I15" i="11" s="1"/>
  <c r="G23" i="11"/>
  <c r="I23" i="11" s="1"/>
  <c r="G31" i="11"/>
  <c r="I31" i="11" s="1"/>
  <c r="G33" i="11"/>
  <c r="I33" i="11" s="1"/>
  <c r="G25" i="11"/>
  <c r="I25" i="11" s="1"/>
  <c r="G17" i="11"/>
  <c r="I17" i="11" s="1"/>
  <c r="G94" i="11"/>
  <c r="I94" i="11" s="1"/>
  <c r="G86" i="11"/>
  <c r="I86" i="11" s="1"/>
  <c r="G67" i="11"/>
  <c r="I67" i="11" s="1"/>
  <c r="G83" i="11"/>
  <c r="I83" i="11" s="1"/>
  <c r="G92" i="11"/>
  <c r="I92" i="11" s="1"/>
  <c r="G34" i="11"/>
  <c r="I34" i="11" s="1"/>
  <c r="G32" i="11"/>
  <c r="I32" i="11" s="1"/>
  <c r="G30" i="11"/>
  <c r="I30" i="11" s="1"/>
  <c r="G28" i="11"/>
  <c r="I28" i="11" s="1"/>
  <c r="G26" i="11"/>
  <c r="I26" i="11" s="1"/>
  <c r="G24" i="11"/>
  <c r="I24" i="11" s="1"/>
  <c r="G22" i="11"/>
  <c r="I22" i="11" s="1"/>
  <c r="G20" i="11"/>
  <c r="I20" i="11" s="1"/>
  <c r="G18" i="11"/>
  <c r="I18" i="11" s="1"/>
  <c r="G16" i="11"/>
  <c r="I16" i="11" s="1"/>
  <c r="G14" i="11"/>
  <c r="I14" i="11" s="1"/>
  <c r="G12" i="11"/>
  <c r="I12" i="11" s="1"/>
  <c r="I35" i="11" s="1"/>
  <c r="G45" i="11"/>
  <c r="I45" i="11" s="1"/>
  <c r="G53" i="11"/>
  <c r="I53" i="11" s="1"/>
  <c r="G61" i="11"/>
  <c r="I61" i="11" s="1"/>
  <c r="G47" i="11"/>
  <c r="I47" i="11" s="1"/>
  <c r="G55" i="11"/>
  <c r="I55" i="11" s="1"/>
  <c r="G98" i="11"/>
  <c r="I98" i="11" s="1"/>
  <c r="G90" i="11"/>
  <c r="I90" i="11" s="1"/>
  <c r="G82" i="11"/>
  <c r="I82" i="11" s="1"/>
  <c r="E69" i="11"/>
  <c r="H45" i="11" s="1"/>
  <c r="G66" i="11"/>
  <c r="I66" i="11" s="1"/>
  <c r="G58" i="11"/>
  <c r="I58" i="11" s="1"/>
  <c r="G50" i="11"/>
  <c r="I50" i="11" s="1"/>
  <c r="G101" i="11"/>
  <c r="I101" i="11" s="1"/>
  <c r="G93" i="11"/>
  <c r="I93" i="11" s="1"/>
  <c r="G85" i="11"/>
  <c r="I85" i="11" s="1"/>
  <c r="G96" i="11"/>
  <c r="I96" i="11" s="1"/>
  <c r="G88" i="11"/>
  <c r="I88" i="11" s="1"/>
  <c r="G80" i="11"/>
  <c r="I80" i="11" s="1"/>
  <c r="G64" i="11"/>
  <c r="I64" i="11" s="1"/>
  <c r="G56" i="11"/>
  <c r="I56" i="11" s="1"/>
  <c r="G99" i="11"/>
  <c r="I99" i="11" s="1"/>
  <c r="G91" i="11"/>
  <c r="I91" i="11" s="1"/>
  <c r="J50" i="13" l="1"/>
  <c r="H51" i="13"/>
  <c r="I39" i="13"/>
  <c r="H17" i="13"/>
  <c r="J16" i="13"/>
  <c r="I74" i="13"/>
  <c r="K51" i="13"/>
  <c r="K59" i="13"/>
  <c r="K67" i="13"/>
  <c r="K50" i="13"/>
  <c r="K66" i="13"/>
  <c r="K65" i="13"/>
  <c r="K73" i="13"/>
  <c r="K54" i="13"/>
  <c r="K62" i="13"/>
  <c r="K70" i="13"/>
  <c r="K53" i="13"/>
  <c r="K61" i="13"/>
  <c r="K69" i="13"/>
  <c r="K57" i="13"/>
  <c r="K64" i="13"/>
  <c r="K52" i="13"/>
  <c r="K60" i="13"/>
  <c r="K68" i="13"/>
  <c r="K58" i="13"/>
  <c r="K56" i="13"/>
  <c r="K72" i="13"/>
  <c r="K71" i="13"/>
  <c r="K63" i="13"/>
  <c r="K55" i="13"/>
  <c r="J45" i="11"/>
  <c r="H46" i="11"/>
  <c r="J113" i="11"/>
  <c r="H114" i="11"/>
  <c r="I103" i="11"/>
  <c r="I137" i="11"/>
  <c r="H13" i="11"/>
  <c r="J12" i="11"/>
  <c r="I69" i="11"/>
  <c r="J80" i="11"/>
  <c r="H81" i="11"/>
  <c r="H18" i="13" l="1"/>
  <c r="J17" i="13"/>
  <c r="J51" i="13"/>
  <c r="H52" i="13"/>
  <c r="J81" i="11"/>
  <c r="H82" i="11"/>
  <c r="H115" i="11"/>
  <c r="J114" i="11"/>
  <c r="J46" i="11"/>
  <c r="H47" i="11"/>
  <c r="H14" i="11"/>
  <c r="J13" i="11"/>
  <c r="J52" i="13" l="1"/>
  <c r="H53" i="13"/>
  <c r="H19" i="13"/>
  <c r="J18" i="13"/>
  <c r="J115" i="11"/>
  <c r="H116" i="11"/>
  <c r="H48" i="11"/>
  <c r="J47" i="11"/>
  <c r="H83" i="11"/>
  <c r="J82" i="11"/>
  <c r="J14" i="11"/>
  <c r="H15" i="11"/>
  <c r="J19" i="13" l="1"/>
  <c r="H20" i="13"/>
  <c r="J53" i="13"/>
  <c r="H54" i="13"/>
  <c r="J83" i="11"/>
  <c r="H84" i="11"/>
  <c r="J48" i="11"/>
  <c r="H49" i="11"/>
  <c r="J116" i="11"/>
  <c r="H117" i="11"/>
  <c r="H16" i="11"/>
  <c r="J15" i="11"/>
  <c r="H55" i="13" l="1"/>
  <c r="J54" i="13"/>
  <c r="J20" i="13"/>
  <c r="H21" i="13"/>
  <c r="J49" i="11"/>
  <c r="H50" i="11"/>
  <c r="J16" i="11"/>
  <c r="H17" i="11"/>
  <c r="J84" i="11"/>
  <c r="H85" i="11"/>
  <c r="H118" i="11"/>
  <c r="J117" i="11"/>
  <c r="H22" i="13" l="1"/>
  <c r="J21" i="13"/>
  <c r="H56" i="13"/>
  <c r="J55" i="13"/>
  <c r="H18" i="11"/>
  <c r="J17" i="11"/>
  <c r="H86" i="11"/>
  <c r="J85" i="11"/>
  <c r="H51" i="11"/>
  <c r="J50" i="11"/>
  <c r="J118" i="11"/>
  <c r="H119" i="11"/>
  <c r="H57" i="13" l="1"/>
  <c r="J56" i="13"/>
  <c r="J22" i="13"/>
  <c r="H23" i="13"/>
  <c r="J119" i="11"/>
  <c r="H120" i="11"/>
  <c r="J51" i="11"/>
  <c r="H52" i="11"/>
  <c r="J86" i="11"/>
  <c r="H87" i="11"/>
  <c r="J18" i="11"/>
  <c r="H19" i="11"/>
  <c r="H24" i="13" l="1"/>
  <c r="J23" i="13"/>
  <c r="J57" i="13"/>
  <c r="H58" i="13"/>
  <c r="H20" i="11"/>
  <c r="J19" i="11"/>
  <c r="H88" i="11"/>
  <c r="J87" i="11"/>
  <c r="H53" i="11"/>
  <c r="J52" i="11"/>
  <c r="H121" i="11"/>
  <c r="J120" i="11"/>
  <c r="J58" i="13" l="1"/>
  <c r="H59" i="13"/>
  <c r="H25" i="13"/>
  <c r="J24" i="13"/>
  <c r="J121" i="11"/>
  <c r="H122" i="11"/>
  <c r="H54" i="11"/>
  <c r="J53" i="11"/>
  <c r="J88" i="11"/>
  <c r="H89" i="11"/>
  <c r="H21" i="11"/>
  <c r="J20" i="11"/>
  <c r="H26" i="13" l="1"/>
  <c r="J25" i="13"/>
  <c r="J59" i="13"/>
  <c r="H60" i="13"/>
  <c r="J21" i="11"/>
  <c r="H22" i="11"/>
  <c r="J89" i="11"/>
  <c r="H90" i="11"/>
  <c r="J54" i="11"/>
  <c r="H55" i="11"/>
  <c r="H123" i="11"/>
  <c r="J122" i="11"/>
  <c r="H61" i="13" l="1"/>
  <c r="J60" i="13"/>
  <c r="H27" i="13"/>
  <c r="J26" i="13"/>
  <c r="J22" i="11"/>
  <c r="H23" i="11"/>
  <c r="H124" i="11"/>
  <c r="J123" i="11"/>
  <c r="H91" i="11"/>
  <c r="J90" i="11"/>
  <c r="H56" i="11"/>
  <c r="J55" i="11"/>
  <c r="J27" i="13" l="1"/>
  <c r="H28" i="13"/>
  <c r="H62" i="13"/>
  <c r="J61" i="13"/>
  <c r="J91" i="11"/>
  <c r="H92" i="11"/>
  <c r="J124" i="11"/>
  <c r="H125" i="11"/>
  <c r="H24" i="11"/>
  <c r="J23" i="11"/>
  <c r="J56" i="11"/>
  <c r="H57" i="11"/>
  <c r="J28" i="13" l="1"/>
  <c r="H29" i="13"/>
  <c r="H63" i="13"/>
  <c r="J62" i="13"/>
  <c r="J24" i="11"/>
  <c r="H25" i="11"/>
  <c r="J57" i="11"/>
  <c r="H58" i="11"/>
  <c r="H126" i="11"/>
  <c r="J125" i="11"/>
  <c r="J92" i="11"/>
  <c r="H93" i="11"/>
  <c r="H64" i="13" l="1"/>
  <c r="J63" i="13"/>
  <c r="H30" i="13"/>
  <c r="J29" i="13"/>
  <c r="J126" i="11"/>
  <c r="H127" i="11"/>
  <c r="H59" i="11"/>
  <c r="J58" i="11"/>
  <c r="H26" i="11"/>
  <c r="J25" i="11"/>
  <c r="H94" i="11"/>
  <c r="J93" i="11"/>
  <c r="J30" i="13" l="1"/>
  <c r="H31" i="13"/>
  <c r="J64" i="13"/>
  <c r="H65" i="13"/>
  <c r="J26" i="11"/>
  <c r="H27" i="11"/>
  <c r="J94" i="11"/>
  <c r="H95" i="11"/>
  <c r="J59" i="11"/>
  <c r="H60" i="11"/>
  <c r="J127" i="11"/>
  <c r="H128" i="11"/>
  <c r="H66" i="13" l="1"/>
  <c r="J65" i="13"/>
  <c r="H32" i="13"/>
  <c r="J31" i="13"/>
  <c r="H61" i="11"/>
  <c r="J60" i="11"/>
  <c r="H129" i="11"/>
  <c r="J128" i="11"/>
  <c r="H96" i="11"/>
  <c r="J95" i="11"/>
  <c r="H28" i="11"/>
  <c r="J27" i="11"/>
  <c r="J32" i="13" l="1"/>
  <c r="H33" i="13"/>
  <c r="J66" i="13"/>
  <c r="H67" i="13"/>
  <c r="H97" i="11"/>
  <c r="J96" i="11"/>
  <c r="J28" i="11"/>
  <c r="H29" i="11"/>
  <c r="J129" i="11"/>
  <c r="H130" i="11"/>
  <c r="H62" i="11"/>
  <c r="J61" i="11"/>
  <c r="J67" i="13" l="1"/>
  <c r="H68" i="13"/>
  <c r="H34" i="13"/>
  <c r="J33" i="13"/>
  <c r="J62" i="11"/>
  <c r="H63" i="11"/>
  <c r="H131" i="11"/>
  <c r="J130" i="11"/>
  <c r="H30" i="11"/>
  <c r="J29" i="11"/>
  <c r="J97" i="11"/>
  <c r="H98" i="11"/>
  <c r="J68" i="13" l="1"/>
  <c r="H69" i="13"/>
  <c r="H35" i="13"/>
  <c r="J34" i="13"/>
  <c r="H64" i="11"/>
  <c r="J63" i="11"/>
  <c r="H99" i="11"/>
  <c r="J98" i="11"/>
  <c r="J30" i="11"/>
  <c r="H31" i="11"/>
  <c r="J131" i="11"/>
  <c r="H132" i="11"/>
  <c r="J35" i="13" l="1"/>
  <c r="H36" i="13"/>
  <c r="H70" i="13"/>
  <c r="J69" i="13"/>
  <c r="J132" i="11"/>
  <c r="H133" i="11"/>
  <c r="H32" i="11"/>
  <c r="J31" i="11"/>
  <c r="H65" i="11"/>
  <c r="J64" i="11"/>
  <c r="J99" i="11"/>
  <c r="H100" i="11"/>
  <c r="H71" i="13" l="1"/>
  <c r="J70" i="13"/>
  <c r="H37" i="13"/>
  <c r="J36" i="13"/>
  <c r="J100" i="11"/>
  <c r="H101" i="11"/>
  <c r="J65" i="11"/>
  <c r="H66" i="11"/>
  <c r="J32" i="11"/>
  <c r="H33" i="11"/>
  <c r="H134" i="11"/>
  <c r="J133" i="11"/>
  <c r="H38" i="13" l="1"/>
  <c r="J38" i="13" s="1"/>
  <c r="J37" i="13"/>
  <c r="H72" i="13"/>
  <c r="J71" i="13"/>
  <c r="J134" i="11"/>
  <c r="H135" i="11"/>
  <c r="H34" i="11"/>
  <c r="J34" i="11" s="1"/>
  <c r="J33" i="11"/>
  <c r="H67" i="11"/>
  <c r="J66" i="11"/>
  <c r="H102" i="11"/>
  <c r="J102" i="11" s="1"/>
  <c r="J101" i="11"/>
  <c r="H73" i="13" l="1"/>
  <c r="J73" i="13" s="1"/>
  <c r="J72" i="13"/>
  <c r="J39" i="13"/>
  <c r="J103" i="11"/>
  <c r="J67" i="11"/>
  <c r="H68" i="11"/>
  <c r="J68" i="11" s="1"/>
  <c r="J69" i="11" s="1"/>
  <c r="J35" i="11"/>
  <c r="J135" i="11"/>
  <c r="H136" i="11"/>
  <c r="J136" i="11" s="1"/>
  <c r="J137" i="11" s="1"/>
  <c r="J74" i="13" l="1"/>
</calcChain>
</file>

<file path=xl/sharedStrings.xml><?xml version="1.0" encoding="utf-8"?>
<sst xmlns="http://schemas.openxmlformats.org/spreadsheetml/2006/main" count="275" uniqueCount="160">
  <si>
    <t>Applicable Resources</t>
  </si>
  <si>
    <t>ProCESS™ Model</t>
  </si>
  <si>
    <t>DRSim™ Model</t>
  </si>
  <si>
    <t>Category / Topic</t>
  </si>
  <si>
    <t>Assumption / Input</t>
  </si>
  <si>
    <t>Energy Efficiency</t>
  </si>
  <si>
    <t>Solar-PV</t>
  </si>
  <si>
    <t>Demand Response</t>
  </si>
  <si>
    <t>Description/Approach</t>
  </si>
  <si>
    <t>Line Losses</t>
  </si>
  <si>
    <t xml:space="preserve">Energy and Demand Line Loss Factors </t>
  </si>
  <si>
    <t>X</t>
  </si>
  <si>
    <t xml:space="preserve">Savings </t>
  </si>
  <si>
    <t>Unitary Energy &amp; Demand Impacts</t>
  </si>
  <si>
    <t>Net to Gross Ratio (NTGR)</t>
  </si>
  <si>
    <t xml:space="preserve">Net-to-Gross ratios (NTG) for existing measures largely use the latest NTG figures established in E1’s DSM Program Evaluation Report, held constant until 2031. For new measures, NTG ratios were estimated based on historical results for similar measures or existing program components. </t>
  </si>
  <si>
    <t>Effective Useful Life</t>
  </si>
  <si>
    <t>Incremental Costs</t>
  </si>
  <si>
    <t xml:space="preserve">In collaboration with Apex Analytics and Guidehouse, E1 compiled estimates of base and efficient material and labour costs, drawing on historical program data, Technical Reference Manuals and planning studies from other jurisdictions, online cost databases, contractor interviews, and internet web scraping. For Direct Installation programs, actual direct installation costs from 2024 were primarily used. Costs were reviewed by internal subject matter experts and adjusted, as appropriate, based on future expectations.
</t>
  </si>
  <si>
    <t>Incentive Levels</t>
  </si>
  <si>
    <t>Historical and current incentive levels were used as a starting point for existing measures. As appropriate, these incentive levels were adjusted to account for historical experience, identified trends, future expectations and/or specific measure or program goals. Incentive levels continue to be reviewed and analyzed in accordance with E1's Incentive Setting Methodology to confirm incentive levels fall within a reasonable range.
For new measures, incentives were developed using E1's Incentive Setting Methodology.</t>
  </si>
  <si>
    <t>Participation</t>
  </si>
  <si>
    <t>Participation values were developed using historical participation data and near-term program forecasts of participation expectations. Estimates were reviewed by internal subject matter experts and refined based on program delivery insights and identified trends. 
For new initiatives, participation was estimated using a variety of methods including trends identified through historical participation data, input from internal subject matter experts, and support/recommendations from external consultants.</t>
  </si>
  <si>
    <t>Administrative Costs</t>
  </si>
  <si>
    <t xml:space="preserve">Energy Efficiency administrative costs are currently based on average administrative cost profiles by program over the last four years (i.e., 2021-2024) for program support and other direct costs. It also includes estimates for marketing and evaluation costs by program and direct FTE costs based on the current FTE allocator and any incremental FTEs expected to be added at this time. </t>
  </si>
  <si>
    <t>Solar-PV administrative costs: Solar-PV admin costs include estimates of marketing and evaluation plus fully allocated FTE costs for the estimated direct FTEs that would be required.</t>
  </si>
  <si>
    <t xml:space="preserve">Demand Response administrative costs have been updated from the 2023-2025 Plan model with information from E1 experience delivering demand response.  </t>
  </si>
  <si>
    <t>Escalation Rates</t>
  </si>
  <si>
    <t>Equipment</t>
  </si>
  <si>
    <t>Material Cost Escalation Rate: 2.01%</t>
  </si>
  <si>
    <t>Labour</t>
  </si>
  <si>
    <t>Labour Cost Escalation Rate: 4%</t>
  </si>
  <si>
    <t>Electricity System Impacts</t>
  </si>
  <si>
    <t>Avoided cost of energy</t>
  </si>
  <si>
    <t>Avoided cost of capacity</t>
  </si>
  <si>
    <t>Avoided cost of transmission</t>
  </si>
  <si>
    <t>Avoided cost of distribution</t>
  </si>
  <si>
    <t>Avoided cost of carbon</t>
  </si>
  <si>
    <t>Program administration</t>
  </si>
  <si>
    <t>Program financial incentives</t>
  </si>
  <si>
    <t>Discount Rate</t>
  </si>
  <si>
    <t>Type</t>
  </si>
  <si>
    <t>Program Component</t>
  </si>
  <si>
    <t>Assumptions</t>
  </si>
  <si>
    <t>Calculation</t>
  </si>
  <si>
    <t>Dedicated Low-Income &amp; Equity Program Components</t>
  </si>
  <si>
    <t>Exclusively serves and benefits low income &amp; equity communities. Focus is on low-income renters and non-profits that provide shelter or serve as community hubs. 
Assumed that 100% of savings are low-income &amp; equity savings.</t>
  </si>
  <si>
    <t>Low-income &amp; equity AMF savings = total AMF savings. The same calculations are applied to energy savings, peak demand savings, and program expenditures.</t>
  </si>
  <si>
    <t>Exclusively serves and benefits low income &amp; equity communities (100%). Focus is on lower-income qualified homeowners. 
Assumed that 100% of savings are low-income &amp; equity savings.</t>
  </si>
  <si>
    <t>Mi’kmaw Home Energy Efficiency Project (MHEEP)</t>
  </si>
  <si>
    <t>Low-income &amp; equity MHEEP savings = total MHEEP savings. The same calculations are applied to energy savings, peak demand savings, and program expenditures.</t>
  </si>
  <si>
    <t>Residential Solar-PV</t>
  </si>
  <si>
    <t>Incidental Low-income &amp; Equity Impacts from Non-Targeted Program Components</t>
  </si>
  <si>
    <t>Efficient Product Installation (EPI)</t>
  </si>
  <si>
    <t xml:space="preserve">Estimates were scaled based on the reported 2023 and 2024 incidental low-income &amp; equity impacts. In 2023 and 2024, low-income &amp; equity participation in EPI represented: 
     •  37% of energy savings
     •  41% of demand savings
     •  34% of expenditures
The reported 2023 and 2024 incidental low-income &amp; equity impacts are based on E1's current low-income &amp; equity estimation methodology (updated in 2025 and filed with the 2026 DSM Extension Application on April 30, 2025). For further clarity, the reported 2023 and 2024 low-income and equity actuals were calculated using the 2025 updated estimation methodology. 
</t>
  </si>
  <si>
    <t>Incidental low-income &amp; equity EPI energy savings = (total EPI energy savings) * (37%)
Incidental low-income &amp; equity EPI demand savings = (total EPI demand savings) * (41%)
Incidental low-income EPI expenditures = (total EPI expenditures) * (34%)</t>
  </si>
  <si>
    <t>Business Energy Rebates (BER)</t>
  </si>
  <si>
    <t xml:space="preserve">Estimates were scaled based on the reported 2023 and 2024 incidental low-income &amp; equity impacts. In 2023 and 2024, low-income &amp; equity participation in BER represented:
     • 0.2% of energy savings
     • 0.4 % of demand savings
     • 0.02% of expenditures
The reported 2023 and 2024 incidental low-income &amp; equity impacts are based on E1's current low-income &amp; equity estimation methodology (updated in 2025 and filed with the 2026 DSM Extension Application on April 30, 2025). For further clarity, the reported 2023 and 2024 low-income and equity actuals were calculated using the 2025 updated estimation methodology. </t>
  </si>
  <si>
    <t xml:space="preserve">Low-income &amp; equity BER energy savings = (total BER energy savings) * (0.2%)
Low-income &amp; equity BER demand savings = (total BER demand savings) * (0.4%)
Low-income &amp; equity BER expenditures = (total BER expenditures) * (0.02%)
</t>
  </si>
  <si>
    <t>Custom</t>
  </si>
  <si>
    <t xml:space="preserve">Estimates were scaled based on the reported 2023 and 2024 incidental low-income &amp; equity impacts. In 2023 and 2024, low-income &amp; equity participation in Custom represented:
     • 0.3% of energy savings
     • 0.03% of demand savings
     • 0.5% of expenditures
The reported 2023 and 2024 incidental low-income &amp; equity impacts are based on E1's current low-income &amp; equity estimation methodology (updated in 2025 and filed with the 2026 DSM Extension Application on April 30, 2025). For further clarity, the reported 2023 and 2024 low-income and equity actuals were calculated using the 2025 updated estimation methodology. 
</t>
  </si>
  <si>
    <t>Incidental low-income &amp; equity Custom energy savings = (total Custom energy savings) * (0.3%)
Incidental low-income &amp; equity Custom demand savings = (total Custom demand savings) * (0.03%)
Incidental low-income &amp; equity Custom expenditures = (total Custom expenditures) * (0.5%)</t>
  </si>
  <si>
    <t>Small Business Energy Solutions (SBES)</t>
  </si>
  <si>
    <t>Estimates were scaled based on the reported 2023 and 2024 incidental low-income &amp; equity impacts. In 2023 and 2024, low-income &amp; equity participation in SBES represented: 
     • 0.7% of energy savings
     • 1.7% of demand savings
     • 1.1% of expenditures
The reported 2023 and 2024 incidental low-income &amp; equity impacts are based on E1's current low-income &amp; equity estimation methodology (updated in 2025 and filed with the 2026 DSM Extension Application on April 30, 2025). For further clarity, the reported 2023 and 2024 low-income and equity actuals were calculated using the 2025 updated estimation methodology.</t>
  </si>
  <si>
    <t>Incidental low-income &amp; equity SBES energy savings = (total SBES energy savings) * (0.7%)
Incidental low-income &amp; equity SBES demand savings = (total SBES demand savings) * (1.7%)
Incidental low-income &amp; equity SBES expenditures = (total SBES expenditures) * (1.1%)</t>
  </si>
  <si>
    <t xml:space="preserve">·    </t>
  </si>
  <si>
    <t>Abbreviations</t>
  </si>
  <si>
    <t>COSS</t>
  </si>
  <si>
    <t>Cost of Service Study</t>
  </si>
  <si>
    <t>DRSim Model</t>
  </si>
  <si>
    <t>Guidehouse model (Demand Response)</t>
  </si>
  <si>
    <t>EUL</t>
  </si>
  <si>
    <t>FTE</t>
  </si>
  <si>
    <t>Full-time equivalent(s)</t>
  </si>
  <si>
    <t>NTG</t>
  </si>
  <si>
    <t>Net-to-Gross</t>
  </si>
  <si>
    <t xml:space="preserve">ProCESS Model </t>
  </si>
  <si>
    <t>Guidehouse model (EE, SE, Solar PV)</t>
  </si>
  <si>
    <t>WACC</t>
  </si>
  <si>
    <t>Weighted Average Cost of Capital</t>
  </si>
  <si>
    <t>Exclusively serves and benefits low income &amp; equity communities (100%). Focus is on Mi'kmaw communities.
Assumed that 100% of savings are low-income &amp; equity savings.</t>
  </si>
  <si>
    <t>Exclusively serves and benefits low income &amp; equity communities (100%). Focus is on Mi'kmaw communities and community members who have the greatest need. 
Assumed that 100% of savings are low-income &amp; equity savings.</t>
  </si>
  <si>
    <t>Effective Useful Life (EUL)</t>
  </si>
  <si>
    <t>NS Power Weighted Average Cost of Capital (WACC)</t>
  </si>
  <si>
    <t>AFUDC</t>
  </si>
  <si>
    <t>Allowance for Funds Used During Construction</t>
  </si>
  <si>
    <t>Mi'kmaw New Home Construction</t>
  </si>
  <si>
    <t>Low-income &amp; equity Mi'kmaw New Home Construction savings = total Mi'kmaw New Home Construction savings. The same calculations are applied to energy savings, peak demand savings, and program expenditures.</t>
  </si>
  <si>
    <t>Exclusively serves and benefits low income &amp; equity communities (100%). Focus is on Mi'kmaw communities and directly tied to Mi'kmaw New Home Construction participants. 
Assumed that 100% of savings are low-income &amp; equity savings.</t>
  </si>
  <si>
    <t xml:space="preserve">Energy Efficiency </t>
  </si>
  <si>
    <t xml:space="preserve">Demand Response </t>
  </si>
  <si>
    <t xml:space="preserve">Description </t>
  </si>
  <si>
    <t xml:space="preserve">Embedded in the NS Power avoided costs of energy. </t>
  </si>
  <si>
    <t>EUL values for existing measures largely reflect the latest EUL values set out in E1’s DSM Program Evaluation Report, held constant until 2031. For new measures, EUL values were developed using existing EUL values for similar measures, or EUL values for similar measures used in other jurisdictions. As appropriate, EULs values developed with input from Guidehouse or other external subject matter experts were used for new measures.</t>
  </si>
  <si>
    <t>Line loss factors were developed by E1 using rate-class level line loss data provided by Nova Scotia Power as part of its 2014 Cost of Service Study (COSS) and applied in the modelling of DSM resources.</t>
  </si>
  <si>
    <t xml:space="preserve">Difference In Revenue Requirement </t>
  </si>
  <si>
    <t>Input Assumptions</t>
  </si>
  <si>
    <t>Nominal WACC (2025)</t>
  </si>
  <si>
    <t xml:space="preserve">Inflation </t>
  </si>
  <si>
    <t>Real WACC (Energy/Capacity)</t>
  </si>
  <si>
    <t>Table 1 - On Peak Winter Avoided Energy Costs</t>
  </si>
  <si>
    <t>Notes</t>
  </si>
  <si>
    <t>Year</t>
  </si>
  <si>
    <t>Annual Avoided Energy Costs ($000)</t>
  </si>
  <si>
    <t>∆ Energy (GWh)</t>
  </si>
  <si>
    <t>Actual Annual AVC Energy ($/MWh)</t>
  </si>
  <si>
    <t>Levelized AVC - Energy  ($/MWh)</t>
  </si>
  <si>
    <t>Equiv. Escal. Series - AVC -Energy ($/MWh)</t>
  </si>
  <si>
    <t>Annual Avoided Energy Costs ($000) - Levelized</t>
  </si>
  <si>
    <t xml:space="preserve">Annual Avoided Energy Costs ($000) - Equiv. Escal. Series </t>
  </si>
  <si>
    <t>Nominal WACC</t>
  </si>
  <si>
    <t>Real WACC</t>
  </si>
  <si>
    <t>- These avoided costs are related to EE impacts (avoided energy costs by implementing EE) 
- Peak period: December-February weekdays 6am-10pm</t>
  </si>
  <si>
    <t>NPV (2027$) - Nominal</t>
  </si>
  <si>
    <t>Table 2 - Off Peak Winter Avoided Energy Costs</t>
  </si>
  <si>
    <t>- These avoided costs are related to EE impacts (avoided energy costs by implementing EE)
- Off-peak period: December-February; weekdays 10pm-6am and full weekends</t>
  </si>
  <si>
    <t>Table 3 - On Peak Non-Winter Avoided Energy Costs</t>
  </si>
  <si>
    <t>- These avoided costs are related to EE impacts (avoided energy costs by implementing EE)
- Non-winter period: March-November, weekdays 6am-10pm</t>
  </si>
  <si>
    <t>Table 3 - Off Peak Non-Winter Avoided Energy Costs</t>
  </si>
  <si>
    <t>- These avoided costs are related to EE impacts (avoided energy costs by implementing EE)
- Non-winter period: March-November, weekdays 10pm-6am and full weekends</t>
  </si>
  <si>
    <t>Table 1 - System Wide Avoided T&amp;D Costs</t>
  </si>
  <si>
    <t>Table 2 - Constrained System Avoided T&amp;D Costs</t>
  </si>
  <si>
    <t>Transmission
$/kW-yr</t>
  </si>
  <si>
    <t>Distribution
$/kW-yr</t>
  </si>
  <si>
    <t>Total
$/kW-yr</t>
  </si>
  <si>
    <t>Avoided T&amp;D Costs</t>
  </si>
  <si>
    <t xml:space="preserve">Table 2 - Avoided Capacity Cost (DSM) </t>
  </si>
  <si>
    <t>Annual Avoided Capacity Costs ($000)</t>
  </si>
  <si>
    <t>∆ Capacity (MW)</t>
  </si>
  <si>
    <t>Actual Annual AVC Capacity ($/kW-Yr)</t>
  </si>
  <si>
    <t>Levelized AVC- Capacity ($/kW-Yr)</t>
  </si>
  <si>
    <t>Equiv. Escal. Series - AVC - Capacity ($/kW-yr)</t>
  </si>
  <si>
    <t>Annual Avoided Capacity Costs ($000)  - Levelized</t>
  </si>
  <si>
    <t xml:space="preserve">Annual Avoided Capacity Costs ($000)  -  Equiv. Escal. Series </t>
  </si>
  <si>
    <t>25-yr NPV (2027$)</t>
  </si>
  <si>
    <t xml:space="preserve">Basic </t>
  </si>
  <si>
    <t>Capacity Adjustment for Planning Reserve Margin</t>
  </si>
  <si>
    <t>Metric</t>
  </si>
  <si>
    <t>Basic Value</t>
  </si>
  <si>
    <t>PRM adder (UCAP)</t>
  </si>
  <si>
    <t xml:space="preserve">Final Value </t>
  </si>
  <si>
    <t>Levelized</t>
  </si>
  <si>
    <t xml:space="preserve">Equiv. Escal. Series </t>
  </si>
  <si>
    <t>Energy</t>
  </si>
  <si>
    <t xml:space="preserve">Capacity </t>
  </si>
  <si>
    <t xml:space="preserve">Total </t>
  </si>
  <si>
    <t xml:space="preserve">Table 1 - Avoided Energy Cost (DSM) </t>
  </si>
  <si>
    <t xml:space="preserve">6.65% NS Power 2025 WACC rate. Effective April 1, 2025. M11990, NS Power Application for Approval of its 2025 pre-tax WACC/AFUDC Rate, Board Order, March 31, 2025. </t>
  </si>
  <si>
    <t>Savings input values were primarily compiled using the following approaches:
- For prescriptive (and some semi-prescriptive) measures, deemed energy and demand savings values from the most recent DSM Evaluation Measure Assessment document were used.
- For semi-prescriptive measures where, in practice, savings are calculated on a project-by-project basis using unit specifications, representative variables were selected to reflect the typical installation characteristics that E1 sees in practice and used to calculate energy savings inputs.
- For some semi-prescriptive and for bundled or custom measures for which savings are calculated at the building or project level, and represent the impacts of multiple measures or multiple building types, average evaluated savings values were used. 
- For new measures, E1 performed engineering calculations and, where applicable, looked to similar measures and measure characterizations used in other jurisdictions to inform savings estimates. As appropriate, values developed with input from Guidehouse or other external subject matter experts were used for new measures.
- For demand response measures, the most recent DSM evaluation results were used. Engineering adjustments were applied as needed to improve accuracy (i.e. accounting for 4-hour capacity and expected changes to measure performance).</t>
  </si>
  <si>
    <t>NS Power avoided costs provided to E1 December 22, 2025. 
Energy Efficiency and Solar-PV use the seasonal actual annual avoided cost of energy ($/MWh) (column F, AVC Energy Seasonal tab) for the avoided cost of energy. These are weighted over each measure by seasonal loadshape.
For Demand Response, actual annual avoided cost of energy, winter on-peak and off-peak, are used to calculate the impact of shifting usage from on-peak to off-peak times.</t>
  </si>
  <si>
    <t>NS Power avoided costs provided to E1 December 22, 2025. 
All resources use the system-wide avoided cost of transmission (column C, AVC T&amp;D tab) and the system-wide avoided cost of distribution (column D, AVC T&amp;D tab).</t>
  </si>
  <si>
    <t xml:space="preserve">NS Power avoided costs provided to E1 December 22, 2025. 
Embedded in the NS Power avoided costs of energy. </t>
  </si>
  <si>
    <t>NS Power avoided costs provided to E1 December 22, 2025.
All resources use the system-wide avoided cost of transmission (column C, AVC T&amp;D tab) and the system-wide avoided cost of distribution (column D, AVC T&amp;D tab).</t>
  </si>
  <si>
    <t xml:space="preserve">Energy Efficiency administrative costs are currently based on average administrative cost profiles by program over the last four years (i.e., 2021-2024) for program support and other direct costs. It also includes estimates for marketing and evaluation costs by program and direct FTE costs based on the current FTE allocator and any incremental FTEs expected to be added at this time. Solar-PV administrative costs: Solar-PV admin costs include estimates of marketing and evaluation plus fully allocated FTE costs for the estimated direct FTEs that would be required. Demand Response administrative costs have been updated from the 2023-2025 Plan model with information from E1 experience delivering demand response.  </t>
  </si>
  <si>
    <t>Inclusive of PRM</t>
  </si>
  <si>
    <t>Affordable Multifamily Housing and Non-Profit Organizations (AMF)</t>
  </si>
  <si>
    <t>Affordable Single-family Homes (ASFH)</t>
  </si>
  <si>
    <t>Low-income &amp; equity ASFH savings = total ASFH savings. The same calculations are applied to energy savings, peak demand savings, and program expenditures.</t>
  </si>
  <si>
    <t>Low-income &amp; equity Residential Solar-PV savings = total Residential Solar-PV savings. The same calculations are applied to estimated generation, installed capacity, and program expenditures.
* As a new DSM resource, the Solar-PV program has a proposed standalone performance target with impacts reported separately alongside the low-income and equity energy savings from dedicated energy efficiency program components.</t>
  </si>
  <si>
    <t xml:space="preserve">NS Power avoided costs provided to E1 December 22, 2025. 
All resources use the actual annual avoided cost of capacity ($/kW-Yr) (column F, AVC Energy &amp; Capacity tab, Table 2) for the avoided cost of capacity. 
The planning reserve margin (PRM) of 9% is then added. This is seen on tab AVC Energy &amp; Capacity column M row 47-73.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</si>
</sst>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0.00_-;\-&quot;$&quot;* #,##0.00_-;_-&quot;$&quot;* &quot;-&quot;??_-;_-@_-"/>
    <numFmt numFmtId="165" formatCode="_-* #,##0.00_-;\-* #,##0.00_-;_-* &quot;-&quot;??_-;_-@_-"/>
    <numFmt numFmtId="166" formatCode="&quot;$&quot;#,##0"/>
    <numFmt numFmtId="167" formatCode="_-&quot;$&quot;* #,##0_-;\-&quot;$&quot;* #,##0_-;_-&quot;$&quot;* &quot;-&quot;??_-;_-@_-"/>
    <numFmt numFmtId="168" formatCode="_-* #,##0_-;\-* #,##0_-;_-* &quot;-&quot;??_-;_-@_-"/>
    <numFmt numFmtId="169" formatCode="&quot;$&quot;#,##0.00"/>
    <numFmt numFmtId="170" formatCode="0.000%"/>
    <numFmt numFmtId="171" formatCode="0.0"/>
  </numFmts>
  <fonts count="18" x14ac:knownFonts="1">
    <font>
      <sz val="11"/>
      <color theme="1"/>
      <name val="Aptos Narrow"/>
      <family val="2"/>
      <scheme val="minor"/>
    </font>
    <font>
      <sz val="11"/>
      <color theme="1"/>
      <name val="Calibri"/>
      <family val="2"/>
    </font>
    <font>
      <b/>
      <sz val="11"/>
      <color rgb="FF156082"/>
      <name val="Calibri"/>
      <family val="2"/>
    </font>
    <font>
      <sz val="11"/>
      <color rgb="FF156082"/>
      <name val="Calibri"/>
      <family val="2"/>
    </font>
    <font>
      <b/>
      <sz val="11"/>
      <color rgb="FFFFFFFF"/>
      <name val="Calibri"/>
      <family val="2"/>
    </font>
    <font>
      <b/>
      <sz val="11"/>
      <color theme="0"/>
      <name val="Calibri"/>
      <family val="2"/>
    </font>
    <font>
      <sz val="11"/>
      <color rgb="FFFF0000"/>
      <name val="Aptos Narrow"/>
      <family val="2"/>
      <scheme val="minor"/>
    </font>
    <font>
      <sz val="11"/>
      <name val="Calibri"/>
      <family val="2"/>
    </font>
    <font>
      <b/>
      <sz val="12"/>
      <color theme="1"/>
      <name val="Calibri"/>
      <family val="2"/>
    </font>
    <font>
      <b/>
      <sz val="12"/>
      <color theme="0"/>
      <name val="Calibri"/>
      <family val="2"/>
    </font>
    <font>
      <sz val="12"/>
      <name val="Calibri"/>
      <family val="2"/>
    </font>
    <font>
      <sz val="12"/>
      <color theme="1"/>
      <name val="Calibri"/>
      <family val="2"/>
    </font>
    <font>
      <sz val="11"/>
      <color theme="1"/>
      <name val="Aptos Narrow"/>
      <family val="2"/>
      <scheme val="minor"/>
    </font>
    <font>
      <b/>
      <sz val="11"/>
      <color theme="1"/>
      <name val="Aptos Narrow"/>
      <family val="2"/>
      <scheme val="minor"/>
    </font>
    <font>
      <sz val="11"/>
      <color theme="0"/>
      <name val="Aptos Narrow"/>
      <family val="2"/>
      <scheme val="minor"/>
    </font>
    <font>
      <sz val="11"/>
      <color theme="1"/>
      <name val="Calibri"/>
    </font>
    <font>
      <sz val="11"/>
      <name val="Calibri"/>
    </font>
    <font>
      <b/>
      <sz val="14"/>
      <color theme="1"/>
      <name val="Aptos Narrow"/>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2F2F2"/>
      </patternFill>
    </fill>
    <fill>
      <patternFill patternType="solid">
        <fgColor rgb="FF1F4E79"/>
      </patternFill>
    </fill>
    <fill>
      <patternFill patternType="solid">
        <fgColor theme="2"/>
        <bgColor indexed="64"/>
      </patternFill>
    </fill>
    <fill>
      <patternFill patternType="solid">
        <fgColor rgb="FF1F4E79"/>
        <bgColor indexed="64"/>
      </patternFill>
    </fill>
    <fill>
      <patternFill patternType="solid">
        <fgColor theme="3"/>
        <bgColor indexed="64"/>
      </patternFill>
    </fill>
    <fill>
      <patternFill patternType="solid">
        <fgColor theme="3" tint="0.59999389629810485"/>
        <bgColor indexed="64"/>
      </patternFill>
    </fill>
  </fills>
  <borders count="48">
    <border>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rgb="FFD9D9D9"/>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rgb="FFD9D9D9"/>
      </left>
      <right style="thin">
        <color rgb="FFD9D9D9"/>
      </right>
      <top style="thin">
        <color rgb="FFD9D9D9"/>
      </top>
      <bottom/>
      <diagonal/>
    </border>
    <border>
      <left/>
      <right style="thin">
        <color rgb="FFD9D9D9"/>
      </right>
      <top style="thin">
        <color rgb="FFD9D9D9"/>
      </top>
      <bottom/>
      <diagonal/>
    </border>
    <border>
      <left style="thick">
        <color theme="1" tint="0.499984740745262"/>
      </left>
      <right/>
      <top/>
      <bottom/>
      <diagonal/>
    </border>
    <border>
      <left style="thick">
        <color theme="1" tint="0.499984740745262"/>
      </left>
      <right/>
      <top style="thick">
        <color theme="1" tint="0.499984740745262"/>
      </top>
      <bottom/>
      <diagonal/>
    </border>
    <border>
      <left style="thick">
        <color theme="1" tint="0.499984740745262"/>
      </left>
      <right/>
      <top/>
      <bottom style="thick">
        <color theme="1" tint="0.499984740745262"/>
      </bottom>
      <diagonal/>
    </border>
    <border>
      <left/>
      <right/>
      <top style="thick">
        <color theme="1" tint="0.499984740745262"/>
      </top>
      <bottom/>
      <diagonal/>
    </border>
    <border>
      <left style="thin">
        <color theme="1" tint="0.499984740745262"/>
      </left>
      <right style="thin">
        <color theme="1" tint="0.499984740745262"/>
      </right>
      <top style="thick">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ck">
        <color theme="1" tint="0.499984740745262"/>
      </bottom>
      <diagonal/>
    </border>
    <border>
      <left/>
      <right style="thin">
        <color theme="1" tint="0.499984740745262"/>
      </right>
      <top/>
      <bottom/>
      <diagonal/>
    </border>
    <border>
      <left style="thick">
        <color theme="1" tint="0.499984740745262"/>
      </left>
      <right style="thin">
        <color theme="1" tint="0.499984740745262"/>
      </right>
      <top/>
      <bottom style="thick">
        <color theme="1" tint="0.499984740745262"/>
      </bottom>
      <diagonal/>
    </border>
    <border>
      <left style="thin">
        <color theme="1" tint="0.499984740745262"/>
      </left>
      <right style="thin">
        <color theme="1" tint="0.499984740745262"/>
      </right>
      <top/>
      <bottom style="thin">
        <color theme="1" tint="0.499984740745262"/>
      </bottom>
      <diagonal/>
    </border>
    <border>
      <left style="thick">
        <color theme="1" tint="0.499984740745262"/>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ck">
        <color theme="1" tint="0.499984740745262"/>
      </bottom>
      <diagonal/>
    </border>
    <border>
      <left/>
      <right style="thin">
        <color theme="1" tint="0.499984740745262"/>
      </right>
      <top style="thick">
        <color theme="1" tint="0.499984740745262"/>
      </top>
      <bottom/>
      <diagonal/>
    </border>
    <border>
      <left/>
      <right style="thin">
        <color theme="1" tint="0.499984740745262"/>
      </right>
      <top/>
      <bottom style="thick">
        <color theme="1" tint="0.499984740745262"/>
      </bottom>
      <diagonal/>
    </border>
    <border>
      <left style="thick">
        <color theme="1" tint="0.499984740745262"/>
      </left>
      <right style="thin">
        <color theme="1" tint="0.499984740745262"/>
      </right>
      <top style="thick">
        <color theme="1" tint="0.499984740745262"/>
      </top>
      <bottom style="thick">
        <color theme="1" tint="0.499984740745262"/>
      </bottom>
      <diagonal/>
    </border>
    <border>
      <left style="thin">
        <color theme="1" tint="0.499984740745262"/>
      </left>
      <right style="thin">
        <color theme="1" tint="0.499984740745262"/>
      </right>
      <top style="thick">
        <color theme="1" tint="0.499984740745262"/>
      </top>
      <bottom style="thick">
        <color theme="1" tint="0.499984740745262"/>
      </bottom>
      <diagonal/>
    </border>
    <border>
      <left style="thin">
        <color indexed="64"/>
      </left>
      <right style="thick">
        <color theme="1" tint="0.499984740745262"/>
      </right>
      <top style="thick">
        <color theme="1" tint="0.499984740745262"/>
      </top>
      <bottom/>
      <diagonal/>
    </border>
    <border>
      <left style="thin">
        <color indexed="64"/>
      </left>
      <right style="thick">
        <color theme="1" tint="0.499984740745262"/>
      </right>
      <top/>
      <bottom/>
      <diagonal/>
    </border>
    <border>
      <left/>
      <right/>
      <top/>
      <bottom style="thick">
        <color theme="1" tint="0.499984740745262"/>
      </bottom>
      <diagonal/>
    </border>
    <border>
      <left style="thin">
        <color indexed="64"/>
      </left>
      <right style="thick">
        <color theme="1" tint="0.499984740745262"/>
      </right>
      <top/>
      <bottom style="thick">
        <color theme="1" tint="0.499984740745262"/>
      </bottom>
      <diagonal/>
    </border>
    <border>
      <left/>
      <right/>
      <top style="thin">
        <color theme="1" tint="0.499984740745262"/>
      </top>
      <bottom style="thin">
        <color theme="1" tint="0.499984740745262"/>
      </bottom>
      <diagonal/>
    </border>
    <border>
      <left style="thin">
        <color indexed="64"/>
      </left>
      <right style="thick">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165" fontId="12" fillId="0" borderId="0" applyFont="0" applyFill="0" applyBorder="0" applyAlignment="0" applyProtection="0"/>
    <xf numFmtId="164" fontId="12" fillId="0" borderId="0" applyFont="0" applyFill="0" applyBorder="0" applyAlignment="0" applyProtection="0"/>
    <xf numFmtId="9" fontId="12" fillId="0" borderId="0" applyFont="0" applyFill="0" applyBorder="0" applyAlignment="0" applyProtection="0"/>
  </cellStyleXfs>
  <cellXfs count="185">
    <xf numFmtId="0" fontId="0" fillId="0" borderId="0" xfId="0"/>
    <xf numFmtId="0" fontId="2" fillId="0" borderId="0" xfId="0" applyFont="1" applyAlignment="1">
      <alignment horizontal="left" vertical="center" wrapText="1"/>
    </xf>
    <xf numFmtId="0" fontId="2" fillId="0" borderId="0" xfId="0"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top" wrapText="1"/>
    </xf>
    <xf numFmtId="0" fontId="0" fillId="3" borderId="0" xfId="0" applyFill="1" applyAlignment="1">
      <alignment vertical="center" wrapText="1"/>
    </xf>
    <xf numFmtId="0" fontId="3" fillId="0" borderId="0" xfId="0" applyFont="1" applyAlignment="1">
      <alignment horizontal="left" vertical="top" wrapText="1"/>
    </xf>
    <xf numFmtId="0" fontId="0" fillId="0" borderId="0" xfId="0" applyAlignment="1">
      <alignment wrapText="1"/>
    </xf>
    <xf numFmtId="0" fontId="4" fillId="5" borderId="6" xfId="0" applyFont="1" applyFill="1" applyBorder="1" applyAlignment="1">
      <alignment horizontal="center" vertical="center" wrapText="1"/>
    </xf>
    <xf numFmtId="0" fontId="0" fillId="0" borderId="0" xfId="0" applyAlignment="1">
      <alignment horizontal="center" vertical="center"/>
    </xf>
    <xf numFmtId="0" fontId="4" fillId="5" borderId="7"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0" fillId="6" borderId="13" xfId="0" applyFill="1" applyBorder="1" applyAlignment="1">
      <alignment horizontal="center" vertical="center" wrapText="1"/>
    </xf>
    <xf numFmtId="0" fontId="0" fillId="4" borderId="13" xfId="0" applyFill="1" applyBorder="1" applyAlignment="1">
      <alignment horizontal="center" vertical="center" wrapText="1"/>
    </xf>
    <xf numFmtId="0" fontId="0" fillId="3" borderId="14" xfId="0" applyFill="1" applyBorder="1" applyAlignment="1">
      <alignment horizontal="center" vertical="center" wrapText="1"/>
    </xf>
    <xf numFmtId="0" fontId="0" fillId="6" borderId="18" xfId="0" applyFill="1" applyBorder="1" applyAlignment="1">
      <alignment horizontal="center" vertical="center" wrapText="1"/>
    </xf>
    <xf numFmtId="0" fontId="0" fillId="4" borderId="15" xfId="0" applyFill="1" applyBorder="1" applyAlignment="1">
      <alignment horizontal="center" vertical="center" wrapText="1"/>
    </xf>
    <xf numFmtId="0" fontId="0" fillId="3" borderId="13" xfId="0" applyFill="1" applyBorder="1" applyAlignment="1">
      <alignment horizontal="center" vertical="center" wrapText="1"/>
    </xf>
    <xf numFmtId="0" fontId="0" fillId="3" borderId="15" xfId="0" applyFill="1" applyBorder="1" applyAlignment="1">
      <alignment horizontal="center" vertical="center" wrapText="1"/>
    </xf>
    <xf numFmtId="0" fontId="0" fillId="3" borderId="25" xfId="0" applyFill="1" applyBorder="1" applyAlignment="1">
      <alignment horizontal="center" vertical="center" wrapText="1"/>
    </xf>
    <xf numFmtId="0" fontId="0" fillId="6" borderId="25" xfId="0" applyFill="1" applyBorder="1" applyAlignment="1">
      <alignment horizontal="center" vertical="center" wrapText="1"/>
    </xf>
    <xf numFmtId="0" fontId="0" fillId="3" borderId="13" xfId="0" applyFill="1" applyBorder="1" applyAlignment="1">
      <alignment horizontal="center"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6" borderId="18" xfId="0" applyFill="1" applyBorder="1" applyAlignment="1">
      <alignment horizontal="center" vertical="center"/>
    </xf>
    <xf numFmtId="0" fontId="0" fillId="6" borderId="15" xfId="0" applyFill="1" applyBorder="1" applyAlignment="1">
      <alignment horizontal="center" vertical="center"/>
    </xf>
    <xf numFmtId="0" fontId="0" fillId="6" borderId="18" xfId="0" applyFill="1" applyBorder="1" applyAlignment="1">
      <alignment horizontal="left" vertical="top" wrapText="1"/>
    </xf>
    <xf numFmtId="0" fontId="0" fillId="6" borderId="15" xfId="0" applyFill="1" applyBorder="1" applyAlignment="1">
      <alignment horizontal="left" vertical="top" wrapText="1"/>
    </xf>
    <xf numFmtId="0" fontId="4" fillId="7" borderId="7" xfId="0" applyFont="1" applyFill="1" applyBorder="1" applyAlignment="1">
      <alignment horizontal="center" vertical="center" wrapText="1"/>
    </xf>
    <xf numFmtId="0" fontId="2" fillId="7" borderId="0" xfId="0" applyFont="1" applyFill="1" applyAlignment="1">
      <alignment horizontal="left" vertical="center" wrapText="1"/>
    </xf>
    <xf numFmtId="0" fontId="5" fillId="7" borderId="0" xfId="0" applyFont="1" applyFill="1" applyAlignment="1">
      <alignment horizontal="left" vertical="center" wrapText="1"/>
    </xf>
    <xf numFmtId="0" fontId="6" fillId="0" borderId="0" xfId="0" applyFont="1" applyAlignment="1">
      <alignment vertical="top" wrapText="1"/>
    </xf>
    <xf numFmtId="0" fontId="0" fillId="3" borderId="24" xfId="0" applyFill="1" applyBorder="1" applyAlignment="1">
      <alignment horizontal="center" vertical="center" wrapText="1"/>
    </xf>
    <xf numFmtId="0" fontId="0" fillId="6" borderId="24" xfId="0" applyFill="1" applyBorder="1" applyAlignment="1">
      <alignment horizontal="center" vertical="center" wrapText="1"/>
    </xf>
    <xf numFmtId="0" fontId="0" fillId="6" borderId="25" xfId="0" applyFill="1" applyBorder="1" applyAlignment="1">
      <alignment vertical="center" wrapText="1"/>
    </xf>
    <xf numFmtId="0" fontId="0" fillId="4" borderId="25" xfId="0" applyFill="1" applyBorder="1" applyAlignment="1">
      <alignment horizontal="left" vertical="center" wrapText="1"/>
    </xf>
    <xf numFmtId="0" fontId="7" fillId="0" borderId="0" xfId="0" applyFont="1" applyAlignment="1">
      <alignment horizontal="left" vertical="center" wrapText="1"/>
    </xf>
    <xf numFmtId="0" fontId="1" fillId="0" borderId="0" xfId="0" applyFont="1"/>
    <xf numFmtId="0" fontId="1" fillId="0" borderId="0" xfId="0" applyFont="1" applyAlignment="1">
      <alignment wrapText="1"/>
    </xf>
    <xf numFmtId="0" fontId="1" fillId="0" borderId="0" xfId="0" applyFont="1" applyAlignment="1">
      <alignment horizontal="center" vertical="center"/>
    </xf>
    <xf numFmtId="0" fontId="9" fillId="7" borderId="2" xfId="0" applyFont="1" applyFill="1" applyBorder="1" applyAlignment="1">
      <alignment horizontal="left" vertical="center" wrapText="1"/>
    </xf>
    <xf numFmtId="0" fontId="9" fillId="7" borderId="1"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12" xfId="0" applyFont="1" applyBorder="1" applyAlignment="1">
      <alignment horizontal="left" vertical="center" wrapText="1"/>
    </xf>
    <xf numFmtId="0" fontId="10" fillId="0" borderId="26" xfId="0" applyFont="1" applyBorder="1" applyAlignment="1">
      <alignment horizontal="left" vertical="center" wrapText="1"/>
    </xf>
    <xf numFmtId="0" fontId="10" fillId="0" borderId="14" xfId="0" applyFont="1" applyBorder="1" applyAlignment="1">
      <alignment horizontal="left" vertical="center" wrapText="1"/>
    </xf>
    <xf numFmtId="0" fontId="11" fillId="0" borderId="30" xfId="0" applyFont="1" applyBorder="1" applyAlignment="1">
      <alignment horizontal="left" vertical="center" wrapText="1"/>
    </xf>
    <xf numFmtId="0" fontId="10" fillId="0" borderId="31" xfId="0" applyFont="1" applyBorder="1" applyAlignment="1">
      <alignment horizontal="left" vertical="center" wrapText="1"/>
    </xf>
    <xf numFmtId="0" fontId="10" fillId="0" borderId="0" xfId="0" applyFont="1" applyAlignment="1">
      <alignment horizontal="left" vertical="center" wrapText="1"/>
    </xf>
    <xf numFmtId="0" fontId="10" fillId="0" borderId="27" xfId="0"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0" fontId="10" fillId="0" borderId="20" xfId="0" applyFont="1" applyBorder="1" applyAlignment="1">
      <alignment horizontal="left" vertical="center" wrapText="1"/>
    </xf>
    <xf numFmtId="0" fontId="10" fillId="0" borderId="30" xfId="0" applyFont="1" applyBorder="1" applyAlignment="1">
      <alignment horizontal="left" vertical="center" wrapText="1"/>
    </xf>
    <xf numFmtId="0" fontId="10" fillId="0" borderId="21" xfId="0" applyFont="1" applyBorder="1" applyAlignment="1">
      <alignment horizontal="left" vertical="center" wrapText="1"/>
    </xf>
    <xf numFmtId="0" fontId="11" fillId="0" borderId="28" xfId="0" applyFont="1" applyBorder="1" applyAlignment="1">
      <alignment horizontal="left" vertical="center" wrapText="1"/>
    </xf>
    <xf numFmtId="0" fontId="10" fillId="0" borderId="29" xfId="0" applyFont="1" applyBorder="1" applyAlignment="1">
      <alignment horizontal="left" vertical="center" wrapText="1"/>
    </xf>
    <xf numFmtId="0" fontId="0" fillId="3" borderId="0" xfId="0" applyFill="1"/>
    <xf numFmtId="166" fontId="0" fillId="3" borderId="0" xfId="2" applyNumberFormat="1" applyFont="1" applyFill="1"/>
    <xf numFmtId="0" fontId="13" fillId="3" borderId="0" xfId="0" applyFont="1" applyFill="1"/>
    <xf numFmtId="0" fontId="0" fillId="3" borderId="37" xfId="0" applyFill="1" applyBorder="1"/>
    <xf numFmtId="10" fontId="0" fillId="3" borderId="37" xfId="3" applyNumberFormat="1" applyFont="1" applyFill="1" applyBorder="1"/>
    <xf numFmtId="9" fontId="0" fillId="3" borderId="37" xfId="3" applyFont="1" applyFill="1" applyBorder="1"/>
    <xf numFmtId="0" fontId="0" fillId="3" borderId="2" xfId="0" applyFill="1" applyBorder="1" applyAlignment="1">
      <alignment wrapText="1"/>
    </xf>
    <xf numFmtId="10" fontId="0" fillId="3" borderId="2" xfId="3" applyNumberFormat="1" applyFont="1" applyFill="1" applyBorder="1"/>
    <xf numFmtId="0" fontId="0" fillId="3" borderId="38" xfId="0" applyFill="1" applyBorder="1" applyAlignment="1">
      <alignment wrapText="1"/>
    </xf>
    <xf numFmtId="10" fontId="0" fillId="3" borderId="1" xfId="3" applyNumberFormat="1" applyFont="1" applyFill="1" applyBorder="1"/>
    <xf numFmtId="0" fontId="14" fillId="8" borderId="34" xfId="0" applyFont="1" applyFill="1" applyBorder="1" applyAlignment="1">
      <alignment horizontal="center" vertical="center" wrapText="1"/>
    </xf>
    <xf numFmtId="0" fontId="14" fillId="8" borderId="37" xfId="0" applyFont="1" applyFill="1" applyBorder="1" applyAlignment="1">
      <alignment horizontal="center" vertical="center" wrapText="1"/>
    </xf>
    <xf numFmtId="0" fontId="0" fillId="3" borderId="37" xfId="0" applyFill="1" applyBorder="1" applyAlignment="1">
      <alignment horizontal="center"/>
    </xf>
    <xf numFmtId="166" fontId="0" fillId="0" borderId="37" xfId="0" applyNumberFormat="1" applyBorder="1"/>
    <xf numFmtId="1" fontId="0" fillId="0" borderId="34" xfId="0" applyNumberFormat="1" applyBorder="1"/>
    <xf numFmtId="1" fontId="0" fillId="0" borderId="36" xfId="0" applyNumberFormat="1" applyBorder="1"/>
    <xf numFmtId="166" fontId="0" fillId="3" borderId="37" xfId="2" applyNumberFormat="1" applyFont="1" applyFill="1" applyBorder="1"/>
    <xf numFmtId="166" fontId="0" fillId="0" borderId="37" xfId="2" applyNumberFormat="1" applyFont="1" applyBorder="1"/>
    <xf numFmtId="166" fontId="0" fillId="3" borderId="37" xfId="0" applyNumberFormat="1" applyFill="1" applyBorder="1" applyAlignment="1">
      <alignment horizontal="right"/>
    </xf>
    <xf numFmtId="166" fontId="0" fillId="3" borderId="37" xfId="0" applyNumberFormat="1" applyFill="1" applyBorder="1" applyAlignment="1">
      <alignment horizontal="center"/>
    </xf>
    <xf numFmtId="166" fontId="0" fillId="3" borderId="37" xfId="0" applyNumberFormat="1" applyFill="1" applyBorder="1"/>
    <xf numFmtId="167" fontId="14" fillId="8" borderId="37" xfId="2" applyNumberFormat="1" applyFont="1" applyFill="1" applyBorder="1"/>
    <xf numFmtId="168" fontId="14" fillId="8" borderId="37" xfId="1" applyNumberFormat="1" applyFont="1" applyFill="1" applyBorder="1"/>
    <xf numFmtId="166" fontId="14" fillId="8" borderId="35" xfId="2" applyNumberFormat="1" applyFont="1" applyFill="1" applyBorder="1"/>
    <xf numFmtId="166" fontId="14" fillId="8" borderId="36" xfId="2" applyNumberFormat="1" applyFont="1" applyFill="1" applyBorder="1"/>
    <xf numFmtId="166" fontId="0" fillId="3" borderId="0" xfId="0" applyNumberFormat="1" applyFill="1"/>
    <xf numFmtId="1" fontId="0" fillId="3" borderId="0" xfId="0" applyNumberFormat="1" applyFill="1"/>
    <xf numFmtId="0" fontId="0" fillId="3" borderId="0" xfId="0" applyFill="1" applyAlignment="1">
      <alignment horizontal="center"/>
    </xf>
    <xf numFmtId="168" fontId="0" fillId="3" borderId="0" xfId="1" applyNumberFormat="1" applyFont="1" applyFill="1"/>
    <xf numFmtId="168" fontId="14" fillId="8" borderId="37" xfId="1" applyNumberFormat="1" applyFont="1" applyFill="1" applyBorder="1" applyAlignment="1">
      <alignment horizontal="center"/>
    </xf>
    <xf numFmtId="0" fontId="14" fillId="8" borderId="37" xfId="0" applyFont="1" applyFill="1" applyBorder="1" applyAlignment="1">
      <alignment horizontal="center" vertical="center"/>
    </xf>
    <xf numFmtId="0" fontId="14" fillId="8" borderId="37" xfId="0" applyFont="1" applyFill="1" applyBorder="1" applyAlignment="1">
      <alignment vertical="center"/>
    </xf>
    <xf numFmtId="1" fontId="0" fillId="0" borderId="34" xfId="0" applyNumberFormat="1" applyBorder="1" applyAlignment="1">
      <alignment horizontal="centerContinuous"/>
    </xf>
    <xf numFmtId="1" fontId="0" fillId="0" borderId="36" xfId="0" applyNumberFormat="1" applyBorder="1" applyAlignment="1">
      <alignment horizontal="centerContinuous"/>
    </xf>
    <xf numFmtId="166" fontId="0" fillId="3" borderId="37" xfId="2" applyNumberFormat="1" applyFont="1" applyFill="1" applyBorder="1" applyAlignment="1">
      <alignment horizontal="center"/>
    </xf>
    <xf numFmtId="169" fontId="0" fillId="3" borderId="37" xfId="0" applyNumberFormat="1" applyFill="1" applyBorder="1"/>
    <xf numFmtId="166" fontId="0" fillId="9" borderId="37" xfId="0" applyNumberFormat="1" applyFill="1" applyBorder="1"/>
    <xf numFmtId="0" fontId="14" fillId="8" borderId="37" xfId="0" applyFont="1" applyFill="1" applyBorder="1"/>
    <xf numFmtId="166" fontId="14" fillId="8" borderId="0" xfId="2" applyNumberFormat="1" applyFont="1" applyFill="1"/>
    <xf numFmtId="0" fontId="14" fillId="8" borderId="0" xfId="0" applyFont="1" applyFill="1"/>
    <xf numFmtId="170" fontId="0" fillId="3" borderId="0" xfId="3" applyNumberFormat="1" applyFont="1" applyFill="1"/>
    <xf numFmtId="171" fontId="0" fillId="3" borderId="0" xfId="0" applyNumberFormat="1" applyFill="1"/>
    <xf numFmtId="0" fontId="0" fillId="3" borderId="0" xfId="0" applyFill="1" applyAlignment="1">
      <alignment wrapText="1"/>
    </xf>
    <xf numFmtId="9" fontId="0" fillId="3" borderId="0" xfId="3" applyFont="1" applyFill="1"/>
    <xf numFmtId="166" fontId="14" fillId="8" borderId="0" xfId="1" applyNumberFormat="1" applyFont="1" applyFill="1"/>
    <xf numFmtId="166" fontId="14" fillId="8" borderId="37" xfId="2" applyNumberFormat="1" applyFont="1" applyFill="1" applyBorder="1"/>
    <xf numFmtId="167" fontId="0" fillId="3" borderId="37" xfId="2" applyNumberFormat="1" applyFont="1" applyFill="1" applyBorder="1"/>
    <xf numFmtId="0" fontId="1" fillId="6" borderId="37" xfId="0" applyFont="1" applyFill="1" applyBorder="1" applyAlignment="1">
      <alignment vertical="top" wrapText="1"/>
    </xf>
    <xf numFmtId="0" fontId="7" fillId="6" borderId="37" xfId="0" applyFont="1" applyFill="1" applyBorder="1" applyAlignment="1">
      <alignment horizontal="left" vertical="top" wrapText="1"/>
    </xf>
    <xf numFmtId="0" fontId="16" fillId="6" borderId="37" xfId="0" applyFont="1" applyFill="1" applyBorder="1" applyAlignment="1">
      <alignment horizontal="left" vertical="top" wrapText="1"/>
    </xf>
    <xf numFmtId="0" fontId="15" fillId="6" borderId="37" xfId="0" applyFont="1" applyFill="1" applyBorder="1" applyAlignment="1">
      <alignment vertical="top" wrapText="1"/>
    </xf>
    <xf numFmtId="0" fontId="1" fillId="6" borderId="37" xfId="0" applyFont="1" applyFill="1" applyBorder="1" applyAlignment="1">
      <alignment vertical="top"/>
    </xf>
    <xf numFmtId="0" fontId="15" fillId="6" borderId="37" xfId="0" applyFont="1" applyFill="1" applyBorder="1" applyAlignment="1">
      <alignment horizontal="center" vertical="top" wrapText="1"/>
    </xf>
    <xf numFmtId="0" fontId="1" fillId="6" borderId="37" xfId="0" applyFont="1" applyFill="1" applyBorder="1" applyAlignment="1">
      <alignment horizontal="left" vertical="top"/>
    </xf>
    <xf numFmtId="0" fontId="15" fillId="6" borderId="37" xfId="0" applyFont="1" applyFill="1" applyBorder="1" applyAlignment="1">
      <alignment horizontal="center" vertical="top"/>
    </xf>
    <xf numFmtId="0" fontId="15" fillId="3" borderId="37" xfId="0" applyFont="1" applyFill="1" applyBorder="1" applyAlignment="1">
      <alignment horizontal="center" vertical="top" wrapText="1"/>
    </xf>
    <xf numFmtId="0" fontId="15" fillId="3" borderId="37" xfId="0" applyFont="1" applyFill="1" applyBorder="1" applyAlignment="1">
      <alignment horizontal="left" vertical="top" wrapText="1"/>
    </xf>
    <xf numFmtId="0" fontId="16" fillId="3" borderId="37" xfId="0" applyFont="1" applyFill="1" applyBorder="1" applyAlignment="1">
      <alignment horizontal="left" vertical="top" wrapText="1"/>
    </xf>
    <xf numFmtId="0" fontId="15" fillId="0" borderId="37" xfId="0" applyFont="1" applyBorder="1" applyAlignment="1">
      <alignment horizontal="center" vertical="top"/>
    </xf>
    <xf numFmtId="0" fontId="7" fillId="6" borderId="37" xfId="0" applyFont="1" applyFill="1" applyBorder="1" applyAlignment="1">
      <alignment horizontal="center" vertical="top" wrapText="1"/>
    </xf>
    <xf numFmtId="0" fontId="8" fillId="2" borderId="34" xfId="0" applyFont="1" applyFill="1" applyBorder="1" applyAlignment="1">
      <alignment vertical="center" wrapText="1"/>
    </xf>
    <xf numFmtId="0" fontId="10" fillId="2" borderId="35" xfId="0" applyFont="1" applyFill="1" applyBorder="1" applyAlignment="1">
      <alignment horizontal="left" vertical="center" wrapText="1"/>
    </xf>
    <xf numFmtId="0" fontId="10" fillId="2" borderId="36" xfId="0" applyFont="1" applyFill="1" applyBorder="1" applyAlignment="1">
      <alignment horizontal="left" vertical="center" wrapText="1"/>
    </xf>
    <xf numFmtId="0" fontId="0" fillId="3" borderId="25" xfId="0" applyFill="1" applyBorder="1" applyAlignment="1">
      <alignment horizontal="left" vertical="center" wrapText="1"/>
    </xf>
    <xf numFmtId="0" fontId="0" fillId="6" borderId="18" xfId="0" applyFill="1" applyBorder="1" applyAlignment="1">
      <alignment horizontal="left" vertical="center" wrapText="1"/>
    </xf>
    <xf numFmtId="0" fontId="0" fillId="6" borderId="13" xfId="0" applyFill="1" applyBorder="1" applyAlignment="1">
      <alignment horizontal="left" vertical="center" wrapText="1"/>
    </xf>
    <xf numFmtId="0" fontId="0" fillId="3" borderId="25" xfId="0" applyFill="1" applyBorder="1" applyAlignment="1">
      <alignmen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6" borderId="18" xfId="0" applyFill="1" applyBorder="1" applyAlignment="1">
      <alignment horizontal="left" vertical="center"/>
    </xf>
    <xf numFmtId="0" fontId="0" fillId="6" borderId="15" xfId="0" applyFill="1" applyBorder="1" applyAlignment="1">
      <alignment horizontal="left" vertical="center"/>
    </xf>
    <xf numFmtId="0" fontId="0" fillId="3" borderId="10" xfId="0" applyFill="1" applyBorder="1" applyAlignment="1">
      <alignment horizontal="center" vertical="center"/>
    </xf>
    <xf numFmtId="0" fontId="0" fillId="3" borderId="22" xfId="0" applyFill="1" applyBorder="1" applyAlignment="1">
      <alignment horizontal="center" vertical="center"/>
    </xf>
    <xf numFmtId="0" fontId="0" fillId="3" borderId="9" xfId="0" applyFill="1" applyBorder="1" applyAlignment="1">
      <alignment horizontal="center" vertical="center"/>
    </xf>
    <xf numFmtId="0" fontId="0" fillId="3" borderId="16" xfId="0" applyFill="1" applyBorder="1" applyAlignment="1">
      <alignment horizontal="center" vertical="center"/>
    </xf>
    <xf numFmtId="0" fontId="0" fillId="3" borderId="11" xfId="0" applyFill="1" applyBorder="1" applyAlignment="1">
      <alignment horizontal="center" vertical="center"/>
    </xf>
    <xf numFmtId="0" fontId="0" fillId="3" borderId="23" xfId="0" applyFill="1" applyBorder="1" applyAlignment="1">
      <alignment horizontal="center" vertical="center"/>
    </xf>
    <xf numFmtId="0" fontId="0" fillId="6" borderId="19" xfId="0" applyFill="1" applyBorder="1" applyAlignment="1">
      <alignment horizontal="left" vertical="top"/>
    </xf>
    <xf numFmtId="0" fontId="0" fillId="6" borderId="17" xfId="0" applyFill="1" applyBorder="1" applyAlignment="1">
      <alignment horizontal="left" vertical="top"/>
    </xf>
    <xf numFmtId="0" fontId="0" fillId="6" borderId="10" xfId="0" applyFill="1" applyBorder="1" applyAlignment="1">
      <alignment horizontal="center" vertical="center" wrapText="1"/>
    </xf>
    <xf numFmtId="0" fontId="0" fillId="6" borderId="22" xfId="0" applyFill="1" applyBorder="1" applyAlignment="1">
      <alignment horizontal="center" vertical="center" wrapText="1"/>
    </xf>
    <xf numFmtId="0" fontId="0" fillId="6" borderId="11" xfId="0" applyFill="1" applyBorder="1" applyAlignment="1">
      <alignment horizontal="center" vertical="center" wrapText="1"/>
    </xf>
    <xf numFmtId="0" fontId="0" fillId="6" borderId="23" xfId="0"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0" fillId="3" borderId="24" xfId="0" applyFill="1" applyBorder="1" applyAlignment="1">
      <alignment horizontal="center" vertical="center" wrapText="1"/>
    </xf>
    <xf numFmtId="0" fontId="0" fillId="3" borderId="25" xfId="0" applyFill="1" applyBorder="1" applyAlignment="1">
      <alignment horizontal="center" vertical="center" wrapText="1"/>
    </xf>
    <xf numFmtId="0" fontId="0" fillId="6" borderId="24" xfId="0" applyFill="1" applyBorder="1" applyAlignment="1">
      <alignment horizontal="center" vertical="center" wrapText="1"/>
    </xf>
    <xf numFmtId="0" fontId="0" fillId="6" borderId="25" xfId="0" applyFill="1" applyBorder="1" applyAlignment="1">
      <alignment horizontal="center" vertical="center" wrapText="1"/>
    </xf>
    <xf numFmtId="0" fontId="1" fillId="6" borderId="37" xfId="0" applyFont="1" applyFill="1" applyBorder="1" applyAlignment="1">
      <alignment horizontal="center" vertical="center" wrapText="1"/>
    </xf>
    <xf numFmtId="0" fontId="1" fillId="6" borderId="37" xfId="0" applyFont="1" applyFill="1" applyBorder="1" applyAlignment="1">
      <alignment horizontal="center" vertical="top" wrapText="1"/>
    </xf>
    <xf numFmtId="0" fontId="14" fillId="8" borderId="34" xfId="0" applyFont="1" applyFill="1" applyBorder="1" applyAlignment="1">
      <alignment horizontal="center" vertical="center" wrapText="1"/>
    </xf>
    <xf numFmtId="0" fontId="14" fillId="8" borderId="35" xfId="0" applyFont="1" applyFill="1" applyBorder="1" applyAlignment="1">
      <alignment horizontal="center" vertical="center" wrapText="1"/>
    </xf>
    <xf numFmtId="0" fontId="14" fillId="8" borderId="0" xfId="0" applyFont="1" applyFill="1" applyAlignment="1">
      <alignment horizontal="center" vertical="center" wrapText="1"/>
    </xf>
    <xf numFmtId="0" fontId="14" fillId="8" borderId="38" xfId="0" applyFont="1" applyFill="1" applyBorder="1" applyAlignment="1">
      <alignment horizontal="center" vertical="center"/>
    </xf>
    <xf numFmtId="0" fontId="14" fillId="8" borderId="39" xfId="0" applyFont="1" applyFill="1" applyBorder="1" applyAlignment="1">
      <alignment horizontal="center" vertical="center"/>
    </xf>
    <xf numFmtId="0" fontId="14" fillId="8" borderId="40" xfId="0" applyFont="1" applyFill="1" applyBorder="1" applyAlignment="1">
      <alignment horizontal="center" vertical="center"/>
    </xf>
    <xf numFmtId="0" fontId="14" fillId="8" borderId="41" xfId="0" applyFont="1" applyFill="1" applyBorder="1" applyAlignment="1">
      <alignment horizontal="center" vertical="center"/>
    </xf>
    <xf numFmtId="0" fontId="14" fillId="8" borderId="2" xfId="0" applyFont="1" applyFill="1" applyBorder="1" applyAlignment="1">
      <alignment horizontal="center" vertical="center" wrapText="1"/>
    </xf>
    <xf numFmtId="0" fontId="14" fillId="8" borderId="42" xfId="0" applyFont="1" applyFill="1" applyBorder="1" applyAlignment="1">
      <alignment horizontal="center" vertical="center" wrapText="1"/>
    </xf>
    <xf numFmtId="0" fontId="14" fillId="8" borderId="36" xfId="0" applyFont="1" applyFill="1" applyBorder="1" applyAlignment="1">
      <alignment horizontal="center" vertical="center" wrapText="1"/>
    </xf>
    <xf numFmtId="0" fontId="0" fillId="3" borderId="37" xfId="0" applyFill="1" applyBorder="1" applyAlignment="1">
      <alignment horizontal="center"/>
    </xf>
    <xf numFmtId="0" fontId="13" fillId="0" borderId="37" xfId="0" quotePrefix="1" applyFont="1" applyBorder="1" applyAlignment="1">
      <alignment horizontal="left" vertical="top" wrapText="1"/>
    </xf>
    <xf numFmtId="0" fontId="13" fillId="0" borderId="37" xfId="0" applyFont="1" applyBorder="1" applyAlignment="1">
      <alignment horizontal="left" vertical="top" wrapText="1"/>
    </xf>
    <xf numFmtId="0" fontId="13" fillId="0" borderId="2" xfId="0" quotePrefix="1" applyFont="1" applyBorder="1" applyAlignment="1">
      <alignment horizontal="left" vertical="top" wrapText="1"/>
    </xf>
    <xf numFmtId="0" fontId="13" fillId="0" borderId="43" xfId="0" applyFont="1" applyBorder="1" applyAlignment="1">
      <alignment horizontal="left" vertical="top" wrapText="1"/>
    </xf>
    <xf numFmtId="0" fontId="13" fillId="0" borderId="42" xfId="0" applyFont="1" applyBorder="1" applyAlignment="1">
      <alignment horizontal="left" vertical="top" wrapText="1"/>
    </xf>
    <xf numFmtId="0" fontId="14" fillId="8" borderId="37" xfId="0" applyFont="1" applyFill="1" applyBorder="1" applyAlignment="1">
      <alignment horizontal="center"/>
    </xf>
    <xf numFmtId="1" fontId="0" fillId="0" borderId="34" xfId="0" applyNumberFormat="1" applyBorder="1" applyAlignment="1">
      <alignment horizontal="center"/>
    </xf>
    <xf numFmtId="1" fontId="0" fillId="0" borderId="36" xfId="0" applyNumberFormat="1" applyBorder="1" applyAlignment="1">
      <alignment horizontal="center"/>
    </xf>
    <xf numFmtId="0" fontId="14" fillId="8" borderId="37" xfId="0" applyFont="1" applyFill="1" applyBorder="1" applyAlignment="1">
      <alignment horizontal="center" vertical="center"/>
    </xf>
    <xf numFmtId="0" fontId="14" fillId="8" borderId="37" xfId="0" applyFont="1" applyFill="1" applyBorder="1" applyAlignment="1">
      <alignment horizontal="center" vertical="center" wrapText="1"/>
    </xf>
    <xf numFmtId="0" fontId="14" fillId="8" borderId="44" xfId="0" applyFont="1" applyFill="1" applyBorder="1" applyAlignment="1">
      <alignment horizontal="center" vertical="center" wrapText="1"/>
    </xf>
    <xf numFmtId="0" fontId="17" fillId="3" borderId="45" xfId="0" applyFont="1" applyFill="1" applyBorder="1" applyAlignment="1">
      <alignment horizontal="center"/>
    </xf>
    <xf numFmtId="0" fontId="17" fillId="3" borderId="46" xfId="0" applyFont="1" applyFill="1" applyBorder="1" applyAlignment="1">
      <alignment horizontal="center"/>
    </xf>
    <xf numFmtId="0" fontId="17" fillId="3" borderId="47" xfId="0" applyFont="1" applyFill="1" applyBorder="1" applyAlignment="1">
      <alignment horizontal="center"/>
    </xf>
    <xf numFmtId="0" fontId="14" fillId="8" borderId="34" xfId="0" applyFont="1" applyFill="1" applyBorder="1" applyAlignment="1">
      <alignment horizontal="center" vertical="center"/>
    </xf>
    <xf numFmtId="0" fontId="14" fillId="8" borderId="35" xfId="0" applyFont="1" applyFill="1" applyBorder="1" applyAlignment="1">
      <alignment horizontal="center" vertical="center"/>
    </xf>
    <xf numFmtId="0" fontId="14" fillId="8" borderId="36" xfId="0" applyFont="1" applyFill="1" applyBorder="1" applyAlignment="1">
      <alignment horizontal="center" vertical="center"/>
    </xf>
    <xf numFmtId="0" fontId="9" fillId="7" borderId="2" xfId="0" applyFont="1" applyFill="1" applyBorder="1" applyAlignment="1">
      <alignment horizontal="center" vertical="center" wrapText="1"/>
    </xf>
    <xf numFmtId="0" fontId="9" fillId="7" borderId="43" xfId="0" applyFont="1" applyFill="1" applyBorder="1" applyAlignment="1">
      <alignment horizontal="center" vertical="center" wrapText="1"/>
    </xf>
    <xf numFmtId="0" fontId="9" fillId="7" borderId="42" xfId="0" applyFont="1" applyFill="1" applyBorder="1" applyAlignment="1">
      <alignment horizontal="center" vertical="center" wrapText="1"/>
    </xf>
    <xf numFmtId="0" fontId="2" fillId="0" borderId="0" xfId="0" applyFont="1" applyAlignment="1">
      <alignment horizontal="left" vertical="top"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1F4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0</xdr:col>
      <xdr:colOff>1026737</xdr:colOff>
      <xdr:row>36</xdr:row>
      <xdr:rowOff>57595</xdr:rowOff>
    </xdr:from>
    <xdr:ext cx="3676304" cy="276358"/>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E70276-6014-4FDE-8D60-5A8E449A3A66}"/>
                </a:ext>
              </a:extLst>
            </xdr:cNvPr>
            <xdr:cNvSpPr txBox="1"/>
          </xdr:nvSpPr>
          <xdr:spPr>
            <a:xfrm>
              <a:off x="1026737" y="7677595"/>
              <a:ext cx="3676304" cy="2763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CA" sz="1200"/>
                <a:t>Levelized-</a:t>
              </a:r>
              <a:r>
                <a:rPr lang="en-CA" sz="1200" baseline="0"/>
                <a:t> AVC Energy = </a:t>
              </a:r>
              <a14:m>
                <m:oMath xmlns:m="http://schemas.openxmlformats.org/officeDocument/2006/math">
                  <m:f>
                    <m:fPr>
                      <m:ctrlPr>
                        <a:rPr lang="en-CA" sz="1200" i="1">
                          <a:latin typeface="Cambria Math" panose="02040503050406030204" pitchFamily="18" charset="0"/>
                        </a:rPr>
                      </m:ctrlPr>
                    </m:fPr>
                    <m:num>
                      <m:r>
                        <a:rPr lang="en-US" sz="1200" b="0" i="1">
                          <a:latin typeface="Cambria Math" panose="02040503050406030204" pitchFamily="18" charset="0"/>
                        </a:rPr>
                        <m:t>467,024</m:t>
                      </m:r>
                    </m:num>
                    <m:den>
                      <m:r>
                        <a:rPr lang="en-US" sz="1200" b="0" i="1">
                          <a:latin typeface="Cambria Math" panose="02040503050406030204" pitchFamily="18" charset="0"/>
                        </a:rPr>
                        <m:t>2,265</m:t>
                      </m:r>
                    </m:den>
                  </m:f>
                  <m:r>
                    <a:rPr lang="en-US" sz="1200" b="0" i="1">
                      <a:latin typeface="Cambria Math" panose="02040503050406030204" pitchFamily="18" charset="0"/>
                    </a:rPr>
                    <m:t>=</m:t>
                  </m:r>
                  <m:f>
                    <m:fPr>
                      <m:type m:val="lin"/>
                      <m:ctrlPr>
                        <a:rPr lang="en-US" sz="1200" b="0" i="1">
                          <a:latin typeface="Cambria Math" panose="02040503050406030204" pitchFamily="18" charset="0"/>
                        </a:rPr>
                      </m:ctrlPr>
                    </m:fPr>
                    <m:num>
                      <m:r>
                        <a:rPr lang="en-US" sz="1200" b="0" i="1">
                          <a:latin typeface="Cambria Math" panose="02040503050406030204" pitchFamily="18" charset="0"/>
                        </a:rPr>
                        <m:t>$206</m:t>
                      </m:r>
                    </m:num>
                    <m:den>
                      <m:r>
                        <a:rPr lang="en-US" sz="1200" b="0" i="1">
                          <a:latin typeface="Cambria Math" panose="02040503050406030204" pitchFamily="18" charset="0"/>
                        </a:rPr>
                        <m:t>𝑀𝑊h</m:t>
                      </m:r>
                    </m:den>
                  </m:f>
                </m:oMath>
              </a14:m>
              <a:endParaRPr lang="en-CA" sz="1100"/>
            </a:p>
          </xdr:txBody>
        </xdr:sp>
      </mc:Choice>
      <mc:Fallback xmlns="">
        <xdr:sp macro="" textlink="">
          <xdr:nvSpPr>
            <xdr:cNvPr id="2" name="TextBox 1">
              <a:extLst>
                <a:ext uri="{FF2B5EF4-FFF2-40B4-BE49-F238E27FC236}">
                  <a16:creationId xmlns:a16="http://schemas.microsoft.com/office/drawing/2014/main" id="{00E70276-6014-4FDE-8D60-5A8E449A3A66}"/>
                </a:ext>
              </a:extLst>
            </xdr:cNvPr>
            <xdr:cNvSpPr txBox="1"/>
          </xdr:nvSpPr>
          <xdr:spPr>
            <a:xfrm>
              <a:off x="1026737" y="7677595"/>
              <a:ext cx="3676304" cy="2763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CA" sz="1200"/>
                <a:t>Levelized-</a:t>
              </a:r>
              <a:r>
                <a:rPr lang="en-CA" sz="1200" baseline="0"/>
                <a:t> AVC Energy = </a:t>
              </a:r>
              <a:r>
                <a:rPr lang="en-US" sz="1200" b="0" i="0">
                  <a:latin typeface="Cambria Math" panose="02040503050406030204" pitchFamily="18" charset="0"/>
                </a:rPr>
                <a:t>467,024</a:t>
              </a:r>
              <a:r>
                <a:rPr lang="en-CA" sz="1200" b="0" i="0">
                  <a:latin typeface="Cambria Math" panose="02040503050406030204" pitchFamily="18" charset="0"/>
                </a:rPr>
                <a:t>/</a:t>
              </a:r>
              <a:r>
                <a:rPr lang="en-US" sz="1200" b="0" i="0">
                  <a:latin typeface="Cambria Math" panose="02040503050406030204" pitchFamily="18" charset="0"/>
                </a:rPr>
                <a:t>2,265=$206∕𝑀𝑊ℎ</a:t>
              </a:r>
              <a:endParaRPr lang="en-CA" sz="1100"/>
            </a:p>
          </xdr:txBody>
        </xdr:sp>
      </mc:Fallback>
    </mc:AlternateContent>
    <xdr:clientData/>
  </xdr:oneCellAnchor>
  <xdr:oneCellAnchor>
    <xdr:from>
      <xdr:col>0</xdr:col>
      <xdr:colOff>101533</xdr:colOff>
      <xdr:row>38</xdr:row>
      <xdr:rowOff>38793</xdr:rowOff>
    </xdr:from>
    <xdr:ext cx="4304213" cy="473826"/>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AC624FB7-47A9-4977-9AA7-28F5D05B0484}"/>
                </a:ext>
              </a:extLst>
            </xdr:cNvPr>
            <xdr:cNvSpPr txBox="1"/>
          </xdr:nvSpPr>
          <xdr:spPr>
            <a:xfrm>
              <a:off x="101533" y="8039793"/>
              <a:ext cx="4304213" cy="473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CA" sz="1200" baseline="0"/>
                <a:t>Equiv. Escalating Series - AVC Energy = </a:t>
              </a:r>
              <a14:m>
                <m:oMath xmlns:m="http://schemas.openxmlformats.org/officeDocument/2006/math">
                  <m:f>
                    <m:fPr>
                      <m:ctrlPr>
                        <a:rPr lang="en-CA" sz="110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467,024</m:t>
                      </m:r>
                    </m:num>
                    <m:den>
                      <m:r>
                        <a:rPr lang="en-US" sz="1100" b="0" i="1">
                          <a:solidFill>
                            <a:schemeClr val="tx1"/>
                          </a:solidFill>
                          <a:effectLst/>
                          <a:latin typeface="Cambria Math" panose="02040503050406030204" pitchFamily="18" charset="0"/>
                          <a:ea typeface="+mn-ea"/>
                          <a:cs typeface="+mn-cs"/>
                        </a:rPr>
                        <m:t>2,913</m:t>
                      </m:r>
                    </m:den>
                  </m:f>
                  <m:r>
                    <a:rPr lang="en-US" sz="1200" b="0" i="1">
                      <a:latin typeface="Cambria Math" panose="02040503050406030204" pitchFamily="18" charset="0"/>
                    </a:rPr>
                    <m:t>=</m:t>
                  </m:r>
                  <m:f>
                    <m:fPr>
                      <m:type m:val="lin"/>
                      <m:ctrlPr>
                        <a:rPr lang="en-US" sz="1200" b="0" i="1">
                          <a:latin typeface="Cambria Math" panose="02040503050406030204" pitchFamily="18" charset="0"/>
                        </a:rPr>
                      </m:ctrlPr>
                    </m:fPr>
                    <m:num>
                      <m:r>
                        <a:rPr lang="en-US" sz="1200" b="0" i="1">
                          <a:latin typeface="Cambria Math" panose="02040503050406030204" pitchFamily="18" charset="0"/>
                        </a:rPr>
                        <m:t>$160</m:t>
                      </m:r>
                    </m:num>
                    <m:den>
                      <m:r>
                        <a:rPr lang="en-US" sz="1200" b="0" i="1">
                          <a:latin typeface="Cambria Math" panose="02040503050406030204" pitchFamily="18" charset="0"/>
                        </a:rPr>
                        <m:t>𝑀𝑊h</m:t>
                      </m:r>
                    </m:den>
                  </m:f>
                </m:oMath>
              </a14:m>
              <a:endParaRPr lang="en-CA" sz="1200"/>
            </a:p>
          </xdr:txBody>
        </xdr:sp>
      </mc:Choice>
      <mc:Fallback xmlns="">
        <xdr:sp macro="" textlink="">
          <xdr:nvSpPr>
            <xdr:cNvPr id="3" name="TextBox 2">
              <a:extLst>
                <a:ext uri="{FF2B5EF4-FFF2-40B4-BE49-F238E27FC236}">
                  <a16:creationId xmlns:a16="http://schemas.microsoft.com/office/drawing/2014/main" id="{AC624FB7-47A9-4977-9AA7-28F5D05B0484}"/>
                </a:ext>
              </a:extLst>
            </xdr:cNvPr>
            <xdr:cNvSpPr txBox="1"/>
          </xdr:nvSpPr>
          <xdr:spPr>
            <a:xfrm>
              <a:off x="101533" y="8039793"/>
              <a:ext cx="4304213" cy="473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CA" sz="1200" baseline="0"/>
                <a:t>Equiv. Escalating Series - AVC Energy = </a:t>
              </a:r>
              <a:r>
                <a:rPr lang="en-US" sz="1100" b="0" i="0">
                  <a:solidFill>
                    <a:schemeClr val="tx1"/>
                  </a:solidFill>
                  <a:effectLst/>
                  <a:latin typeface="Cambria Math" panose="02040503050406030204" pitchFamily="18" charset="0"/>
                  <a:ea typeface="+mn-ea"/>
                  <a:cs typeface="+mn-cs"/>
                </a:rPr>
                <a:t>467,024</a:t>
              </a:r>
              <a:r>
                <a:rPr lang="en-CA"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2,913</a:t>
              </a:r>
              <a:r>
                <a:rPr lang="en-US" sz="1200" b="0" i="0">
                  <a:latin typeface="Cambria Math" panose="02040503050406030204" pitchFamily="18" charset="0"/>
                </a:rPr>
                <a:t>=$160∕𝑀𝑊ℎ</a:t>
              </a:r>
              <a:endParaRPr lang="en-CA" sz="1200"/>
            </a:p>
          </xdr:txBody>
        </xdr:sp>
      </mc:Fallback>
    </mc:AlternateContent>
    <xdr:clientData/>
  </xdr:oneCellAnchor>
  <xdr:oneCellAnchor>
    <xdr:from>
      <xdr:col>0</xdr:col>
      <xdr:colOff>1026737</xdr:colOff>
      <xdr:row>70</xdr:row>
      <xdr:rowOff>57595</xdr:rowOff>
    </xdr:from>
    <xdr:ext cx="3676304" cy="278987"/>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AEEA68C1-65C1-47B1-A8D7-CB2A4F558B9E}"/>
                </a:ext>
              </a:extLst>
            </xdr:cNvPr>
            <xdr:cNvSpPr txBox="1"/>
          </xdr:nvSpPr>
          <xdr:spPr>
            <a:xfrm>
              <a:off x="1026737" y="14687995"/>
              <a:ext cx="3676304" cy="2789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CA" sz="1200"/>
                <a:t>Levelized-</a:t>
              </a:r>
              <a:r>
                <a:rPr lang="en-CA" sz="1200" baseline="0"/>
                <a:t> AVC Energy = </a:t>
              </a:r>
              <a14:m>
                <m:oMath xmlns:m="http://schemas.openxmlformats.org/officeDocument/2006/math">
                  <m:f>
                    <m:fPr>
                      <m:ctrlPr>
                        <a:rPr lang="en-CA" sz="1200" i="1">
                          <a:latin typeface="Cambria Math" panose="02040503050406030204" pitchFamily="18" charset="0"/>
                        </a:rPr>
                      </m:ctrlPr>
                    </m:fPr>
                    <m:num>
                      <m:r>
                        <a:rPr lang="en-US" sz="1200" b="0" i="1">
                          <a:latin typeface="Cambria Math" panose="02040503050406030204" pitchFamily="18" charset="0"/>
                        </a:rPr>
                        <m:t>407,105</m:t>
                      </m:r>
                    </m:num>
                    <m:den>
                      <m:r>
                        <a:rPr lang="en-US" sz="1200" b="0" i="1">
                          <a:latin typeface="Cambria Math" panose="02040503050406030204" pitchFamily="18" charset="0"/>
                        </a:rPr>
                        <m:t>2,395</m:t>
                      </m:r>
                    </m:den>
                  </m:f>
                  <m:r>
                    <a:rPr lang="en-US" sz="1200" b="0" i="1">
                      <a:latin typeface="Cambria Math" panose="02040503050406030204" pitchFamily="18" charset="0"/>
                    </a:rPr>
                    <m:t>=</m:t>
                  </m:r>
                  <m:f>
                    <m:fPr>
                      <m:type m:val="lin"/>
                      <m:ctrlPr>
                        <a:rPr lang="en-US" sz="1200" b="0" i="1">
                          <a:latin typeface="Cambria Math" panose="02040503050406030204" pitchFamily="18" charset="0"/>
                        </a:rPr>
                      </m:ctrlPr>
                    </m:fPr>
                    <m:num>
                      <m:r>
                        <a:rPr lang="en-US" sz="1200" b="0" i="1">
                          <a:latin typeface="Cambria Math" panose="02040503050406030204" pitchFamily="18" charset="0"/>
                        </a:rPr>
                        <m:t>$170</m:t>
                      </m:r>
                    </m:num>
                    <m:den>
                      <m:r>
                        <a:rPr lang="en-US" sz="1200" b="0" i="1">
                          <a:latin typeface="Cambria Math" panose="02040503050406030204" pitchFamily="18" charset="0"/>
                        </a:rPr>
                        <m:t>𝑀𝑊h</m:t>
                      </m:r>
                    </m:den>
                  </m:f>
                </m:oMath>
              </a14:m>
              <a:endParaRPr lang="en-CA" sz="1100"/>
            </a:p>
          </xdr:txBody>
        </xdr:sp>
      </mc:Choice>
      <mc:Fallback xmlns="">
        <xdr:sp macro="" textlink="">
          <xdr:nvSpPr>
            <xdr:cNvPr id="4" name="TextBox 3">
              <a:extLst>
                <a:ext uri="{FF2B5EF4-FFF2-40B4-BE49-F238E27FC236}">
                  <a16:creationId xmlns:a16="http://schemas.microsoft.com/office/drawing/2014/main" id="{AEEA68C1-65C1-47B1-A8D7-CB2A4F558B9E}"/>
                </a:ext>
              </a:extLst>
            </xdr:cNvPr>
            <xdr:cNvSpPr txBox="1"/>
          </xdr:nvSpPr>
          <xdr:spPr>
            <a:xfrm>
              <a:off x="1026737" y="14687995"/>
              <a:ext cx="3676304" cy="2789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CA" sz="1200"/>
                <a:t>Levelized-</a:t>
              </a:r>
              <a:r>
                <a:rPr lang="en-CA" sz="1200" baseline="0"/>
                <a:t> AVC Energy = </a:t>
              </a:r>
              <a:r>
                <a:rPr lang="en-US" sz="1200" b="0" i="0">
                  <a:latin typeface="Cambria Math" panose="02040503050406030204" pitchFamily="18" charset="0"/>
                </a:rPr>
                <a:t>407,105</a:t>
              </a:r>
              <a:r>
                <a:rPr lang="en-CA" sz="1200" b="0" i="0">
                  <a:latin typeface="Cambria Math" panose="02040503050406030204" pitchFamily="18" charset="0"/>
                </a:rPr>
                <a:t>/</a:t>
              </a:r>
              <a:r>
                <a:rPr lang="en-US" sz="1200" b="0" i="0">
                  <a:latin typeface="Cambria Math" panose="02040503050406030204" pitchFamily="18" charset="0"/>
                </a:rPr>
                <a:t>2,395=$170∕𝑀𝑊ℎ</a:t>
              </a:r>
              <a:endParaRPr lang="en-CA" sz="1100"/>
            </a:p>
          </xdr:txBody>
        </xdr:sp>
      </mc:Fallback>
    </mc:AlternateContent>
    <xdr:clientData/>
  </xdr:oneCellAnchor>
  <xdr:oneCellAnchor>
    <xdr:from>
      <xdr:col>0</xdr:col>
      <xdr:colOff>101533</xdr:colOff>
      <xdr:row>72</xdr:row>
      <xdr:rowOff>38793</xdr:rowOff>
    </xdr:from>
    <xdr:ext cx="4304213" cy="473826"/>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46D0336A-CACA-460E-BC01-E5EE6BE60142}"/>
                </a:ext>
              </a:extLst>
            </xdr:cNvPr>
            <xdr:cNvSpPr txBox="1"/>
          </xdr:nvSpPr>
          <xdr:spPr>
            <a:xfrm>
              <a:off x="101533" y="15050193"/>
              <a:ext cx="4304213" cy="473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CA" sz="1200" baseline="0"/>
                <a:t>Equiv. Escalating Series - AVC Energy = </a:t>
              </a:r>
              <a14:m>
                <m:oMath xmlns:m="http://schemas.openxmlformats.org/officeDocument/2006/math">
                  <m:f>
                    <m:fPr>
                      <m:ctrlPr>
                        <a:rPr lang="en-CA" sz="110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407,105</m:t>
                      </m:r>
                    </m:num>
                    <m:den>
                      <m:r>
                        <a:rPr lang="en-US" sz="1100" b="0" i="1">
                          <a:solidFill>
                            <a:schemeClr val="tx1"/>
                          </a:solidFill>
                          <a:effectLst/>
                          <a:latin typeface="Cambria Math" panose="02040503050406030204" pitchFamily="18" charset="0"/>
                          <a:ea typeface="+mn-ea"/>
                          <a:cs typeface="+mn-cs"/>
                        </a:rPr>
                        <m:t>3,096</m:t>
                      </m:r>
                    </m:den>
                  </m:f>
                  <m:r>
                    <a:rPr lang="en-US" sz="1200" b="0" i="1">
                      <a:latin typeface="Cambria Math" panose="02040503050406030204" pitchFamily="18" charset="0"/>
                    </a:rPr>
                    <m:t>=</m:t>
                  </m:r>
                  <m:f>
                    <m:fPr>
                      <m:type m:val="lin"/>
                      <m:ctrlPr>
                        <a:rPr lang="en-US" sz="1200" b="0" i="1">
                          <a:latin typeface="Cambria Math" panose="02040503050406030204" pitchFamily="18" charset="0"/>
                        </a:rPr>
                      </m:ctrlPr>
                    </m:fPr>
                    <m:num>
                      <m:r>
                        <a:rPr lang="en-US" sz="1200" b="0" i="1">
                          <a:latin typeface="Cambria Math" panose="02040503050406030204" pitchFamily="18" charset="0"/>
                        </a:rPr>
                        <m:t>$131</m:t>
                      </m:r>
                    </m:num>
                    <m:den>
                      <m:r>
                        <a:rPr lang="en-US" sz="1200" b="0" i="1">
                          <a:latin typeface="Cambria Math" panose="02040503050406030204" pitchFamily="18" charset="0"/>
                        </a:rPr>
                        <m:t>𝑀𝑊h</m:t>
                      </m:r>
                    </m:den>
                  </m:f>
                </m:oMath>
              </a14:m>
              <a:endParaRPr lang="en-CA" sz="1200"/>
            </a:p>
          </xdr:txBody>
        </xdr:sp>
      </mc:Choice>
      <mc:Fallback xmlns="">
        <xdr:sp macro="" textlink="">
          <xdr:nvSpPr>
            <xdr:cNvPr id="5" name="TextBox 4">
              <a:extLst>
                <a:ext uri="{FF2B5EF4-FFF2-40B4-BE49-F238E27FC236}">
                  <a16:creationId xmlns:a16="http://schemas.microsoft.com/office/drawing/2014/main" id="{46D0336A-CACA-460E-BC01-E5EE6BE60142}"/>
                </a:ext>
              </a:extLst>
            </xdr:cNvPr>
            <xdr:cNvSpPr txBox="1"/>
          </xdr:nvSpPr>
          <xdr:spPr>
            <a:xfrm>
              <a:off x="101533" y="15050193"/>
              <a:ext cx="4304213" cy="473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CA" sz="1200" baseline="0"/>
                <a:t>Equiv. Escalating Series - AVC Energy = </a:t>
              </a:r>
              <a:r>
                <a:rPr lang="en-US" sz="1100" b="0" i="0">
                  <a:solidFill>
                    <a:schemeClr val="tx1"/>
                  </a:solidFill>
                  <a:effectLst/>
                  <a:latin typeface="Cambria Math" panose="02040503050406030204" pitchFamily="18" charset="0"/>
                  <a:ea typeface="+mn-ea"/>
                  <a:cs typeface="+mn-cs"/>
                </a:rPr>
                <a:t>407,105</a:t>
              </a:r>
              <a:r>
                <a:rPr lang="en-CA"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3,096</a:t>
              </a:r>
              <a:r>
                <a:rPr lang="en-US" sz="1200" b="0" i="0">
                  <a:latin typeface="Cambria Math" panose="02040503050406030204" pitchFamily="18" charset="0"/>
                </a:rPr>
                <a:t>=$131∕𝑀𝑊ℎ</a:t>
              </a:r>
              <a:endParaRPr lang="en-CA" sz="1200"/>
            </a:p>
          </xdr:txBody>
        </xdr:sp>
      </mc:Fallback>
    </mc:AlternateContent>
    <xdr:clientData/>
  </xdr:oneCellAnchor>
  <xdr:oneCellAnchor>
    <xdr:from>
      <xdr:col>0</xdr:col>
      <xdr:colOff>1026737</xdr:colOff>
      <xdr:row>104</xdr:row>
      <xdr:rowOff>57595</xdr:rowOff>
    </xdr:from>
    <xdr:ext cx="3676304" cy="276358"/>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56A503BE-BD8E-4FF7-96F0-916A3734DFCB}"/>
                </a:ext>
              </a:extLst>
            </xdr:cNvPr>
            <xdr:cNvSpPr txBox="1"/>
          </xdr:nvSpPr>
          <xdr:spPr>
            <a:xfrm>
              <a:off x="1026737" y="21460270"/>
              <a:ext cx="3676304" cy="2763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CA" sz="1200"/>
                <a:t>Levelized-</a:t>
              </a:r>
              <a:r>
                <a:rPr lang="en-CA" sz="1200" baseline="0"/>
                <a:t> AVC Energy = </a:t>
              </a:r>
              <a14:m>
                <m:oMath xmlns:m="http://schemas.openxmlformats.org/officeDocument/2006/math">
                  <m:f>
                    <m:fPr>
                      <m:ctrlPr>
                        <a:rPr lang="en-CA" sz="1200" i="1">
                          <a:latin typeface="Cambria Math" panose="02040503050406030204" pitchFamily="18" charset="0"/>
                        </a:rPr>
                      </m:ctrlPr>
                    </m:fPr>
                    <m:num>
                      <m:r>
                        <a:rPr lang="en-US" sz="1200" b="0" i="1">
                          <a:latin typeface="Cambria Math" panose="02040503050406030204" pitchFamily="18" charset="0"/>
                        </a:rPr>
                        <m:t>486,309</m:t>
                      </m:r>
                    </m:num>
                    <m:den>
                      <m:r>
                        <a:rPr lang="en-US" sz="1200" b="0" i="1">
                          <a:latin typeface="Cambria Math" panose="02040503050406030204" pitchFamily="18" charset="0"/>
                        </a:rPr>
                        <m:t>4,121</m:t>
                      </m:r>
                    </m:den>
                  </m:f>
                  <m:r>
                    <a:rPr lang="en-US" sz="1200" b="0" i="1">
                      <a:latin typeface="Cambria Math" panose="02040503050406030204" pitchFamily="18" charset="0"/>
                    </a:rPr>
                    <m:t>=</m:t>
                  </m:r>
                  <m:f>
                    <m:fPr>
                      <m:type m:val="lin"/>
                      <m:ctrlPr>
                        <a:rPr lang="en-US" sz="1200" b="0" i="1">
                          <a:latin typeface="Cambria Math" panose="02040503050406030204" pitchFamily="18" charset="0"/>
                        </a:rPr>
                      </m:ctrlPr>
                    </m:fPr>
                    <m:num>
                      <m:r>
                        <a:rPr lang="en-US" sz="1200" b="0" i="1">
                          <a:latin typeface="Cambria Math" panose="02040503050406030204" pitchFamily="18" charset="0"/>
                        </a:rPr>
                        <m:t>$118</m:t>
                      </m:r>
                    </m:num>
                    <m:den>
                      <m:r>
                        <a:rPr lang="en-US" sz="1200" b="0" i="1">
                          <a:latin typeface="Cambria Math" panose="02040503050406030204" pitchFamily="18" charset="0"/>
                        </a:rPr>
                        <m:t>𝑀𝑊h</m:t>
                      </m:r>
                    </m:den>
                  </m:f>
                </m:oMath>
              </a14:m>
              <a:endParaRPr lang="en-CA" sz="1100"/>
            </a:p>
          </xdr:txBody>
        </xdr:sp>
      </mc:Choice>
      <mc:Fallback xmlns="">
        <xdr:sp macro="" textlink="">
          <xdr:nvSpPr>
            <xdr:cNvPr id="6" name="TextBox 5">
              <a:extLst>
                <a:ext uri="{FF2B5EF4-FFF2-40B4-BE49-F238E27FC236}">
                  <a16:creationId xmlns:a16="http://schemas.microsoft.com/office/drawing/2014/main" id="{56A503BE-BD8E-4FF7-96F0-916A3734DFCB}"/>
                </a:ext>
              </a:extLst>
            </xdr:cNvPr>
            <xdr:cNvSpPr txBox="1"/>
          </xdr:nvSpPr>
          <xdr:spPr>
            <a:xfrm>
              <a:off x="1026737" y="21460270"/>
              <a:ext cx="3676304" cy="2763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CA" sz="1200"/>
                <a:t>Levelized-</a:t>
              </a:r>
              <a:r>
                <a:rPr lang="en-CA" sz="1200" baseline="0"/>
                <a:t> AVC Energy = </a:t>
              </a:r>
              <a:r>
                <a:rPr lang="en-US" sz="1200" b="0" i="0">
                  <a:latin typeface="Cambria Math" panose="02040503050406030204" pitchFamily="18" charset="0"/>
                </a:rPr>
                <a:t>486,309</a:t>
              </a:r>
              <a:r>
                <a:rPr lang="en-CA" sz="1200" b="0" i="0">
                  <a:latin typeface="Cambria Math" panose="02040503050406030204" pitchFamily="18" charset="0"/>
                </a:rPr>
                <a:t>/</a:t>
              </a:r>
              <a:r>
                <a:rPr lang="en-US" sz="1200" b="0" i="0">
                  <a:latin typeface="Cambria Math" panose="02040503050406030204" pitchFamily="18" charset="0"/>
                </a:rPr>
                <a:t>4,121=$118∕𝑀𝑊ℎ</a:t>
              </a:r>
              <a:endParaRPr lang="en-CA" sz="1100"/>
            </a:p>
          </xdr:txBody>
        </xdr:sp>
      </mc:Fallback>
    </mc:AlternateContent>
    <xdr:clientData/>
  </xdr:oneCellAnchor>
  <xdr:oneCellAnchor>
    <xdr:from>
      <xdr:col>0</xdr:col>
      <xdr:colOff>101533</xdr:colOff>
      <xdr:row>106</xdr:row>
      <xdr:rowOff>38793</xdr:rowOff>
    </xdr:from>
    <xdr:ext cx="4304213" cy="473826"/>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70D985B2-FC25-43AE-8DDF-9750DC48603C}"/>
                </a:ext>
              </a:extLst>
            </xdr:cNvPr>
            <xdr:cNvSpPr txBox="1"/>
          </xdr:nvSpPr>
          <xdr:spPr>
            <a:xfrm>
              <a:off x="101533" y="21822468"/>
              <a:ext cx="4304213" cy="473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CA" sz="1200" baseline="0"/>
                <a:t>Equiv. Escalating Series - AVC Energy = </a:t>
              </a:r>
              <a14:m>
                <m:oMath xmlns:m="http://schemas.openxmlformats.org/officeDocument/2006/math">
                  <m:f>
                    <m:fPr>
                      <m:ctrlPr>
                        <a:rPr lang="en-CA" sz="1200" i="1">
                          <a:latin typeface="Cambria Math" panose="02040503050406030204" pitchFamily="18" charset="0"/>
                        </a:rPr>
                      </m:ctrlPr>
                    </m:fPr>
                    <m:num>
                      <m:r>
                        <a:rPr lang="en-US" sz="1100" b="0" i="1">
                          <a:solidFill>
                            <a:schemeClr val="tx1"/>
                          </a:solidFill>
                          <a:effectLst/>
                          <a:latin typeface="Cambria Math" panose="02040503050406030204" pitchFamily="18" charset="0"/>
                          <a:ea typeface="+mn-ea"/>
                          <a:cs typeface="+mn-cs"/>
                        </a:rPr>
                        <m:t>486,309</m:t>
                      </m:r>
                    </m:num>
                    <m:den>
                      <m:r>
                        <a:rPr lang="en-US" sz="1200" b="0" i="1">
                          <a:latin typeface="Cambria Math" panose="02040503050406030204" pitchFamily="18" charset="0"/>
                        </a:rPr>
                        <m:t>5,247</m:t>
                      </m:r>
                    </m:den>
                  </m:f>
                  <m:r>
                    <a:rPr lang="en-US" sz="1200" b="0" i="1">
                      <a:latin typeface="Cambria Math" panose="02040503050406030204" pitchFamily="18" charset="0"/>
                    </a:rPr>
                    <m:t>=</m:t>
                  </m:r>
                  <m:f>
                    <m:fPr>
                      <m:type m:val="lin"/>
                      <m:ctrlPr>
                        <a:rPr lang="en-US" sz="1200" b="0" i="1">
                          <a:latin typeface="Cambria Math" panose="02040503050406030204" pitchFamily="18" charset="0"/>
                        </a:rPr>
                      </m:ctrlPr>
                    </m:fPr>
                    <m:num>
                      <m:r>
                        <a:rPr lang="en-US" sz="1200" b="0" i="1">
                          <a:latin typeface="Cambria Math" panose="02040503050406030204" pitchFamily="18" charset="0"/>
                        </a:rPr>
                        <m:t>$93</m:t>
                      </m:r>
                    </m:num>
                    <m:den>
                      <m:r>
                        <a:rPr lang="en-US" sz="1200" b="0" i="1">
                          <a:latin typeface="Cambria Math" panose="02040503050406030204" pitchFamily="18" charset="0"/>
                        </a:rPr>
                        <m:t>𝑀𝑊h</m:t>
                      </m:r>
                    </m:den>
                  </m:f>
                </m:oMath>
              </a14:m>
              <a:endParaRPr lang="en-CA" sz="1200"/>
            </a:p>
          </xdr:txBody>
        </xdr:sp>
      </mc:Choice>
      <mc:Fallback xmlns="">
        <xdr:sp macro="" textlink="">
          <xdr:nvSpPr>
            <xdr:cNvPr id="7" name="TextBox 6">
              <a:extLst>
                <a:ext uri="{FF2B5EF4-FFF2-40B4-BE49-F238E27FC236}">
                  <a16:creationId xmlns:a16="http://schemas.microsoft.com/office/drawing/2014/main" id="{70D985B2-FC25-43AE-8DDF-9750DC48603C}"/>
                </a:ext>
              </a:extLst>
            </xdr:cNvPr>
            <xdr:cNvSpPr txBox="1"/>
          </xdr:nvSpPr>
          <xdr:spPr>
            <a:xfrm>
              <a:off x="101533" y="21822468"/>
              <a:ext cx="4304213" cy="473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CA" sz="1200" baseline="0"/>
                <a:t>Equiv. Escalating Series - AVC Energy = </a:t>
              </a:r>
              <a:r>
                <a:rPr lang="en-US" sz="1100" b="0" i="0">
                  <a:solidFill>
                    <a:schemeClr val="tx1"/>
                  </a:solidFill>
                  <a:effectLst/>
                  <a:latin typeface="Cambria Math" panose="02040503050406030204" pitchFamily="18" charset="0"/>
                  <a:ea typeface="+mn-ea"/>
                  <a:cs typeface="+mn-cs"/>
                </a:rPr>
                <a:t>486,309</a:t>
              </a:r>
              <a:r>
                <a:rPr lang="en-CA" sz="1200" b="0" i="0">
                  <a:solidFill>
                    <a:schemeClr val="tx1"/>
                  </a:solidFill>
                  <a:effectLst/>
                  <a:latin typeface="Cambria Math" panose="02040503050406030204" pitchFamily="18" charset="0"/>
                  <a:ea typeface="+mn-ea"/>
                  <a:cs typeface="+mn-cs"/>
                </a:rPr>
                <a:t>/</a:t>
              </a:r>
              <a:r>
                <a:rPr lang="en-US" sz="1200" b="0" i="0">
                  <a:latin typeface="Cambria Math" panose="02040503050406030204" pitchFamily="18" charset="0"/>
                </a:rPr>
                <a:t>5,247=$93∕𝑀𝑊ℎ</a:t>
              </a:r>
              <a:endParaRPr lang="en-CA" sz="1200"/>
            </a:p>
          </xdr:txBody>
        </xdr:sp>
      </mc:Fallback>
    </mc:AlternateContent>
    <xdr:clientData/>
  </xdr:oneCellAnchor>
  <xdr:oneCellAnchor>
    <xdr:from>
      <xdr:col>0</xdr:col>
      <xdr:colOff>928379</xdr:colOff>
      <xdr:row>138</xdr:row>
      <xdr:rowOff>0</xdr:rowOff>
    </xdr:from>
    <xdr:ext cx="3676304" cy="278987"/>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5DDF84-EC98-42AF-886F-81F0264543D3}"/>
                </a:ext>
              </a:extLst>
            </xdr:cNvPr>
            <xdr:cNvSpPr txBox="1"/>
          </xdr:nvSpPr>
          <xdr:spPr>
            <a:xfrm>
              <a:off x="928379" y="28174950"/>
              <a:ext cx="3676304" cy="2789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CA" sz="1200"/>
                <a:t>Levelized-</a:t>
              </a:r>
              <a:r>
                <a:rPr lang="en-CA" sz="1200" baseline="0"/>
                <a:t> AVC Energy = </a:t>
              </a:r>
              <a14:m>
                <m:oMath xmlns:m="http://schemas.openxmlformats.org/officeDocument/2006/math">
                  <m:f>
                    <m:fPr>
                      <m:ctrlPr>
                        <a:rPr lang="en-CA" sz="1200" i="1">
                          <a:latin typeface="Cambria Math" panose="02040503050406030204" pitchFamily="18" charset="0"/>
                        </a:rPr>
                      </m:ctrlPr>
                    </m:fPr>
                    <m:num>
                      <m:r>
                        <a:rPr lang="en-US" sz="1200" b="0" i="1">
                          <a:latin typeface="Cambria Math" panose="02040503050406030204" pitchFamily="18" charset="0"/>
                        </a:rPr>
                        <m:t>688,951</m:t>
                      </m:r>
                    </m:num>
                    <m:den>
                      <m:r>
                        <a:rPr lang="en-US" sz="1200" b="0" i="1">
                          <a:latin typeface="Cambria Math" panose="02040503050406030204" pitchFamily="18" charset="0"/>
                        </a:rPr>
                        <m:t>6,033</m:t>
                      </m:r>
                    </m:den>
                  </m:f>
                  <m:r>
                    <a:rPr lang="en-US" sz="1200" b="0" i="1">
                      <a:latin typeface="Cambria Math" panose="02040503050406030204" pitchFamily="18" charset="0"/>
                    </a:rPr>
                    <m:t>=</m:t>
                  </m:r>
                  <m:f>
                    <m:fPr>
                      <m:type m:val="lin"/>
                      <m:ctrlPr>
                        <a:rPr lang="en-US" sz="1200" b="0" i="1">
                          <a:latin typeface="Cambria Math" panose="02040503050406030204" pitchFamily="18" charset="0"/>
                        </a:rPr>
                      </m:ctrlPr>
                    </m:fPr>
                    <m:num>
                      <m:r>
                        <a:rPr lang="en-US" sz="1200" b="0" i="1">
                          <a:latin typeface="Cambria Math" panose="02040503050406030204" pitchFamily="18" charset="0"/>
                        </a:rPr>
                        <m:t>$114</m:t>
                      </m:r>
                    </m:num>
                    <m:den>
                      <m:r>
                        <a:rPr lang="en-US" sz="1200" b="0" i="1">
                          <a:latin typeface="Cambria Math" panose="02040503050406030204" pitchFamily="18" charset="0"/>
                        </a:rPr>
                        <m:t>𝑀𝑊h</m:t>
                      </m:r>
                    </m:den>
                  </m:f>
                </m:oMath>
              </a14:m>
              <a:endParaRPr lang="en-CA" sz="1100"/>
            </a:p>
          </xdr:txBody>
        </xdr:sp>
      </mc:Choice>
      <mc:Fallback xmlns="">
        <xdr:sp macro="" textlink="">
          <xdr:nvSpPr>
            <xdr:cNvPr id="8" name="TextBox 7">
              <a:extLst>
                <a:ext uri="{FF2B5EF4-FFF2-40B4-BE49-F238E27FC236}">
                  <a16:creationId xmlns:a16="http://schemas.microsoft.com/office/drawing/2014/main" id="{005DDF84-EC98-42AF-886F-81F0264543D3}"/>
                </a:ext>
              </a:extLst>
            </xdr:cNvPr>
            <xdr:cNvSpPr txBox="1"/>
          </xdr:nvSpPr>
          <xdr:spPr>
            <a:xfrm>
              <a:off x="928379" y="28174950"/>
              <a:ext cx="3676304" cy="2789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CA" sz="1200"/>
                <a:t>Levelized-</a:t>
              </a:r>
              <a:r>
                <a:rPr lang="en-CA" sz="1200" baseline="0"/>
                <a:t> AVC Energy = </a:t>
              </a:r>
              <a:r>
                <a:rPr lang="en-US" sz="1200" b="0" i="0">
                  <a:latin typeface="Cambria Math" panose="02040503050406030204" pitchFamily="18" charset="0"/>
                </a:rPr>
                <a:t>688,951</a:t>
              </a:r>
              <a:r>
                <a:rPr lang="en-CA" sz="1200" b="0" i="0">
                  <a:latin typeface="Cambria Math" panose="02040503050406030204" pitchFamily="18" charset="0"/>
                </a:rPr>
                <a:t>/</a:t>
              </a:r>
              <a:r>
                <a:rPr lang="en-US" sz="1200" b="0" i="0">
                  <a:latin typeface="Cambria Math" panose="02040503050406030204" pitchFamily="18" charset="0"/>
                </a:rPr>
                <a:t>6,033=$114∕𝑀𝑊ℎ</a:t>
              </a:r>
              <a:endParaRPr lang="en-CA" sz="1100"/>
            </a:p>
          </xdr:txBody>
        </xdr:sp>
      </mc:Fallback>
    </mc:AlternateContent>
    <xdr:clientData/>
  </xdr:oneCellAnchor>
  <xdr:oneCellAnchor>
    <xdr:from>
      <xdr:col>0</xdr:col>
      <xdr:colOff>0</xdr:colOff>
      <xdr:row>139</xdr:row>
      <xdr:rowOff>171698</xdr:rowOff>
    </xdr:from>
    <xdr:ext cx="4304213" cy="473826"/>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DAA3D14F-4B68-488A-A2C4-774968157197}"/>
                </a:ext>
              </a:extLst>
            </xdr:cNvPr>
            <xdr:cNvSpPr txBox="1"/>
          </xdr:nvSpPr>
          <xdr:spPr>
            <a:xfrm>
              <a:off x="0" y="28537148"/>
              <a:ext cx="4304213" cy="473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CA" sz="1200" baseline="0"/>
                <a:t>Equiv. Escalating Series - AVC Energy = </a:t>
              </a:r>
              <a14:m>
                <m:oMath xmlns:m="http://schemas.openxmlformats.org/officeDocument/2006/math">
                  <m:f>
                    <m:fPr>
                      <m:ctrlPr>
                        <a:rPr lang="en-CA" sz="1200" i="1">
                          <a:latin typeface="Cambria Math" panose="02040503050406030204" pitchFamily="18" charset="0"/>
                        </a:rPr>
                      </m:ctrlPr>
                    </m:fPr>
                    <m:num>
                      <m:r>
                        <a:rPr lang="en-US" sz="1100" b="0" i="1">
                          <a:solidFill>
                            <a:schemeClr val="tx1"/>
                          </a:solidFill>
                          <a:effectLst/>
                          <a:latin typeface="Cambria Math" panose="02040503050406030204" pitchFamily="18" charset="0"/>
                          <a:ea typeface="+mn-ea"/>
                          <a:cs typeface="+mn-cs"/>
                        </a:rPr>
                        <m:t>688,951</m:t>
                      </m:r>
                    </m:num>
                    <m:den>
                      <m:r>
                        <a:rPr lang="en-US" sz="1200" b="0" i="1">
                          <a:latin typeface="Cambria Math" panose="02040503050406030204" pitchFamily="18" charset="0"/>
                        </a:rPr>
                        <m:t>7,828</m:t>
                      </m:r>
                    </m:den>
                  </m:f>
                  <m:r>
                    <a:rPr lang="en-US" sz="1200" b="0" i="1">
                      <a:latin typeface="Cambria Math" panose="02040503050406030204" pitchFamily="18" charset="0"/>
                    </a:rPr>
                    <m:t>=</m:t>
                  </m:r>
                  <m:f>
                    <m:fPr>
                      <m:type m:val="lin"/>
                      <m:ctrlPr>
                        <a:rPr lang="en-US" sz="1200" b="0" i="1">
                          <a:latin typeface="Cambria Math" panose="02040503050406030204" pitchFamily="18" charset="0"/>
                        </a:rPr>
                      </m:ctrlPr>
                    </m:fPr>
                    <m:num>
                      <m:r>
                        <a:rPr lang="en-US" sz="1200" b="0" i="1">
                          <a:latin typeface="Cambria Math" panose="02040503050406030204" pitchFamily="18" charset="0"/>
                        </a:rPr>
                        <m:t>$88</m:t>
                      </m:r>
                    </m:num>
                    <m:den>
                      <m:r>
                        <a:rPr lang="en-US" sz="1200" b="0" i="1">
                          <a:latin typeface="Cambria Math" panose="02040503050406030204" pitchFamily="18" charset="0"/>
                        </a:rPr>
                        <m:t>𝑀𝑊h</m:t>
                      </m:r>
                    </m:den>
                  </m:f>
                </m:oMath>
              </a14:m>
              <a:endParaRPr lang="en-CA" sz="1200"/>
            </a:p>
          </xdr:txBody>
        </xdr:sp>
      </mc:Choice>
      <mc:Fallback xmlns="">
        <xdr:sp macro="" textlink="">
          <xdr:nvSpPr>
            <xdr:cNvPr id="9" name="TextBox 8">
              <a:extLst>
                <a:ext uri="{FF2B5EF4-FFF2-40B4-BE49-F238E27FC236}">
                  <a16:creationId xmlns:a16="http://schemas.microsoft.com/office/drawing/2014/main" id="{DAA3D14F-4B68-488A-A2C4-774968157197}"/>
                </a:ext>
              </a:extLst>
            </xdr:cNvPr>
            <xdr:cNvSpPr txBox="1"/>
          </xdr:nvSpPr>
          <xdr:spPr>
            <a:xfrm>
              <a:off x="0" y="28537148"/>
              <a:ext cx="4304213" cy="473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CA" sz="1200" baseline="0"/>
                <a:t>Equiv. Escalating Series - AVC Energy = </a:t>
              </a:r>
              <a:r>
                <a:rPr lang="en-US" sz="1100" b="0" i="0">
                  <a:solidFill>
                    <a:schemeClr val="tx1"/>
                  </a:solidFill>
                  <a:effectLst/>
                  <a:latin typeface="Cambria Math" panose="02040503050406030204" pitchFamily="18" charset="0"/>
                  <a:ea typeface="+mn-ea"/>
                  <a:cs typeface="+mn-cs"/>
                </a:rPr>
                <a:t>688,951</a:t>
              </a:r>
              <a:r>
                <a:rPr lang="en-CA" sz="1200" b="0" i="0">
                  <a:solidFill>
                    <a:schemeClr val="tx1"/>
                  </a:solidFill>
                  <a:effectLst/>
                  <a:latin typeface="Cambria Math" panose="02040503050406030204" pitchFamily="18" charset="0"/>
                  <a:ea typeface="+mn-ea"/>
                  <a:cs typeface="+mn-cs"/>
                </a:rPr>
                <a:t>/</a:t>
              </a:r>
              <a:r>
                <a:rPr lang="en-US" sz="1200" b="0" i="0">
                  <a:latin typeface="Cambria Math" panose="02040503050406030204" pitchFamily="18" charset="0"/>
                </a:rPr>
                <a:t>7,828=$88∕𝑀𝑊ℎ</a:t>
              </a:r>
              <a:endParaRPr lang="en-CA" sz="12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0</xdr:col>
      <xdr:colOff>1026737</xdr:colOff>
      <xdr:row>40</xdr:row>
      <xdr:rowOff>57595</xdr:rowOff>
    </xdr:from>
    <xdr:ext cx="3676304" cy="276358"/>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2F3C4DB0-FB20-4CBA-BA95-E614CE1B0E65}"/>
                </a:ext>
              </a:extLst>
            </xdr:cNvPr>
            <xdr:cNvSpPr txBox="1"/>
          </xdr:nvSpPr>
          <xdr:spPr>
            <a:xfrm>
              <a:off x="1026737" y="9049195"/>
              <a:ext cx="3676304" cy="2763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CA" sz="1200"/>
                <a:t>Levelized-</a:t>
              </a:r>
              <a:r>
                <a:rPr lang="en-CA" sz="1200" baseline="0"/>
                <a:t> AVC Energy = </a:t>
              </a:r>
              <a14:m>
                <m:oMath xmlns:m="http://schemas.openxmlformats.org/officeDocument/2006/math">
                  <m:f>
                    <m:fPr>
                      <m:ctrlPr>
                        <a:rPr lang="en-CA" sz="1200" i="1">
                          <a:latin typeface="Cambria Math" panose="02040503050406030204" pitchFamily="18" charset="0"/>
                        </a:rPr>
                      </m:ctrlPr>
                    </m:fPr>
                    <m:num>
                      <m:r>
                        <a:rPr lang="en-US" sz="1200" b="0" i="1">
                          <a:latin typeface="Cambria Math" panose="02040503050406030204" pitchFamily="18" charset="0"/>
                        </a:rPr>
                        <m:t>2,046,910</m:t>
                      </m:r>
                    </m:num>
                    <m:den>
                      <m:r>
                        <a:rPr lang="en-US" sz="1200" b="0" i="1">
                          <a:latin typeface="Cambria Math" panose="02040503050406030204" pitchFamily="18" charset="0"/>
                        </a:rPr>
                        <m:t>14,815</m:t>
                      </m:r>
                    </m:den>
                  </m:f>
                  <m:r>
                    <a:rPr lang="en-US" sz="1200" b="0" i="1">
                      <a:latin typeface="Cambria Math" panose="02040503050406030204" pitchFamily="18" charset="0"/>
                    </a:rPr>
                    <m:t>=</m:t>
                  </m:r>
                  <m:f>
                    <m:fPr>
                      <m:type m:val="lin"/>
                      <m:ctrlPr>
                        <a:rPr lang="en-US" sz="1200" b="0" i="1">
                          <a:latin typeface="Cambria Math" panose="02040503050406030204" pitchFamily="18" charset="0"/>
                        </a:rPr>
                      </m:ctrlPr>
                    </m:fPr>
                    <m:num>
                      <m:r>
                        <a:rPr lang="en-US" sz="1200" b="0" i="1">
                          <a:latin typeface="Cambria Math" panose="02040503050406030204" pitchFamily="18" charset="0"/>
                        </a:rPr>
                        <m:t>$138</m:t>
                      </m:r>
                    </m:num>
                    <m:den>
                      <m:r>
                        <a:rPr lang="en-US" sz="1200" b="0" i="1">
                          <a:latin typeface="Cambria Math" panose="02040503050406030204" pitchFamily="18" charset="0"/>
                        </a:rPr>
                        <m:t>𝑀𝑊h</m:t>
                      </m:r>
                    </m:den>
                  </m:f>
                </m:oMath>
              </a14:m>
              <a:endParaRPr lang="en-CA" sz="1100"/>
            </a:p>
          </xdr:txBody>
        </xdr:sp>
      </mc:Choice>
      <mc:Fallback xmlns="">
        <xdr:sp macro="" textlink="">
          <xdr:nvSpPr>
            <xdr:cNvPr id="2" name="TextBox 1">
              <a:extLst>
                <a:ext uri="{FF2B5EF4-FFF2-40B4-BE49-F238E27FC236}">
                  <a16:creationId xmlns:a16="http://schemas.microsoft.com/office/drawing/2014/main" id="{2F3C4DB0-FB20-4CBA-BA95-E614CE1B0E65}"/>
                </a:ext>
              </a:extLst>
            </xdr:cNvPr>
            <xdr:cNvSpPr txBox="1"/>
          </xdr:nvSpPr>
          <xdr:spPr>
            <a:xfrm>
              <a:off x="1026737" y="9049195"/>
              <a:ext cx="3676304" cy="2763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CA" sz="1200"/>
                <a:t>Levelized-</a:t>
              </a:r>
              <a:r>
                <a:rPr lang="en-CA" sz="1200" baseline="0"/>
                <a:t> AVC Energy = </a:t>
              </a:r>
              <a:r>
                <a:rPr lang="en-US" sz="1200" b="0" i="0">
                  <a:latin typeface="Cambria Math" panose="02040503050406030204" pitchFamily="18" charset="0"/>
                </a:rPr>
                <a:t>2,046,910</a:t>
              </a:r>
              <a:r>
                <a:rPr lang="en-CA" sz="1200" b="0" i="0">
                  <a:latin typeface="Cambria Math" panose="02040503050406030204" pitchFamily="18" charset="0"/>
                </a:rPr>
                <a:t>/</a:t>
              </a:r>
              <a:r>
                <a:rPr lang="en-US" sz="1200" b="0" i="0">
                  <a:latin typeface="Cambria Math" panose="02040503050406030204" pitchFamily="18" charset="0"/>
                </a:rPr>
                <a:t>14,815=$138∕𝑀𝑊ℎ</a:t>
              </a:r>
              <a:endParaRPr lang="en-CA" sz="1100"/>
            </a:p>
          </xdr:txBody>
        </xdr:sp>
      </mc:Fallback>
    </mc:AlternateContent>
    <xdr:clientData/>
  </xdr:oneCellAnchor>
  <xdr:oneCellAnchor>
    <xdr:from>
      <xdr:col>0</xdr:col>
      <xdr:colOff>101533</xdr:colOff>
      <xdr:row>42</xdr:row>
      <xdr:rowOff>38793</xdr:rowOff>
    </xdr:from>
    <xdr:ext cx="4304213" cy="473826"/>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B7CA63A-A4AB-4629-935C-2146883F133B}"/>
                </a:ext>
              </a:extLst>
            </xdr:cNvPr>
            <xdr:cNvSpPr txBox="1"/>
          </xdr:nvSpPr>
          <xdr:spPr>
            <a:xfrm>
              <a:off x="101533" y="9411393"/>
              <a:ext cx="4304213" cy="473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CA" sz="1200" baseline="0"/>
                <a:t>Equiv. Escalating Series - AVC Energy = </a:t>
              </a:r>
              <a14:m>
                <m:oMath xmlns:m="http://schemas.openxmlformats.org/officeDocument/2006/math">
                  <m:f>
                    <m:fPr>
                      <m:ctrlPr>
                        <a:rPr lang="en-CA" sz="1200" i="1">
                          <a:latin typeface="Cambria Math" panose="02040503050406030204" pitchFamily="18" charset="0"/>
                        </a:rPr>
                      </m:ctrlPr>
                    </m:fPr>
                    <m:num>
                      <m:r>
                        <a:rPr lang="en-US" sz="1200" b="0" i="1">
                          <a:latin typeface="Cambria Math" panose="02040503050406030204" pitchFamily="18" charset="0"/>
                        </a:rPr>
                        <m:t>2,046,910</m:t>
                      </m:r>
                    </m:num>
                    <m:den>
                      <m:r>
                        <a:rPr lang="en-US" sz="1200" b="0" i="1">
                          <a:latin typeface="Cambria Math" panose="02040503050406030204" pitchFamily="18" charset="0"/>
                        </a:rPr>
                        <m:t>19,085</m:t>
                      </m:r>
                    </m:den>
                  </m:f>
                  <m:r>
                    <a:rPr lang="en-US" sz="1200" b="0" i="1">
                      <a:latin typeface="Cambria Math" panose="02040503050406030204" pitchFamily="18" charset="0"/>
                    </a:rPr>
                    <m:t>=</m:t>
                  </m:r>
                  <m:f>
                    <m:fPr>
                      <m:type m:val="lin"/>
                      <m:ctrlPr>
                        <a:rPr lang="en-US" sz="1200" b="0" i="1">
                          <a:latin typeface="Cambria Math" panose="02040503050406030204" pitchFamily="18" charset="0"/>
                        </a:rPr>
                      </m:ctrlPr>
                    </m:fPr>
                    <m:num>
                      <m:r>
                        <a:rPr lang="en-US" sz="1200" b="0" i="1">
                          <a:latin typeface="Cambria Math" panose="02040503050406030204" pitchFamily="18" charset="0"/>
                        </a:rPr>
                        <m:t>$107</m:t>
                      </m:r>
                    </m:num>
                    <m:den>
                      <m:r>
                        <a:rPr lang="en-US" sz="1200" b="0" i="1">
                          <a:latin typeface="Cambria Math" panose="02040503050406030204" pitchFamily="18" charset="0"/>
                        </a:rPr>
                        <m:t>𝑀𝑊h</m:t>
                      </m:r>
                    </m:den>
                  </m:f>
                </m:oMath>
              </a14:m>
              <a:endParaRPr lang="en-CA" sz="1200"/>
            </a:p>
          </xdr:txBody>
        </xdr:sp>
      </mc:Choice>
      <mc:Fallback xmlns="">
        <xdr:sp macro="" textlink="">
          <xdr:nvSpPr>
            <xdr:cNvPr id="3" name="TextBox 2">
              <a:extLst>
                <a:ext uri="{FF2B5EF4-FFF2-40B4-BE49-F238E27FC236}">
                  <a16:creationId xmlns:a16="http://schemas.microsoft.com/office/drawing/2014/main" id="{0B7CA63A-A4AB-4629-935C-2146883F133B}"/>
                </a:ext>
              </a:extLst>
            </xdr:cNvPr>
            <xdr:cNvSpPr txBox="1"/>
          </xdr:nvSpPr>
          <xdr:spPr>
            <a:xfrm>
              <a:off x="101533" y="9411393"/>
              <a:ext cx="4304213" cy="473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CA" sz="1200" baseline="0"/>
                <a:t>Equiv. Escalating Series - AVC Energy = </a:t>
              </a:r>
              <a:r>
                <a:rPr lang="en-US" sz="1200" b="0" i="0">
                  <a:latin typeface="Cambria Math" panose="02040503050406030204" pitchFamily="18" charset="0"/>
                </a:rPr>
                <a:t>2,046,910</a:t>
              </a:r>
              <a:r>
                <a:rPr lang="en-CA" sz="1200" b="0" i="0">
                  <a:latin typeface="Cambria Math" panose="02040503050406030204" pitchFamily="18" charset="0"/>
                </a:rPr>
                <a:t>/</a:t>
              </a:r>
              <a:r>
                <a:rPr lang="en-US" sz="1200" b="0" i="0">
                  <a:latin typeface="Cambria Math" panose="02040503050406030204" pitchFamily="18" charset="0"/>
                </a:rPr>
                <a:t>19,085=$107∕𝑀𝑊ℎ</a:t>
              </a:r>
              <a:endParaRPr lang="en-CA" sz="1200"/>
            </a:p>
          </xdr:txBody>
        </xdr:sp>
      </mc:Fallback>
    </mc:AlternateContent>
    <xdr:clientData/>
  </xdr:oneCellAnchor>
  <xdr:oneCellAnchor>
    <xdr:from>
      <xdr:col>0</xdr:col>
      <xdr:colOff>152401</xdr:colOff>
      <xdr:row>77</xdr:row>
      <xdr:rowOff>96983</xdr:rowOff>
    </xdr:from>
    <xdr:ext cx="4153894" cy="276358"/>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D0953C02-660D-4A81-8B30-8F76C106A796}"/>
                </a:ext>
              </a:extLst>
            </xdr:cNvPr>
            <xdr:cNvSpPr txBox="1"/>
          </xdr:nvSpPr>
          <xdr:spPr>
            <a:xfrm>
              <a:off x="152401" y="16794308"/>
              <a:ext cx="4153894" cy="2763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200" baseline="0"/>
                <a:t>Equiv. Escalating Series - AVC Capacity = </a:t>
              </a:r>
              <a14:m>
                <m:oMath xmlns:m="http://schemas.openxmlformats.org/officeDocument/2006/math">
                  <m:f>
                    <m:fPr>
                      <m:ctrlPr>
                        <a:rPr lang="en-CA" sz="1200" i="1">
                          <a:latin typeface="Cambria Math" panose="02040503050406030204" pitchFamily="18" charset="0"/>
                        </a:rPr>
                      </m:ctrlPr>
                    </m:fPr>
                    <m:num>
                      <m:r>
                        <a:rPr lang="en-US" sz="1200" b="0" i="1">
                          <a:latin typeface="Cambria Math" panose="02040503050406030204" pitchFamily="18" charset="0"/>
                        </a:rPr>
                        <m:t>639,388</m:t>
                      </m:r>
                    </m:num>
                    <m:den>
                      <m:r>
                        <a:rPr lang="en-US" sz="1200" b="0" i="1">
                          <a:latin typeface="Cambria Math" panose="02040503050406030204" pitchFamily="18" charset="0"/>
                        </a:rPr>
                        <m:t>6,310</m:t>
                      </m:r>
                    </m:den>
                  </m:f>
                  <m:r>
                    <a:rPr lang="en-US" sz="1200" b="0" i="1">
                      <a:latin typeface="Cambria Math" panose="02040503050406030204" pitchFamily="18" charset="0"/>
                    </a:rPr>
                    <m:t>=</m:t>
                  </m:r>
                  <m:f>
                    <m:fPr>
                      <m:type m:val="lin"/>
                      <m:ctrlPr>
                        <a:rPr lang="en-US" sz="1200" b="0" i="1">
                          <a:latin typeface="Cambria Math" panose="02040503050406030204" pitchFamily="18" charset="0"/>
                        </a:rPr>
                      </m:ctrlPr>
                    </m:fPr>
                    <m:num>
                      <m:r>
                        <a:rPr lang="en-US" sz="1200" b="0" i="1">
                          <a:latin typeface="Cambria Math" panose="02040503050406030204" pitchFamily="18" charset="0"/>
                        </a:rPr>
                        <m:t>$163</m:t>
                      </m:r>
                    </m:num>
                    <m:den>
                      <m:r>
                        <a:rPr lang="en-US" sz="1200" b="0" i="1">
                          <a:latin typeface="Cambria Math" panose="02040503050406030204" pitchFamily="18" charset="0"/>
                        </a:rPr>
                        <m:t>𝑘𝑊</m:t>
                      </m:r>
                      <m:r>
                        <a:rPr lang="en-US" sz="1200" b="0" i="1">
                          <a:latin typeface="Cambria Math" panose="02040503050406030204" pitchFamily="18" charset="0"/>
                        </a:rPr>
                        <m:t>−</m:t>
                      </m:r>
                      <m:r>
                        <a:rPr lang="en-US" sz="1200" b="0" i="1">
                          <a:latin typeface="Cambria Math" panose="02040503050406030204" pitchFamily="18" charset="0"/>
                        </a:rPr>
                        <m:t>𝑌𝑟</m:t>
                      </m:r>
                    </m:den>
                  </m:f>
                </m:oMath>
              </a14:m>
              <a:endParaRPr lang="en-CA" sz="1200"/>
            </a:p>
          </xdr:txBody>
        </xdr:sp>
      </mc:Choice>
      <mc:Fallback xmlns="">
        <xdr:sp macro="" textlink="">
          <xdr:nvSpPr>
            <xdr:cNvPr id="4" name="TextBox 3">
              <a:extLst>
                <a:ext uri="{FF2B5EF4-FFF2-40B4-BE49-F238E27FC236}">
                  <a16:creationId xmlns:a16="http://schemas.microsoft.com/office/drawing/2014/main" id="{D0953C02-660D-4A81-8B30-8F76C106A796}"/>
                </a:ext>
              </a:extLst>
            </xdr:cNvPr>
            <xdr:cNvSpPr txBox="1"/>
          </xdr:nvSpPr>
          <xdr:spPr>
            <a:xfrm>
              <a:off x="152401" y="16794308"/>
              <a:ext cx="4153894" cy="2763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CA" sz="1200" baseline="0"/>
                <a:t>Equiv. Escalating Series - AVC Capacity = </a:t>
              </a:r>
              <a:r>
                <a:rPr lang="en-US" sz="1200" b="0" i="0">
                  <a:latin typeface="Cambria Math" panose="02040503050406030204" pitchFamily="18" charset="0"/>
                </a:rPr>
                <a:t>639,388</a:t>
              </a:r>
              <a:r>
                <a:rPr lang="en-CA" sz="1200" b="0" i="0">
                  <a:latin typeface="Cambria Math" panose="02040503050406030204" pitchFamily="18" charset="0"/>
                </a:rPr>
                <a:t>/</a:t>
              </a:r>
              <a:r>
                <a:rPr lang="en-US" sz="1200" b="0" i="0">
                  <a:latin typeface="Cambria Math" panose="02040503050406030204" pitchFamily="18" charset="0"/>
                </a:rPr>
                <a:t>6,310=$163∕〖𝑘𝑊−𝑌𝑟〗</a:t>
              </a:r>
              <a:endParaRPr lang="en-CA" sz="1200"/>
            </a:p>
          </xdr:txBody>
        </xdr:sp>
      </mc:Fallback>
    </mc:AlternateContent>
    <xdr:clientData/>
  </xdr:oneCellAnchor>
  <xdr:oneCellAnchor>
    <xdr:from>
      <xdr:col>0</xdr:col>
      <xdr:colOff>1080654</xdr:colOff>
      <xdr:row>75</xdr:row>
      <xdr:rowOff>42333</xdr:rowOff>
    </xdr:from>
    <xdr:ext cx="3410421" cy="317093"/>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3410EF2C-7D11-463C-87E6-5E8EA24088F0}"/>
                </a:ext>
              </a:extLst>
            </xdr:cNvPr>
            <xdr:cNvSpPr txBox="1"/>
          </xdr:nvSpPr>
          <xdr:spPr>
            <a:xfrm>
              <a:off x="1080654" y="16358658"/>
              <a:ext cx="3410421" cy="3170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CA" sz="1200"/>
                <a:t>Levelized-</a:t>
              </a:r>
              <a:r>
                <a:rPr lang="en-CA" sz="1200" baseline="0"/>
                <a:t> AVC Capacity = </a:t>
              </a:r>
              <a14:m>
                <m:oMath xmlns:m="http://schemas.openxmlformats.org/officeDocument/2006/math">
                  <m:f>
                    <m:fPr>
                      <m:ctrlPr>
                        <a:rPr lang="en-CA" sz="1200" i="1">
                          <a:latin typeface="Cambria Math" panose="02040503050406030204" pitchFamily="18" charset="0"/>
                        </a:rPr>
                      </m:ctrlPr>
                    </m:fPr>
                    <m:num>
                      <m:r>
                        <a:rPr lang="en-US" sz="1200" b="0" i="1">
                          <a:latin typeface="Cambria Math" panose="02040503050406030204" pitchFamily="18" charset="0"/>
                        </a:rPr>
                        <m:t>510,232</m:t>
                      </m:r>
                    </m:num>
                    <m:den>
                      <m:r>
                        <a:rPr lang="en-US" sz="1200" b="0" i="1">
                          <a:latin typeface="Cambria Math" panose="02040503050406030204" pitchFamily="18" charset="0"/>
                        </a:rPr>
                        <m:t>2,432</m:t>
                      </m:r>
                    </m:den>
                  </m:f>
                  <m:r>
                    <a:rPr lang="en-US" sz="1200" b="0" i="1">
                      <a:latin typeface="Cambria Math" panose="02040503050406030204" pitchFamily="18" charset="0"/>
                    </a:rPr>
                    <m:t>=</m:t>
                  </m:r>
                  <m:f>
                    <m:fPr>
                      <m:type m:val="lin"/>
                      <m:ctrlPr>
                        <a:rPr lang="en-US" sz="1200" b="0" i="1">
                          <a:latin typeface="Cambria Math" panose="02040503050406030204" pitchFamily="18" charset="0"/>
                        </a:rPr>
                      </m:ctrlPr>
                    </m:fPr>
                    <m:num>
                      <m:r>
                        <a:rPr lang="en-US" sz="1200" b="0" i="1">
                          <a:latin typeface="Cambria Math" panose="02040503050406030204" pitchFamily="18" charset="0"/>
                        </a:rPr>
                        <m:t>$210</m:t>
                      </m:r>
                    </m:num>
                    <m:den>
                      <m:r>
                        <a:rPr lang="en-US" sz="1200" b="0" i="1">
                          <a:latin typeface="Cambria Math" panose="02040503050406030204" pitchFamily="18" charset="0"/>
                        </a:rPr>
                        <m:t>𝑘𝑊</m:t>
                      </m:r>
                      <m:r>
                        <a:rPr lang="en-US" sz="1200" b="0" i="1">
                          <a:latin typeface="Cambria Math" panose="02040503050406030204" pitchFamily="18" charset="0"/>
                        </a:rPr>
                        <m:t>−</m:t>
                      </m:r>
                      <m:r>
                        <a:rPr lang="en-US" sz="1200" b="0" i="1">
                          <a:latin typeface="Cambria Math" panose="02040503050406030204" pitchFamily="18" charset="0"/>
                        </a:rPr>
                        <m:t>𝑌𝑟</m:t>
                      </m:r>
                    </m:den>
                  </m:f>
                </m:oMath>
              </a14:m>
              <a:endParaRPr lang="en-CA" sz="1100"/>
            </a:p>
          </xdr:txBody>
        </xdr:sp>
      </mc:Choice>
      <mc:Fallback xmlns="">
        <xdr:sp macro="" textlink="">
          <xdr:nvSpPr>
            <xdr:cNvPr id="5" name="TextBox 4">
              <a:extLst>
                <a:ext uri="{FF2B5EF4-FFF2-40B4-BE49-F238E27FC236}">
                  <a16:creationId xmlns:a16="http://schemas.microsoft.com/office/drawing/2014/main" id="{3410EF2C-7D11-463C-87E6-5E8EA24088F0}"/>
                </a:ext>
              </a:extLst>
            </xdr:cNvPr>
            <xdr:cNvSpPr txBox="1"/>
          </xdr:nvSpPr>
          <xdr:spPr>
            <a:xfrm>
              <a:off x="1080654" y="16358658"/>
              <a:ext cx="3410421" cy="3170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CA" sz="1200"/>
                <a:t>Levelized-</a:t>
              </a:r>
              <a:r>
                <a:rPr lang="en-CA" sz="1200" baseline="0"/>
                <a:t> AVC Capacity = </a:t>
              </a:r>
              <a:r>
                <a:rPr lang="en-US" sz="1200" b="0" i="0">
                  <a:latin typeface="Cambria Math" panose="02040503050406030204" pitchFamily="18" charset="0"/>
                </a:rPr>
                <a:t>510,232</a:t>
              </a:r>
              <a:r>
                <a:rPr lang="en-CA" sz="1200" b="0" i="0">
                  <a:latin typeface="Cambria Math" panose="02040503050406030204" pitchFamily="18" charset="0"/>
                </a:rPr>
                <a:t>/</a:t>
              </a:r>
              <a:r>
                <a:rPr lang="en-US" sz="1200" b="0" i="0">
                  <a:latin typeface="Cambria Math" panose="02040503050406030204" pitchFamily="18" charset="0"/>
                </a:rPr>
                <a:t>2,432=$210∕〖𝑘𝑊−𝑌𝑟〗</a:t>
              </a:r>
              <a:endParaRPr lang="en-CA" sz="1100"/>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98E33-D65D-4684-AD8C-E7BDF668A623}">
  <dimension ref="B1:G16"/>
  <sheetViews>
    <sheetView tabSelected="1" zoomScale="80" zoomScaleNormal="80" workbookViewId="0">
      <selection activeCell="F2" sqref="F2"/>
    </sheetView>
  </sheetViews>
  <sheetFormatPr defaultRowHeight="15" x14ac:dyDescent="0.25"/>
  <cols>
    <col min="2" max="2" width="38.28515625" style="11" customWidth="1"/>
    <col min="3" max="3" width="34.42578125" style="11" customWidth="1"/>
    <col min="4" max="6" width="27.28515625" customWidth="1"/>
    <col min="7" max="7" width="77" customWidth="1"/>
  </cols>
  <sheetData>
    <row r="1" spans="2:7" ht="20.25" customHeight="1" x14ac:dyDescent="0.25">
      <c r="D1" s="143" t="s">
        <v>0</v>
      </c>
      <c r="E1" s="144"/>
      <c r="F1" s="145"/>
    </row>
    <row r="2" spans="2:7" ht="21.75" customHeight="1" x14ac:dyDescent="0.25">
      <c r="D2" s="146" t="s">
        <v>1</v>
      </c>
      <c r="E2" s="146"/>
      <c r="F2" s="10" t="s">
        <v>2</v>
      </c>
    </row>
    <row r="3" spans="2:7" ht="31.5" customHeight="1" thickBot="1" x14ac:dyDescent="0.3">
      <c r="B3" s="12" t="s">
        <v>3</v>
      </c>
      <c r="C3" s="12" t="s">
        <v>4</v>
      </c>
      <c r="D3" s="12" t="s">
        <v>5</v>
      </c>
      <c r="E3" s="12" t="s">
        <v>6</v>
      </c>
      <c r="F3" s="13" t="s">
        <v>7</v>
      </c>
      <c r="G3" s="12" t="s">
        <v>8</v>
      </c>
    </row>
    <row r="4" spans="2:7" s="9" customFormat="1" ht="170.45" customHeight="1" thickTop="1" thickBot="1" x14ac:dyDescent="0.3">
      <c r="B4" s="35" t="s">
        <v>9</v>
      </c>
      <c r="C4" s="36" t="s">
        <v>10</v>
      </c>
      <c r="D4" s="15" t="s">
        <v>11</v>
      </c>
      <c r="E4" s="15" t="s">
        <v>11</v>
      </c>
      <c r="F4" s="18" t="s">
        <v>11</v>
      </c>
      <c r="G4" s="37" t="s">
        <v>94</v>
      </c>
    </row>
    <row r="5" spans="2:7" ht="282" customHeight="1" thickTop="1" thickBot="1" x14ac:dyDescent="0.3">
      <c r="B5" s="34" t="s">
        <v>12</v>
      </c>
      <c r="C5" s="21" t="s">
        <v>13</v>
      </c>
      <c r="D5" s="21" t="s">
        <v>11</v>
      </c>
      <c r="E5" s="21" t="s">
        <v>11</v>
      </c>
      <c r="F5" s="21" t="s">
        <v>11</v>
      </c>
      <c r="G5" s="122" t="s">
        <v>148</v>
      </c>
    </row>
    <row r="6" spans="2:7" ht="180.95" customHeight="1" thickTop="1" thickBot="1" x14ac:dyDescent="0.3">
      <c r="B6" s="141" t="s">
        <v>14</v>
      </c>
      <c r="C6" s="142"/>
      <c r="D6" s="17" t="s">
        <v>11</v>
      </c>
      <c r="E6" s="17" t="s">
        <v>11</v>
      </c>
      <c r="F6" s="17"/>
      <c r="G6" s="123" t="s">
        <v>15</v>
      </c>
    </row>
    <row r="7" spans="2:7" ht="126" customHeight="1" thickTop="1" thickBot="1" x14ac:dyDescent="0.3">
      <c r="B7" s="147" t="s">
        <v>82</v>
      </c>
      <c r="C7" s="148"/>
      <c r="D7" s="21" t="s">
        <v>11</v>
      </c>
      <c r="E7" s="21" t="s">
        <v>11</v>
      </c>
      <c r="F7" s="21" t="s">
        <v>11</v>
      </c>
      <c r="G7" s="122" t="s">
        <v>93</v>
      </c>
    </row>
    <row r="8" spans="2:7" ht="140.44999999999999" customHeight="1" thickTop="1" thickBot="1" x14ac:dyDescent="0.3">
      <c r="B8" s="139" t="s">
        <v>17</v>
      </c>
      <c r="C8" s="140"/>
      <c r="D8" s="14" t="s">
        <v>11</v>
      </c>
      <c r="E8" s="14" t="s">
        <v>11</v>
      </c>
      <c r="F8" s="14"/>
      <c r="G8" s="124" t="s">
        <v>18</v>
      </c>
    </row>
    <row r="9" spans="2:7" ht="162" customHeight="1" thickTop="1" thickBot="1" x14ac:dyDescent="0.3">
      <c r="B9" s="147" t="s">
        <v>19</v>
      </c>
      <c r="C9" s="148"/>
      <c r="D9" s="21" t="s">
        <v>11</v>
      </c>
      <c r="E9" s="21" t="s">
        <v>11</v>
      </c>
      <c r="F9" s="21" t="s">
        <v>11</v>
      </c>
      <c r="G9" s="125" t="s">
        <v>20</v>
      </c>
    </row>
    <row r="10" spans="2:7" ht="149.44999999999999" customHeight="1" thickTop="1" thickBot="1" x14ac:dyDescent="0.3">
      <c r="B10" s="149" t="s">
        <v>21</v>
      </c>
      <c r="C10" s="150"/>
      <c r="D10" s="22" t="s">
        <v>11</v>
      </c>
      <c r="E10" s="22" t="s">
        <v>11</v>
      </c>
      <c r="F10" s="22" t="s">
        <v>11</v>
      </c>
      <c r="G10" s="36" t="s">
        <v>22</v>
      </c>
    </row>
    <row r="11" spans="2:7" ht="75.75" thickTop="1" x14ac:dyDescent="0.25">
      <c r="B11" s="131" t="s">
        <v>23</v>
      </c>
      <c r="C11" s="132"/>
      <c r="D11" s="19" t="s">
        <v>11</v>
      </c>
      <c r="E11" s="23"/>
      <c r="F11" s="23"/>
      <c r="G11" s="126" t="s">
        <v>24</v>
      </c>
    </row>
    <row r="12" spans="2:7" ht="47.45" customHeight="1" x14ac:dyDescent="0.25">
      <c r="B12" s="133"/>
      <c r="C12" s="134"/>
      <c r="D12" s="24"/>
      <c r="E12" s="16" t="s">
        <v>11</v>
      </c>
      <c r="F12" s="24"/>
      <c r="G12" s="127" t="s">
        <v>25</v>
      </c>
    </row>
    <row r="13" spans="2:7" ht="57.95" customHeight="1" thickBot="1" x14ac:dyDescent="0.3">
      <c r="B13" s="135"/>
      <c r="C13" s="136"/>
      <c r="D13" s="25"/>
      <c r="E13" s="25"/>
      <c r="F13" s="20" t="s">
        <v>11</v>
      </c>
      <c r="G13" s="128" t="s">
        <v>26</v>
      </c>
    </row>
    <row r="14" spans="2:7" ht="15.75" thickTop="1" x14ac:dyDescent="0.25">
      <c r="B14" s="137" t="s">
        <v>27</v>
      </c>
      <c r="C14" s="28" t="s">
        <v>28</v>
      </c>
      <c r="D14" s="26" t="s">
        <v>11</v>
      </c>
      <c r="E14" s="26" t="s">
        <v>11</v>
      </c>
      <c r="F14" s="26"/>
      <c r="G14" s="129" t="s">
        <v>29</v>
      </c>
    </row>
    <row r="15" spans="2:7" ht="15.75" thickBot="1" x14ac:dyDescent="0.3">
      <c r="B15" s="138"/>
      <c r="C15" s="29" t="s">
        <v>30</v>
      </c>
      <c r="D15" s="27" t="s">
        <v>11</v>
      </c>
      <c r="E15" s="27" t="s">
        <v>11</v>
      </c>
      <c r="F15" s="27"/>
      <c r="G15" s="130" t="s">
        <v>31</v>
      </c>
    </row>
    <row r="16" spans="2:7" ht="15.75" thickTop="1" x14ac:dyDescent="0.25"/>
  </sheetData>
  <mergeCells count="9">
    <mergeCell ref="B11:C13"/>
    <mergeCell ref="B14:B15"/>
    <mergeCell ref="B8:C8"/>
    <mergeCell ref="B6:C6"/>
    <mergeCell ref="D1:F1"/>
    <mergeCell ref="D2:E2"/>
    <mergeCell ref="B7:C7"/>
    <mergeCell ref="B9:C9"/>
    <mergeCell ref="B10:C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70A5A-6580-42AC-983B-99CB763CB763}">
  <dimension ref="B1:G9"/>
  <sheetViews>
    <sheetView topLeftCell="C1" zoomScaleNormal="100" workbookViewId="0">
      <selection activeCell="K3" sqref="K3"/>
    </sheetView>
  </sheetViews>
  <sheetFormatPr defaultColWidth="9.140625" defaultRowHeight="15" x14ac:dyDescent="0.25"/>
  <cols>
    <col min="1" max="1" width="9.140625" style="39"/>
    <col min="2" max="2" width="38.28515625" style="41" customWidth="1"/>
    <col min="3" max="3" width="40.140625" style="41" customWidth="1"/>
    <col min="4" max="6" width="10.5703125" style="39" customWidth="1"/>
    <col min="7" max="7" width="76.140625" style="39" customWidth="1"/>
    <col min="8" max="16384" width="9.140625" style="39"/>
  </cols>
  <sheetData>
    <row r="1" spans="2:7" ht="30" x14ac:dyDescent="0.25">
      <c r="B1" s="12" t="s">
        <v>3</v>
      </c>
      <c r="C1" s="30" t="s">
        <v>4</v>
      </c>
      <c r="D1" s="12" t="s">
        <v>89</v>
      </c>
      <c r="E1" s="12" t="s">
        <v>90</v>
      </c>
      <c r="F1" s="12" t="s">
        <v>6</v>
      </c>
      <c r="G1" s="12" t="s">
        <v>91</v>
      </c>
    </row>
    <row r="2" spans="2:7" s="40" customFormat="1" ht="135" x14ac:dyDescent="0.25">
      <c r="B2" s="151" t="s">
        <v>32</v>
      </c>
      <c r="C2" s="106" t="s">
        <v>33</v>
      </c>
      <c r="D2" s="118" t="s">
        <v>11</v>
      </c>
      <c r="E2" s="118" t="s">
        <v>11</v>
      </c>
      <c r="F2" s="118" t="s">
        <v>11</v>
      </c>
      <c r="G2" s="107" t="s">
        <v>149</v>
      </c>
    </row>
    <row r="3" spans="2:7" ht="111.75" customHeight="1" x14ac:dyDescent="0.25">
      <c r="B3" s="151"/>
      <c r="C3" s="106" t="s">
        <v>34</v>
      </c>
      <c r="D3" s="118" t="s">
        <v>11</v>
      </c>
      <c r="E3" s="118" t="s">
        <v>11</v>
      </c>
      <c r="F3" s="118" t="s">
        <v>11</v>
      </c>
      <c r="G3" s="107" t="s">
        <v>159</v>
      </c>
    </row>
    <row r="4" spans="2:7" ht="75" x14ac:dyDescent="0.25">
      <c r="B4" s="151"/>
      <c r="C4" s="106" t="s">
        <v>35</v>
      </c>
      <c r="D4" s="118" t="s">
        <v>11</v>
      </c>
      <c r="E4" s="118" t="s">
        <v>11</v>
      </c>
      <c r="F4" s="118" t="s">
        <v>11</v>
      </c>
      <c r="G4" s="107" t="s">
        <v>150</v>
      </c>
    </row>
    <row r="5" spans="2:7" ht="75" x14ac:dyDescent="0.25">
      <c r="B5" s="151"/>
      <c r="C5" s="106" t="s">
        <v>36</v>
      </c>
      <c r="D5" s="118" t="s">
        <v>11</v>
      </c>
      <c r="E5" s="118" t="s">
        <v>11</v>
      </c>
      <c r="F5" s="118" t="s">
        <v>11</v>
      </c>
      <c r="G5" s="108" t="s">
        <v>152</v>
      </c>
    </row>
    <row r="6" spans="2:7" ht="45" x14ac:dyDescent="0.25">
      <c r="B6" s="151"/>
      <c r="C6" s="106" t="s">
        <v>37</v>
      </c>
      <c r="D6" s="152" t="s">
        <v>92</v>
      </c>
      <c r="E6" s="152"/>
      <c r="F6" s="152"/>
      <c r="G6" s="109" t="s">
        <v>151</v>
      </c>
    </row>
    <row r="7" spans="2:7" ht="150" x14ac:dyDescent="0.25">
      <c r="B7" s="151"/>
      <c r="C7" s="110" t="s">
        <v>38</v>
      </c>
      <c r="D7" s="111" t="s">
        <v>11</v>
      </c>
      <c r="E7" s="111" t="s">
        <v>11</v>
      </c>
      <c r="F7" s="111" t="s">
        <v>11</v>
      </c>
      <c r="G7" s="107" t="s">
        <v>153</v>
      </c>
    </row>
    <row r="8" spans="2:7" ht="135" x14ac:dyDescent="0.25">
      <c r="B8" s="151"/>
      <c r="C8" s="112" t="s">
        <v>39</v>
      </c>
      <c r="D8" s="113" t="s">
        <v>11</v>
      </c>
      <c r="E8" s="113" t="s">
        <v>11</v>
      </c>
      <c r="F8" s="113" t="s">
        <v>11</v>
      </c>
      <c r="G8" s="107" t="s">
        <v>20</v>
      </c>
    </row>
    <row r="9" spans="2:7" ht="45" x14ac:dyDescent="0.25">
      <c r="B9" s="114" t="s">
        <v>40</v>
      </c>
      <c r="C9" s="115" t="s">
        <v>83</v>
      </c>
      <c r="D9" s="117" t="s">
        <v>11</v>
      </c>
      <c r="E9" s="117" t="s">
        <v>11</v>
      </c>
      <c r="F9" s="117" t="s">
        <v>11</v>
      </c>
      <c r="G9" s="116" t="s">
        <v>147</v>
      </c>
    </row>
  </sheetData>
  <mergeCells count="2">
    <mergeCell ref="B2:B8"/>
    <mergeCell ref="D6: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1CD7A-8203-42B5-954B-7B060F651190}">
  <dimension ref="A1:L137"/>
  <sheetViews>
    <sheetView topLeftCell="A107" workbookViewId="0"/>
  </sheetViews>
  <sheetFormatPr defaultColWidth="8.7109375" defaultRowHeight="15" x14ac:dyDescent="0.25"/>
  <cols>
    <col min="1" max="1" width="24" style="59" customWidth="1"/>
    <col min="2" max="2" width="16.5703125" style="59" customWidth="1"/>
    <col min="3" max="3" width="15.7109375" style="59" customWidth="1"/>
    <col min="4" max="4" width="14.28515625" style="59" customWidth="1"/>
    <col min="5" max="5" width="14.140625" style="59" customWidth="1"/>
    <col min="6" max="6" width="14.85546875" style="59" customWidth="1"/>
    <col min="7" max="7" width="13.7109375" style="59" customWidth="1"/>
    <col min="8" max="9" width="14.5703125" style="59" customWidth="1"/>
    <col min="10" max="10" width="17" style="59" customWidth="1"/>
    <col min="11" max="11" width="31" style="59" customWidth="1"/>
    <col min="12" max="12" width="18.85546875" style="59" customWidth="1"/>
    <col min="13" max="13" width="56.5703125" style="59" customWidth="1"/>
    <col min="14" max="16384" width="8.7109375" style="59"/>
  </cols>
  <sheetData>
    <row r="1" spans="1:12" x14ac:dyDescent="0.25">
      <c r="A1" s="59" t="s">
        <v>95</v>
      </c>
    </row>
    <row r="2" spans="1:12" x14ac:dyDescent="0.25">
      <c r="B2" s="60"/>
    </row>
    <row r="3" spans="1:12" x14ac:dyDescent="0.25">
      <c r="A3" s="61" t="s">
        <v>96</v>
      </c>
      <c r="B3" s="60"/>
    </row>
    <row r="4" spans="1:12" x14ac:dyDescent="0.25">
      <c r="A4" s="62" t="s">
        <v>97</v>
      </c>
      <c r="B4" s="63">
        <v>6.6500000000000004E-2</v>
      </c>
    </row>
    <row r="5" spans="1:12" x14ac:dyDescent="0.25">
      <c r="A5" s="62" t="s">
        <v>98</v>
      </c>
      <c r="B5" s="64">
        <v>0.02</v>
      </c>
    </row>
    <row r="6" spans="1:12" ht="30" x14ac:dyDescent="0.25">
      <c r="A6" s="65" t="s">
        <v>99</v>
      </c>
      <c r="B6" s="66">
        <f>((1+B4)/(1+B5))-1</f>
        <v>4.5588235294117707E-2</v>
      </c>
    </row>
    <row r="7" spans="1:12" x14ac:dyDescent="0.25">
      <c r="A7" s="67"/>
      <c r="B7" s="68"/>
    </row>
    <row r="8" spans="1:12" x14ac:dyDescent="0.25">
      <c r="A8" s="153" t="s">
        <v>100</v>
      </c>
      <c r="B8" s="154"/>
      <c r="C8" s="154"/>
      <c r="D8" s="154"/>
      <c r="E8" s="154"/>
      <c r="F8" s="154"/>
      <c r="G8" s="154"/>
      <c r="H8" s="154"/>
      <c r="I8" s="154"/>
      <c r="J8" s="154"/>
      <c r="K8" s="155" t="s">
        <v>101</v>
      </c>
      <c r="L8"/>
    </row>
    <row r="9" spans="1:12" x14ac:dyDescent="0.25">
      <c r="A9" s="156" t="s">
        <v>102</v>
      </c>
      <c r="B9" s="157"/>
      <c r="C9" s="160" t="s">
        <v>103</v>
      </c>
      <c r="D9" s="153" t="s">
        <v>104</v>
      </c>
      <c r="E9" s="162"/>
      <c r="F9" s="160" t="s">
        <v>105</v>
      </c>
      <c r="G9" s="160" t="s">
        <v>106</v>
      </c>
      <c r="H9" s="160" t="s">
        <v>107</v>
      </c>
      <c r="I9" s="160" t="s">
        <v>108</v>
      </c>
      <c r="J9" s="160" t="s">
        <v>109</v>
      </c>
      <c r="K9" s="155"/>
    </row>
    <row r="10" spans="1:12" ht="30" x14ac:dyDescent="0.25">
      <c r="A10" s="158"/>
      <c r="B10" s="159"/>
      <c r="C10" s="161"/>
      <c r="D10" s="70" t="s">
        <v>110</v>
      </c>
      <c r="E10" s="69" t="s">
        <v>111</v>
      </c>
      <c r="F10" s="161"/>
      <c r="G10" s="161"/>
      <c r="H10" s="161"/>
      <c r="I10" s="161"/>
      <c r="J10" s="161"/>
      <c r="K10" s="155"/>
    </row>
    <row r="11" spans="1:12" x14ac:dyDescent="0.25">
      <c r="A11" s="163">
        <v>2027</v>
      </c>
      <c r="B11" s="163"/>
      <c r="C11" s="72">
        <v>3582.2015062574501</v>
      </c>
      <c r="D11" s="73">
        <v>23.069999999999936</v>
      </c>
      <c r="E11" s="74"/>
      <c r="F11" s="75">
        <f t="shared" ref="F11:F34" si="0">C11/D11</f>
        <v>155.27531453218293</v>
      </c>
      <c r="G11" s="76">
        <f t="shared" ref="G11:G34" si="1">$C$35/$D$35</f>
        <v>205.83170947904659</v>
      </c>
      <c r="H11" s="77">
        <f>C35/E35</f>
        <v>160.24033100814128</v>
      </c>
      <c r="I11" s="78">
        <f t="shared" ref="I11:I34" si="2">G11*D11</f>
        <v>4748.5375376815919</v>
      </c>
      <c r="J11" s="79">
        <f t="shared" ref="J11:J34" si="3">H11*D11</f>
        <v>3696.7444363578093</v>
      </c>
      <c r="K11" s="164" t="s">
        <v>112</v>
      </c>
    </row>
    <row r="12" spans="1:12" x14ac:dyDescent="0.25">
      <c r="A12" s="163">
        <v>2028</v>
      </c>
      <c r="B12" s="163"/>
      <c r="C12" s="72">
        <v>1819.5720260162198</v>
      </c>
      <c r="D12" s="73">
        <v>45.730000000000018</v>
      </c>
      <c r="E12" s="74"/>
      <c r="F12" s="75">
        <f t="shared" si="0"/>
        <v>39.789460442077825</v>
      </c>
      <c r="G12" s="76">
        <f t="shared" si="1"/>
        <v>205.83170947904659</v>
      </c>
      <c r="H12" s="77">
        <f t="shared" ref="H12:H34" si="4">H11*(1+$B$5)</f>
        <v>163.44513762830411</v>
      </c>
      <c r="I12" s="78">
        <f t="shared" si="2"/>
        <v>9412.6840744768051</v>
      </c>
      <c r="J12" s="79">
        <f t="shared" si="3"/>
        <v>7474.3461437423503</v>
      </c>
      <c r="K12" s="165"/>
    </row>
    <row r="13" spans="1:12" x14ac:dyDescent="0.25">
      <c r="A13" s="163">
        <v>2029</v>
      </c>
      <c r="B13" s="163"/>
      <c r="C13" s="72">
        <v>6406.1530733782856</v>
      </c>
      <c r="D13" s="73">
        <v>76.019999999999754</v>
      </c>
      <c r="E13" s="74"/>
      <c r="F13" s="75">
        <f t="shared" si="0"/>
        <v>84.269311672958509</v>
      </c>
      <c r="G13" s="76">
        <f t="shared" si="1"/>
        <v>205.83170947904659</v>
      </c>
      <c r="H13" s="77">
        <f t="shared" si="4"/>
        <v>166.71404038087019</v>
      </c>
      <c r="I13" s="78">
        <f t="shared" si="2"/>
        <v>15647.326554597072</v>
      </c>
      <c r="J13" s="79">
        <f t="shared" si="3"/>
        <v>12673.601349753711</v>
      </c>
      <c r="K13" s="165"/>
    </row>
    <row r="14" spans="1:12" x14ac:dyDescent="0.25">
      <c r="A14" s="163">
        <v>2030</v>
      </c>
      <c r="B14" s="163"/>
      <c r="C14" s="72">
        <v>8857.0684262987052</v>
      </c>
      <c r="D14" s="73">
        <v>84.0600000000004</v>
      </c>
      <c r="E14" s="74"/>
      <c r="F14" s="75">
        <f t="shared" si="0"/>
        <v>105.36602933974142</v>
      </c>
      <c r="G14" s="76">
        <f t="shared" si="1"/>
        <v>205.83170947904659</v>
      </c>
      <c r="H14" s="77">
        <f t="shared" si="4"/>
        <v>170.04832118848759</v>
      </c>
      <c r="I14" s="78">
        <f t="shared" si="2"/>
        <v>17302.213498808738</v>
      </c>
      <c r="J14" s="79">
        <f t="shared" si="3"/>
        <v>14294.261879104335</v>
      </c>
      <c r="K14" s="165"/>
    </row>
    <row r="15" spans="1:12" x14ac:dyDescent="0.25">
      <c r="A15" s="163">
        <v>2031</v>
      </c>
      <c r="B15" s="163"/>
      <c r="C15" s="72">
        <v>15950.504641349195</v>
      </c>
      <c r="D15" s="73">
        <v>105.76999999999998</v>
      </c>
      <c r="E15" s="74"/>
      <c r="F15" s="75">
        <f t="shared" si="0"/>
        <v>150.80367440057859</v>
      </c>
      <c r="G15" s="76">
        <f t="shared" si="1"/>
        <v>205.83170947904659</v>
      </c>
      <c r="H15" s="77">
        <f t="shared" si="4"/>
        <v>173.44928761225734</v>
      </c>
      <c r="I15" s="78">
        <f t="shared" si="2"/>
        <v>21770.819911598755</v>
      </c>
      <c r="J15" s="79">
        <f t="shared" si="3"/>
        <v>18345.731150748456</v>
      </c>
      <c r="K15" s="165"/>
    </row>
    <row r="16" spans="1:12" x14ac:dyDescent="0.25">
      <c r="A16" s="163">
        <v>2032</v>
      </c>
      <c r="B16" s="163"/>
      <c r="C16" s="72">
        <v>19581.69510766567</v>
      </c>
      <c r="D16" s="73">
        <v>124.96000000000004</v>
      </c>
      <c r="E16" s="74"/>
      <c r="F16" s="75">
        <f t="shared" si="0"/>
        <v>156.70370604726043</v>
      </c>
      <c r="G16" s="76">
        <f t="shared" si="1"/>
        <v>205.83170947904659</v>
      </c>
      <c r="H16" s="77">
        <f t="shared" si="4"/>
        <v>176.91827336450248</v>
      </c>
      <c r="I16" s="78">
        <f t="shared" si="2"/>
        <v>25720.730416501669</v>
      </c>
      <c r="J16" s="79">
        <f t="shared" si="3"/>
        <v>22107.707439628237</v>
      </c>
      <c r="K16" s="165"/>
    </row>
    <row r="17" spans="1:11" x14ac:dyDescent="0.25">
      <c r="A17" s="163">
        <v>2033</v>
      </c>
      <c r="B17" s="163"/>
      <c r="C17" s="72">
        <v>24218.098297822988</v>
      </c>
      <c r="D17" s="73">
        <v>131.48000000000002</v>
      </c>
      <c r="E17" s="74"/>
      <c r="F17" s="75">
        <f t="shared" si="0"/>
        <v>184.19606250245653</v>
      </c>
      <c r="G17" s="76">
        <f t="shared" si="1"/>
        <v>205.83170947904659</v>
      </c>
      <c r="H17" s="77">
        <f t="shared" si="4"/>
        <v>180.45663883179253</v>
      </c>
      <c r="I17" s="78">
        <f t="shared" si="2"/>
        <v>27062.753162305049</v>
      </c>
      <c r="J17" s="79">
        <f t="shared" si="3"/>
        <v>23726.438873604086</v>
      </c>
      <c r="K17" s="165"/>
    </row>
    <row r="18" spans="1:11" x14ac:dyDescent="0.25">
      <c r="A18" s="163">
        <v>2034</v>
      </c>
      <c r="B18" s="163"/>
      <c r="C18" s="72">
        <v>28315.486822482519</v>
      </c>
      <c r="D18" s="73">
        <v>146.47000000000003</v>
      </c>
      <c r="E18" s="74"/>
      <c r="F18" s="75">
        <f t="shared" si="0"/>
        <v>193.3193611147847</v>
      </c>
      <c r="G18" s="76">
        <f t="shared" si="1"/>
        <v>205.83170947904659</v>
      </c>
      <c r="H18" s="77">
        <f t="shared" si="4"/>
        <v>184.06577160842838</v>
      </c>
      <c r="I18" s="78">
        <f t="shared" si="2"/>
        <v>30148.170487395961</v>
      </c>
      <c r="J18" s="79">
        <f t="shared" si="3"/>
        <v>26960.113567486511</v>
      </c>
      <c r="K18" s="165"/>
    </row>
    <row r="19" spans="1:11" x14ac:dyDescent="0.25">
      <c r="A19" s="163">
        <v>2035</v>
      </c>
      <c r="B19" s="163"/>
      <c r="C19" s="72">
        <v>32648.485538485518</v>
      </c>
      <c r="D19" s="73">
        <v>178.88999999999942</v>
      </c>
      <c r="E19" s="74"/>
      <c r="F19" s="75">
        <f t="shared" si="0"/>
        <v>182.505928439184</v>
      </c>
      <c r="G19" s="76">
        <f t="shared" si="1"/>
        <v>205.83170947904659</v>
      </c>
      <c r="H19" s="77">
        <f t="shared" si="4"/>
        <v>187.74708704059694</v>
      </c>
      <c r="I19" s="78">
        <f t="shared" si="2"/>
        <v>36821.234508706526</v>
      </c>
      <c r="J19" s="79">
        <f t="shared" si="3"/>
        <v>33586.076400692276</v>
      </c>
      <c r="K19" s="165"/>
    </row>
    <row r="20" spans="1:11" x14ac:dyDescent="0.25">
      <c r="A20" s="163">
        <v>2036</v>
      </c>
      <c r="B20" s="163"/>
      <c r="C20" s="72">
        <v>40862.528931507142</v>
      </c>
      <c r="D20" s="73">
        <v>208.97000000000025</v>
      </c>
      <c r="E20" s="74"/>
      <c r="F20" s="75">
        <f t="shared" si="0"/>
        <v>195.54256080541271</v>
      </c>
      <c r="G20" s="76">
        <f t="shared" si="1"/>
        <v>205.83170947904659</v>
      </c>
      <c r="H20" s="77">
        <f t="shared" si="4"/>
        <v>191.50202878140888</v>
      </c>
      <c r="I20" s="78">
        <f t="shared" si="2"/>
        <v>43012.652329836419</v>
      </c>
      <c r="J20" s="79">
        <f t="shared" si="3"/>
        <v>40018.178954451061</v>
      </c>
      <c r="K20" s="165"/>
    </row>
    <row r="21" spans="1:11" x14ac:dyDescent="0.25">
      <c r="A21" s="163">
        <v>2037</v>
      </c>
      <c r="B21" s="163"/>
      <c r="C21" s="72">
        <v>49438.291147187236</v>
      </c>
      <c r="D21" s="73">
        <v>223.38999999999942</v>
      </c>
      <c r="E21" s="74"/>
      <c r="F21" s="75">
        <f t="shared" si="0"/>
        <v>221.30932963511063</v>
      </c>
      <c r="G21" s="76">
        <f t="shared" si="1"/>
        <v>205.83170947904659</v>
      </c>
      <c r="H21" s="77">
        <f t="shared" si="4"/>
        <v>195.33206935703706</v>
      </c>
      <c r="I21" s="78">
        <f t="shared" si="2"/>
        <v>45980.745580524097</v>
      </c>
      <c r="J21" s="79">
        <f t="shared" si="3"/>
        <v>43635.230973668396</v>
      </c>
      <c r="K21" s="165"/>
    </row>
    <row r="22" spans="1:11" x14ac:dyDescent="0.25">
      <c r="A22" s="163">
        <v>2038</v>
      </c>
      <c r="B22" s="163"/>
      <c r="C22" s="72">
        <v>54542.538241142465</v>
      </c>
      <c r="D22" s="73">
        <v>243.32999999999993</v>
      </c>
      <c r="E22" s="74"/>
      <c r="F22" s="75">
        <f t="shared" si="0"/>
        <v>224.15048798398257</v>
      </c>
      <c r="G22" s="76">
        <f t="shared" si="1"/>
        <v>205.83170947904659</v>
      </c>
      <c r="H22" s="77">
        <f t="shared" si="4"/>
        <v>199.23871074417781</v>
      </c>
      <c r="I22" s="78">
        <f t="shared" si="2"/>
        <v>50085.029867536396</v>
      </c>
      <c r="J22" s="79">
        <f t="shared" si="3"/>
        <v>48480.755485380774</v>
      </c>
      <c r="K22" s="165"/>
    </row>
    <row r="23" spans="1:11" x14ac:dyDescent="0.25">
      <c r="A23" s="163">
        <v>2039</v>
      </c>
      <c r="B23" s="163"/>
      <c r="C23" s="72">
        <v>58810.563911663281</v>
      </c>
      <c r="D23" s="73">
        <v>252.19999999999982</v>
      </c>
      <c r="E23" s="74"/>
      <c r="F23" s="75">
        <f t="shared" si="0"/>
        <v>233.19018204466028</v>
      </c>
      <c r="G23" s="76">
        <f t="shared" si="1"/>
        <v>205.83170947904659</v>
      </c>
      <c r="H23" s="77">
        <f t="shared" si="4"/>
        <v>203.22348495906138</v>
      </c>
      <c r="I23" s="78">
        <f t="shared" si="2"/>
        <v>51910.757130615515</v>
      </c>
      <c r="J23" s="79">
        <f t="shared" si="3"/>
        <v>51252.962906675246</v>
      </c>
      <c r="K23" s="165"/>
    </row>
    <row r="24" spans="1:11" x14ac:dyDescent="0.25">
      <c r="A24" s="163">
        <v>2040</v>
      </c>
      <c r="B24" s="163"/>
      <c r="C24" s="72">
        <v>65936.211981927656</v>
      </c>
      <c r="D24" s="73">
        <v>263.19000000000005</v>
      </c>
      <c r="E24" s="74"/>
      <c r="F24" s="75">
        <f t="shared" si="0"/>
        <v>250.52704123229469</v>
      </c>
      <c r="G24" s="76">
        <f t="shared" si="1"/>
        <v>205.83170947904659</v>
      </c>
      <c r="H24" s="77">
        <f t="shared" si="4"/>
        <v>207.28795465824263</v>
      </c>
      <c r="I24" s="78">
        <f t="shared" si="2"/>
        <v>54172.847617790285</v>
      </c>
      <c r="J24" s="79">
        <f t="shared" si="3"/>
        <v>54556.116786502891</v>
      </c>
      <c r="K24" s="165"/>
    </row>
    <row r="25" spans="1:11" x14ac:dyDescent="0.25">
      <c r="A25" s="163">
        <v>2041</v>
      </c>
      <c r="B25" s="163"/>
      <c r="C25" s="72">
        <v>68143.019122879399</v>
      </c>
      <c r="D25" s="73">
        <v>294.09999999999991</v>
      </c>
      <c r="E25" s="74"/>
      <c r="F25" s="75">
        <f t="shared" si="0"/>
        <v>231.70016702781169</v>
      </c>
      <c r="G25" s="76">
        <f t="shared" si="1"/>
        <v>205.83170947904659</v>
      </c>
      <c r="H25" s="77">
        <f t="shared" si="4"/>
        <v>211.43371375140748</v>
      </c>
      <c r="I25" s="78">
        <f t="shared" si="2"/>
        <v>60535.105757787584</v>
      </c>
      <c r="J25" s="79">
        <f t="shared" si="3"/>
        <v>62182.65521428892</v>
      </c>
      <c r="K25" s="165"/>
    </row>
    <row r="26" spans="1:11" x14ac:dyDescent="0.25">
      <c r="A26" s="163">
        <v>2042</v>
      </c>
      <c r="B26" s="163"/>
      <c r="C26" s="72">
        <v>79437.339892258111</v>
      </c>
      <c r="D26" s="73">
        <v>302.35000000000036</v>
      </c>
      <c r="E26" s="74"/>
      <c r="F26" s="75">
        <f t="shared" si="0"/>
        <v>262.73305735822066</v>
      </c>
      <c r="G26" s="76">
        <f t="shared" si="1"/>
        <v>205.83170947904659</v>
      </c>
      <c r="H26" s="77">
        <f t="shared" si="4"/>
        <v>215.66238802643562</v>
      </c>
      <c r="I26" s="78">
        <f t="shared" si="2"/>
        <v>62233.217360989809</v>
      </c>
      <c r="J26" s="79">
        <f t="shared" si="3"/>
        <v>65205.52301979289</v>
      </c>
      <c r="K26" s="165"/>
    </row>
    <row r="27" spans="1:11" x14ac:dyDescent="0.25">
      <c r="A27" s="163">
        <v>2043</v>
      </c>
      <c r="B27" s="163"/>
      <c r="C27" s="72">
        <v>77615.326338798041</v>
      </c>
      <c r="D27" s="73">
        <v>303.06999999999971</v>
      </c>
      <c r="E27" s="74"/>
      <c r="F27" s="75">
        <f t="shared" si="0"/>
        <v>256.09702820733861</v>
      </c>
      <c r="G27" s="76">
        <f t="shared" si="1"/>
        <v>205.83170947904659</v>
      </c>
      <c r="H27" s="77">
        <f t="shared" si="4"/>
        <v>219.97563578696435</v>
      </c>
      <c r="I27" s="78">
        <f t="shared" si="2"/>
        <v>62381.416191814591</v>
      </c>
      <c r="J27" s="79">
        <f t="shared" si="3"/>
        <v>66668.015937955221</v>
      </c>
      <c r="K27" s="165"/>
    </row>
    <row r="28" spans="1:11" x14ac:dyDescent="0.25">
      <c r="A28" s="163">
        <v>2044</v>
      </c>
      <c r="B28" s="163"/>
      <c r="C28" s="72">
        <v>67267.206767294148</v>
      </c>
      <c r="D28" s="73">
        <v>307.7800000000002</v>
      </c>
      <c r="E28" s="74"/>
      <c r="F28" s="75">
        <f t="shared" si="0"/>
        <v>218.55613349565957</v>
      </c>
      <c r="G28" s="76">
        <f t="shared" si="1"/>
        <v>205.83170947904659</v>
      </c>
      <c r="H28" s="77">
        <f t="shared" si="4"/>
        <v>224.37514850270364</v>
      </c>
      <c r="I28" s="78">
        <f t="shared" si="2"/>
        <v>63350.883543461001</v>
      </c>
      <c r="J28" s="79">
        <f t="shared" si="3"/>
        <v>69058.183206162168</v>
      </c>
      <c r="K28" s="165"/>
    </row>
    <row r="29" spans="1:11" x14ac:dyDescent="0.25">
      <c r="A29" s="163">
        <v>2045</v>
      </c>
      <c r="B29" s="163"/>
      <c r="C29" s="72">
        <v>66824.57263613079</v>
      </c>
      <c r="D29" s="73">
        <v>291.69999999999982</v>
      </c>
      <c r="E29" s="74"/>
      <c r="F29" s="75">
        <f t="shared" si="0"/>
        <v>229.08663913654723</v>
      </c>
      <c r="G29" s="76">
        <f t="shared" si="1"/>
        <v>205.83170947904659</v>
      </c>
      <c r="H29" s="77">
        <f t="shared" si="4"/>
        <v>228.8626514727577</v>
      </c>
      <c r="I29" s="78">
        <f t="shared" si="2"/>
        <v>60041.109655037857</v>
      </c>
      <c r="J29" s="79">
        <f t="shared" si="3"/>
        <v>66759.235434603383</v>
      </c>
      <c r="K29" s="165"/>
    </row>
    <row r="30" spans="1:11" x14ac:dyDescent="0.25">
      <c r="A30" s="163">
        <v>2046</v>
      </c>
      <c r="B30" s="163"/>
      <c r="C30" s="72">
        <v>66645.189826400718</v>
      </c>
      <c r="D30" s="73">
        <v>300.08999999999969</v>
      </c>
      <c r="E30" s="74"/>
      <c r="F30" s="75">
        <f t="shared" si="0"/>
        <v>222.08400755240356</v>
      </c>
      <c r="G30" s="76">
        <f t="shared" si="1"/>
        <v>205.83170947904659</v>
      </c>
      <c r="H30" s="77">
        <f t="shared" si="4"/>
        <v>233.43990450221287</v>
      </c>
      <c r="I30" s="78">
        <f t="shared" si="2"/>
        <v>61768.03769756703</v>
      </c>
      <c r="J30" s="79">
        <f t="shared" si="3"/>
        <v>70052.980942068985</v>
      </c>
      <c r="K30" s="165"/>
    </row>
    <row r="31" spans="1:11" x14ac:dyDescent="0.25">
      <c r="A31" s="163">
        <v>2047</v>
      </c>
      <c r="B31" s="163"/>
      <c r="C31" s="72">
        <v>93893.08407123544</v>
      </c>
      <c r="D31" s="73">
        <v>354.36999999999989</v>
      </c>
      <c r="E31" s="74"/>
      <c r="F31" s="75">
        <f t="shared" si="0"/>
        <v>264.95776750637884</v>
      </c>
      <c r="G31" s="76">
        <f t="shared" si="1"/>
        <v>205.83170947904659</v>
      </c>
      <c r="H31" s="77">
        <f t="shared" si="4"/>
        <v>238.10870259225712</v>
      </c>
      <c r="I31" s="78">
        <f t="shared" si="2"/>
        <v>72940.582888089717</v>
      </c>
      <c r="J31" s="79">
        <f t="shared" si="3"/>
        <v>84378.580937618128</v>
      </c>
      <c r="K31" s="165"/>
    </row>
    <row r="32" spans="1:11" x14ac:dyDescent="0.25">
      <c r="A32" s="163">
        <v>2048</v>
      </c>
      <c r="B32" s="163"/>
      <c r="C32" s="72">
        <v>68305.275969426089</v>
      </c>
      <c r="D32" s="73">
        <v>353.02999999999975</v>
      </c>
      <c r="E32" s="74"/>
      <c r="F32" s="75">
        <f t="shared" si="0"/>
        <v>193.48292204465949</v>
      </c>
      <c r="G32" s="76">
        <f t="shared" si="1"/>
        <v>205.83170947904659</v>
      </c>
      <c r="H32" s="77">
        <f t="shared" si="4"/>
        <v>242.87087664410225</v>
      </c>
      <c r="I32" s="78">
        <f t="shared" si="2"/>
        <v>72664.768397387772</v>
      </c>
      <c r="J32" s="79">
        <f t="shared" si="3"/>
        <v>85740.705581667353</v>
      </c>
      <c r="K32" s="165"/>
    </row>
    <row r="33" spans="1:11" x14ac:dyDescent="0.25">
      <c r="A33" s="163">
        <v>2049</v>
      </c>
      <c r="B33" s="163"/>
      <c r="C33" s="72">
        <v>68187.571314063389</v>
      </c>
      <c r="D33" s="73">
        <v>353.36999999999989</v>
      </c>
      <c r="E33" s="74"/>
      <c r="F33" s="75">
        <f t="shared" si="0"/>
        <v>192.96366786672161</v>
      </c>
      <c r="G33" s="76">
        <f t="shared" si="1"/>
        <v>205.83170947904659</v>
      </c>
      <c r="H33" s="77">
        <f t="shared" si="4"/>
        <v>247.72829417698429</v>
      </c>
      <c r="I33" s="78">
        <f t="shared" si="2"/>
        <v>72734.751178610677</v>
      </c>
      <c r="J33" s="79">
        <f t="shared" si="3"/>
        <v>87539.747313320913</v>
      </c>
      <c r="K33" s="165"/>
    </row>
    <row r="34" spans="1:11" x14ac:dyDescent="0.25">
      <c r="A34" s="163">
        <v>2050</v>
      </c>
      <c r="B34" s="163"/>
      <c r="C34" s="72">
        <v>79920.728994113219</v>
      </c>
      <c r="D34" s="73">
        <v>317.25</v>
      </c>
      <c r="E34" s="74"/>
      <c r="F34" s="75">
        <f t="shared" si="0"/>
        <v>251.91719147080605</v>
      </c>
      <c r="G34" s="76">
        <f t="shared" si="1"/>
        <v>205.83170947904659</v>
      </c>
      <c r="H34" s="77">
        <f t="shared" si="4"/>
        <v>252.68286006052398</v>
      </c>
      <c r="I34" s="78">
        <f t="shared" si="2"/>
        <v>65300.109832227536</v>
      </c>
      <c r="J34" s="79">
        <f t="shared" si="3"/>
        <v>80163.63735420123</v>
      </c>
      <c r="K34" s="165"/>
    </row>
    <row r="35" spans="1:11" x14ac:dyDescent="0.25">
      <c r="A35" s="169" t="s">
        <v>113</v>
      </c>
      <c r="B35" s="169"/>
      <c r="C35" s="80">
        <f>NPV($B$4,C12:C34)+C11</f>
        <v>457198.02263558545</v>
      </c>
      <c r="D35" s="81">
        <f>NPV($B$4,D12:D34)+D11</f>
        <v>2221.2224918732827</v>
      </c>
      <c r="E35" s="81">
        <f>NPV($B$6,D12:E34)+D11</f>
        <v>2853.2019358619318</v>
      </c>
      <c r="F35" s="82"/>
      <c r="G35" s="82"/>
      <c r="H35" s="83"/>
      <c r="I35" s="80">
        <f>NPV($B$4,I12:I34)+I11</f>
        <v>457198.02263558551</v>
      </c>
      <c r="J35" s="80">
        <f>NPV($B$4,J12:J34)+J11</f>
        <v>457198.02263558592</v>
      </c>
    </row>
    <row r="36" spans="1:11" ht="15.6" customHeight="1" x14ac:dyDescent="0.25">
      <c r="B36" s="84"/>
      <c r="C36" s="85"/>
      <c r="D36" s="60"/>
      <c r="E36" s="60"/>
      <c r="F36" s="60"/>
      <c r="G36" s="86"/>
    </row>
    <row r="37" spans="1:11" x14ac:dyDescent="0.25">
      <c r="C37" s="87"/>
      <c r="D37" s="84"/>
      <c r="E37" s="60"/>
      <c r="F37" s="60"/>
    </row>
    <row r="38" spans="1:11" x14ac:dyDescent="0.25">
      <c r="C38" s="87"/>
    </row>
    <row r="42" spans="1:11" x14ac:dyDescent="0.25">
      <c r="A42" s="153" t="s">
        <v>114</v>
      </c>
      <c r="B42" s="154"/>
      <c r="C42" s="154"/>
      <c r="D42" s="154"/>
      <c r="E42" s="154"/>
      <c r="F42" s="154"/>
      <c r="G42" s="154"/>
      <c r="H42" s="154"/>
      <c r="I42" s="154"/>
      <c r="J42" s="154"/>
      <c r="K42" s="155" t="s">
        <v>101</v>
      </c>
    </row>
    <row r="43" spans="1:11" x14ac:dyDescent="0.25">
      <c r="A43" s="156" t="s">
        <v>102</v>
      </c>
      <c r="B43" s="157"/>
      <c r="C43" s="160" t="s">
        <v>103</v>
      </c>
      <c r="D43" s="153" t="s">
        <v>104</v>
      </c>
      <c r="E43" s="162"/>
      <c r="F43" s="160" t="s">
        <v>105</v>
      </c>
      <c r="G43" s="160" t="s">
        <v>106</v>
      </c>
      <c r="H43" s="160" t="s">
        <v>107</v>
      </c>
      <c r="I43" s="160" t="s">
        <v>108</v>
      </c>
      <c r="J43" s="160" t="s">
        <v>109</v>
      </c>
      <c r="K43" s="155"/>
    </row>
    <row r="44" spans="1:11" ht="30" x14ac:dyDescent="0.25">
      <c r="A44" s="158"/>
      <c r="B44" s="159"/>
      <c r="C44" s="161"/>
      <c r="D44" s="70" t="s">
        <v>110</v>
      </c>
      <c r="E44" s="69" t="s">
        <v>111</v>
      </c>
      <c r="F44" s="161"/>
      <c r="G44" s="161"/>
      <c r="H44" s="161"/>
      <c r="I44" s="161"/>
      <c r="J44" s="161"/>
      <c r="K44" s="155"/>
    </row>
    <row r="45" spans="1:11" x14ac:dyDescent="0.25">
      <c r="A45" s="163">
        <v>2027</v>
      </c>
      <c r="B45" s="163"/>
      <c r="C45" s="72">
        <v>-35.91539972749888</v>
      </c>
      <c r="D45" s="73">
        <v>20.730000000000246</v>
      </c>
      <c r="E45" s="74"/>
      <c r="F45" s="75">
        <f t="shared" ref="F45:F68" si="5">C45/D45</f>
        <v>-1.7325325483597904</v>
      </c>
      <c r="G45" s="76">
        <f t="shared" ref="G45:G68" si="6">$C$69/$D$69</f>
        <v>169.6280006868823</v>
      </c>
      <c r="H45" s="77">
        <f>C69/E69</f>
        <v>131.37746945275777</v>
      </c>
      <c r="I45" s="78">
        <f t="shared" ref="I45:I68" si="7">G45*D45</f>
        <v>3516.388454239112</v>
      </c>
      <c r="J45" s="79">
        <f t="shared" ref="J45:J68" si="8">H45*D45</f>
        <v>2723.4549417557009</v>
      </c>
      <c r="K45" s="166" t="s">
        <v>115</v>
      </c>
    </row>
    <row r="46" spans="1:11" x14ac:dyDescent="0.25">
      <c r="A46" s="163">
        <v>2028</v>
      </c>
      <c r="B46" s="163"/>
      <c r="C46" s="72">
        <v>-2111.9129993890965</v>
      </c>
      <c r="D46" s="73">
        <v>37.539999999999964</v>
      </c>
      <c r="E46" s="74"/>
      <c r="F46" s="75">
        <f t="shared" si="5"/>
        <v>-56.257671800455476</v>
      </c>
      <c r="G46" s="76">
        <f t="shared" si="6"/>
        <v>169.6280006868823</v>
      </c>
      <c r="H46" s="77">
        <f t="shared" ref="H46:H68" si="9">H45*(1+$B$5)</f>
        <v>134.00501884181293</v>
      </c>
      <c r="I46" s="78">
        <f t="shared" si="7"/>
        <v>6367.8351457855551</v>
      </c>
      <c r="J46" s="79">
        <f t="shared" si="8"/>
        <v>5030.5484073216521</v>
      </c>
      <c r="K46" s="167"/>
    </row>
    <row r="47" spans="1:11" x14ac:dyDescent="0.25">
      <c r="A47" s="163">
        <v>2029</v>
      </c>
      <c r="B47" s="163"/>
      <c r="C47" s="72">
        <v>1171.5388707790116</v>
      </c>
      <c r="D47" s="73">
        <v>89.190000000000282</v>
      </c>
      <c r="E47" s="74"/>
      <c r="F47" s="75">
        <f t="shared" si="5"/>
        <v>13.135316411918465</v>
      </c>
      <c r="G47" s="76">
        <f t="shared" si="6"/>
        <v>169.6280006868823</v>
      </c>
      <c r="H47" s="77">
        <f t="shared" si="9"/>
        <v>136.68511921864919</v>
      </c>
      <c r="I47" s="78">
        <f t="shared" si="7"/>
        <v>15129.121381263079</v>
      </c>
      <c r="J47" s="79">
        <f t="shared" si="8"/>
        <v>12190.94578311136</v>
      </c>
      <c r="K47" s="167"/>
    </row>
    <row r="48" spans="1:11" x14ac:dyDescent="0.25">
      <c r="A48" s="163">
        <v>2030</v>
      </c>
      <c r="B48" s="163"/>
      <c r="C48" s="72">
        <v>5474.4690090827935</v>
      </c>
      <c r="D48" s="73">
        <v>83.490000000000009</v>
      </c>
      <c r="E48" s="74"/>
      <c r="F48" s="75">
        <f t="shared" si="5"/>
        <v>65.570355840014287</v>
      </c>
      <c r="G48" s="76">
        <f t="shared" si="6"/>
        <v>169.6280006868823</v>
      </c>
      <c r="H48" s="77">
        <f t="shared" si="9"/>
        <v>139.41882160302217</v>
      </c>
      <c r="I48" s="78">
        <f t="shared" si="7"/>
        <v>14162.241777347805</v>
      </c>
      <c r="J48" s="79">
        <f t="shared" si="8"/>
        <v>11640.077415636322</v>
      </c>
      <c r="K48" s="167"/>
    </row>
    <row r="49" spans="1:11" x14ac:dyDescent="0.25">
      <c r="A49" s="163">
        <v>2031</v>
      </c>
      <c r="B49" s="163"/>
      <c r="C49" s="72">
        <v>10281.083518253159</v>
      </c>
      <c r="D49" s="73">
        <v>87.669999999999845</v>
      </c>
      <c r="E49" s="74"/>
      <c r="F49" s="75">
        <f t="shared" si="5"/>
        <v>117.27025799307833</v>
      </c>
      <c r="G49" s="76">
        <f t="shared" si="6"/>
        <v>169.6280006868823</v>
      </c>
      <c r="H49" s="77">
        <f t="shared" si="9"/>
        <v>142.20719803508263</v>
      </c>
      <c r="I49" s="78">
        <f t="shared" si="7"/>
        <v>14871.286820218946</v>
      </c>
      <c r="J49" s="79">
        <f t="shared" si="8"/>
        <v>12467.305051735671</v>
      </c>
      <c r="K49" s="167"/>
    </row>
    <row r="50" spans="1:11" x14ac:dyDescent="0.25">
      <c r="A50" s="163">
        <v>2032</v>
      </c>
      <c r="B50" s="163"/>
      <c r="C50" s="72">
        <v>16582.768062750751</v>
      </c>
      <c r="D50" s="73">
        <v>121.80000000000018</v>
      </c>
      <c r="E50" s="74"/>
      <c r="F50" s="75">
        <f t="shared" si="5"/>
        <v>136.14752104064635</v>
      </c>
      <c r="G50" s="76">
        <f t="shared" si="6"/>
        <v>169.6280006868823</v>
      </c>
      <c r="H50" s="77">
        <f t="shared" si="9"/>
        <v>145.05134199578427</v>
      </c>
      <c r="I50" s="78">
        <f t="shared" si="7"/>
        <v>20660.690483662296</v>
      </c>
      <c r="J50" s="79">
        <f t="shared" si="8"/>
        <v>17667.253455086549</v>
      </c>
      <c r="K50" s="167"/>
    </row>
    <row r="51" spans="1:11" x14ac:dyDescent="0.25">
      <c r="A51" s="163">
        <v>2033</v>
      </c>
      <c r="B51" s="163"/>
      <c r="C51" s="72">
        <v>22296.420640272088</v>
      </c>
      <c r="D51" s="73">
        <v>131.48999999999978</v>
      </c>
      <c r="E51" s="74"/>
      <c r="F51" s="75">
        <f t="shared" si="5"/>
        <v>169.56742444499298</v>
      </c>
      <c r="G51" s="76">
        <f t="shared" si="6"/>
        <v>169.6280006868823</v>
      </c>
      <c r="H51" s="77">
        <f t="shared" si="9"/>
        <v>147.95236883569996</v>
      </c>
      <c r="I51" s="78">
        <f t="shared" si="7"/>
        <v>22304.385810318116</v>
      </c>
      <c r="J51" s="79">
        <f t="shared" si="8"/>
        <v>19454.256978206155</v>
      </c>
      <c r="K51" s="167"/>
    </row>
    <row r="52" spans="1:11" x14ac:dyDescent="0.25">
      <c r="A52" s="163">
        <v>2034</v>
      </c>
      <c r="B52" s="163"/>
      <c r="C52" s="72">
        <v>28360.477793477214</v>
      </c>
      <c r="D52" s="73">
        <v>158.41999999999985</v>
      </c>
      <c r="E52" s="74"/>
      <c r="F52" s="75">
        <f t="shared" si="5"/>
        <v>179.02081677488474</v>
      </c>
      <c r="G52" s="76">
        <f t="shared" si="6"/>
        <v>169.6280006868823</v>
      </c>
      <c r="H52" s="77">
        <f t="shared" si="9"/>
        <v>150.91141621241397</v>
      </c>
      <c r="I52" s="78">
        <f t="shared" si="7"/>
        <v>26872.467868815867</v>
      </c>
      <c r="J52" s="79">
        <f t="shared" si="8"/>
        <v>23907.386556370599</v>
      </c>
      <c r="K52" s="167"/>
    </row>
    <row r="53" spans="1:11" x14ac:dyDescent="0.25">
      <c r="A53" s="163">
        <v>2035</v>
      </c>
      <c r="B53" s="163"/>
      <c r="C53" s="72">
        <v>31528.620004722179</v>
      </c>
      <c r="D53" s="73">
        <v>185.24999999999977</v>
      </c>
      <c r="E53" s="74"/>
      <c r="F53" s="75">
        <f t="shared" si="5"/>
        <v>170.19497978257607</v>
      </c>
      <c r="G53" s="76">
        <f t="shared" si="6"/>
        <v>169.6280006868823</v>
      </c>
      <c r="H53" s="77">
        <f t="shared" si="9"/>
        <v>153.92964453666224</v>
      </c>
      <c r="I53" s="78">
        <f t="shared" si="7"/>
        <v>31423.587127244908</v>
      </c>
      <c r="J53" s="79">
        <f t="shared" si="8"/>
        <v>28515.466650416645</v>
      </c>
      <c r="K53" s="167"/>
    </row>
    <row r="54" spans="1:11" x14ac:dyDescent="0.25">
      <c r="A54" s="163">
        <v>2036</v>
      </c>
      <c r="B54" s="163"/>
      <c r="C54" s="72">
        <v>37393.632597151096</v>
      </c>
      <c r="D54" s="73">
        <v>220.70000000000027</v>
      </c>
      <c r="E54" s="74"/>
      <c r="F54" s="75">
        <f t="shared" si="5"/>
        <v>169.43195558292274</v>
      </c>
      <c r="G54" s="76">
        <f t="shared" si="6"/>
        <v>169.6280006868823</v>
      </c>
      <c r="H54" s="77">
        <f t="shared" si="9"/>
        <v>157.00823742739547</v>
      </c>
      <c r="I54" s="78">
        <f t="shared" si="7"/>
        <v>37436.899751594967</v>
      </c>
      <c r="J54" s="79">
        <f t="shared" si="8"/>
        <v>34651.718000226225</v>
      </c>
      <c r="K54" s="167"/>
    </row>
    <row r="55" spans="1:11" x14ac:dyDescent="0.25">
      <c r="A55" s="163">
        <v>2037</v>
      </c>
      <c r="B55" s="163"/>
      <c r="C55" s="72">
        <v>39346.567930926161</v>
      </c>
      <c r="D55" s="73">
        <v>226.23000000000002</v>
      </c>
      <c r="E55" s="74"/>
      <c r="F55" s="75">
        <f t="shared" si="5"/>
        <v>173.92285696382513</v>
      </c>
      <c r="G55" s="76">
        <f t="shared" si="6"/>
        <v>169.6280006868823</v>
      </c>
      <c r="H55" s="77">
        <f t="shared" si="9"/>
        <v>160.14840217594337</v>
      </c>
      <c r="I55" s="78">
        <f t="shared" si="7"/>
        <v>38374.94259539339</v>
      </c>
      <c r="J55" s="79">
        <f t="shared" si="8"/>
        <v>36230.373024263674</v>
      </c>
      <c r="K55" s="167"/>
    </row>
    <row r="56" spans="1:11" x14ac:dyDescent="0.25">
      <c r="A56" s="163">
        <v>2038</v>
      </c>
      <c r="B56" s="163"/>
      <c r="C56" s="72">
        <v>49365.80658743708</v>
      </c>
      <c r="D56" s="73">
        <v>265.7800000000002</v>
      </c>
      <c r="E56" s="74"/>
      <c r="F56" s="75">
        <f t="shared" si="5"/>
        <v>185.73935806846657</v>
      </c>
      <c r="G56" s="76">
        <f t="shared" si="6"/>
        <v>169.6280006868823</v>
      </c>
      <c r="H56" s="77">
        <f t="shared" si="9"/>
        <v>163.35137021946224</v>
      </c>
      <c r="I56" s="78">
        <f t="shared" si="7"/>
        <v>45083.730022559612</v>
      </c>
      <c r="J56" s="79">
        <f t="shared" si="8"/>
        <v>43415.527176928706</v>
      </c>
      <c r="K56" s="167"/>
    </row>
    <row r="57" spans="1:11" x14ac:dyDescent="0.25">
      <c r="A57" s="163">
        <v>2039</v>
      </c>
      <c r="B57" s="163"/>
      <c r="C57" s="72">
        <v>54016.61025519151</v>
      </c>
      <c r="D57" s="73">
        <v>286.90999999999985</v>
      </c>
      <c r="E57" s="74"/>
      <c r="F57" s="75">
        <f t="shared" si="5"/>
        <v>188.27022500153893</v>
      </c>
      <c r="G57" s="76">
        <f t="shared" si="6"/>
        <v>169.6280006868823</v>
      </c>
      <c r="H57" s="77">
        <f t="shared" si="9"/>
        <v>166.61839762385148</v>
      </c>
      <c r="I57" s="78">
        <f t="shared" si="7"/>
        <v>48667.969677073379</v>
      </c>
      <c r="J57" s="79">
        <f t="shared" si="8"/>
        <v>47804.484462259206</v>
      </c>
      <c r="K57" s="167"/>
    </row>
    <row r="58" spans="1:11" x14ac:dyDescent="0.25">
      <c r="A58" s="163">
        <v>2040</v>
      </c>
      <c r="B58" s="163"/>
      <c r="C58" s="72">
        <v>58576.035932091705</v>
      </c>
      <c r="D58" s="73">
        <v>285.5600000000004</v>
      </c>
      <c r="E58" s="74"/>
      <c r="F58" s="75">
        <f t="shared" si="5"/>
        <v>205.1268942852347</v>
      </c>
      <c r="G58" s="76">
        <f t="shared" si="6"/>
        <v>169.6280006868823</v>
      </c>
      <c r="H58" s="77">
        <f t="shared" si="9"/>
        <v>169.95076557632851</v>
      </c>
      <c r="I58" s="78">
        <f t="shared" si="7"/>
        <v>48438.971876146177</v>
      </c>
      <c r="J58" s="79">
        <f t="shared" si="8"/>
        <v>48531.140617976438</v>
      </c>
      <c r="K58" s="167"/>
    </row>
    <row r="59" spans="1:11" x14ac:dyDescent="0.25">
      <c r="A59" s="163">
        <v>2041</v>
      </c>
      <c r="B59" s="163"/>
      <c r="C59" s="72">
        <v>64108.929653467261</v>
      </c>
      <c r="D59" s="73">
        <v>309.80999999999995</v>
      </c>
      <c r="E59" s="74"/>
      <c r="F59" s="75">
        <f t="shared" si="5"/>
        <v>206.92982684053862</v>
      </c>
      <c r="G59" s="76">
        <f t="shared" si="6"/>
        <v>169.6280006868823</v>
      </c>
      <c r="H59" s="77">
        <f t="shared" si="9"/>
        <v>173.34978088785508</v>
      </c>
      <c r="I59" s="78">
        <f t="shared" si="7"/>
        <v>52552.450892802997</v>
      </c>
      <c r="J59" s="79">
        <f t="shared" si="8"/>
        <v>53705.49561686637</v>
      </c>
      <c r="K59" s="167"/>
    </row>
    <row r="60" spans="1:11" x14ac:dyDescent="0.25">
      <c r="A60" s="163">
        <v>2042</v>
      </c>
      <c r="B60" s="163"/>
      <c r="C60" s="72">
        <v>65933.666225741239</v>
      </c>
      <c r="D60" s="73">
        <v>308.11000000000013</v>
      </c>
      <c r="E60" s="74"/>
      <c r="F60" s="75">
        <f t="shared" si="5"/>
        <v>213.99391848930969</v>
      </c>
      <c r="G60" s="76">
        <f t="shared" si="6"/>
        <v>169.6280006868823</v>
      </c>
      <c r="H60" s="77">
        <f t="shared" si="9"/>
        <v>176.81677650561218</v>
      </c>
      <c r="I60" s="78">
        <f t="shared" si="7"/>
        <v>52264.083291635325</v>
      </c>
      <c r="J60" s="79">
        <f t="shared" si="8"/>
        <v>54479.017009144191</v>
      </c>
      <c r="K60" s="167"/>
    </row>
    <row r="61" spans="1:11" x14ac:dyDescent="0.25">
      <c r="A61" s="163">
        <v>2043</v>
      </c>
      <c r="B61" s="163"/>
      <c r="C61" s="72">
        <v>68775.746121822071</v>
      </c>
      <c r="D61" s="73">
        <v>319.63000000000011</v>
      </c>
      <c r="E61" s="74"/>
      <c r="F61" s="75">
        <f t="shared" si="5"/>
        <v>215.17300041242075</v>
      </c>
      <c r="G61" s="76">
        <f t="shared" si="6"/>
        <v>169.6280006868823</v>
      </c>
      <c r="H61" s="77">
        <f t="shared" si="9"/>
        <v>180.35311203572442</v>
      </c>
      <c r="I61" s="78">
        <f t="shared" si="7"/>
        <v>54218.197859548207</v>
      </c>
      <c r="J61" s="79">
        <f t="shared" si="8"/>
        <v>57646.265199978618</v>
      </c>
      <c r="K61" s="167"/>
    </row>
    <row r="62" spans="1:11" x14ac:dyDescent="0.25">
      <c r="A62" s="163">
        <v>2044</v>
      </c>
      <c r="B62" s="163"/>
      <c r="C62" s="72">
        <v>72791.176446483529</v>
      </c>
      <c r="D62" s="73">
        <v>349.63000000000011</v>
      </c>
      <c r="E62" s="74"/>
      <c r="F62" s="75">
        <f t="shared" si="5"/>
        <v>208.19488157905073</v>
      </c>
      <c r="G62" s="76">
        <f t="shared" si="6"/>
        <v>169.6280006868823</v>
      </c>
      <c r="H62" s="77">
        <f t="shared" si="9"/>
        <v>183.96017427643892</v>
      </c>
      <c r="I62" s="78">
        <f t="shared" si="7"/>
        <v>59307.037880154676</v>
      </c>
      <c r="J62" s="79">
        <f t="shared" si="8"/>
        <v>64317.99573227136</v>
      </c>
      <c r="K62" s="167"/>
    </row>
    <row r="63" spans="1:11" x14ac:dyDescent="0.25">
      <c r="A63" s="163">
        <v>2045</v>
      </c>
      <c r="B63" s="163"/>
      <c r="C63" s="72">
        <v>60786.393485568056</v>
      </c>
      <c r="D63" s="73">
        <v>325</v>
      </c>
      <c r="E63" s="74"/>
      <c r="F63" s="75">
        <f t="shared" si="5"/>
        <v>187.03505687867093</v>
      </c>
      <c r="G63" s="76">
        <f t="shared" si="6"/>
        <v>169.6280006868823</v>
      </c>
      <c r="H63" s="77">
        <f t="shared" si="9"/>
        <v>187.63937776196769</v>
      </c>
      <c r="I63" s="78">
        <f t="shared" si="7"/>
        <v>55129.100223236746</v>
      </c>
      <c r="J63" s="79">
        <f t="shared" si="8"/>
        <v>60982.797772639504</v>
      </c>
      <c r="K63" s="167"/>
    </row>
    <row r="64" spans="1:11" x14ac:dyDescent="0.25">
      <c r="A64" s="163">
        <v>2046</v>
      </c>
      <c r="B64" s="163"/>
      <c r="C64" s="72">
        <v>63377.140236299834</v>
      </c>
      <c r="D64" s="73">
        <v>339.07000000000016</v>
      </c>
      <c r="E64" s="74"/>
      <c r="F64" s="75">
        <f t="shared" si="5"/>
        <v>186.91462009702954</v>
      </c>
      <c r="G64" s="76">
        <f t="shared" si="6"/>
        <v>169.6280006868823</v>
      </c>
      <c r="H64" s="77">
        <f t="shared" si="9"/>
        <v>191.39216531720706</v>
      </c>
      <c r="I64" s="78">
        <f t="shared" si="7"/>
        <v>57515.76619290121</v>
      </c>
      <c r="J64" s="79">
        <f t="shared" si="8"/>
        <v>64895.341494105429</v>
      </c>
      <c r="K64" s="167"/>
    </row>
    <row r="65" spans="1:11" x14ac:dyDescent="0.25">
      <c r="A65" s="163">
        <v>2047</v>
      </c>
      <c r="B65" s="163"/>
      <c r="C65" s="72">
        <v>84972.87294362043</v>
      </c>
      <c r="D65" s="73">
        <v>378.5300000000002</v>
      </c>
      <c r="E65" s="74"/>
      <c r="F65" s="75">
        <f t="shared" si="5"/>
        <v>224.48121137986524</v>
      </c>
      <c r="G65" s="76">
        <f t="shared" si="6"/>
        <v>169.6280006868823</v>
      </c>
      <c r="H65" s="77">
        <f t="shared" si="9"/>
        <v>195.22000862355119</v>
      </c>
      <c r="I65" s="78">
        <f t="shared" si="7"/>
        <v>64209.287100005589</v>
      </c>
      <c r="J65" s="79">
        <f t="shared" si="8"/>
        <v>73896.62986427288</v>
      </c>
      <c r="K65" s="167"/>
    </row>
    <row r="66" spans="1:11" x14ac:dyDescent="0.25">
      <c r="A66" s="163">
        <v>2048</v>
      </c>
      <c r="B66" s="163"/>
      <c r="C66" s="72">
        <v>57818.604838295258</v>
      </c>
      <c r="D66" s="73">
        <v>363.10999999999967</v>
      </c>
      <c r="E66" s="74"/>
      <c r="F66" s="75">
        <f t="shared" si="5"/>
        <v>159.23165112030875</v>
      </c>
      <c r="G66" s="76">
        <f t="shared" si="6"/>
        <v>169.6280006868823</v>
      </c>
      <c r="H66" s="77">
        <f t="shared" si="9"/>
        <v>199.12440879602221</v>
      </c>
      <c r="I66" s="78">
        <f t="shared" si="7"/>
        <v>61593.623329413778</v>
      </c>
      <c r="J66" s="79">
        <f t="shared" si="8"/>
        <v>72304.064077923555</v>
      </c>
      <c r="K66" s="167"/>
    </row>
    <row r="67" spans="1:11" x14ac:dyDescent="0.25">
      <c r="A67" s="163">
        <v>2049</v>
      </c>
      <c r="B67" s="163"/>
      <c r="C67" s="72">
        <v>63254.868321122311</v>
      </c>
      <c r="D67" s="73">
        <v>401.00999999999976</v>
      </c>
      <c r="E67" s="74"/>
      <c r="F67" s="75">
        <f t="shared" si="5"/>
        <v>157.73888013047642</v>
      </c>
      <c r="G67" s="76">
        <f t="shared" si="6"/>
        <v>169.6280006868823</v>
      </c>
      <c r="H67" s="77">
        <f t="shared" si="9"/>
        <v>203.10689697194266</v>
      </c>
      <c r="I67" s="78">
        <f t="shared" si="7"/>
        <v>68022.524555446638</v>
      </c>
      <c r="J67" s="79">
        <f t="shared" si="8"/>
        <v>81447.896754718677</v>
      </c>
      <c r="K67" s="167"/>
    </row>
    <row r="68" spans="1:11" x14ac:dyDescent="0.25">
      <c r="A68" s="163">
        <v>2050</v>
      </c>
      <c r="B68" s="163"/>
      <c r="C68" s="72">
        <v>65707.380746305396</v>
      </c>
      <c r="D68" s="73">
        <v>380.17000000000007</v>
      </c>
      <c r="E68" s="74"/>
      <c r="F68" s="75">
        <f t="shared" si="5"/>
        <v>172.83683811533101</v>
      </c>
      <c r="G68" s="76">
        <f t="shared" si="6"/>
        <v>169.6280006868823</v>
      </c>
      <c r="H68" s="77">
        <f t="shared" si="9"/>
        <v>207.16903491138152</v>
      </c>
      <c r="I68" s="78">
        <f t="shared" si="7"/>
        <v>64487.477021132057</v>
      </c>
      <c r="J68" s="79">
        <f t="shared" si="8"/>
        <v>78759.452002259932</v>
      </c>
      <c r="K68" s="168"/>
    </row>
    <row r="69" spans="1:11" x14ac:dyDescent="0.25">
      <c r="A69" s="169" t="s">
        <v>113</v>
      </c>
      <c r="B69" s="169"/>
      <c r="C69" s="80">
        <f>NPV($B$4,C46:C68)+C45</f>
        <v>398259.94069606962</v>
      </c>
      <c r="D69" s="88">
        <f>NPV($B$4,D46:D68)+D45</f>
        <v>2347.8431572816853</v>
      </c>
      <c r="E69" s="88">
        <f>NPV($B$6,D46:E68)+D45</f>
        <v>3031.4173530285616</v>
      </c>
      <c r="F69" s="82"/>
      <c r="G69" s="82"/>
      <c r="H69" s="83"/>
      <c r="I69" s="80">
        <f>NPV($B$4,I46:I68)+I45</f>
        <v>398259.94069606962</v>
      </c>
      <c r="J69" s="80">
        <f>NPV($B$4,J46:J68)+J45</f>
        <v>398259.94069607003</v>
      </c>
    </row>
    <row r="70" spans="1:11" x14ac:dyDescent="0.25">
      <c r="B70" s="84"/>
      <c r="C70" s="85"/>
      <c r="D70" s="60"/>
      <c r="E70" s="60"/>
      <c r="F70" s="60"/>
      <c r="G70" s="86"/>
    </row>
    <row r="71" spans="1:11" x14ac:dyDescent="0.25">
      <c r="C71" s="87"/>
      <c r="D71" s="84"/>
      <c r="E71" s="60"/>
      <c r="F71" s="60"/>
    </row>
    <row r="72" spans="1:11" x14ac:dyDescent="0.25">
      <c r="C72" s="87"/>
    </row>
    <row r="76" spans="1:11" x14ac:dyDescent="0.25">
      <c r="A76" s="153" t="s">
        <v>116</v>
      </c>
      <c r="B76" s="154"/>
      <c r="C76" s="154"/>
      <c r="D76" s="154"/>
      <c r="E76" s="154"/>
      <c r="F76" s="154"/>
      <c r="G76" s="154"/>
      <c r="H76" s="154"/>
      <c r="I76" s="154"/>
      <c r="J76" s="154"/>
      <c r="K76" s="155" t="s">
        <v>101</v>
      </c>
    </row>
    <row r="77" spans="1:11" x14ac:dyDescent="0.25">
      <c r="A77" s="156" t="s">
        <v>102</v>
      </c>
      <c r="B77" s="157"/>
      <c r="C77" s="160" t="s">
        <v>103</v>
      </c>
      <c r="D77" s="153" t="s">
        <v>104</v>
      </c>
      <c r="E77" s="162"/>
      <c r="F77" s="160" t="s">
        <v>105</v>
      </c>
      <c r="G77" s="160" t="s">
        <v>106</v>
      </c>
      <c r="H77" s="160" t="s">
        <v>107</v>
      </c>
      <c r="I77" s="160" t="s">
        <v>108</v>
      </c>
      <c r="J77" s="160" t="s">
        <v>109</v>
      </c>
      <c r="K77" s="155"/>
    </row>
    <row r="78" spans="1:11" ht="30" x14ac:dyDescent="0.25">
      <c r="A78" s="158"/>
      <c r="B78" s="159"/>
      <c r="C78" s="161"/>
      <c r="D78" s="70" t="s">
        <v>110</v>
      </c>
      <c r="E78" s="69" t="s">
        <v>111</v>
      </c>
      <c r="F78" s="161"/>
      <c r="G78" s="161"/>
      <c r="H78" s="161"/>
      <c r="I78" s="161"/>
      <c r="J78" s="161"/>
      <c r="K78" s="155"/>
    </row>
    <row r="79" spans="1:11" x14ac:dyDescent="0.25">
      <c r="A79" s="163">
        <v>2027</v>
      </c>
      <c r="B79" s="163"/>
      <c r="C79" s="72">
        <v>2313.8174399140407</v>
      </c>
      <c r="D79" s="73">
        <v>32.270000000000437</v>
      </c>
      <c r="E79" s="74"/>
      <c r="F79" s="75">
        <f t="shared" ref="F79:F102" si="10">C79/D79</f>
        <v>71.701810967276401</v>
      </c>
      <c r="G79" s="76">
        <f t="shared" ref="G79:G102" si="11">$C$103/$D$103</f>
        <v>117.92305054530583</v>
      </c>
      <c r="H79" s="77">
        <f>C103/E103</f>
        <v>92.727615657451679</v>
      </c>
      <c r="I79" s="78">
        <f t="shared" ref="I79:I102" si="12">G79*D79</f>
        <v>3805.3768410970706</v>
      </c>
      <c r="J79" s="79">
        <f t="shared" ref="J79:J102" si="13">H79*D79</f>
        <v>2992.3201572660059</v>
      </c>
      <c r="K79" s="166" t="s">
        <v>117</v>
      </c>
    </row>
    <row r="80" spans="1:11" x14ac:dyDescent="0.25">
      <c r="A80" s="163">
        <v>2028</v>
      </c>
      <c r="B80" s="163"/>
      <c r="C80" s="72">
        <v>5779.9360205726989</v>
      </c>
      <c r="D80" s="73">
        <v>86.090000000001055</v>
      </c>
      <c r="E80" s="74"/>
      <c r="F80" s="75">
        <f t="shared" si="10"/>
        <v>67.138297369876042</v>
      </c>
      <c r="G80" s="76">
        <f t="shared" si="11"/>
        <v>117.92305054530583</v>
      </c>
      <c r="H80" s="77">
        <f t="shared" ref="H80:H102" si="14">H79*(1+$B$5)</f>
        <v>94.582167970600707</v>
      </c>
      <c r="I80" s="78">
        <f t="shared" si="12"/>
        <v>10151.995421445503</v>
      </c>
      <c r="J80" s="79">
        <f t="shared" si="13"/>
        <v>8142.5788405891144</v>
      </c>
      <c r="K80" s="167"/>
    </row>
    <row r="81" spans="1:11" x14ac:dyDescent="0.25">
      <c r="A81" s="163">
        <v>2029</v>
      </c>
      <c r="B81" s="163"/>
      <c r="C81" s="72">
        <v>12603.415090004914</v>
      </c>
      <c r="D81" s="73">
        <v>165.85000000000127</v>
      </c>
      <c r="E81" s="74"/>
      <c r="F81" s="75">
        <f t="shared" si="10"/>
        <v>75.992855532136375</v>
      </c>
      <c r="G81" s="76">
        <f t="shared" si="11"/>
        <v>117.92305054530583</v>
      </c>
      <c r="H81" s="77">
        <f t="shared" si="14"/>
        <v>96.473811330012722</v>
      </c>
      <c r="I81" s="78">
        <f t="shared" si="12"/>
        <v>19557.537932939122</v>
      </c>
      <c r="J81" s="79">
        <f t="shared" si="13"/>
        <v>16000.181609082732</v>
      </c>
      <c r="K81" s="167"/>
    </row>
    <row r="82" spans="1:11" x14ac:dyDescent="0.25">
      <c r="A82" s="163">
        <v>2030</v>
      </c>
      <c r="B82" s="163"/>
      <c r="C82" s="72">
        <v>22988.224295964668</v>
      </c>
      <c r="D82" s="73">
        <v>180.88999999999942</v>
      </c>
      <c r="E82" s="74"/>
      <c r="F82" s="75">
        <f t="shared" si="10"/>
        <v>127.08399743471028</v>
      </c>
      <c r="G82" s="76">
        <f t="shared" si="11"/>
        <v>117.92305054530583</v>
      </c>
      <c r="H82" s="77">
        <f t="shared" si="14"/>
        <v>98.40328755661298</v>
      </c>
      <c r="I82" s="78">
        <f t="shared" si="12"/>
        <v>21331.100613140301</v>
      </c>
      <c r="J82" s="79">
        <f t="shared" si="13"/>
        <v>17800.170686115664</v>
      </c>
      <c r="K82" s="167"/>
    </row>
    <row r="83" spans="1:11" x14ac:dyDescent="0.25">
      <c r="A83" s="163">
        <v>2031</v>
      </c>
      <c r="B83" s="163"/>
      <c r="C83" s="72">
        <v>24611.579651017004</v>
      </c>
      <c r="D83" s="73">
        <v>202.76000000000022</v>
      </c>
      <c r="E83" s="74"/>
      <c r="F83" s="75">
        <f t="shared" si="10"/>
        <v>121.38281540252997</v>
      </c>
      <c r="G83" s="76">
        <f t="shared" si="11"/>
        <v>117.92305054530583</v>
      </c>
      <c r="H83" s="77">
        <f t="shared" si="14"/>
        <v>100.37135330774524</v>
      </c>
      <c r="I83" s="78">
        <f t="shared" si="12"/>
        <v>23910.077728566237</v>
      </c>
      <c r="J83" s="79">
        <f t="shared" si="13"/>
        <v>20351.295596678447</v>
      </c>
      <c r="K83" s="167"/>
    </row>
    <row r="84" spans="1:11" x14ac:dyDescent="0.25">
      <c r="A84" s="163">
        <v>2032</v>
      </c>
      <c r="B84" s="163"/>
      <c r="C84" s="72">
        <v>27098.336690800905</v>
      </c>
      <c r="D84" s="73">
        <v>241.4399999999996</v>
      </c>
      <c r="E84" s="74"/>
      <c r="F84" s="75">
        <f t="shared" si="10"/>
        <v>112.23631830185947</v>
      </c>
      <c r="G84" s="76">
        <f t="shared" si="11"/>
        <v>117.92305054530583</v>
      </c>
      <c r="H84" s="77">
        <f t="shared" si="14"/>
        <v>102.37878037390014</v>
      </c>
      <c r="I84" s="78">
        <f t="shared" si="12"/>
        <v>28471.341323658591</v>
      </c>
      <c r="J84" s="79">
        <f t="shared" si="13"/>
        <v>24718.33273347441</v>
      </c>
      <c r="K84" s="167"/>
    </row>
    <row r="85" spans="1:11" x14ac:dyDescent="0.25">
      <c r="A85" s="163">
        <v>2033</v>
      </c>
      <c r="B85" s="163"/>
      <c r="C85" s="72">
        <v>38335.316022141837</v>
      </c>
      <c r="D85" s="73">
        <v>299.95000000000073</v>
      </c>
      <c r="E85" s="74"/>
      <c r="F85" s="75">
        <f t="shared" si="10"/>
        <v>127.80568768842055</v>
      </c>
      <c r="G85" s="76">
        <f t="shared" si="11"/>
        <v>117.92305054530583</v>
      </c>
      <c r="H85" s="77">
        <f t="shared" si="14"/>
        <v>104.42635598137815</v>
      </c>
      <c r="I85" s="78">
        <f t="shared" si="12"/>
        <v>35371.019011064571</v>
      </c>
      <c r="J85" s="79">
        <f t="shared" si="13"/>
        <v>31322.685476614453</v>
      </c>
      <c r="K85" s="167"/>
    </row>
    <row r="86" spans="1:11" x14ac:dyDescent="0.25">
      <c r="A86" s="163">
        <v>2034</v>
      </c>
      <c r="B86" s="163"/>
      <c r="C86" s="72">
        <v>48630.943621827348</v>
      </c>
      <c r="D86" s="73">
        <v>414.60000000000127</v>
      </c>
      <c r="E86" s="74"/>
      <c r="F86" s="75">
        <f t="shared" si="10"/>
        <v>117.29605311583984</v>
      </c>
      <c r="G86" s="76">
        <f t="shared" si="11"/>
        <v>117.92305054530583</v>
      </c>
      <c r="H86" s="77">
        <f t="shared" si="14"/>
        <v>106.51488310100572</v>
      </c>
      <c r="I86" s="78">
        <f t="shared" si="12"/>
        <v>48890.896756083945</v>
      </c>
      <c r="J86" s="79">
        <f t="shared" si="13"/>
        <v>44161.070533677106</v>
      </c>
      <c r="K86" s="167"/>
    </row>
    <row r="87" spans="1:11" x14ac:dyDescent="0.25">
      <c r="A87" s="163">
        <v>2035</v>
      </c>
      <c r="B87" s="163"/>
      <c r="C87" s="72">
        <v>40017.140622379025</v>
      </c>
      <c r="D87" s="73">
        <v>346.77999999999975</v>
      </c>
      <c r="E87" s="74"/>
      <c r="F87" s="75">
        <f t="shared" si="10"/>
        <v>115.3963337631324</v>
      </c>
      <c r="G87" s="76">
        <f t="shared" si="11"/>
        <v>117.92305054530583</v>
      </c>
      <c r="H87" s="77">
        <f t="shared" si="14"/>
        <v>108.64518076302583</v>
      </c>
      <c r="I87" s="78">
        <f t="shared" si="12"/>
        <v>40893.355468101123</v>
      </c>
      <c r="J87" s="79">
        <f t="shared" si="13"/>
        <v>37675.975785002069</v>
      </c>
      <c r="K87" s="167"/>
    </row>
    <row r="88" spans="1:11" x14ac:dyDescent="0.25">
      <c r="A88" s="163">
        <v>2036</v>
      </c>
      <c r="B88" s="163"/>
      <c r="C88" s="72">
        <v>39845.826124596933</v>
      </c>
      <c r="D88" s="73">
        <v>381.21000000000095</v>
      </c>
      <c r="E88" s="74"/>
      <c r="F88" s="75">
        <f t="shared" si="10"/>
        <v>104.52460881035869</v>
      </c>
      <c r="G88" s="76">
        <f t="shared" si="11"/>
        <v>117.92305054530583</v>
      </c>
      <c r="H88" s="77">
        <f t="shared" si="14"/>
        <v>110.81808437828636</v>
      </c>
      <c r="I88" s="78">
        <f t="shared" si="12"/>
        <v>44953.446098376146</v>
      </c>
      <c r="J88" s="79">
        <f t="shared" si="13"/>
        <v>42244.961945846648</v>
      </c>
      <c r="K88" s="167"/>
    </row>
    <row r="89" spans="1:11" x14ac:dyDescent="0.25">
      <c r="A89" s="163">
        <v>2037</v>
      </c>
      <c r="B89" s="163"/>
      <c r="C89" s="72">
        <v>42543.155436095374</v>
      </c>
      <c r="D89" s="73">
        <v>357.57000000000062</v>
      </c>
      <c r="E89" s="74"/>
      <c r="F89" s="75">
        <f t="shared" si="10"/>
        <v>118.97853689094526</v>
      </c>
      <c r="G89" s="76">
        <f t="shared" si="11"/>
        <v>117.92305054530583</v>
      </c>
      <c r="H89" s="77">
        <f t="shared" si="14"/>
        <v>113.03444606585208</v>
      </c>
      <c r="I89" s="78">
        <f t="shared" si="12"/>
        <v>42165.74518348508</v>
      </c>
      <c r="J89" s="79">
        <f t="shared" si="13"/>
        <v>40417.7268797668</v>
      </c>
      <c r="K89" s="167"/>
    </row>
    <row r="90" spans="1:11" x14ac:dyDescent="0.25">
      <c r="A90" s="163">
        <v>2038</v>
      </c>
      <c r="B90" s="163"/>
      <c r="C90" s="72">
        <v>48788.402555353299</v>
      </c>
      <c r="D90" s="73">
        <v>380.03999999999905</v>
      </c>
      <c r="E90" s="74"/>
      <c r="F90" s="75">
        <f t="shared" si="10"/>
        <v>128.37701966991216</v>
      </c>
      <c r="G90" s="76">
        <f t="shared" si="11"/>
        <v>117.92305054530583</v>
      </c>
      <c r="H90" s="77">
        <f t="shared" si="14"/>
        <v>115.29513498716912</v>
      </c>
      <c r="I90" s="78">
        <f t="shared" si="12"/>
        <v>44815.476129237912</v>
      </c>
      <c r="J90" s="79">
        <f t="shared" si="13"/>
        <v>43816.763100523647</v>
      </c>
      <c r="K90" s="167"/>
    </row>
    <row r="91" spans="1:11" x14ac:dyDescent="0.25">
      <c r="A91" s="163">
        <v>2039</v>
      </c>
      <c r="B91" s="163"/>
      <c r="C91" s="72">
        <v>47986.937674723566</v>
      </c>
      <c r="D91" s="73">
        <v>392.72000000000025</v>
      </c>
      <c r="E91" s="74"/>
      <c r="F91" s="75">
        <f t="shared" si="10"/>
        <v>122.19122447220293</v>
      </c>
      <c r="G91" s="76">
        <f t="shared" si="11"/>
        <v>117.92305054530583</v>
      </c>
      <c r="H91" s="77">
        <f t="shared" si="14"/>
        <v>117.60103768691251</v>
      </c>
      <c r="I91" s="78">
        <f t="shared" si="12"/>
        <v>46310.740410152532</v>
      </c>
      <c r="J91" s="79">
        <f t="shared" si="13"/>
        <v>46184.279520404307</v>
      </c>
      <c r="K91" s="167"/>
    </row>
    <row r="92" spans="1:11" x14ac:dyDescent="0.25">
      <c r="A92" s="163">
        <v>2040</v>
      </c>
      <c r="B92" s="163"/>
      <c r="C92" s="72">
        <v>54747.969750791322</v>
      </c>
      <c r="D92" s="73">
        <v>488.08999999999833</v>
      </c>
      <c r="E92" s="74"/>
      <c r="F92" s="75">
        <f t="shared" si="10"/>
        <v>112.16777592409497</v>
      </c>
      <c r="G92" s="76">
        <f t="shared" si="11"/>
        <v>117.92305054530583</v>
      </c>
      <c r="H92" s="77">
        <f t="shared" si="14"/>
        <v>119.95305844065076</v>
      </c>
      <c r="I92" s="78">
        <f t="shared" si="12"/>
        <v>57557.061740658122</v>
      </c>
      <c r="J92" s="79">
        <f t="shared" si="13"/>
        <v>58547.88829429703</v>
      </c>
      <c r="K92" s="167"/>
    </row>
    <row r="93" spans="1:11" x14ac:dyDescent="0.25">
      <c r="A93" s="163">
        <v>2041</v>
      </c>
      <c r="B93" s="163"/>
      <c r="C93" s="72">
        <v>51797.598691329302</v>
      </c>
      <c r="D93" s="73">
        <v>463.53999999999996</v>
      </c>
      <c r="E93" s="74"/>
      <c r="F93" s="75">
        <f t="shared" si="10"/>
        <v>111.74353602996355</v>
      </c>
      <c r="G93" s="76">
        <f t="shared" si="11"/>
        <v>117.92305054530583</v>
      </c>
      <c r="H93" s="77">
        <f t="shared" si="14"/>
        <v>122.35211960946378</v>
      </c>
      <c r="I93" s="78">
        <f t="shared" si="12"/>
        <v>54662.050849771062</v>
      </c>
      <c r="J93" s="79">
        <f t="shared" si="13"/>
        <v>56715.101523770842</v>
      </c>
      <c r="K93" s="167"/>
    </row>
    <row r="94" spans="1:11" x14ac:dyDescent="0.25">
      <c r="A94" s="163">
        <v>2042</v>
      </c>
      <c r="B94" s="163"/>
      <c r="C94" s="72">
        <v>58437.321266867861</v>
      </c>
      <c r="D94" s="73">
        <v>519.72999999999956</v>
      </c>
      <c r="E94" s="74"/>
      <c r="F94" s="75">
        <f t="shared" si="10"/>
        <v>112.43784516358092</v>
      </c>
      <c r="G94" s="76">
        <f t="shared" si="11"/>
        <v>117.92305054530583</v>
      </c>
      <c r="H94" s="77">
        <f t="shared" si="14"/>
        <v>124.79916200165306</v>
      </c>
      <c r="I94" s="78">
        <f t="shared" si="12"/>
        <v>61288.147059911746</v>
      </c>
      <c r="J94" s="79">
        <f t="shared" si="13"/>
        <v>64861.868467119093</v>
      </c>
      <c r="K94" s="167"/>
    </row>
    <row r="95" spans="1:11" x14ac:dyDescent="0.25">
      <c r="A95" s="163">
        <v>2043</v>
      </c>
      <c r="B95" s="163"/>
      <c r="C95" s="72">
        <v>66501.559144169441</v>
      </c>
      <c r="D95" s="73">
        <v>536.60999999999967</v>
      </c>
      <c r="E95" s="74"/>
      <c r="F95" s="75">
        <f t="shared" si="10"/>
        <v>123.92903439028248</v>
      </c>
      <c r="G95" s="76">
        <f t="shared" si="11"/>
        <v>117.92305054530583</v>
      </c>
      <c r="H95" s="77">
        <f t="shared" si="14"/>
        <v>127.29514524168613</v>
      </c>
      <c r="I95" s="78">
        <f t="shared" si="12"/>
        <v>63278.68815311652</v>
      </c>
      <c r="J95" s="79">
        <f t="shared" si="13"/>
        <v>68307.847888141157</v>
      </c>
      <c r="K95" s="167"/>
    </row>
    <row r="96" spans="1:11" x14ac:dyDescent="0.25">
      <c r="A96" s="163">
        <v>2044</v>
      </c>
      <c r="B96" s="163"/>
      <c r="C96" s="72">
        <v>58629.32273778622</v>
      </c>
      <c r="D96" s="73">
        <v>513.63000000000011</v>
      </c>
      <c r="E96" s="74"/>
      <c r="F96" s="75">
        <f t="shared" si="10"/>
        <v>114.14699830186362</v>
      </c>
      <c r="G96" s="76">
        <f t="shared" si="11"/>
        <v>117.92305054530583</v>
      </c>
      <c r="H96" s="77">
        <f t="shared" si="14"/>
        <v>129.84104814651985</v>
      </c>
      <c r="I96" s="78">
        <f t="shared" si="12"/>
        <v>60568.816451585444</v>
      </c>
      <c r="J96" s="79">
        <f t="shared" si="13"/>
        <v>66690.257559497011</v>
      </c>
      <c r="K96" s="167"/>
    </row>
    <row r="97" spans="1:11" x14ac:dyDescent="0.25">
      <c r="A97" s="163">
        <v>2045</v>
      </c>
      <c r="B97" s="163"/>
      <c r="C97" s="72">
        <v>89943.153161098307</v>
      </c>
      <c r="D97" s="73">
        <v>618.18000000000029</v>
      </c>
      <c r="E97" s="74"/>
      <c r="F97" s="75">
        <f t="shared" si="10"/>
        <v>145.49670510385045</v>
      </c>
      <c r="G97" s="76">
        <f t="shared" si="11"/>
        <v>117.92305054530583</v>
      </c>
      <c r="H97" s="77">
        <f t="shared" si="14"/>
        <v>132.43786910945025</v>
      </c>
      <c r="I97" s="78">
        <f t="shared" si="12"/>
        <v>72897.671386097194</v>
      </c>
      <c r="J97" s="79">
        <f t="shared" si="13"/>
        <v>81870.441926079991</v>
      </c>
      <c r="K97" s="167"/>
    </row>
    <row r="98" spans="1:11" x14ac:dyDescent="0.25">
      <c r="A98" s="163">
        <v>2046</v>
      </c>
      <c r="B98" s="163"/>
      <c r="C98" s="72">
        <v>74945.738389147329</v>
      </c>
      <c r="D98" s="73">
        <v>550.51000000000113</v>
      </c>
      <c r="E98" s="74"/>
      <c r="F98" s="75">
        <f t="shared" si="10"/>
        <v>136.13874114756712</v>
      </c>
      <c r="G98" s="76">
        <f t="shared" si="11"/>
        <v>117.92305054530583</v>
      </c>
      <c r="H98" s="77">
        <f t="shared" si="14"/>
        <v>135.08662649163927</v>
      </c>
      <c r="I98" s="78">
        <f t="shared" si="12"/>
        <v>64917.818555696445</v>
      </c>
      <c r="J98" s="79">
        <f t="shared" si="13"/>
        <v>74366.538749912477</v>
      </c>
      <c r="K98" s="167"/>
    </row>
    <row r="99" spans="1:11" x14ac:dyDescent="0.25">
      <c r="A99" s="163">
        <v>2047</v>
      </c>
      <c r="B99" s="163"/>
      <c r="C99" s="72">
        <v>80809.786778883659</v>
      </c>
      <c r="D99" s="73">
        <v>573.88000000000011</v>
      </c>
      <c r="E99" s="74"/>
      <c r="F99" s="75">
        <f t="shared" si="10"/>
        <v>140.81303892605359</v>
      </c>
      <c r="G99" s="76">
        <f t="shared" si="11"/>
        <v>117.92305054530583</v>
      </c>
      <c r="H99" s="77">
        <f t="shared" si="14"/>
        <v>137.78835902147205</v>
      </c>
      <c r="I99" s="78">
        <f t="shared" si="12"/>
        <v>67673.680246940115</v>
      </c>
      <c r="J99" s="79">
        <f t="shared" si="13"/>
        <v>79073.983475242392</v>
      </c>
      <c r="K99" s="167"/>
    </row>
    <row r="100" spans="1:11" x14ac:dyDescent="0.25">
      <c r="A100" s="163">
        <v>2048</v>
      </c>
      <c r="B100" s="163"/>
      <c r="C100" s="72">
        <v>43971.00358302542</v>
      </c>
      <c r="D100" s="73">
        <v>555.01000000000113</v>
      </c>
      <c r="E100" s="74"/>
      <c r="F100" s="75">
        <f t="shared" si="10"/>
        <v>79.225605994532231</v>
      </c>
      <c r="G100" s="76">
        <f t="shared" si="11"/>
        <v>117.92305054530583</v>
      </c>
      <c r="H100" s="77">
        <f t="shared" si="14"/>
        <v>140.54412620190149</v>
      </c>
      <c r="I100" s="78">
        <f t="shared" si="12"/>
        <v>65448.472283150317</v>
      </c>
      <c r="J100" s="79">
        <f t="shared" si="13"/>
        <v>78003.395483317508</v>
      </c>
      <c r="K100" s="167"/>
    </row>
    <row r="101" spans="1:11" x14ac:dyDescent="0.25">
      <c r="A101" s="163">
        <v>2049</v>
      </c>
      <c r="B101" s="163"/>
      <c r="C101" s="72">
        <v>66007.574564922252</v>
      </c>
      <c r="D101" s="73">
        <v>561.32999999999993</v>
      </c>
      <c r="E101" s="74"/>
      <c r="F101" s="75">
        <f t="shared" si="10"/>
        <v>117.59138931630638</v>
      </c>
      <c r="G101" s="76">
        <f t="shared" si="11"/>
        <v>117.92305054530583</v>
      </c>
      <c r="H101" s="77">
        <f t="shared" si="14"/>
        <v>143.35500872593951</v>
      </c>
      <c r="I101" s="78">
        <f t="shared" si="12"/>
        <v>66193.745962596513</v>
      </c>
      <c r="J101" s="79">
        <f t="shared" si="13"/>
        <v>80469.467048131613</v>
      </c>
      <c r="K101" s="167"/>
    </row>
    <row r="102" spans="1:11" x14ac:dyDescent="0.25">
      <c r="A102" s="163">
        <v>2050</v>
      </c>
      <c r="B102" s="163"/>
      <c r="C102" s="72">
        <v>80756.498434028705</v>
      </c>
      <c r="D102" s="73">
        <v>459.6800000000012</v>
      </c>
      <c r="E102" s="74"/>
      <c r="F102" s="75">
        <f t="shared" si="10"/>
        <v>175.67981733821026</v>
      </c>
      <c r="G102" s="76">
        <f t="shared" si="11"/>
        <v>117.92305054530583</v>
      </c>
      <c r="H102" s="77">
        <f t="shared" si="14"/>
        <v>146.2221089004583</v>
      </c>
      <c r="I102" s="78">
        <f t="shared" si="12"/>
        <v>54206.867874666321</v>
      </c>
      <c r="J102" s="79">
        <f t="shared" si="13"/>
        <v>67215.379019362837</v>
      </c>
      <c r="K102" s="168"/>
    </row>
    <row r="103" spans="1:11" x14ac:dyDescent="0.25">
      <c r="A103" s="169" t="s">
        <v>113</v>
      </c>
      <c r="B103" s="169"/>
      <c r="C103" s="80">
        <f>NPV($B$4,C80:C102)+C79</f>
        <v>476919.50824506069</v>
      </c>
      <c r="D103" s="81">
        <f>NPV($B$4,D80:D102)+D79</f>
        <v>4044.3281109135578</v>
      </c>
      <c r="E103" s="81">
        <f>NPV($B$6,D80:E102)+D79</f>
        <v>5143.2305776831972</v>
      </c>
      <c r="F103" s="82"/>
      <c r="G103" s="82"/>
      <c r="H103" s="83"/>
      <c r="I103" s="80">
        <f>NPV($B$4,I80:I102)+I79</f>
        <v>476919.50824506092</v>
      </c>
      <c r="J103" s="80">
        <f>NPV($B$4,J80:J102)+J79</f>
        <v>476919.50824506121</v>
      </c>
    </row>
    <row r="104" spans="1:11" x14ac:dyDescent="0.25">
      <c r="B104" s="84"/>
      <c r="C104" s="85"/>
      <c r="D104" s="60"/>
      <c r="E104" s="60"/>
      <c r="F104" s="60"/>
      <c r="G104" s="86"/>
    </row>
    <row r="105" spans="1:11" x14ac:dyDescent="0.25">
      <c r="C105" s="87"/>
      <c r="D105" s="84"/>
      <c r="E105" s="60"/>
      <c r="F105" s="60"/>
    </row>
    <row r="106" spans="1:11" x14ac:dyDescent="0.25">
      <c r="C106" s="87"/>
    </row>
    <row r="110" spans="1:11" x14ac:dyDescent="0.25">
      <c r="A110" s="153" t="s">
        <v>118</v>
      </c>
      <c r="B110" s="154"/>
      <c r="C110" s="154"/>
      <c r="D110" s="154"/>
      <c r="E110" s="154"/>
      <c r="F110" s="154"/>
      <c r="G110" s="154"/>
      <c r="H110" s="154"/>
      <c r="I110" s="154"/>
      <c r="J110" s="154"/>
      <c r="K110" s="155" t="s">
        <v>101</v>
      </c>
    </row>
    <row r="111" spans="1:11" x14ac:dyDescent="0.25">
      <c r="A111" s="156" t="s">
        <v>102</v>
      </c>
      <c r="B111" s="157"/>
      <c r="C111" s="160" t="s">
        <v>103</v>
      </c>
      <c r="D111" s="153" t="s">
        <v>104</v>
      </c>
      <c r="E111" s="162"/>
      <c r="F111" s="160" t="s">
        <v>105</v>
      </c>
      <c r="G111" s="160" t="s">
        <v>106</v>
      </c>
      <c r="H111" s="160" t="s">
        <v>107</v>
      </c>
      <c r="I111" s="160" t="s">
        <v>108</v>
      </c>
      <c r="J111" s="160" t="s">
        <v>109</v>
      </c>
      <c r="K111" s="155"/>
    </row>
    <row r="112" spans="1:11" ht="30" x14ac:dyDescent="0.25">
      <c r="A112" s="158"/>
      <c r="B112" s="159"/>
      <c r="C112" s="161"/>
      <c r="D112" s="70" t="s">
        <v>110</v>
      </c>
      <c r="E112" s="69" t="s">
        <v>111</v>
      </c>
      <c r="F112" s="161"/>
      <c r="G112" s="161"/>
      <c r="H112" s="161"/>
      <c r="I112" s="161"/>
      <c r="J112" s="161"/>
      <c r="K112" s="155"/>
    </row>
    <row r="113" spans="1:11" x14ac:dyDescent="0.25">
      <c r="A113" s="163">
        <v>2027</v>
      </c>
      <c r="B113" s="163"/>
      <c r="C113" s="72">
        <v>-2843.477744748001</v>
      </c>
      <c r="D113" s="73">
        <v>32.980000000000473</v>
      </c>
      <c r="E113" s="74"/>
      <c r="F113" s="75">
        <f t="shared" ref="F113:F136" si="15">C113/D113</f>
        <v>-86.218245747360825</v>
      </c>
      <c r="G113" s="76">
        <f t="shared" ref="G113:G136" si="16">$C$137/$D$137</f>
        <v>114.05710584341304</v>
      </c>
      <c r="H113" s="77">
        <f>C137/E137</f>
        <v>88.006409524677409</v>
      </c>
      <c r="I113" s="78">
        <f t="shared" ref="I113:I136" si="17">G113*D113</f>
        <v>3761.6033507158158</v>
      </c>
      <c r="J113" s="79">
        <f t="shared" ref="J113:J136" si="18">H113*D113</f>
        <v>2902.4513861239025</v>
      </c>
      <c r="K113" s="166" t="s">
        <v>119</v>
      </c>
    </row>
    <row r="114" spans="1:11" x14ac:dyDescent="0.25">
      <c r="A114" s="163">
        <v>2028</v>
      </c>
      <c r="B114" s="163"/>
      <c r="C114" s="72">
        <v>3451.1114857877255</v>
      </c>
      <c r="D114" s="73">
        <v>88.740000000000691</v>
      </c>
      <c r="E114" s="74"/>
      <c r="F114" s="75">
        <f t="shared" si="15"/>
        <v>38.890145208335575</v>
      </c>
      <c r="G114" s="76">
        <f t="shared" si="16"/>
        <v>114.05710584341304</v>
      </c>
      <c r="H114" s="77">
        <f t="shared" ref="H114:H136" si="19">H113*(1+$B$5)</f>
        <v>89.766537715170955</v>
      </c>
      <c r="I114" s="78">
        <f t="shared" si="17"/>
        <v>10121.427572544551</v>
      </c>
      <c r="J114" s="79">
        <f t="shared" si="18"/>
        <v>7965.8825568443326</v>
      </c>
      <c r="K114" s="167"/>
    </row>
    <row r="115" spans="1:11" x14ac:dyDescent="0.25">
      <c r="A115" s="163">
        <v>2029</v>
      </c>
      <c r="B115" s="163"/>
      <c r="C115" s="72">
        <v>7657.9782011723728</v>
      </c>
      <c r="D115" s="73">
        <v>209.02999999999975</v>
      </c>
      <c r="E115" s="74"/>
      <c r="F115" s="75">
        <f t="shared" si="15"/>
        <v>36.635785299585621</v>
      </c>
      <c r="G115" s="76">
        <f t="shared" si="16"/>
        <v>114.05710584341304</v>
      </c>
      <c r="H115" s="77">
        <f t="shared" si="19"/>
        <v>91.561868469474376</v>
      </c>
      <c r="I115" s="78">
        <f t="shared" si="17"/>
        <v>23841.356834448598</v>
      </c>
      <c r="J115" s="79">
        <f t="shared" si="18"/>
        <v>19139.177366174205</v>
      </c>
      <c r="K115" s="167"/>
    </row>
    <row r="116" spans="1:11" x14ac:dyDescent="0.25">
      <c r="A116" s="163">
        <v>2030</v>
      </c>
      <c r="B116" s="163"/>
      <c r="C116" s="72">
        <v>21210.769960729289</v>
      </c>
      <c r="D116" s="73">
        <v>207.22000000000116</v>
      </c>
      <c r="E116" s="74"/>
      <c r="F116" s="75">
        <f t="shared" si="15"/>
        <v>102.35870070808402</v>
      </c>
      <c r="G116" s="76">
        <f t="shared" si="16"/>
        <v>114.05710584341304</v>
      </c>
      <c r="H116" s="77">
        <f t="shared" si="19"/>
        <v>93.39310583886386</v>
      </c>
      <c r="I116" s="78">
        <f t="shared" si="17"/>
        <v>23634.913472872184</v>
      </c>
      <c r="J116" s="79">
        <f t="shared" si="18"/>
        <v>19352.919391929478</v>
      </c>
      <c r="K116" s="167"/>
    </row>
    <row r="117" spans="1:11" x14ac:dyDescent="0.25">
      <c r="A117" s="163">
        <v>2031</v>
      </c>
      <c r="B117" s="163"/>
      <c r="C117" s="72">
        <v>25541.979552599427</v>
      </c>
      <c r="D117" s="73">
        <v>229.76999999999953</v>
      </c>
      <c r="E117" s="74"/>
      <c r="F117" s="75">
        <f t="shared" si="15"/>
        <v>111.16324825956164</v>
      </c>
      <c r="G117" s="76">
        <f t="shared" si="16"/>
        <v>114.05710584341304</v>
      </c>
      <c r="H117" s="77">
        <f t="shared" si="19"/>
        <v>95.260967955641135</v>
      </c>
      <c r="I117" s="78">
        <f t="shared" si="17"/>
        <v>26206.901209640961</v>
      </c>
      <c r="J117" s="79">
        <f t="shared" si="18"/>
        <v>21888.112607167619</v>
      </c>
      <c r="K117" s="167"/>
    </row>
    <row r="118" spans="1:11" x14ac:dyDescent="0.25">
      <c r="A118" s="163">
        <v>2032</v>
      </c>
      <c r="B118" s="163"/>
      <c r="C118" s="72">
        <v>30643.999006074038</v>
      </c>
      <c r="D118" s="73">
        <v>280.79000000000087</v>
      </c>
      <c r="E118" s="74"/>
      <c r="F118" s="75">
        <f t="shared" si="15"/>
        <v>109.13493716326772</v>
      </c>
      <c r="G118" s="76">
        <f t="shared" si="16"/>
        <v>114.05710584341304</v>
      </c>
      <c r="H118" s="77">
        <f t="shared" si="19"/>
        <v>97.166187314753955</v>
      </c>
      <c r="I118" s="78">
        <f t="shared" si="17"/>
        <v>32026.094749772048</v>
      </c>
      <c r="J118" s="79">
        <f t="shared" si="18"/>
        <v>27283.293736109848</v>
      </c>
      <c r="K118" s="167"/>
    </row>
    <row r="119" spans="1:11" x14ac:dyDescent="0.25">
      <c r="A119" s="163">
        <v>2033</v>
      </c>
      <c r="B119" s="163"/>
      <c r="C119" s="72">
        <v>45331.457102948334</v>
      </c>
      <c r="D119" s="73">
        <v>388.49000000000069</v>
      </c>
      <c r="E119" s="74"/>
      <c r="F119" s="75">
        <f t="shared" si="15"/>
        <v>116.68629077440411</v>
      </c>
      <c r="G119" s="76">
        <f t="shared" si="16"/>
        <v>114.05710584341304</v>
      </c>
      <c r="H119" s="77">
        <f t="shared" si="19"/>
        <v>99.109511061049034</v>
      </c>
      <c r="I119" s="78">
        <f t="shared" si="17"/>
        <v>44310.045049107612</v>
      </c>
      <c r="J119" s="79">
        <f t="shared" si="18"/>
        <v>38503.05395210701</v>
      </c>
      <c r="K119" s="167"/>
    </row>
    <row r="120" spans="1:11" x14ac:dyDescent="0.25">
      <c r="A120" s="163">
        <v>2034</v>
      </c>
      <c r="B120" s="163"/>
      <c r="C120" s="72">
        <v>55474.471109220322</v>
      </c>
      <c r="D120" s="73">
        <v>524.59000000000015</v>
      </c>
      <c r="E120" s="74"/>
      <c r="F120" s="75">
        <f t="shared" si="15"/>
        <v>105.74824359827733</v>
      </c>
      <c r="G120" s="76">
        <f t="shared" si="16"/>
        <v>114.05710584341304</v>
      </c>
      <c r="H120" s="77">
        <f t="shared" si="19"/>
        <v>101.09170128227002</v>
      </c>
      <c r="I120" s="78">
        <f t="shared" si="17"/>
        <v>59833.217154396065</v>
      </c>
      <c r="J120" s="79">
        <f t="shared" si="18"/>
        <v>53031.695575666046</v>
      </c>
      <c r="K120" s="167"/>
    </row>
    <row r="121" spans="1:11" x14ac:dyDescent="0.25">
      <c r="A121" s="163">
        <v>2035</v>
      </c>
      <c r="B121" s="163"/>
      <c r="C121" s="72">
        <v>51472.607278527634</v>
      </c>
      <c r="D121" s="73">
        <v>447.85000000000036</v>
      </c>
      <c r="E121" s="74"/>
      <c r="F121" s="75">
        <f t="shared" si="15"/>
        <v>114.93269460428178</v>
      </c>
      <c r="G121" s="76">
        <f t="shared" si="16"/>
        <v>114.05710584341304</v>
      </c>
      <c r="H121" s="77">
        <f t="shared" si="19"/>
        <v>103.11353530791543</v>
      </c>
      <c r="I121" s="78">
        <f t="shared" si="17"/>
        <v>51080.474851972569</v>
      </c>
      <c r="J121" s="79">
        <f t="shared" si="18"/>
        <v>46179.396787649959</v>
      </c>
      <c r="K121" s="167"/>
    </row>
    <row r="122" spans="1:11" x14ac:dyDescent="0.25">
      <c r="A122" s="163">
        <v>2036</v>
      </c>
      <c r="B122" s="163"/>
      <c r="C122" s="72">
        <v>54652.741565939039</v>
      </c>
      <c r="D122" s="73">
        <v>523.92000000000007</v>
      </c>
      <c r="E122" s="74"/>
      <c r="F122" s="75">
        <f t="shared" si="15"/>
        <v>104.31505108783598</v>
      </c>
      <c r="G122" s="76">
        <f t="shared" si="16"/>
        <v>114.05710584341304</v>
      </c>
      <c r="H122" s="77">
        <f t="shared" si="19"/>
        <v>105.17580601407374</v>
      </c>
      <c r="I122" s="78">
        <f t="shared" si="17"/>
        <v>59756.798893480969</v>
      </c>
      <c r="J122" s="79">
        <f t="shared" si="18"/>
        <v>55103.708286893525</v>
      </c>
      <c r="K122" s="167"/>
    </row>
    <row r="123" spans="1:11" x14ac:dyDescent="0.25">
      <c r="A123" s="163">
        <v>2037</v>
      </c>
      <c r="B123" s="163"/>
      <c r="C123" s="72">
        <v>55675.295923500846</v>
      </c>
      <c r="D123" s="73">
        <v>513.35999999999967</v>
      </c>
      <c r="E123" s="74"/>
      <c r="F123" s="75">
        <f t="shared" si="15"/>
        <v>108.45273477384464</v>
      </c>
      <c r="G123" s="76">
        <f t="shared" si="16"/>
        <v>114.05710584341304</v>
      </c>
      <c r="H123" s="77">
        <f t="shared" si="19"/>
        <v>107.27932213435523</v>
      </c>
      <c r="I123" s="78">
        <f t="shared" si="17"/>
        <v>58552.355855774484</v>
      </c>
      <c r="J123" s="79">
        <f t="shared" si="18"/>
        <v>55072.912810892565</v>
      </c>
      <c r="K123" s="167"/>
    </row>
    <row r="124" spans="1:11" x14ac:dyDescent="0.25">
      <c r="A124" s="163">
        <v>2038</v>
      </c>
      <c r="B124" s="163"/>
      <c r="C124" s="72">
        <v>61601.171004447271</v>
      </c>
      <c r="D124" s="73">
        <v>536.65999999999985</v>
      </c>
      <c r="E124" s="74"/>
      <c r="F124" s="75">
        <f t="shared" si="15"/>
        <v>114.78621660725094</v>
      </c>
      <c r="G124" s="76">
        <f t="shared" si="16"/>
        <v>114.05710584341304</v>
      </c>
      <c r="H124" s="77">
        <f t="shared" si="19"/>
        <v>109.42490857704233</v>
      </c>
      <c r="I124" s="78">
        <f t="shared" si="17"/>
        <v>61209.886421926029</v>
      </c>
      <c r="J124" s="79">
        <f t="shared" si="18"/>
        <v>58723.971436955522</v>
      </c>
      <c r="K124" s="167"/>
    </row>
    <row r="125" spans="1:11" x14ac:dyDescent="0.25">
      <c r="A125" s="163">
        <v>2039</v>
      </c>
      <c r="B125" s="163"/>
      <c r="C125" s="72">
        <v>72583.356198117835</v>
      </c>
      <c r="D125" s="73">
        <v>597.60999999999967</v>
      </c>
      <c r="E125" s="74"/>
      <c r="F125" s="75">
        <f t="shared" si="15"/>
        <v>121.45606030373969</v>
      </c>
      <c r="G125" s="76">
        <f t="shared" si="16"/>
        <v>114.05710584341304</v>
      </c>
      <c r="H125" s="77">
        <f t="shared" si="19"/>
        <v>111.61340674858317</v>
      </c>
      <c r="I125" s="78">
        <f t="shared" si="17"/>
        <v>68161.667023082031</v>
      </c>
      <c r="J125" s="79">
        <f t="shared" si="18"/>
        <v>66701.288007020747</v>
      </c>
      <c r="K125" s="167"/>
    </row>
    <row r="126" spans="1:11" x14ac:dyDescent="0.25">
      <c r="A126" s="163">
        <v>2040</v>
      </c>
      <c r="B126" s="163"/>
      <c r="C126" s="72">
        <v>88222.336017370108</v>
      </c>
      <c r="D126" s="73">
        <v>711.65999999999985</v>
      </c>
      <c r="E126" s="74"/>
      <c r="F126" s="75">
        <f t="shared" si="15"/>
        <v>123.96697301712915</v>
      </c>
      <c r="G126" s="76">
        <f t="shared" si="16"/>
        <v>114.05710584341304</v>
      </c>
      <c r="H126" s="77">
        <f t="shared" si="19"/>
        <v>113.84567488355484</v>
      </c>
      <c r="I126" s="78">
        <f t="shared" si="17"/>
        <v>81169.879944523302</v>
      </c>
      <c r="J126" s="79">
        <f t="shared" si="18"/>
        <v>81019.412987630611</v>
      </c>
      <c r="K126" s="167"/>
    </row>
    <row r="127" spans="1:11" x14ac:dyDescent="0.25">
      <c r="A127" s="163">
        <v>2041</v>
      </c>
      <c r="B127" s="163"/>
      <c r="C127" s="72">
        <v>89796.014095326769</v>
      </c>
      <c r="D127" s="73">
        <v>721.39999999999964</v>
      </c>
      <c r="E127" s="74"/>
      <c r="F127" s="75">
        <f t="shared" si="15"/>
        <v>124.47465219756974</v>
      </c>
      <c r="G127" s="76">
        <f t="shared" si="16"/>
        <v>114.05710584341304</v>
      </c>
      <c r="H127" s="77">
        <f t="shared" si="19"/>
        <v>116.12258838122594</v>
      </c>
      <c r="I127" s="78">
        <f t="shared" si="17"/>
        <v>82280.796155438133</v>
      </c>
      <c r="J127" s="79">
        <f t="shared" si="18"/>
        <v>83770.83525821635</v>
      </c>
      <c r="K127" s="167"/>
    </row>
    <row r="128" spans="1:11" x14ac:dyDescent="0.25">
      <c r="A128" s="163">
        <v>2042</v>
      </c>
      <c r="B128" s="163"/>
      <c r="C128" s="72">
        <v>103563.19867486111</v>
      </c>
      <c r="D128" s="73">
        <v>824.6899999999996</v>
      </c>
      <c r="E128" s="74"/>
      <c r="F128" s="75">
        <f t="shared" si="15"/>
        <v>125.57833692037148</v>
      </c>
      <c r="G128" s="76">
        <f t="shared" si="16"/>
        <v>114.05710584341304</v>
      </c>
      <c r="H128" s="77">
        <f t="shared" si="19"/>
        <v>118.44504014885045</v>
      </c>
      <c r="I128" s="78">
        <f t="shared" si="17"/>
        <v>94061.754618004255</v>
      </c>
      <c r="J128" s="79">
        <f t="shared" si="18"/>
        <v>97680.440160355429</v>
      </c>
      <c r="K128" s="167"/>
    </row>
    <row r="129" spans="1:11" x14ac:dyDescent="0.25">
      <c r="A129" s="163">
        <v>2043</v>
      </c>
      <c r="B129" s="163"/>
      <c r="C129" s="72">
        <v>106228.85503894038</v>
      </c>
      <c r="D129" s="73">
        <v>842.67999999999938</v>
      </c>
      <c r="E129" s="74"/>
      <c r="F129" s="75">
        <f t="shared" si="15"/>
        <v>126.06072891125986</v>
      </c>
      <c r="G129" s="76">
        <f t="shared" si="16"/>
        <v>114.05710584341304</v>
      </c>
      <c r="H129" s="77">
        <f t="shared" si="19"/>
        <v>120.81394095182746</v>
      </c>
      <c r="I129" s="78">
        <f t="shared" si="17"/>
        <v>96113.641952127233</v>
      </c>
      <c r="J129" s="79">
        <f t="shared" si="18"/>
        <v>101807.49176128588</v>
      </c>
      <c r="K129" s="167"/>
    </row>
    <row r="130" spans="1:11" x14ac:dyDescent="0.25">
      <c r="A130" s="163">
        <v>2044</v>
      </c>
      <c r="B130" s="163"/>
      <c r="C130" s="72">
        <v>106380.67945991806</v>
      </c>
      <c r="D130" s="73">
        <v>832.80000000000018</v>
      </c>
      <c r="E130" s="74"/>
      <c r="F130" s="75">
        <f t="shared" si="15"/>
        <v>127.73856803544433</v>
      </c>
      <c r="G130" s="76">
        <f t="shared" si="16"/>
        <v>114.05710584341304</v>
      </c>
      <c r="H130" s="77">
        <f t="shared" si="19"/>
        <v>123.23021977086401</v>
      </c>
      <c r="I130" s="78">
        <f t="shared" si="17"/>
        <v>94986.757746394404</v>
      </c>
      <c r="J130" s="79">
        <f t="shared" si="18"/>
        <v>102626.12702517558</v>
      </c>
      <c r="K130" s="167"/>
    </row>
    <row r="131" spans="1:11" x14ac:dyDescent="0.25">
      <c r="A131" s="163">
        <v>2045</v>
      </c>
      <c r="B131" s="163"/>
      <c r="C131" s="72">
        <v>128645.98538821336</v>
      </c>
      <c r="D131" s="73">
        <v>968.44999999999982</v>
      </c>
      <c r="E131" s="74"/>
      <c r="F131" s="75">
        <f t="shared" si="15"/>
        <v>132.83699250164014</v>
      </c>
      <c r="G131" s="76">
        <f t="shared" si="16"/>
        <v>114.05710584341304</v>
      </c>
      <c r="H131" s="77">
        <f t="shared" si="19"/>
        <v>125.69482416628129</v>
      </c>
      <c r="I131" s="78">
        <f t="shared" si="17"/>
        <v>110458.60415405333</v>
      </c>
      <c r="J131" s="79">
        <f t="shared" si="18"/>
        <v>121729.1524638351</v>
      </c>
      <c r="K131" s="167"/>
    </row>
    <row r="132" spans="1:11" x14ac:dyDescent="0.25">
      <c r="A132" s="163">
        <v>2046</v>
      </c>
      <c r="B132" s="163"/>
      <c r="C132" s="72">
        <v>116174.95316154254</v>
      </c>
      <c r="D132" s="73">
        <v>902.85000000000036</v>
      </c>
      <c r="E132" s="74"/>
      <c r="F132" s="75">
        <f t="shared" si="15"/>
        <v>128.67580789892284</v>
      </c>
      <c r="G132" s="76">
        <f t="shared" si="16"/>
        <v>114.05710584341304</v>
      </c>
      <c r="H132" s="77">
        <f t="shared" si="19"/>
        <v>128.20872064960693</v>
      </c>
      <c r="I132" s="78">
        <f t="shared" si="17"/>
        <v>102976.4580107255</v>
      </c>
      <c r="J132" s="79">
        <f t="shared" si="18"/>
        <v>115753.24343849767</v>
      </c>
      <c r="K132" s="167"/>
    </row>
    <row r="133" spans="1:11" x14ac:dyDescent="0.25">
      <c r="A133" s="163">
        <v>2047</v>
      </c>
      <c r="B133" s="163"/>
      <c r="C133" s="72">
        <v>128708.45285663009</v>
      </c>
      <c r="D133" s="73">
        <v>960.23000000000229</v>
      </c>
      <c r="E133" s="74"/>
      <c r="F133" s="75">
        <f t="shared" si="15"/>
        <v>134.03919150269184</v>
      </c>
      <c r="G133" s="76">
        <f t="shared" si="16"/>
        <v>114.05710584341304</v>
      </c>
      <c r="H133" s="77">
        <f t="shared" si="19"/>
        <v>130.77289506259908</v>
      </c>
      <c r="I133" s="78">
        <f t="shared" si="17"/>
        <v>109521.05474402076</v>
      </c>
      <c r="J133" s="79">
        <f t="shared" si="18"/>
        <v>125572.05702595982</v>
      </c>
      <c r="K133" s="167"/>
    </row>
    <row r="134" spans="1:11" x14ac:dyDescent="0.25">
      <c r="A134" s="163">
        <v>2048</v>
      </c>
      <c r="B134" s="163"/>
      <c r="C134" s="72">
        <v>111750.3773796187</v>
      </c>
      <c r="D134" s="73">
        <v>1042.6099999999997</v>
      </c>
      <c r="E134" s="74"/>
      <c r="F134" s="75">
        <f t="shared" si="15"/>
        <v>107.18329709058875</v>
      </c>
      <c r="G134" s="76">
        <f t="shared" si="16"/>
        <v>114.05710584341304</v>
      </c>
      <c r="H134" s="77">
        <f t="shared" si="19"/>
        <v>133.38835296385105</v>
      </c>
      <c r="I134" s="78">
        <f t="shared" si="17"/>
        <v>118917.07912340084</v>
      </c>
      <c r="J134" s="79">
        <f t="shared" si="18"/>
        <v>139072.03068364071</v>
      </c>
      <c r="K134" s="167"/>
    </row>
    <row r="135" spans="1:11" x14ac:dyDescent="0.25">
      <c r="A135" s="163">
        <v>2049</v>
      </c>
      <c r="B135" s="163"/>
      <c r="C135" s="72">
        <v>127523.91499592864</v>
      </c>
      <c r="D135" s="73">
        <v>1107.6599999999999</v>
      </c>
      <c r="E135" s="74"/>
      <c r="F135" s="75">
        <f t="shared" si="15"/>
        <v>115.12911452605371</v>
      </c>
      <c r="G135" s="76">
        <f t="shared" si="16"/>
        <v>114.05710584341304</v>
      </c>
      <c r="H135" s="77">
        <f t="shared" si="19"/>
        <v>136.05612002312807</v>
      </c>
      <c r="I135" s="78">
        <f t="shared" si="17"/>
        <v>126336.49385851488</v>
      </c>
      <c r="J135" s="79">
        <f t="shared" si="18"/>
        <v>150703.92190481801</v>
      </c>
      <c r="K135" s="167"/>
    </row>
    <row r="136" spans="1:11" x14ac:dyDescent="0.25">
      <c r="A136" s="163">
        <v>2050</v>
      </c>
      <c r="B136" s="163"/>
      <c r="C136" s="72">
        <v>129746.76526328828</v>
      </c>
      <c r="D136" s="73">
        <v>978.75999999999931</v>
      </c>
      <c r="E136" s="74"/>
      <c r="F136" s="75">
        <f t="shared" si="15"/>
        <v>132.56239043615224</v>
      </c>
      <c r="G136" s="76">
        <f t="shared" si="16"/>
        <v>114.05710584341304</v>
      </c>
      <c r="H136" s="77">
        <f t="shared" si="19"/>
        <v>138.77724242359065</v>
      </c>
      <c r="I136" s="78">
        <f t="shared" si="17"/>
        <v>111634.53291529887</v>
      </c>
      <c r="J136" s="79">
        <f t="shared" si="18"/>
        <v>135829.61379451348</v>
      </c>
      <c r="K136" s="168"/>
    </row>
    <row r="137" spans="1:11" x14ac:dyDescent="0.25">
      <c r="A137" s="169" t="s">
        <v>113</v>
      </c>
      <c r="B137" s="169"/>
      <c r="C137" s="80">
        <f>NPV($B$4,C114:C136)+C113</f>
        <v>674239.84459533088</v>
      </c>
      <c r="D137" s="81">
        <f>NPV($B$4,D114:D136)+D113</f>
        <v>5911.4234015457369</v>
      </c>
      <c r="E137" s="81">
        <f>NPV($B$6,D114:E136)+D113</f>
        <v>7661.2584042105582</v>
      </c>
      <c r="F137" s="82"/>
      <c r="G137" s="82"/>
      <c r="H137" s="83"/>
      <c r="I137" s="80">
        <f>NPV($B$4,I114:I136)+I113</f>
        <v>674239.84459533135</v>
      </c>
      <c r="J137" s="80">
        <f>NPV($B$4,J114:J136)+J113</f>
        <v>674239.84459533158</v>
      </c>
    </row>
  </sheetData>
  <mergeCells count="144">
    <mergeCell ref="A137:B137"/>
    <mergeCell ref="A128:B128"/>
    <mergeCell ref="A129:B129"/>
    <mergeCell ref="A130:B130"/>
    <mergeCell ref="A131:B131"/>
    <mergeCell ref="A132:B132"/>
    <mergeCell ref="A133:B133"/>
    <mergeCell ref="A122:B122"/>
    <mergeCell ref="A123:B123"/>
    <mergeCell ref="A124:B124"/>
    <mergeCell ref="A125:B125"/>
    <mergeCell ref="A126:B126"/>
    <mergeCell ref="A127:B127"/>
    <mergeCell ref="A113:B113"/>
    <mergeCell ref="K113:K136"/>
    <mergeCell ref="A114:B114"/>
    <mergeCell ref="A115:B115"/>
    <mergeCell ref="A116:B116"/>
    <mergeCell ref="A117:B117"/>
    <mergeCell ref="A118:B118"/>
    <mergeCell ref="A119:B119"/>
    <mergeCell ref="A120:B120"/>
    <mergeCell ref="A121:B121"/>
    <mergeCell ref="A134:B134"/>
    <mergeCell ref="A135:B135"/>
    <mergeCell ref="A136:B136"/>
    <mergeCell ref="A110:J110"/>
    <mergeCell ref="K110:K112"/>
    <mergeCell ref="A111:B112"/>
    <mergeCell ref="C111:C112"/>
    <mergeCell ref="D111:E111"/>
    <mergeCell ref="F111:F112"/>
    <mergeCell ref="G111:G112"/>
    <mergeCell ref="H111:H112"/>
    <mergeCell ref="I111:I112"/>
    <mergeCell ref="J111:J112"/>
    <mergeCell ref="J77:J78"/>
    <mergeCell ref="A79:B79"/>
    <mergeCell ref="A98:B98"/>
    <mergeCell ref="A99:B99"/>
    <mergeCell ref="A100:B100"/>
    <mergeCell ref="A101:B101"/>
    <mergeCell ref="A102:B102"/>
    <mergeCell ref="A103:B103"/>
    <mergeCell ref="A92:B92"/>
    <mergeCell ref="A93:B93"/>
    <mergeCell ref="A94:B94"/>
    <mergeCell ref="A95:B95"/>
    <mergeCell ref="A96:B96"/>
    <mergeCell ref="A97:B97"/>
    <mergeCell ref="K79:K102"/>
    <mergeCell ref="A80:B80"/>
    <mergeCell ref="A81:B81"/>
    <mergeCell ref="A82:B82"/>
    <mergeCell ref="A83:B83"/>
    <mergeCell ref="A84:B84"/>
    <mergeCell ref="A85:B85"/>
    <mergeCell ref="A68:B68"/>
    <mergeCell ref="A69:B69"/>
    <mergeCell ref="A76:J76"/>
    <mergeCell ref="K76:K78"/>
    <mergeCell ref="A77:B78"/>
    <mergeCell ref="C77:C78"/>
    <mergeCell ref="D77:E77"/>
    <mergeCell ref="F77:F78"/>
    <mergeCell ref="G77:G78"/>
    <mergeCell ref="H77:H78"/>
    <mergeCell ref="A86:B86"/>
    <mergeCell ref="A87:B87"/>
    <mergeCell ref="A88:B88"/>
    <mergeCell ref="A89:B89"/>
    <mergeCell ref="A90:B90"/>
    <mergeCell ref="A91:B91"/>
    <mergeCell ref="I77:I78"/>
    <mergeCell ref="H43:H44"/>
    <mergeCell ref="I43:I44"/>
    <mergeCell ref="A62:B62"/>
    <mergeCell ref="A63:B63"/>
    <mergeCell ref="A64:B64"/>
    <mergeCell ref="A65:B65"/>
    <mergeCell ref="A66:B66"/>
    <mergeCell ref="A67:B67"/>
    <mergeCell ref="A56:B56"/>
    <mergeCell ref="A57:B57"/>
    <mergeCell ref="A58:B58"/>
    <mergeCell ref="A59:B59"/>
    <mergeCell ref="A60:B60"/>
    <mergeCell ref="A61:B61"/>
    <mergeCell ref="J43:J44"/>
    <mergeCell ref="A45:B45"/>
    <mergeCell ref="K45:K68"/>
    <mergeCell ref="A46:B46"/>
    <mergeCell ref="A47:B47"/>
    <mergeCell ref="A48:B48"/>
    <mergeCell ref="A49:B49"/>
    <mergeCell ref="A32:B32"/>
    <mergeCell ref="A33:B33"/>
    <mergeCell ref="A34:B34"/>
    <mergeCell ref="A35:B35"/>
    <mergeCell ref="A42:J42"/>
    <mergeCell ref="K42:K44"/>
    <mergeCell ref="A43:B44"/>
    <mergeCell ref="C43:C44"/>
    <mergeCell ref="D43:E43"/>
    <mergeCell ref="F43:F44"/>
    <mergeCell ref="A50:B50"/>
    <mergeCell ref="A51:B51"/>
    <mergeCell ref="A52:B52"/>
    <mergeCell ref="A53:B53"/>
    <mergeCell ref="A54:B54"/>
    <mergeCell ref="A55:B55"/>
    <mergeCell ref="G43:G44"/>
    <mergeCell ref="A11:B11"/>
    <mergeCell ref="K11:K34"/>
    <mergeCell ref="A12:B12"/>
    <mergeCell ref="A13:B13"/>
    <mergeCell ref="A14:B14"/>
    <mergeCell ref="A15:B15"/>
    <mergeCell ref="A16:B16"/>
    <mergeCell ref="A17:B17"/>
    <mergeCell ref="A18:B18"/>
    <mergeCell ref="A19:B19"/>
    <mergeCell ref="A26:B26"/>
    <mergeCell ref="A27:B27"/>
    <mergeCell ref="A28:B28"/>
    <mergeCell ref="A29:B29"/>
    <mergeCell ref="A30:B30"/>
    <mergeCell ref="A31:B31"/>
    <mergeCell ref="A20:B20"/>
    <mergeCell ref="A21:B21"/>
    <mergeCell ref="A22:B22"/>
    <mergeCell ref="A23:B23"/>
    <mergeCell ref="A24:B24"/>
    <mergeCell ref="A25:B25"/>
    <mergeCell ref="A8:J8"/>
    <mergeCell ref="K8:K10"/>
    <mergeCell ref="A9:B10"/>
    <mergeCell ref="C9:C10"/>
    <mergeCell ref="D9:E9"/>
    <mergeCell ref="F9:F10"/>
    <mergeCell ref="G9:G10"/>
    <mergeCell ref="H9:H10"/>
    <mergeCell ref="I9:I10"/>
    <mergeCell ref="J9:J10"/>
  </mergeCells>
  <pageMargins left="0.7" right="0.7" top="0.75" bottom="0.75" header="0.3" footer="0.3"/>
  <pageSetup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28037-7A1F-491D-8F12-AB37D46360C0}">
  <dimension ref="A1:M105"/>
  <sheetViews>
    <sheetView topLeftCell="A53" workbookViewId="0">
      <selection activeCell="N50" sqref="N50:N73"/>
    </sheetView>
  </sheetViews>
  <sheetFormatPr defaultColWidth="8.7109375" defaultRowHeight="15" x14ac:dyDescent="0.25"/>
  <cols>
    <col min="1" max="1" width="24" style="59" customWidth="1"/>
    <col min="2" max="2" width="16.5703125" style="59" customWidth="1"/>
    <col min="3" max="3" width="15.7109375" style="59" customWidth="1"/>
    <col min="4" max="4" width="14.28515625" style="59" customWidth="1"/>
    <col min="5" max="5" width="14.140625" style="59" customWidth="1"/>
    <col min="6" max="6" width="14.85546875" style="59" customWidth="1"/>
    <col min="7" max="7" width="13.7109375" style="59" customWidth="1"/>
    <col min="8" max="9" width="14.5703125" style="59" customWidth="1"/>
    <col min="10" max="10" width="17" style="59" customWidth="1"/>
    <col min="11" max="11" width="31" style="59" customWidth="1"/>
    <col min="12" max="12" width="18.85546875" style="59" customWidth="1"/>
    <col min="13" max="13" width="21.5703125" style="59" customWidth="1"/>
    <col min="14" max="16384" width="8.7109375" style="59"/>
  </cols>
  <sheetData>
    <row r="1" spans="1:12" x14ac:dyDescent="0.25">
      <c r="A1" s="59" t="s">
        <v>95</v>
      </c>
    </row>
    <row r="3" spans="1:12" x14ac:dyDescent="0.25">
      <c r="A3" s="62" t="s">
        <v>143</v>
      </c>
      <c r="B3" s="75">
        <f>C39</f>
        <v>2004142.2668379904</v>
      </c>
    </row>
    <row r="4" spans="1:12" x14ac:dyDescent="0.25">
      <c r="A4" s="62" t="s">
        <v>144</v>
      </c>
      <c r="B4" s="75">
        <f>C74</f>
        <v>501963.09676970507</v>
      </c>
    </row>
    <row r="5" spans="1:12" x14ac:dyDescent="0.25">
      <c r="A5" s="62" t="s">
        <v>145</v>
      </c>
      <c r="B5" s="104">
        <f>SUM(B3:B4)</f>
        <v>2506105.3636076953</v>
      </c>
    </row>
    <row r="6" spans="1:12" x14ac:dyDescent="0.25">
      <c r="B6" s="60"/>
    </row>
    <row r="7" spans="1:12" x14ac:dyDescent="0.25">
      <c r="A7" s="61" t="s">
        <v>96</v>
      </c>
      <c r="B7" s="60"/>
    </row>
    <row r="8" spans="1:12" x14ac:dyDescent="0.25">
      <c r="A8" s="62" t="s">
        <v>97</v>
      </c>
      <c r="B8" s="63">
        <v>6.6500000000000004E-2</v>
      </c>
    </row>
    <row r="9" spans="1:12" x14ac:dyDescent="0.25">
      <c r="A9" s="62" t="s">
        <v>98</v>
      </c>
      <c r="B9" s="64">
        <v>0.02</v>
      </c>
    </row>
    <row r="10" spans="1:12" ht="30" x14ac:dyDescent="0.25">
      <c r="A10" s="65" t="s">
        <v>99</v>
      </c>
      <c r="B10" s="66">
        <f>((1+B8)/(1+B9))-1</f>
        <v>4.5588235294117707E-2</v>
      </c>
    </row>
    <row r="11" spans="1:12" x14ac:dyDescent="0.25">
      <c r="A11" s="67"/>
      <c r="B11" s="68"/>
    </row>
    <row r="12" spans="1:12" x14ac:dyDescent="0.25">
      <c r="A12" s="153" t="s">
        <v>146</v>
      </c>
      <c r="B12" s="154"/>
      <c r="C12" s="154"/>
      <c r="D12" s="154"/>
      <c r="E12" s="154"/>
      <c r="F12" s="154"/>
      <c r="G12" s="154"/>
      <c r="H12" s="154"/>
      <c r="I12" s="154"/>
      <c r="J12" s="154"/>
      <c r="K12" s="155" t="s">
        <v>101</v>
      </c>
      <c r="L12"/>
    </row>
    <row r="13" spans="1:12" x14ac:dyDescent="0.25">
      <c r="A13" s="156" t="s">
        <v>102</v>
      </c>
      <c r="B13" s="157"/>
      <c r="C13" s="160" t="s">
        <v>103</v>
      </c>
      <c r="D13" s="153" t="s">
        <v>104</v>
      </c>
      <c r="E13" s="162"/>
      <c r="F13" s="160" t="s">
        <v>105</v>
      </c>
      <c r="G13" s="160" t="s">
        <v>106</v>
      </c>
      <c r="H13" s="160" t="s">
        <v>107</v>
      </c>
      <c r="I13" s="160" t="s">
        <v>108</v>
      </c>
      <c r="J13" s="160" t="s">
        <v>109</v>
      </c>
      <c r="K13" s="155"/>
    </row>
    <row r="14" spans="1:12" ht="30" x14ac:dyDescent="0.25">
      <c r="A14" s="158"/>
      <c r="B14" s="159"/>
      <c r="C14" s="161"/>
      <c r="D14" s="70" t="s">
        <v>110</v>
      </c>
      <c r="E14" s="69" t="s">
        <v>111</v>
      </c>
      <c r="F14" s="161"/>
      <c r="G14" s="161"/>
      <c r="H14" s="161"/>
      <c r="I14" s="161"/>
      <c r="J14" s="161"/>
      <c r="K14" s="155"/>
    </row>
    <row r="15" spans="1:12" x14ac:dyDescent="0.25">
      <c r="A15" s="163">
        <v>2027</v>
      </c>
      <c r="B15" s="163"/>
      <c r="C15" s="72">
        <v>3016.6927515202842</v>
      </c>
      <c r="D15" s="170">
        <v>109.06999999999971</v>
      </c>
      <c r="E15" s="171"/>
      <c r="F15" s="75">
        <f t="shared" ref="F15:F38" si="0">C15/D15</f>
        <v>27.658318066565439</v>
      </c>
      <c r="G15" s="76">
        <f t="shared" ref="G15:G38" si="1">$C$39/$D$39</f>
        <v>137.98052519236211</v>
      </c>
      <c r="H15" s="77">
        <f>C39/E39</f>
        <v>107.23579723097637</v>
      </c>
      <c r="I15" s="78">
        <f t="shared" ref="I15:I38" si="2">G15*D15</f>
        <v>15049.535882730896</v>
      </c>
      <c r="J15" s="79">
        <f t="shared" ref="J15:J38" si="3">H15*D15</f>
        <v>11696.208403982562</v>
      </c>
      <c r="K15" s="167"/>
    </row>
    <row r="16" spans="1:12" x14ac:dyDescent="0.25">
      <c r="A16" s="163">
        <v>2028</v>
      </c>
      <c r="B16" s="163"/>
      <c r="C16" s="72">
        <v>6298.7565329874342</v>
      </c>
      <c r="D16" s="170">
        <v>258.10000000000036</v>
      </c>
      <c r="E16" s="171"/>
      <c r="F16" s="75">
        <f t="shared" si="0"/>
        <v>24.404325970505329</v>
      </c>
      <c r="G16" s="76">
        <f t="shared" si="1"/>
        <v>137.98052519236211</v>
      </c>
      <c r="H16" s="77">
        <f t="shared" ref="H16:H38" si="4">H15*(1+$B$9)</f>
        <v>109.38051317559591</v>
      </c>
      <c r="I16" s="78">
        <f t="shared" si="2"/>
        <v>35612.773552148712</v>
      </c>
      <c r="J16" s="79">
        <f t="shared" si="3"/>
        <v>28231.110450621345</v>
      </c>
      <c r="K16" s="167"/>
    </row>
    <row r="17" spans="1:11" x14ac:dyDescent="0.25">
      <c r="A17" s="163">
        <v>2029</v>
      </c>
      <c r="B17" s="163"/>
      <c r="C17" s="72">
        <v>27839.093693399627</v>
      </c>
      <c r="D17" s="170">
        <v>540.05999999999949</v>
      </c>
      <c r="E17" s="171"/>
      <c r="F17" s="75">
        <f t="shared" si="0"/>
        <v>51.548149637817382</v>
      </c>
      <c r="G17" s="76">
        <f t="shared" si="1"/>
        <v>137.98052519236211</v>
      </c>
      <c r="H17" s="77">
        <f t="shared" si="4"/>
        <v>111.56812343910782</v>
      </c>
      <c r="I17" s="78">
        <f t="shared" si="2"/>
        <v>74517.762435387005</v>
      </c>
      <c r="J17" s="79">
        <f t="shared" si="3"/>
        <v>60253.480744524517</v>
      </c>
      <c r="K17" s="167"/>
    </row>
    <row r="18" spans="1:11" x14ac:dyDescent="0.25">
      <c r="A18" s="163">
        <v>2030</v>
      </c>
      <c r="B18" s="163"/>
      <c r="C18" s="72">
        <v>58530.55856376572</v>
      </c>
      <c r="D18" s="170">
        <v>555.68000000000029</v>
      </c>
      <c r="E18" s="171"/>
      <c r="F18" s="75">
        <f t="shared" si="0"/>
        <v>105.33141117867422</v>
      </c>
      <c r="G18" s="76">
        <f t="shared" si="1"/>
        <v>137.98052519236211</v>
      </c>
      <c r="H18" s="77">
        <f t="shared" si="4"/>
        <v>113.79948590788997</v>
      </c>
      <c r="I18" s="78">
        <f t="shared" si="2"/>
        <v>76673.018238891818</v>
      </c>
      <c r="J18" s="79">
        <f t="shared" si="3"/>
        <v>63236.098329296336</v>
      </c>
      <c r="K18" s="167"/>
    </row>
    <row r="19" spans="1:11" x14ac:dyDescent="0.25">
      <c r="A19" s="163">
        <v>2031</v>
      </c>
      <c r="B19" s="163"/>
      <c r="C19" s="72">
        <v>76385.195804249932</v>
      </c>
      <c r="D19" s="170">
        <v>625.94000000000051</v>
      </c>
      <c r="E19" s="171"/>
      <c r="F19" s="75">
        <f t="shared" si="0"/>
        <v>122.03277599170826</v>
      </c>
      <c r="G19" s="76">
        <f t="shared" si="1"/>
        <v>137.98052519236211</v>
      </c>
      <c r="H19" s="77">
        <f t="shared" si="4"/>
        <v>116.07547562604778</v>
      </c>
      <c r="I19" s="78">
        <f t="shared" si="2"/>
        <v>86367.529938907202</v>
      </c>
      <c r="J19" s="79">
        <f t="shared" si="3"/>
        <v>72656.283213368399</v>
      </c>
      <c r="K19" s="167"/>
    </row>
    <row r="20" spans="1:11" x14ac:dyDescent="0.25">
      <c r="A20" s="163">
        <v>2032</v>
      </c>
      <c r="B20" s="163"/>
      <c r="C20" s="72">
        <v>93906.805807586992</v>
      </c>
      <c r="D20" s="170">
        <v>768.96999999999935</v>
      </c>
      <c r="E20" s="171"/>
      <c r="F20" s="75">
        <f t="shared" si="0"/>
        <v>122.12024631336342</v>
      </c>
      <c r="G20" s="76">
        <f t="shared" si="1"/>
        <v>137.98052519236211</v>
      </c>
      <c r="H20" s="77">
        <f t="shared" si="4"/>
        <v>118.39698513856874</v>
      </c>
      <c r="I20" s="78">
        <f t="shared" si="2"/>
        <v>106102.8844571706</v>
      </c>
      <c r="J20" s="79">
        <f t="shared" si="3"/>
        <v>91043.72966200512</v>
      </c>
      <c r="K20" s="167"/>
    </row>
    <row r="21" spans="1:11" x14ac:dyDescent="0.25">
      <c r="A21" s="163">
        <v>2033</v>
      </c>
      <c r="B21" s="163"/>
      <c r="C21" s="72">
        <v>130181.29056130623</v>
      </c>
      <c r="D21" s="170">
        <v>951.42000000000007</v>
      </c>
      <c r="E21" s="171"/>
      <c r="F21" s="75">
        <f t="shared" si="0"/>
        <v>136.82841496006623</v>
      </c>
      <c r="G21" s="76">
        <f t="shared" si="1"/>
        <v>137.98052519236211</v>
      </c>
      <c r="H21" s="77">
        <f t="shared" si="4"/>
        <v>120.76492484134012</v>
      </c>
      <c r="I21" s="78">
        <f t="shared" si="2"/>
        <v>131277.43127851718</v>
      </c>
      <c r="J21" s="79">
        <f t="shared" si="3"/>
        <v>114898.16479254782</v>
      </c>
      <c r="K21" s="167"/>
    </row>
    <row r="22" spans="1:11" x14ac:dyDescent="0.25">
      <c r="A22" s="163">
        <v>2034</v>
      </c>
      <c r="B22" s="163"/>
      <c r="C22" s="72">
        <v>160781.40934700717</v>
      </c>
      <c r="D22" s="170">
        <v>1244.0900000000001</v>
      </c>
      <c r="E22" s="171"/>
      <c r="F22" s="75">
        <f t="shared" si="0"/>
        <v>129.2361560232838</v>
      </c>
      <c r="G22" s="76">
        <f t="shared" si="1"/>
        <v>137.98052519236211</v>
      </c>
      <c r="H22" s="77">
        <f t="shared" si="4"/>
        <v>123.18022333816693</v>
      </c>
      <c r="I22" s="78">
        <f t="shared" si="2"/>
        <v>171660.19158656581</v>
      </c>
      <c r="J22" s="79">
        <f t="shared" si="3"/>
        <v>153247.2840527801</v>
      </c>
      <c r="K22" s="167"/>
    </row>
    <row r="23" spans="1:11" x14ac:dyDescent="0.25">
      <c r="A23" s="163">
        <v>2035</v>
      </c>
      <c r="B23" s="163"/>
      <c r="C23" s="72">
        <v>155666.90039408661</v>
      </c>
      <c r="D23" s="170">
        <v>1158.7899999999991</v>
      </c>
      <c r="E23" s="171"/>
      <c r="F23" s="75">
        <f t="shared" si="0"/>
        <v>134.33572985104007</v>
      </c>
      <c r="G23" s="76">
        <f t="shared" si="1"/>
        <v>137.98052519236211</v>
      </c>
      <c r="H23" s="77">
        <f t="shared" si="4"/>
        <v>125.64382780493027</v>
      </c>
      <c r="I23" s="78">
        <f t="shared" si="2"/>
        <v>159890.45278765715</v>
      </c>
      <c r="J23" s="79">
        <f t="shared" si="3"/>
        <v>145594.81122207502</v>
      </c>
      <c r="K23" s="167"/>
    </row>
    <row r="24" spans="1:11" x14ac:dyDescent="0.25">
      <c r="A24" s="163">
        <v>2036</v>
      </c>
      <c r="B24" s="163"/>
      <c r="C24" s="72">
        <v>172754.80764415447</v>
      </c>
      <c r="D24" s="170">
        <v>1334.75</v>
      </c>
      <c r="E24" s="171"/>
      <c r="F24" s="75">
        <f t="shared" si="0"/>
        <v>129.42858785851618</v>
      </c>
      <c r="G24" s="76">
        <f t="shared" si="1"/>
        <v>137.98052519236211</v>
      </c>
      <c r="H24" s="77">
        <f t="shared" si="4"/>
        <v>128.15670436102889</v>
      </c>
      <c r="I24" s="78">
        <f t="shared" si="2"/>
        <v>184169.50600050532</v>
      </c>
      <c r="J24" s="79">
        <f t="shared" si="3"/>
        <v>171057.16114588329</v>
      </c>
      <c r="K24" s="167"/>
    </row>
    <row r="25" spans="1:11" x14ac:dyDescent="0.25">
      <c r="A25" s="163">
        <v>2037</v>
      </c>
      <c r="B25" s="163"/>
      <c r="C25" s="72">
        <v>187003.28889394581</v>
      </c>
      <c r="D25" s="170">
        <v>1320.5699999999997</v>
      </c>
      <c r="E25" s="171"/>
      <c r="F25" s="75">
        <f t="shared" si="0"/>
        <v>141.60800933986525</v>
      </c>
      <c r="G25" s="76">
        <f t="shared" si="1"/>
        <v>137.98052519236211</v>
      </c>
      <c r="H25" s="77">
        <f t="shared" si="4"/>
        <v>130.71983844824948</v>
      </c>
      <c r="I25" s="78">
        <f t="shared" si="2"/>
        <v>182212.9421532776</v>
      </c>
      <c r="J25" s="79">
        <f t="shared" si="3"/>
        <v>172624.69705960478</v>
      </c>
      <c r="K25" s="167"/>
    </row>
    <row r="26" spans="1:11" x14ac:dyDescent="0.25">
      <c r="A26" s="163">
        <v>2038</v>
      </c>
      <c r="B26" s="163"/>
      <c r="C26" s="72">
        <v>214297.95687157667</v>
      </c>
      <c r="D26" s="170">
        <v>1425.7899999999991</v>
      </c>
      <c r="E26" s="171"/>
      <c r="F26" s="75">
        <f t="shared" si="0"/>
        <v>150.30120625868943</v>
      </c>
      <c r="G26" s="76">
        <f t="shared" si="1"/>
        <v>137.98052519236211</v>
      </c>
      <c r="H26" s="77">
        <f t="shared" si="4"/>
        <v>133.33423521721446</v>
      </c>
      <c r="I26" s="78">
        <f t="shared" si="2"/>
        <v>196731.25301401783</v>
      </c>
      <c r="J26" s="79">
        <f t="shared" si="3"/>
        <v>190106.61923035208</v>
      </c>
      <c r="K26" s="167"/>
    </row>
    <row r="27" spans="1:11" x14ac:dyDescent="0.25">
      <c r="A27" s="163">
        <v>2039</v>
      </c>
      <c r="B27" s="163"/>
      <c r="C27" s="72">
        <v>233397.57503030932</v>
      </c>
      <c r="D27" s="170">
        <v>1529.4500000000007</v>
      </c>
      <c r="E27" s="171"/>
      <c r="F27" s="75">
        <f t="shared" si="0"/>
        <v>152.60229169329446</v>
      </c>
      <c r="G27" s="76">
        <f t="shared" si="1"/>
        <v>137.98052519236211</v>
      </c>
      <c r="H27" s="77">
        <f t="shared" si="4"/>
        <v>136.00091992155876</v>
      </c>
      <c r="I27" s="78">
        <f t="shared" si="2"/>
        <v>211034.31425545833</v>
      </c>
      <c r="J27" s="79">
        <f t="shared" si="3"/>
        <v>208006.60697402814</v>
      </c>
      <c r="K27" s="167"/>
    </row>
    <row r="28" spans="1:11" x14ac:dyDescent="0.25">
      <c r="A28" s="163">
        <v>2040</v>
      </c>
      <c r="B28" s="163"/>
      <c r="C28" s="72">
        <v>267482.55063059943</v>
      </c>
      <c r="D28" s="170">
        <v>1748.5200000000004</v>
      </c>
      <c r="E28" s="171"/>
      <c r="F28" s="75">
        <f t="shared" si="0"/>
        <v>152.97654623944786</v>
      </c>
      <c r="G28" s="76">
        <f t="shared" si="1"/>
        <v>137.98052519236211</v>
      </c>
      <c r="H28" s="77">
        <f t="shared" si="4"/>
        <v>138.72093831998993</v>
      </c>
      <c r="I28" s="78">
        <f t="shared" si="2"/>
        <v>241261.70790934906</v>
      </c>
      <c r="J28" s="79">
        <f t="shared" si="3"/>
        <v>242556.33507126884</v>
      </c>
      <c r="K28" s="167"/>
    </row>
    <row r="29" spans="1:11" x14ac:dyDescent="0.25">
      <c r="A29" s="163">
        <v>2041</v>
      </c>
      <c r="B29" s="163"/>
      <c r="C29" s="72">
        <v>273845.50156300317</v>
      </c>
      <c r="D29" s="170">
        <v>1788.8599999999988</v>
      </c>
      <c r="E29" s="171"/>
      <c r="F29" s="75">
        <f t="shared" si="0"/>
        <v>153.08380843833692</v>
      </c>
      <c r="G29" s="76">
        <f t="shared" si="1"/>
        <v>137.98052519236211</v>
      </c>
      <c r="H29" s="77">
        <f t="shared" si="4"/>
        <v>141.49535708638973</v>
      </c>
      <c r="I29" s="78">
        <f t="shared" si="2"/>
        <v>246827.84229560872</v>
      </c>
      <c r="J29" s="79">
        <f t="shared" si="3"/>
        <v>253115.38447755895</v>
      </c>
      <c r="K29" s="167"/>
    </row>
    <row r="30" spans="1:11" x14ac:dyDescent="0.25">
      <c r="A30" s="163">
        <v>2042</v>
      </c>
      <c r="B30" s="163"/>
      <c r="C30" s="72">
        <v>307371.64133408567</v>
      </c>
      <c r="D30" s="170">
        <v>1954.909999999998</v>
      </c>
      <c r="E30" s="171"/>
      <c r="F30" s="75">
        <f t="shared" si="0"/>
        <v>157.23058418755133</v>
      </c>
      <c r="G30" s="76">
        <f t="shared" si="1"/>
        <v>137.98052519236211</v>
      </c>
      <c r="H30" s="77">
        <f t="shared" si="4"/>
        <v>144.32526422811753</v>
      </c>
      <c r="I30" s="78">
        <f t="shared" si="2"/>
        <v>269739.50850380032</v>
      </c>
      <c r="J30" s="79">
        <f t="shared" si="3"/>
        <v>282142.90229218896</v>
      </c>
      <c r="K30" s="167"/>
    </row>
    <row r="31" spans="1:11" x14ac:dyDescent="0.25">
      <c r="A31" s="163">
        <v>2043</v>
      </c>
      <c r="B31" s="163"/>
      <c r="C31" s="72">
        <v>319121.50351040327</v>
      </c>
      <c r="D31" s="170">
        <v>2002.0100000000002</v>
      </c>
      <c r="E31" s="171"/>
      <c r="F31" s="75">
        <f t="shared" si="0"/>
        <v>159.40055419823238</v>
      </c>
      <c r="G31" s="76">
        <f t="shared" si="1"/>
        <v>137.98052519236211</v>
      </c>
      <c r="H31" s="77">
        <f t="shared" si="4"/>
        <v>147.21176951267989</v>
      </c>
      <c r="I31" s="78">
        <f t="shared" si="2"/>
        <v>276238.39124036091</v>
      </c>
      <c r="J31" s="79">
        <f t="shared" si="3"/>
        <v>294719.43468208029</v>
      </c>
      <c r="K31" s="167"/>
    </row>
    <row r="32" spans="1:11" x14ac:dyDescent="0.25">
      <c r="A32" s="163">
        <v>2044</v>
      </c>
      <c r="B32" s="163"/>
      <c r="C32" s="72">
        <v>305068.37085035263</v>
      </c>
      <c r="D32" s="170">
        <v>2003.8099999999977</v>
      </c>
      <c r="E32" s="171"/>
      <c r="F32" s="75">
        <f t="shared" si="0"/>
        <v>152.24416029980537</v>
      </c>
      <c r="G32" s="76">
        <f t="shared" si="1"/>
        <v>137.98052519236211</v>
      </c>
      <c r="H32" s="77">
        <f t="shared" si="4"/>
        <v>150.15600490293349</v>
      </c>
      <c r="I32" s="78">
        <f t="shared" si="2"/>
        <v>276486.75618570682</v>
      </c>
      <c r="J32" s="79">
        <f t="shared" si="3"/>
        <v>300884.1041845468</v>
      </c>
      <c r="K32" s="167"/>
    </row>
    <row r="33" spans="1:13" x14ac:dyDescent="0.25">
      <c r="A33" s="163">
        <v>2045</v>
      </c>
      <c r="B33" s="163"/>
      <c r="C33" s="72">
        <v>346200.08849501784</v>
      </c>
      <c r="D33" s="170">
        <v>2203.34</v>
      </c>
      <c r="E33" s="171"/>
      <c r="F33" s="75">
        <f t="shared" si="0"/>
        <v>157.12513206995644</v>
      </c>
      <c r="G33" s="76">
        <f t="shared" si="1"/>
        <v>137.98052519236211</v>
      </c>
      <c r="H33" s="77">
        <f t="shared" si="4"/>
        <v>153.15912500099216</v>
      </c>
      <c r="I33" s="78">
        <f t="shared" si="2"/>
        <v>304018.01037733915</v>
      </c>
      <c r="J33" s="79">
        <f t="shared" si="3"/>
        <v>337461.62647968612</v>
      </c>
      <c r="K33" s="167"/>
    </row>
    <row r="34" spans="1:13" x14ac:dyDescent="0.25">
      <c r="A34" s="163">
        <v>2046</v>
      </c>
      <c r="B34" s="163"/>
      <c r="C34" s="72">
        <v>321143.04161339055</v>
      </c>
      <c r="D34" s="170">
        <v>2092.5499999999993</v>
      </c>
      <c r="E34" s="171"/>
      <c r="F34" s="75">
        <f t="shared" si="0"/>
        <v>153.46970997748713</v>
      </c>
      <c r="G34" s="76">
        <f t="shared" si="1"/>
        <v>137.98052519236211</v>
      </c>
      <c r="H34" s="77">
        <f t="shared" si="4"/>
        <v>156.22230750101201</v>
      </c>
      <c r="I34" s="78">
        <f t="shared" si="2"/>
        <v>288731.14799127722</v>
      </c>
      <c r="J34" s="79">
        <f t="shared" si="3"/>
        <v>326902.98956124258</v>
      </c>
      <c r="K34" s="167"/>
    </row>
    <row r="35" spans="1:13" x14ac:dyDescent="0.25">
      <c r="A35" s="163">
        <v>2047</v>
      </c>
      <c r="B35" s="163"/>
      <c r="C35" s="72">
        <v>388384.205082378</v>
      </c>
      <c r="D35" s="170">
        <v>2266.9900000000016</v>
      </c>
      <c r="E35" s="171"/>
      <c r="F35" s="75">
        <f t="shared" si="0"/>
        <v>171.32153431747724</v>
      </c>
      <c r="G35" s="76">
        <f t="shared" si="1"/>
        <v>137.98052519236211</v>
      </c>
      <c r="H35" s="77">
        <f t="shared" si="4"/>
        <v>159.34675365103226</v>
      </c>
      <c r="I35" s="78">
        <f t="shared" si="2"/>
        <v>312800.47080583317</v>
      </c>
      <c r="J35" s="79">
        <f t="shared" si="3"/>
        <v>361237.49705935386</v>
      </c>
      <c r="K35" s="167"/>
    </row>
    <row r="36" spans="1:13" x14ac:dyDescent="0.25">
      <c r="A36" s="163">
        <v>2048</v>
      </c>
      <c r="B36" s="163"/>
      <c r="C36" s="72">
        <v>281845.24537910649</v>
      </c>
      <c r="D36" s="170">
        <v>2313.7700000000023</v>
      </c>
      <c r="E36" s="171"/>
      <c r="F36" s="75">
        <f t="shared" si="0"/>
        <v>121.81212712547324</v>
      </c>
      <c r="G36" s="76">
        <f t="shared" si="1"/>
        <v>137.98052519236211</v>
      </c>
      <c r="H36" s="77">
        <f t="shared" si="4"/>
        <v>162.53368872405289</v>
      </c>
      <c r="I36" s="78">
        <f t="shared" si="2"/>
        <v>319255.199774332</v>
      </c>
      <c r="J36" s="79">
        <f t="shared" si="3"/>
        <v>376065.57295905222</v>
      </c>
      <c r="K36" s="167"/>
    </row>
    <row r="37" spans="1:13" x14ac:dyDescent="0.25">
      <c r="A37" s="163">
        <v>2049</v>
      </c>
      <c r="B37" s="163"/>
      <c r="C37" s="72">
        <v>324973.87076979608</v>
      </c>
      <c r="D37" s="170">
        <v>2423.3599999999988</v>
      </c>
      <c r="E37" s="171"/>
      <c r="F37" s="75">
        <f t="shared" si="0"/>
        <v>134.10053428702142</v>
      </c>
      <c r="G37" s="76">
        <f t="shared" si="1"/>
        <v>137.98052519236211</v>
      </c>
      <c r="H37" s="77">
        <f t="shared" si="4"/>
        <v>165.78436249853397</v>
      </c>
      <c r="I37" s="78">
        <f t="shared" si="2"/>
        <v>334376.48553016246</v>
      </c>
      <c r="J37" s="79">
        <f t="shared" si="3"/>
        <v>401755.19270444708</v>
      </c>
      <c r="K37" s="167"/>
    </row>
    <row r="38" spans="1:13" x14ac:dyDescent="0.25">
      <c r="A38" s="163">
        <v>2050</v>
      </c>
      <c r="B38" s="163"/>
      <c r="C38" s="72">
        <v>356131.37498586986</v>
      </c>
      <c r="D38" s="170">
        <v>2135.8600000000006</v>
      </c>
      <c r="E38" s="171"/>
      <c r="F38" s="75">
        <f t="shared" si="0"/>
        <v>166.73910040258713</v>
      </c>
      <c r="G38" s="76">
        <f t="shared" si="1"/>
        <v>137.98052519236211</v>
      </c>
      <c r="H38" s="77">
        <f t="shared" si="4"/>
        <v>169.10004974850466</v>
      </c>
      <c r="I38" s="78">
        <f t="shared" si="2"/>
        <v>294707.08453735861</v>
      </c>
      <c r="J38" s="79">
        <f t="shared" si="3"/>
        <v>361174.03225584124</v>
      </c>
      <c r="K38" s="168"/>
    </row>
    <row r="39" spans="1:13" x14ac:dyDescent="0.25">
      <c r="A39" s="169" t="s">
        <v>113</v>
      </c>
      <c r="B39" s="169"/>
      <c r="C39" s="80">
        <f>NPV($B$8,C16:C38)+C15</f>
        <v>2004142.2668379904</v>
      </c>
      <c r="D39" s="81">
        <f>NPV($B$8,D16:D38)+D15</f>
        <v>14524.81981818786</v>
      </c>
      <c r="E39" s="81">
        <f>NPV($B$10,D16:D38)+D15</f>
        <v>18689.116121561965</v>
      </c>
      <c r="F39" s="82"/>
      <c r="G39" s="82"/>
      <c r="H39" s="83"/>
      <c r="I39" s="80">
        <f>NPV($B$8,I16:I38)+I15</f>
        <v>2004142.2668379906</v>
      </c>
      <c r="J39" s="80">
        <f>NPV($B$8,J16:J38)+J15</f>
        <v>2004142.2668379927</v>
      </c>
    </row>
    <row r="40" spans="1:13" ht="15.6" customHeight="1" x14ac:dyDescent="0.25">
      <c r="B40" s="84"/>
      <c r="C40" s="85"/>
      <c r="D40" s="60"/>
      <c r="E40" s="60"/>
      <c r="F40" s="60"/>
      <c r="G40" s="86"/>
    </row>
    <row r="41" spans="1:13" x14ac:dyDescent="0.25">
      <c r="C41" s="87"/>
      <c r="D41" s="84"/>
      <c r="E41" s="60"/>
      <c r="F41" s="60"/>
    </row>
    <row r="42" spans="1:13" x14ac:dyDescent="0.25">
      <c r="C42" s="87"/>
    </row>
    <row r="45" spans="1:13" ht="15.75" thickBot="1" x14ac:dyDescent="0.3"/>
    <row r="46" spans="1:13" ht="19.5" thickBot="1" x14ac:dyDescent="0.35">
      <c r="K46" s="175" t="s">
        <v>154</v>
      </c>
      <c r="L46" s="176"/>
      <c r="M46" s="177"/>
    </row>
    <row r="47" spans="1:13" x14ac:dyDescent="0.25">
      <c r="A47" s="155" t="s">
        <v>126</v>
      </c>
      <c r="B47" s="155"/>
      <c r="C47" s="155"/>
      <c r="D47" s="155"/>
      <c r="E47" s="155"/>
      <c r="F47" s="155"/>
      <c r="G47" s="155"/>
      <c r="H47" s="155"/>
      <c r="I47" s="155"/>
      <c r="J47" s="155"/>
      <c r="K47" s="155"/>
      <c r="L47" s="174"/>
      <c r="M47" s="155" t="s">
        <v>129</v>
      </c>
    </row>
    <row r="48" spans="1:13" x14ac:dyDescent="0.25">
      <c r="A48" s="172" t="s">
        <v>102</v>
      </c>
      <c r="B48" s="172"/>
      <c r="C48" s="173" t="s">
        <v>127</v>
      </c>
      <c r="D48" s="173" t="s">
        <v>128</v>
      </c>
      <c r="E48" s="173"/>
      <c r="F48" s="173" t="s">
        <v>129</v>
      </c>
      <c r="G48" s="173" t="s">
        <v>130</v>
      </c>
      <c r="H48" s="173" t="s">
        <v>131</v>
      </c>
      <c r="I48" s="173" t="s">
        <v>132</v>
      </c>
      <c r="J48" s="173" t="s">
        <v>133</v>
      </c>
      <c r="K48" s="173" t="s">
        <v>130</v>
      </c>
      <c r="L48" s="173" t="s">
        <v>131</v>
      </c>
      <c r="M48" s="155"/>
    </row>
    <row r="49" spans="1:13" ht="30" x14ac:dyDescent="0.25">
      <c r="A49" s="172"/>
      <c r="B49" s="172"/>
      <c r="C49" s="173"/>
      <c r="D49" s="70" t="s">
        <v>110</v>
      </c>
      <c r="E49" s="70" t="s">
        <v>111</v>
      </c>
      <c r="F49" s="173"/>
      <c r="G49" s="173"/>
      <c r="H49" s="173"/>
      <c r="I49" s="173"/>
      <c r="J49" s="173"/>
      <c r="K49" s="173"/>
      <c r="L49" s="173"/>
      <c r="M49" s="155"/>
    </row>
    <row r="50" spans="1:13" x14ac:dyDescent="0.25">
      <c r="A50" s="163">
        <v>2027</v>
      </c>
      <c r="B50" s="163"/>
      <c r="C50" s="72">
        <v>5647.7972484797647</v>
      </c>
      <c r="D50" s="91">
        <v>12</v>
      </c>
      <c r="E50" s="92"/>
      <c r="F50" s="75">
        <f t="shared" ref="F50:F73" si="5">C50/D50</f>
        <v>470.64977070664708</v>
      </c>
      <c r="G50" s="76">
        <f t="shared" ref="G50:G73" si="6">$C$74/$D$74</f>
        <v>210.4877257464687</v>
      </c>
      <c r="H50" s="76">
        <f>C74/E74</f>
        <v>164.16825339871878</v>
      </c>
      <c r="I50" s="93">
        <f t="shared" ref="I50:I73" si="7">D50*G50</f>
        <v>2525.8527089576246</v>
      </c>
      <c r="J50" s="94">
        <f t="shared" ref="J50:J73" si="8">H50*D50</f>
        <v>1970.0190407846253</v>
      </c>
      <c r="K50" s="95">
        <f t="shared" ref="K50:K73" si="9">$D$83</f>
        <v>229.43162106365091</v>
      </c>
      <c r="L50" s="95">
        <f>D84</f>
        <v>178.94339620460349</v>
      </c>
      <c r="M50" s="95">
        <f t="shared" ref="M50:M73" si="10">F50*1.09</f>
        <v>513.00825007024537</v>
      </c>
    </row>
    <row r="51" spans="1:13" x14ac:dyDescent="0.25">
      <c r="A51" s="163">
        <v>2028</v>
      </c>
      <c r="B51" s="163"/>
      <c r="C51" s="72">
        <v>2753.9534670125286</v>
      </c>
      <c r="D51" s="91">
        <v>12</v>
      </c>
      <c r="E51" s="92"/>
      <c r="F51" s="75">
        <f t="shared" si="5"/>
        <v>229.49612225104406</v>
      </c>
      <c r="G51" s="76">
        <f t="shared" si="6"/>
        <v>210.4877257464687</v>
      </c>
      <c r="H51" s="76">
        <f t="shared" ref="H51:H73" si="11">H50*(1+$B$9)</f>
        <v>167.45161846669316</v>
      </c>
      <c r="I51" s="93">
        <f t="shared" si="7"/>
        <v>2525.8527089576246</v>
      </c>
      <c r="J51" s="94">
        <f t="shared" si="8"/>
        <v>2009.4194216003179</v>
      </c>
      <c r="K51" s="95">
        <f t="shared" si="9"/>
        <v>229.43162106365091</v>
      </c>
      <c r="L51" s="95">
        <f t="shared" ref="L51:L73" si="12">L50*(1+$B$9)</f>
        <v>182.52226412869555</v>
      </c>
      <c r="M51" s="95">
        <f t="shared" si="10"/>
        <v>250.15077325363805</v>
      </c>
    </row>
    <row r="52" spans="1:13" x14ac:dyDescent="0.25">
      <c r="A52" s="163">
        <v>2029</v>
      </c>
      <c r="B52" s="163"/>
      <c r="C52" s="72">
        <v>27244.746306600224</v>
      </c>
      <c r="D52" s="91">
        <v>65.5</v>
      </c>
      <c r="E52" s="92"/>
      <c r="F52" s="75">
        <f t="shared" si="5"/>
        <v>415.95032529160648</v>
      </c>
      <c r="G52" s="76">
        <f t="shared" si="6"/>
        <v>210.4877257464687</v>
      </c>
      <c r="H52" s="76">
        <f t="shared" si="11"/>
        <v>170.80065083602702</v>
      </c>
      <c r="I52" s="93">
        <f t="shared" si="7"/>
        <v>13786.9460363937</v>
      </c>
      <c r="J52" s="94">
        <f t="shared" si="8"/>
        <v>11187.442629759769</v>
      </c>
      <c r="K52" s="95">
        <f t="shared" si="9"/>
        <v>229.43162106365091</v>
      </c>
      <c r="L52" s="95">
        <f t="shared" si="12"/>
        <v>186.17270941126947</v>
      </c>
      <c r="M52" s="95">
        <f t="shared" si="10"/>
        <v>453.38585456785108</v>
      </c>
    </row>
    <row r="53" spans="1:13" x14ac:dyDescent="0.25">
      <c r="A53" s="163">
        <v>2030</v>
      </c>
      <c r="B53" s="163"/>
      <c r="C53" s="72">
        <v>39395.901436234417</v>
      </c>
      <c r="D53" s="91">
        <v>113</v>
      </c>
      <c r="E53" s="92"/>
      <c r="F53" s="75">
        <f t="shared" si="5"/>
        <v>348.63629589587981</v>
      </c>
      <c r="G53" s="76">
        <f t="shared" si="6"/>
        <v>210.4877257464687</v>
      </c>
      <c r="H53" s="76">
        <f t="shared" si="11"/>
        <v>174.21666385274756</v>
      </c>
      <c r="I53" s="93">
        <f t="shared" si="7"/>
        <v>23785.113009350964</v>
      </c>
      <c r="J53" s="94">
        <f t="shared" si="8"/>
        <v>19686.483015360474</v>
      </c>
      <c r="K53" s="95">
        <f t="shared" si="9"/>
        <v>229.43162106365091</v>
      </c>
      <c r="L53" s="95">
        <f t="shared" si="12"/>
        <v>189.89616359949486</v>
      </c>
      <c r="M53" s="95">
        <f t="shared" si="10"/>
        <v>380.01356252650902</v>
      </c>
    </row>
    <row r="54" spans="1:13" x14ac:dyDescent="0.25">
      <c r="A54" s="163">
        <v>2031</v>
      </c>
      <c r="B54" s="163"/>
      <c r="C54" s="72">
        <v>39220.604195750115</v>
      </c>
      <c r="D54" s="91">
        <v>113</v>
      </c>
      <c r="E54" s="92"/>
      <c r="F54" s="75">
        <f t="shared" si="5"/>
        <v>347.08499288274436</v>
      </c>
      <c r="G54" s="76">
        <f t="shared" si="6"/>
        <v>210.4877257464687</v>
      </c>
      <c r="H54" s="76">
        <f t="shared" si="11"/>
        <v>177.70099712980252</v>
      </c>
      <c r="I54" s="93">
        <f t="shared" si="7"/>
        <v>23785.113009350964</v>
      </c>
      <c r="J54" s="94">
        <f t="shared" si="8"/>
        <v>20080.212675667684</v>
      </c>
      <c r="K54" s="95">
        <f t="shared" si="9"/>
        <v>229.43162106365091</v>
      </c>
      <c r="L54" s="95">
        <f t="shared" si="12"/>
        <v>193.69408687148476</v>
      </c>
      <c r="M54" s="95">
        <f t="shared" si="10"/>
        <v>378.32264224219136</v>
      </c>
    </row>
    <row r="55" spans="1:13" x14ac:dyDescent="0.25">
      <c r="A55" s="163">
        <v>2032</v>
      </c>
      <c r="B55" s="163"/>
      <c r="C55" s="72">
        <v>52125.39619241294</v>
      </c>
      <c r="D55" s="91">
        <v>154.5</v>
      </c>
      <c r="E55" s="92"/>
      <c r="F55" s="75">
        <f t="shared" si="5"/>
        <v>337.38120512888634</v>
      </c>
      <c r="G55" s="76">
        <f t="shared" si="6"/>
        <v>210.4877257464687</v>
      </c>
      <c r="H55" s="76">
        <f t="shared" si="11"/>
        <v>181.25501707239857</v>
      </c>
      <c r="I55" s="93">
        <f t="shared" si="7"/>
        <v>32520.353627829412</v>
      </c>
      <c r="J55" s="94">
        <f t="shared" si="8"/>
        <v>28003.900137685581</v>
      </c>
      <c r="K55" s="95">
        <f t="shared" si="9"/>
        <v>229.43162106365091</v>
      </c>
      <c r="L55" s="95">
        <f t="shared" si="12"/>
        <v>197.56796860891447</v>
      </c>
      <c r="M55" s="95">
        <f t="shared" si="10"/>
        <v>367.74551359048615</v>
      </c>
    </row>
    <row r="56" spans="1:13" x14ac:dyDescent="0.25">
      <c r="A56" s="163">
        <v>2033</v>
      </c>
      <c r="B56" s="163"/>
      <c r="C56" s="72">
        <v>43486.395438693755</v>
      </c>
      <c r="D56" s="91">
        <v>119</v>
      </c>
      <c r="E56" s="92"/>
      <c r="F56" s="75">
        <f t="shared" si="5"/>
        <v>365.43189444280466</v>
      </c>
      <c r="G56" s="76">
        <f t="shared" si="6"/>
        <v>210.4877257464687</v>
      </c>
      <c r="H56" s="76">
        <f t="shared" si="11"/>
        <v>184.88011741384653</v>
      </c>
      <c r="I56" s="93">
        <f t="shared" si="7"/>
        <v>25048.039363829776</v>
      </c>
      <c r="J56" s="94">
        <f t="shared" si="8"/>
        <v>22000.733972247737</v>
      </c>
      <c r="K56" s="95">
        <f t="shared" si="9"/>
        <v>229.43162106365091</v>
      </c>
      <c r="L56" s="95">
        <f t="shared" si="12"/>
        <v>201.51932798109277</v>
      </c>
      <c r="M56" s="95">
        <f t="shared" si="10"/>
        <v>398.32076494265709</v>
      </c>
    </row>
    <row r="57" spans="1:13" x14ac:dyDescent="0.25">
      <c r="A57" s="163">
        <v>2034</v>
      </c>
      <c r="B57" s="163"/>
      <c r="C57" s="72">
        <v>67561.846652992535</v>
      </c>
      <c r="D57" s="91">
        <v>269</v>
      </c>
      <c r="E57" s="92"/>
      <c r="F57" s="75">
        <f t="shared" si="5"/>
        <v>251.15928123789047</v>
      </c>
      <c r="G57" s="76">
        <f t="shared" si="6"/>
        <v>210.4877257464687</v>
      </c>
      <c r="H57" s="76">
        <f t="shared" si="11"/>
        <v>188.57771976212348</v>
      </c>
      <c r="I57" s="93">
        <f t="shared" si="7"/>
        <v>56621.198225800079</v>
      </c>
      <c r="J57" s="94">
        <f t="shared" si="8"/>
        <v>50727.406616011212</v>
      </c>
      <c r="K57" s="95">
        <f t="shared" si="9"/>
        <v>229.43162106365091</v>
      </c>
      <c r="L57" s="95">
        <f t="shared" si="12"/>
        <v>205.54971454071463</v>
      </c>
      <c r="M57" s="95">
        <f t="shared" si="10"/>
        <v>273.76361654930065</v>
      </c>
    </row>
    <row r="58" spans="1:13" x14ac:dyDescent="0.25">
      <c r="A58" s="163">
        <v>2035</v>
      </c>
      <c r="B58" s="163"/>
      <c r="C58" s="72">
        <v>53081.699605913658</v>
      </c>
      <c r="D58" s="91">
        <v>215.5</v>
      </c>
      <c r="E58" s="92"/>
      <c r="F58" s="75">
        <f t="shared" si="5"/>
        <v>246.31879167477337</v>
      </c>
      <c r="G58" s="76">
        <f t="shared" si="6"/>
        <v>210.4877257464687</v>
      </c>
      <c r="H58" s="76">
        <f t="shared" si="11"/>
        <v>192.34927415736595</v>
      </c>
      <c r="I58" s="93">
        <f t="shared" si="7"/>
        <v>45360.104898364007</v>
      </c>
      <c r="J58" s="94">
        <f t="shared" si="8"/>
        <v>41451.268580912365</v>
      </c>
      <c r="K58" s="95">
        <f t="shared" si="9"/>
        <v>229.43162106365091</v>
      </c>
      <c r="L58" s="95">
        <f t="shared" si="12"/>
        <v>209.66070883152892</v>
      </c>
      <c r="M58" s="95">
        <f t="shared" si="10"/>
        <v>268.487482925503</v>
      </c>
    </row>
    <row r="59" spans="1:13" x14ac:dyDescent="0.25">
      <c r="A59" s="163">
        <v>2036</v>
      </c>
      <c r="B59" s="163"/>
      <c r="C59" s="72">
        <v>60506.622355845582</v>
      </c>
      <c r="D59" s="91">
        <v>306</v>
      </c>
      <c r="E59" s="92"/>
      <c r="F59" s="75">
        <f t="shared" si="5"/>
        <v>197.73405998642346</v>
      </c>
      <c r="G59" s="76">
        <f t="shared" si="6"/>
        <v>210.4877257464687</v>
      </c>
      <c r="H59" s="76">
        <f t="shared" si="11"/>
        <v>196.19625964051329</v>
      </c>
      <c r="I59" s="93">
        <f t="shared" si="7"/>
        <v>64409.244078419419</v>
      </c>
      <c r="J59" s="94">
        <f t="shared" si="8"/>
        <v>60036.055449997068</v>
      </c>
      <c r="K59" s="95">
        <f t="shared" si="9"/>
        <v>229.43162106365091</v>
      </c>
      <c r="L59" s="95">
        <f t="shared" si="12"/>
        <v>213.85392300815951</v>
      </c>
      <c r="M59" s="95">
        <f t="shared" si="10"/>
        <v>215.53012538520159</v>
      </c>
    </row>
    <row r="60" spans="1:13" x14ac:dyDescent="0.25">
      <c r="A60" s="163">
        <v>2037</v>
      </c>
      <c r="B60" s="163"/>
      <c r="C60" s="72">
        <v>40983.821106054296</v>
      </c>
      <c r="D60" s="91">
        <v>168</v>
      </c>
      <c r="E60" s="92"/>
      <c r="F60" s="75">
        <f t="shared" si="5"/>
        <v>243.95131610746606</v>
      </c>
      <c r="G60" s="76">
        <f t="shared" si="6"/>
        <v>210.4877257464687</v>
      </c>
      <c r="H60" s="76">
        <f t="shared" si="11"/>
        <v>200.12018483332355</v>
      </c>
      <c r="I60" s="93">
        <f t="shared" si="7"/>
        <v>35361.937925406739</v>
      </c>
      <c r="J60" s="94">
        <f t="shared" si="8"/>
        <v>33620.191051998358</v>
      </c>
      <c r="K60" s="95">
        <f t="shared" si="9"/>
        <v>229.43162106365091</v>
      </c>
      <c r="L60" s="95">
        <f t="shared" si="12"/>
        <v>218.13100146832269</v>
      </c>
      <c r="M60" s="95">
        <f t="shared" si="10"/>
        <v>265.90693455713802</v>
      </c>
    </row>
    <row r="61" spans="1:13" x14ac:dyDescent="0.25">
      <c r="A61" s="163">
        <v>2038</v>
      </c>
      <c r="B61" s="163"/>
      <c r="C61" s="72">
        <v>66679.807128423301</v>
      </c>
      <c r="D61" s="91">
        <v>315</v>
      </c>
      <c r="E61" s="92"/>
      <c r="F61" s="75">
        <f t="shared" si="5"/>
        <v>211.68192739182001</v>
      </c>
      <c r="G61" s="76">
        <f t="shared" si="6"/>
        <v>210.4877257464687</v>
      </c>
      <c r="H61" s="76">
        <f t="shared" si="11"/>
        <v>204.12258852999003</v>
      </c>
      <c r="I61" s="93">
        <f t="shared" si="7"/>
        <v>66303.633610137636</v>
      </c>
      <c r="J61" s="94">
        <f t="shared" si="8"/>
        <v>64298.615386946854</v>
      </c>
      <c r="K61" s="95">
        <f t="shared" si="9"/>
        <v>229.43162106365091</v>
      </c>
      <c r="L61" s="95">
        <f t="shared" si="12"/>
        <v>222.49362149768916</v>
      </c>
      <c r="M61" s="95">
        <f t="shared" si="10"/>
        <v>230.73330085708383</v>
      </c>
    </row>
    <row r="62" spans="1:13" x14ac:dyDescent="0.25">
      <c r="A62" s="163">
        <v>2039</v>
      </c>
      <c r="B62" s="163"/>
      <c r="C62" s="72">
        <v>36775.326969690796</v>
      </c>
      <c r="D62" s="91">
        <v>217</v>
      </c>
      <c r="E62" s="92"/>
      <c r="F62" s="75">
        <f t="shared" si="5"/>
        <v>169.47155285571796</v>
      </c>
      <c r="G62" s="76">
        <f t="shared" si="6"/>
        <v>210.4877257464687</v>
      </c>
      <c r="H62" s="76">
        <f t="shared" si="11"/>
        <v>208.20504030058984</v>
      </c>
      <c r="I62" s="93">
        <f t="shared" si="7"/>
        <v>45675.83648698371</v>
      </c>
      <c r="J62" s="94">
        <f t="shared" si="8"/>
        <v>45180.493745227999</v>
      </c>
      <c r="K62" s="95">
        <f t="shared" si="9"/>
        <v>229.43162106365091</v>
      </c>
      <c r="L62" s="95">
        <f t="shared" si="12"/>
        <v>226.94349392764295</v>
      </c>
      <c r="M62" s="95">
        <f t="shared" si="10"/>
        <v>184.72399261273259</v>
      </c>
    </row>
    <row r="63" spans="1:13" x14ac:dyDescent="0.25">
      <c r="A63" s="163">
        <v>2040</v>
      </c>
      <c r="B63" s="163"/>
      <c r="C63" s="72">
        <v>49157.041369400511</v>
      </c>
      <c r="D63" s="91">
        <v>319.5</v>
      </c>
      <c r="E63" s="92"/>
      <c r="F63" s="75">
        <f t="shared" si="5"/>
        <v>153.85615452081538</v>
      </c>
      <c r="G63" s="76">
        <f t="shared" si="6"/>
        <v>210.4877257464687</v>
      </c>
      <c r="H63" s="76">
        <f t="shared" si="11"/>
        <v>212.36914110660163</v>
      </c>
      <c r="I63" s="93">
        <f t="shared" si="7"/>
        <v>67250.828375996745</v>
      </c>
      <c r="J63" s="94">
        <f t="shared" si="8"/>
        <v>67851.940583559219</v>
      </c>
      <c r="K63" s="95">
        <f t="shared" si="9"/>
        <v>229.43162106365091</v>
      </c>
      <c r="L63" s="95">
        <f t="shared" si="12"/>
        <v>231.48236380619582</v>
      </c>
      <c r="M63" s="95">
        <f t="shared" si="10"/>
        <v>167.70320842768876</v>
      </c>
    </row>
    <row r="64" spans="1:13" x14ac:dyDescent="0.25">
      <c r="A64" s="163">
        <v>2041</v>
      </c>
      <c r="B64" s="163"/>
      <c r="C64" s="72">
        <v>33871.57443699718</v>
      </c>
      <c r="D64" s="91">
        <v>269</v>
      </c>
      <c r="E64" s="92"/>
      <c r="F64" s="75">
        <f t="shared" si="5"/>
        <v>125.91663359478505</v>
      </c>
      <c r="G64" s="76">
        <f t="shared" si="6"/>
        <v>210.4877257464687</v>
      </c>
      <c r="H64" s="76">
        <f t="shared" si="11"/>
        <v>216.61652392873367</v>
      </c>
      <c r="I64" s="93">
        <f t="shared" si="7"/>
        <v>56621.198225800079</v>
      </c>
      <c r="J64" s="94">
        <f t="shared" si="8"/>
        <v>58269.844936829359</v>
      </c>
      <c r="K64" s="95">
        <f t="shared" si="9"/>
        <v>229.43162106365091</v>
      </c>
      <c r="L64" s="95">
        <f t="shared" si="12"/>
        <v>236.11201108231975</v>
      </c>
      <c r="M64" s="95">
        <f t="shared" si="10"/>
        <v>137.24913061831572</v>
      </c>
    </row>
    <row r="65" spans="1:13" x14ac:dyDescent="0.25">
      <c r="A65" s="163">
        <v>2042</v>
      </c>
      <c r="B65" s="163"/>
      <c r="C65" s="72">
        <v>37861.142665914551</v>
      </c>
      <c r="D65" s="91">
        <v>278</v>
      </c>
      <c r="E65" s="92"/>
      <c r="F65" s="75">
        <f t="shared" si="5"/>
        <v>136.19116066875739</v>
      </c>
      <c r="G65" s="76">
        <f t="shared" si="6"/>
        <v>210.4877257464687</v>
      </c>
      <c r="H65" s="76">
        <f t="shared" si="11"/>
        <v>220.94885440730835</v>
      </c>
      <c r="I65" s="93">
        <f t="shared" si="7"/>
        <v>58515.587757518297</v>
      </c>
      <c r="J65" s="94">
        <f t="shared" si="8"/>
        <v>61423.781525231723</v>
      </c>
      <c r="K65" s="95">
        <f t="shared" si="9"/>
        <v>229.43162106365091</v>
      </c>
      <c r="L65" s="95">
        <f t="shared" si="12"/>
        <v>240.83425130396614</v>
      </c>
      <c r="M65" s="95">
        <f t="shared" si="10"/>
        <v>148.44836512894557</v>
      </c>
    </row>
    <row r="66" spans="1:13" x14ac:dyDescent="0.25">
      <c r="A66" s="163">
        <v>2043</v>
      </c>
      <c r="B66" s="163"/>
      <c r="C66" s="72">
        <v>37816.17048959661</v>
      </c>
      <c r="D66" s="91">
        <v>278</v>
      </c>
      <c r="E66" s="92"/>
      <c r="F66" s="75">
        <f t="shared" si="5"/>
        <v>136.02939025034752</v>
      </c>
      <c r="G66" s="76">
        <f t="shared" si="6"/>
        <v>210.4877257464687</v>
      </c>
      <c r="H66" s="76">
        <f t="shared" si="11"/>
        <v>225.36783149545451</v>
      </c>
      <c r="I66" s="93">
        <f t="shared" si="7"/>
        <v>58515.587757518297</v>
      </c>
      <c r="J66" s="94">
        <f t="shared" si="8"/>
        <v>62652.257155736355</v>
      </c>
      <c r="K66" s="95">
        <f t="shared" si="9"/>
        <v>229.43162106365091</v>
      </c>
      <c r="L66" s="95">
        <f t="shared" si="12"/>
        <v>245.65093633004548</v>
      </c>
      <c r="M66" s="95">
        <f t="shared" si="10"/>
        <v>148.2720353728788</v>
      </c>
    </row>
    <row r="67" spans="1:13" x14ac:dyDescent="0.25">
      <c r="A67" s="163">
        <v>2044</v>
      </c>
      <c r="B67" s="163"/>
      <c r="C67" s="72">
        <v>51284.193149647384</v>
      </c>
      <c r="D67" s="91">
        <v>380.5</v>
      </c>
      <c r="E67" s="92"/>
      <c r="F67" s="75">
        <f t="shared" si="5"/>
        <v>134.78105952601152</v>
      </c>
      <c r="G67" s="76">
        <f t="shared" si="6"/>
        <v>210.4877257464687</v>
      </c>
      <c r="H67" s="76">
        <f t="shared" si="11"/>
        <v>229.87518812536359</v>
      </c>
      <c r="I67" s="93">
        <f t="shared" si="7"/>
        <v>80090.579646531332</v>
      </c>
      <c r="J67" s="94">
        <f t="shared" si="8"/>
        <v>87467.509081700846</v>
      </c>
      <c r="K67" s="95">
        <f t="shared" si="9"/>
        <v>229.43162106365091</v>
      </c>
      <c r="L67" s="95">
        <f t="shared" si="12"/>
        <v>250.56395505664639</v>
      </c>
      <c r="M67" s="95">
        <f t="shared" si="10"/>
        <v>146.91135488335257</v>
      </c>
    </row>
    <row r="68" spans="1:13" x14ac:dyDescent="0.25">
      <c r="A68" s="163">
        <v>2045</v>
      </c>
      <c r="B68" s="163"/>
      <c r="C68" s="72">
        <v>27680.705504982616</v>
      </c>
      <c r="D68" s="91">
        <v>242.5</v>
      </c>
      <c r="E68" s="92"/>
      <c r="F68" s="75">
        <f t="shared" si="5"/>
        <v>114.1472391958046</v>
      </c>
      <c r="G68" s="76">
        <f t="shared" si="6"/>
        <v>210.4877257464687</v>
      </c>
      <c r="H68" s="76">
        <f t="shared" si="11"/>
        <v>234.47269188787087</v>
      </c>
      <c r="I68" s="93">
        <f t="shared" si="7"/>
        <v>51043.27349351866</v>
      </c>
      <c r="J68" s="94">
        <f t="shared" si="8"/>
        <v>56859.627782808682</v>
      </c>
      <c r="K68" s="95">
        <f t="shared" si="9"/>
        <v>229.43162106365091</v>
      </c>
      <c r="L68" s="95">
        <f t="shared" si="12"/>
        <v>255.57523415777933</v>
      </c>
      <c r="M68" s="95">
        <f t="shared" si="10"/>
        <v>124.42049072342702</v>
      </c>
    </row>
    <row r="69" spans="1:13" x14ac:dyDescent="0.25">
      <c r="A69" s="163">
        <v>2046</v>
      </c>
      <c r="B69" s="163"/>
      <c r="C69" s="72">
        <v>30963.892386609456</v>
      </c>
      <c r="D69" s="91">
        <v>242.5</v>
      </c>
      <c r="E69" s="92"/>
      <c r="F69" s="75">
        <f t="shared" si="5"/>
        <v>127.68615417158539</v>
      </c>
      <c r="G69" s="76">
        <f t="shared" si="6"/>
        <v>210.4877257464687</v>
      </c>
      <c r="H69" s="76">
        <f t="shared" si="11"/>
        <v>239.16214572562828</v>
      </c>
      <c r="I69" s="93">
        <f t="shared" si="7"/>
        <v>51043.27349351866</v>
      </c>
      <c r="J69" s="94">
        <f t="shared" si="8"/>
        <v>57996.820338464859</v>
      </c>
      <c r="K69" s="95">
        <f t="shared" si="9"/>
        <v>229.43162106365091</v>
      </c>
      <c r="L69" s="95">
        <f t="shared" si="12"/>
        <v>260.68673884093494</v>
      </c>
      <c r="M69" s="95">
        <f t="shared" si="10"/>
        <v>139.17790804702807</v>
      </c>
    </row>
    <row r="70" spans="1:13" x14ac:dyDescent="0.25">
      <c r="A70" s="163">
        <v>2047</v>
      </c>
      <c r="B70" s="163"/>
      <c r="C70" s="72">
        <v>56927.174917622237</v>
      </c>
      <c r="D70" s="91">
        <v>383.5</v>
      </c>
      <c r="E70" s="92"/>
      <c r="F70" s="75">
        <f t="shared" si="5"/>
        <v>148.44113407463425</v>
      </c>
      <c r="G70" s="76">
        <f t="shared" si="6"/>
        <v>210.4877257464687</v>
      </c>
      <c r="H70" s="76">
        <f t="shared" si="11"/>
        <v>243.94538864014083</v>
      </c>
      <c r="I70" s="93">
        <f t="shared" si="7"/>
        <v>80722.042823770738</v>
      </c>
      <c r="J70" s="94">
        <f t="shared" si="8"/>
        <v>93553.056543494007</v>
      </c>
      <c r="K70" s="95">
        <f t="shared" si="9"/>
        <v>229.43162106365091</v>
      </c>
      <c r="L70" s="95">
        <f t="shared" si="12"/>
        <v>265.90047361775362</v>
      </c>
      <c r="M70" s="95">
        <f t="shared" si="10"/>
        <v>161.80083614135134</v>
      </c>
    </row>
    <row r="71" spans="1:13" x14ac:dyDescent="0.25">
      <c r="A71" s="163">
        <v>2048</v>
      </c>
      <c r="B71" s="163"/>
      <c r="C71" s="72">
        <v>55665.928620893508</v>
      </c>
      <c r="D71" s="91">
        <v>377.5</v>
      </c>
      <c r="E71" s="92"/>
      <c r="F71" s="75">
        <f t="shared" si="5"/>
        <v>147.45941356528081</v>
      </c>
      <c r="G71" s="76">
        <f t="shared" si="6"/>
        <v>210.4877257464687</v>
      </c>
      <c r="H71" s="76">
        <f t="shared" si="11"/>
        <v>248.82429641294365</v>
      </c>
      <c r="I71" s="93">
        <f t="shared" si="7"/>
        <v>79459.116469291926</v>
      </c>
      <c r="J71" s="94">
        <f t="shared" si="8"/>
        <v>93931.171895886233</v>
      </c>
      <c r="K71" s="95">
        <f t="shared" si="9"/>
        <v>229.43162106365091</v>
      </c>
      <c r="L71" s="95">
        <f t="shared" si="12"/>
        <v>271.21848309010869</v>
      </c>
      <c r="M71" s="95">
        <f t="shared" si="10"/>
        <v>160.73076078615611</v>
      </c>
    </row>
    <row r="72" spans="1:13" x14ac:dyDescent="0.25">
      <c r="A72" s="163">
        <v>2049</v>
      </c>
      <c r="B72" s="163"/>
      <c r="C72" s="72">
        <v>67244.723230204196</v>
      </c>
      <c r="D72" s="91">
        <v>389.5</v>
      </c>
      <c r="E72" s="92"/>
      <c r="F72" s="75">
        <f t="shared" si="5"/>
        <v>172.64370534070397</v>
      </c>
      <c r="G72" s="76">
        <f t="shared" si="6"/>
        <v>210.4877257464687</v>
      </c>
      <c r="H72" s="76">
        <f t="shared" si="11"/>
        <v>253.80078234120253</v>
      </c>
      <c r="I72" s="93">
        <f t="shared" si="7"/>
        <v>81984.969178249565</v>
      </c>
      <c r="J72" s="94">
        <f t="shared" si="8"/>
        <v>98855.404721898391</v>
      </c>
      <c r="K72" s="95">
        <f t="shared" si="9"/>
        <v>229.43162106365091</v>
      </c>
      <c r="L72" s="95">
        <f t="shared" si="12"/>
        <v>276.64285275191088</v>
      </c>
      <c r="M72" s="95">
        <f t="shared" si="10"/>
        <v>188.18163882136736</v>
      </c>
    </row>
    <row r="73" spans="1:13" x14ac:dyDescent="0.25">
      <c r="A73" s="163">
        <v>2050</v>
      </c>
      <c r="B73" s="163"/>
      <c r="C73" s="72">
        <v>67289.79101413046</v>
      </c>
      <c r="D73" s="91">
        <v>395.5</v>
      </c>
      <c r="E73" s="92"/>
      <c r="F73" s="75">
        <f t="shared" si="5"/>
        <v>170.13853606606943</v>
      </c>
      <c r="G73" s="76">
        <f t="shared" si="6"/>
        <v>210.4877257464687</v>
      </c>
      <c r="H73" s="76">
        <f t="shared" si="11"/>
        <v>258.87679798802657</v>
      </c>
      <c r="I73" s="93">
        <f t="shared" si="7"/>
        <v>83247.895532728377</v>
      </c>
      <c r="J73" s="94">
        <f t="shared" si="8"/>
        <v>102385.77360426451</v>
      </c>
      <c r="K73" s="95">
        <f t="shared" si="9"/>
        <v>229.43162106365091</v>
      </c>
      <c r="L73" s="95">
        <f t="shared" si="12"/>
        <v>282.1757098069491</v>
      </c>
      <c r="M73" s="95">
        <f t="shared" si="10"/>
        <v>185.4510043120157</v>
      </c>
    </row>
    <row r="74" spans="1:13" x14ac:dyDescent="0.25">
      <c r="A74" s="96" t="s">
        <v>134</v>
      </c>
      <c r="B74" s="96"/>
      <c r="C74" s="80">
        <f>NPV($B$8,C51:C73)+C50</f>
        <v>501963.09676970507</v>
      </c>
      <c r="D74" s="81">
        <f>NPV($B$8,D51:D73)+D50</f>
        <v>2384.7618429509607</v>
      </c>
      <c r="E74" s="81">
        <f>NPV($B$10,D51:D73)+D50</f>
        <v>3057.6136760776585</v>
      </c>
      <c r="F74" s="97"/>
      <c r="G74" s="97"/>
      <c r="H74" s="98"/>
      <c r="I74" s="80">
        <f>NPV($B$8,I51:I73)+I50</f>
        <v>501963.09676970524</v>
      </c>
      <c r="J74" s="80">
        <f>NPV($B$8,J51:J73)+J50</f>
        <v>501963.09676970565</v>
      </c>
      <c r="K74" s="80"/>
      <c r="L74" s="80"/>
      <c r="M74"/>
    </row>
    <row r="75" spans="1:13" x14ac:dyDescent="0.25">
      <c r="C75" s="87"/>
    </row>
    <row r="76" spans="1:13" x14ac:dyDescent="0.25">
      <c r="A76" s="59" t="s">
        <v>135</v>
      </c>
    </row>
    <row r="80" spans="1:13" x14ac:dyDescent="0.25">
      <c r="F80" s="99"/>
      <c r="G80" s="100"/>
    </row>
    <row r="81" spans="1:4" x14ac:dyDescent="0.25">
      <c r="A81" s="59" t="s">
        <v>136</v>
      </c>
    </row>
    <row r="82" spans="1:4" ht="30" x14ac:dyDescent="0.25">
      <c r="A82" s="59" t="s">
        <v>137</v>
      </c>
      <c r="B82" s="59" t="s">
        <v>138</v>
      </c>
      <c r="C82" s="101" t="s">
        <v>139</v>
      </c>
      <c r="D82" s="59" t="s">
        <v>140</v>
      </c>
    </row>
    <row r="83" spans="1:4" x14ac:dyDescent="0.25">
      <c r="A83" s="59" t="s">
        <v>141</v>
      </c>
      <c r="B83" s="84">
        <f>C74/D74</f>
        <v>210.4877257464687</v>
      </c>
      <c r="C83" s="102">
        <v>0.09</v>
      </c>
      <c r="D83" s="103">
        <f>B83*(1+C83)</f>
        <v>229.43162106365091</v>
      </c>
    </row>
    <row r="84" spans="1:4" x14ac:dyDescent="0.25">
      <c r="A84" s="59" t="s">
        <v>142</v>
      </c>
      <c r="B84" s="84">
        <f>C74/E74</f>
        <v>164.16825339871878</v>
      </c>
      <c r="C84" s="102">
        <v>0.09</v>
      </c>
      <c r="D84" s="103">
        <f>B84*(1+C84)</f>
        <v>178.94339620460349</v>
      </c>
    </row>
    <row r="103" ht="28.9" customHeight="1" x14ac:dyDescent="0.25"/>
    <row r="104" ht="35.450000000000003" customHeight="1" x14ac:dyDescent="0.25"/>
    <row r="105" ht="33" customHeight="1" x14ac:dyDescent="0.25"/>
  </sheetData>
  <mergeCells count="97">
    <mergeCell ref="A72:B72"/>
    <mergeCell ref="A73:B73"/>
    <mergeCell ref="A66:B66"/>
    <mergeCell ref="A67:B67"/>
    <mergeCell ref="A68:B68"/>
    <mergeCell ref="A69:B69"/>
    <mergeCell ref="A70:B70"/>
    <mergeCell ref="A71:B71"/>
    <mergeCell ref="A65:B65"/>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50:B50"/>
    <mergeCell ref="A38:B38"/>
    <mergeCell ref="D38:E38"/>
    <mergeCell ref="A39:B39"/>
    <mergeCell ref="A47:L47"/>
    <mergeCell ref="H48:H49"/>
    <mergeCell ref="I48:I49"/>
    <mergeCell ref="J48:J49"/>
    <mergeCell ref="K48:K49"/>
    <mergeCell ref="L48:L49"/>
    <mergeCell ref="K46:M46"/>
    <mergeCell ref="A37:B37"/>
    <mergeCell ref="D37:E37"/>
    <mergeCell ref="M47:M49"/>
    <mergeCell ref="A48:B49"/>
    <mergeCell ref="C48:C49"/>
    <mergeCell ref="D48:E48"/>
    <mergeCell ref="F48:F49"/>
    <mergeCell ref="G48:G49"/>
    <mergeCell ref="A34:B34"/>
    <mergeCell ref="D34:E34"/>
    <mergeCell ref="A35:B35"/>
    <mergeCell ref="D35:E35"/>
    <mergeCell ref="A36:B36"/>
    <mergeCell ref="D36:E36"/>
    <mergeCell ref="A31:B31"/>
    <mergeCell ref="D31:E31"/>
    <mergeCell ref="A32:B32"/>
    <mergeCell ref="D32:E32"/>
    <mergeCell ref="A33:B33"/>
    <mergeCell ref="D33:E33"/>
    <mergeCell ref="A28:B28"/>
    <mergeCell ref="D28:E28"/>
    <mergeCell ref="A29:B29"/>
    <mergeCell ref="D29:E29"/>
    <mergeCell ref="A30:B30"/>
    <mergeCell ref="D30:E30"/>
    <mergeCell ref="A25:B25"/>
    <mergeCell ref="D25:E25"/>
    <mergeCell ref="A26:B26"/>
    <mergeCell ref="D26:E26"/>
    <mergeCell ref="A27:B27"/>
    <mergeCell ref="D27:E27"/>
    <mergeCell ref="D23:E23"/>
    <mergeCell ref="A24:B24"/>
    <mergeCell ref="D24:E24"/>
    <mergeCell ref="A22:B22"/>
    <mergeCell ref="D22:E22"/>
    <mergeCell ref="A15:B15"/>
    <mergeCell ref="D15:E15"/>
    <mergeCell ref="K15:K38"/>
    <mergeCell ref="A16:B16"/>
    <mergeCell ref="D16:E16"/>
    <mergeCell ref="A17:B17"/>
    <mergeCell ref="D17:E17"/>
    <mergeCell ref="A18:B18"/>
    <mergeCell ref="D18:E18"/>
    <mergeCell ref="A19:B19"/>
    <mergeCell ref="D19:E19"/>
    <mergeCell ref="A20:B20"/>
    <mergeCell ref="D20:E20"/>
    <mergeCell ref="A21:B21"/>
    <mergeCell ref="D21:E21"/>
    <mergeCell ref="A23:B23"/>
    <mergeCell ref="A12:J12"/>
    <mergeCell ref="K12:K14"/>
    <mergeCell ref="A13:B14"/>
    <mergeCell ref="C13:C14"/>
    <mergeCell ref="D13:E13"/>
    <mergeCell ref="F13:F14"/>
    <mergeCell ref="G13:G14"/>
    <mergeCell ref="H13:H14"/>
    <mergeCell ref="I13:I14"/>
    <mergeCell ref="J13:J14"/>
  </mergeCells>
  <pageMargins left="0.7" right="0.7" top="0.75" bottom="0.75" header="0.3" footer="0.3"/>
  <pageSetup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8B46C-B2A9-4671-BE21-D57764AAED90}">
  <dimension ref="B2:J34"/>
  <sheetViews>
    <sheetView workbookViewId="0">
      <selection activeCell="C9" sqref="C9"/>
    </sheetView>
  </sheetViews>
  <sheetFormatPr defaultColWidth="8.7109375" defaultRowHeight="15" x14ac:dyDescent="0.25"/>
  <cols>
    <col min="1" max="1" width="4.42578125" style="59" customWidth="1"/>
    <col min="2" max="2" width="26.140625" style="59" bestFit="1" customWidth="1"/>
    <col min="3" max="3" width="12.5703125" style="59" bestFit="1" customWidth="1"/>
    <col min="4" max="4" width="11.42578125" style="59" customWidth="1"/>
    <col min="5" max="5" width="11.140625" style="59" customWidth="1"/>
    <col min="6" max="6" width="9.140625" style="59" bestFit="1" customWidth="1"/>
    <col min="7" max="7" width="18.85546875" style="59" bestFit="1" customWidth="1"/>
    <col min="8" max="8" width="12.5703125" style="59" bestFit="1" customWidth="1"/>
    <col min="9" max="9" width="11.5703125" style="59" customWidth="1"/>
    <col min="10" max="16384" width="8.7109375" style="59"/>
  </cols>
  <sheetData>
    <row r="2" spans="2:10" x14ac:dyDescent="0.25">
      <c r="B2" s="61" t="s">
        <v>96</v>
      </c>
    </row>
    <row r="3" spans="2:10" x14ac:dyDescent="0.25">
      <c r="B3" s="62" t="s">
        <v>98</v>
      </c>
      <c r="C3" s="64">
        <v>0.02</v>
      </c>
    </row>
    <row r="5" spans="2:10" x14ac:dyDescent="0.25">
      <c r="B5" s="178" t="s">
        <v>120</v>
      </c>
      <c r="C5" s="179"/>
      <c r="D5" s="179"/>
      <c r="E5" s="180"/>
      <c r="G5" s="178" t="s">
        <v>121</v>
      </c>
      <c r="H5" s="179"/>
      <c r="I5" s="179"/>
      <c r="J5" s="180"/>
    </row>
    <row r="6" spans="2:10" ht="45" x14ac:dyDescent="0.25">
      <c r="B6" s="89" t="s">
        <v>102</v>
      </c>
      <c r="C6" s="70" t="s">
        <v>122</v>
      </c>
      <c r="D6" s="70" t="s">
        <v>123</v>
      </c>
      <c r="E6" s="70" t="s">
        <v>124</v>
      </c>
      <c r="G6" s="90" t="s">
        <v>125</v>
      </c>
      <c r="H6" s="70" t="s">
        <v>122</v>
      </c>
      <c r="I6" s="70" t="s">
        <v>123</v>
      </c>
      <c r="J6" s="70" t="s">
        <v>124</v>
      </c>
    </row>
    <row r="7" spans="2:10" x14ac:dyDescent="0.25">
      <c r="B7" s="71">
        <v>2023</v>
      </c>
      <c r="C7" s="105">
        <v>28.324133679528085</v>
      </c>
      <c r="D7" s="105">
        <v>30.441692121663959</v>
      </c>
      <c r="E7" s="105">
        <v>58.765825801192044</v>
      </c>
      <c r="G7" s="71">
        <v>2023</v>
      </c>
      <c r="H7" s="105">
        <v>82.994164850525308</v>
      </c>
      <c r="I7" s="105">
        <v>89.198944012200784</v>
      </c>
      <c r="J7" s="105">
        <v>172.19310886272609</v>
      </c>
    </row>
    <row r="8" spans="2:10" x14ac:dyDescent="0.25">
      <c r="B8" s="71">
        <v>2024</v>
      </c>
      <c r="C8" s="105">
        <f t="shared" ref="C8:C34" si="0">C7*(1+$C$3)</f>
        <v>28.890616353118649</v>
      </c>
      <c r="D8" s="105">
        <f t="shared" ref="D8:D34" si="1">D7*(1+$C$3)</f>
        <v>31.05052596409724</v>
      </c>
      <c r="E8" s="105">
        <f t="shared" ref="E8:E34" si="2">E7*(1+$C$3)</f>
        <v>59.941142317215885</v>
      </c>
      <c r="G8" s="71">
        <v>2024</v>
      </c>
      <c r="H8" s="105">
        <f t="shared" ref="H8:H34" si="3">H7*(1+$C$3)</f>
        <v>84.654048147535818</v>
      </c>
      <c r="I8" s="105">
        <f t="shared" ref="I8:I34" si="4">I7*(1+$C$3)</f>
        <v>90.982922892444805</v>
      </c>
      <c r="J8" s="105">
        <f t="shared" ref="J8:J34" si="5">J7*(1+$C$3)</f>
        <v>175.63697103998061</v>
      </c>
    </row>
    <row r="9" spans="2:10" x14ac:dyDescent="0.25">
      <c r="B9" s="71">
        <v>2025</v>
      </c>
      <c r="C9" s="105">
        <f t="shared" si="0"/>
        <v>29.468428680181024</v>
      </c>
      <c r="D9" s="105">
        <f t="shared" si="1"/>
        <v>31.671536483379185</v>
      </c>
      <c r="E9" s="105">
        <f t="shared" si="2"/>
        <v>61.139965163560205</v>
      </c>
      <c r="G9" s="71">
        <v>2025</v>
      </c>
      <c r="H9" s="105">
        <f t="shared" si="3"/>
        <v>86.347129110486534</v>
      </c>
      <c r="I9" s="105">
        <f t="shared" si="4"/>
        <v>92.802581350293707</v>
      </c>
      <c r="J9" s="105">
        <f t="shared" si="5"/>
        <v>179.14971046078023</v>
      </c>
    </row>
    <row r="10" spans="2:10" x14ac:dyDescent="0.25">
      <c r="B10" s="71">
        <v>2026</v>
      </c>
      <c r="C10" s="105">
        <f t="shared" si="0"/>
        <v>30.057797253784646</v>
      </c>
      <c r="D10" s="105">
        <f t="shared" si="1"/>
        <v>32.304967213046773</v>
      </c>
      <c r="E10" s="105">
        <f t="shared" si="2"/>
        <v>62.362764466831408</v>
      </c>
      <c r="G10" s="71">
        <v>2026</v>
      </c>
      <c r="H10" s="105">
        <f t="shared" si="3"/>
        <v>88.074071692696265</v>
      </c>
      <c r="I10" s="105">
        <f t="shared" si="4"/>
        <v>94.65863297729959</v>
      </c>
      <c r="J10" s="105">
        <f t="shared" si="5"/>
        <v>182.73270466999583</v>
      </c>
    </row>
    <row r="11" spans="2:10" x14ac:dyDescent="0.25">
      <c r="B11" s="71">
        <v>2027</v>
      </c>
      <c r="C11" s="105">
        <f t="shared" si="0"/>
        <v>30.658953198860338</v>
      </c>
      <c r="D11" s="105">
        <f t="shared" si="1"/>
        <v>32.951066557307712</v>
      </c>
      <c r="E11" s="105">
        <f t="shared" si="2"/>
        <v>63.610019756168036</v>
      </c>
      <c r="G11" s="71">
        <v>2027</v>
      </c>
      <c r="H11" s="105">
        <f t="shared" si="3"/>
        <v>89.835553126550195</v>
      </c>
      <c r="I11" s="105">
        <f t="shared" si="4"/>
        <v>96.551805636845586</v>
      </c>
      <c r="J11" s="105">
        <f t="shared" si="5"/>
        <v>186.38735876339575</v>
      </c>
    </row>
    <row r="12" spans="2:10" x14ac:dyDescent="0.25">
      <c r="B12" s="71">
        <v>2028</v>
      </c>
      <c r="C12" s="105">
        <f t="shared" si="0"/>
        <v>31.272132262837545</v>
      </c>
      <c r="D12" s="105">
        <f t="shared" si="1"/>
        <v>33.610087888453869</v>
      </c>
      <c r="E12" s="105">
        <f t="shared" si="2"/>
        <v>64.882220151291392</v>
      </c>
      <c r="G12" s="71">
        <v>2028</v>
      </c>
      <c r="H12" s="105">
        <f t="shared" si="3"/>
        <v>91.632264189081198</v>
      </c>
      <c r="I12" s="105">
        <f t="shared" si="4"/>
        <v>98.482841749582505</v>
      </c>
      <c r="J12" s="105">
        <f t="shared" si="5"/>
        <v>190.11510593866367</v>
      </c>
    </row>
    <row r="13" spans="2:10" x14ac:dyDescent="0.25">
      <c r="B13" s="71">
        <v>2029</v>
      </c>
      <c r="C13" s="105">
        <f t="shared" si="0"/>
        <v>31.897574908094295</v>
      </c>
      <c r="D13" s="105">
        <f t="shared" si="1"/>
        <v>34.282289646222949</v>
      </c>
      <c r="E13" s="105">
        <f t="shared" si="2"/>
        <v>66.17986455431722</v>
      </c>
      <c r="G13" s="71">
        <v>2029</v>
      </c>
      <c r="H13" s="105">
        <f t="shared" si="3"/>
        <v>93.464909472862828</v>
      </c>
      <c r="I13" s="105">
        <f t="shared" si="4"/>
        <v>100.45249858457416</v>
      </c>
      <c r="J13" s="105">
        <f t="shared" si="5"/>
        <v>193.91740805743694</v>
      </c>
    </row>
    <row r="14" spans="2:10" x14ac:dyDescent="0.25">
      <c r="B14" s="71">
        <v>2030</v>
      </c>
      <c r="C14" s="105">
        <f t="shared" si="0"/>
        <v>32.535526406256182</v>
      </c>
      <c r="D14" s="105">
        <f t="shared" si="1"/>
        <v>34.967935439147411</v>
      </c>
      <c r="E14" s="105">
        <f t="shared" si="2"/>
        <v>67.503461845403564</v>
      </c>
      <c r="G14" s="71">
        <v>2030</v>
      </c>
      <c r="H14" s="105">
        <f t="shared" si="3"/>
        <v>95.334207662320082</v>
      </c>
      <c r="I14" s="105">
        <f t="shared" si="4"/>
        <v>102.46154855626564</v>
      </c>
      <c r="J14" s="105">
        <f t="shared" si="5"/>
        <v>197.79575621858569</v>
      </c>
    </row>
    <row r="15" spans="2:10" x14ac:dyDescent="0.25">
      <c r="B15" s="71">
        <v>2031</v>
      </c>
      <c r="C15" s="105">
        <f t="shared" si="0"/>
        <v>33.186236934381306</v>
      </c>
      <c r="D15" s="105">
        <f t="shared" si="1"/>
        <v>35.667294147930356</v>
      </c>
      <c r="E15" s="105">
        <f t="shared" si="2"/>
        <v>68.853531082311633</v>
      </c>
      <c r="G15" s="71">
        <v>2031</v>
      </c>
      <c r="H15" s="105">
        <f t="shared" si="3"/>
        <v>97.240891815566485</v>
      </c>
      <c r="I15" s="105">
        <f t="shared" si="4"/>
        <v>104.51077952739095</v>
      </c>
      <c r="J15" s="105">
        <f t="shared" si="5"/>
        <v>201.75167134295742</v>
      </c>
    </row>
    <row r="16" spans="2:10" x14ac:dyDescent="0.25">
      <c r="B16" s="71">
        <v>2032</v>
      </c>
      <c r="C16" s="105">
        <f t="shared" si="0"/>
        <v>33.849961673068933</v>
      </c>
      <c r="D16" s="105">
        <f t="shared" si="1"/>
        <v>36.380640030888962</v>
      </c>
      <c r="E16" s="105">
        <f t="shared" si="2"/>
        <v>70.230601703957873</v>
      </c>
      <c r="G16" s="71">
        <v>2032</v>
      </c>
      <c r="H16" s="105">
        <f t="shared" si="3"/>
        <v>99.185709651877815</v>
      </c>
      <c r="I16" s="105">
        <f t="shared" si="4"/>
        <v>106.60099511793877</v>
      </c>
      <c r="J16" s="105">
        <f t="shared" si="5"/>
        <v>205.78670476981657</v>
      </c>
    </row>
    <row r="17" spans="2:10" x14ac:dyDescent="0.25">
      <c r="B17" s="71">
        <v>2033</v>
      </c>
      <c r="C17" s="105">
        <f t="shared" si="0"/>
        <v>34.526960906530313</v>
      </c>
      <c r="D17" s="105">
        <f t="shared" si="1"/>
        <v>37.108252831506739</v>
      </c>
      <c r="E17" s="105">
        <f t="shared" si="2"/>
        <v>71.635213738037038</v>
      </c>
      <c r="G17" s="71">
        <v>2033</v>
      </c>
      <c r="H17" s="105">
        <f t="shared" si="3"/>
        <v>101.16942384491537</v>
      </c>
      <c r="I17" s="105">
        <f t="shared" si="4"/>
        <v>108.73301502029754</v>
      </c>
      <c r="J17" s="105">
        <f t="shared" si="5"/>
        <v>209.9024388652129</v>
      </c>
    </row>
    <row r="18" spans="2:10" x14ac:dyDescent="0.25">
      <c r="B18" s="71">
        <v>2034</v>
      </c>
      <c r="C18" s="105">
        <f t="shared" si="0"/>
        <v>35.217500124660923</v>
      </c>
      <c r="D18" s="105">
        <f t="shared" si="1"/>
        <v>37.850417888136874</v>
      </c>
      <c r="E18" s="105">
        <f t="shared" si="2"/>
        <v>73.067918012797776</v>
      </c>
      <c r="G18" s="71">
        <v>2034</v>
      </c>
      <c r="H18" s="105">
        <f t="shared" si="3"/>
        <v>103.19281232181368</v>
      </c>
      <c r="I18" s="105">
        <f t="shared" si="4"/>
        <v>110.90767532070349</v>
      </c>
      <c r="J18" s="105">
        <f t="shared" si="5"/>
        <v>214.10048764251715</v>
      </c>
    </row>
    <row r="19" spans="2:10" x14ac:dyDescent="0.25">
      <c r="B19" s="71">
        <v>2035</v>
      </c>
      <c r="C19" s="105">
        <f t="shared" si="0"/>
        <v>35.921850127154144</v>
      </c>
      <c r="D19" s="105">
        <f t="shared" si="1"/>
        <v>38.60742624589961</v>
      </c>
      <c r="E19" s="105">
        <f t="shared" si="2"/>
        <v>74.529276373053733</v>
      </c>
      <c r="G19" s="71">
        <v>2035</v>
      </c>
      <c r="H19" s="105">
        <f t="shared" si="3"/>
        <v>105.25666856824995</v>
      </c>
      <c r="I19" s="105">
        <f t="shared" si="4"/>
        <v>113.12582882711756</v>
      </c>
      <c r="J19" s="105">
        <f t="shared" si="5"/>
        <v>218.38249739536749</v>
      </c>
    </row>
    <row r="20" spans="2:10" x14ac:dyDescent="0.25">
      <c r="B20" s="71">
        <v>2036</v>
      </c>
      <c r="C20" s="105">
        <f t="shared" si="0"/>
        <v>36.640287129697228</v>
      </c>
      <c r="D20" s="105">
        <f t="shared" si="1"/>
        <v>39.379574770817605</v>
      </c>
      <c r="E20" s="105">
        <f t="shared" si="2"/>
        <v>76.019861900514812</v>
      </c>
      <c r="G20" s="71">
        <v>2036</v>
      </c>
      <c r="H20" s="105">
        <f t="shared" si="3"/>
        <v>107.36180193961495</v>
      </c>
      <c r="I20" s="105">
        <f t="shared" si="4"/>
        <v>115.38834540365991</v>
      </c>
      <c r="J20" s="105">
        <f t="shared" si="5"/>
        <v>222.75014734327485</v>
      </c>
    </row>
    <row r="21" spans="2:10" x14ac:dyDescent="0.25">
      <c r="B21" s="71">
        <v>2037</v>
      </c>
      <c r="C21" s="105">
        <f t="shared" si="0"/>
        <v>37.373092872291174</v>
      </c>
      <c r="D21" s="105">
        <f t="shared" si="1"/>
        <v>40.167166266233956</v>
      </c>
      <c r="E21" s="105">
        <f t="shared" si="2"/>
        <v>77.540259138525116</v>
      </c>
      <c r="G21" s="71">
        <v>2037</v>
      </c>
      <c r="H21" s="105">
        <f t="shared" si="3"/>
        <v>109.50903797840725</v>
      </c>
      <c r="I21" s="105">
        <f t="shared" si="4"/>
        <v>117.69611231173312</v>
      </c>
      <c r="J21" s="105">
        <f t="shared" si="5"/>
        <v>227.20515029014035</v>
      </c>
    </row>
    <row r="22" spans="2:10" x14ac:dyDescent="0.25">
      <c r="B22" s="71">
        <v>2038</v>
      </c>
      <c r="C22" s="105">
        <f t="shared" si="0"/>
        <v>38.120554729737002</v>
      </c>
      <c r="D22" s="105">
        <f t="shared" si="1"/>
        <v>40.970509591558638</v>
      </c>
      <c r="E22" s="105">
        <f t="shared" si="2"/>
        <v>79.091064321295619</v>
      </c>
      <c r="G22" s="71">
        <v>2038</v>
      </c>
      <c r="H22" s="105">
        <f t="shared" si="3"/>
        <v>111.6992187379754</v>
      </c>
      <c r="I22" s="105">
        <f t="shared" si="4"/>
        <v>120.05003455796778</v>
      </c>
      <c r="J22" s="105">
        <f t="shared" si="5"/>
        <v>231.74925329594316</v>
      </c>
    </row>
    <row r="23" spans="2:10" x14ac:dyDescent="0.25">
      <c r="B23" s="71">
        <v>2039</v>
      </c>
      <c r="C23" s="105">
        <f t="shared" si="0"/>
        <v>38.882965824331741</v>
      </c>
      <c r="D23" s="105">
        <f t="shared" si="1"/>
        <v>41.789919783389813</v>
      </c>
      <c r="E23" s="105">
        <f t="shared" si="2"/>
        <v>80.672885607721526</v>
      </c>
      <c r="G23" s="71">
        <v>2039</v>
      </c>
      <c r="H23" s="105">
        <f t="shared" si="3"/>
        <v>113.93320311273492</v>
      </c>
      <c r="I23" s="105">
        <f t="shared" si="4"/>
        <v>122.45103524912713</v>
      </c>
      <c r="J23" s="105">
        <f t="shared" si="5"/>
        <v>236.38423836186203</v>
      </c>
    </row>
    <row r="24" spans="2:10" x14ac:dyDescent="0.25">
      <c r="B24" s="71">
        <v>2040</v>
      </c>
      <c r="C24" s="105">
        <f t="shared" si="0"/>
        <v>39.660625140818375</v>
      </c>
      <c r="D24" s="105">
        <f t="shared" si="1"/>
        <v>42.625718179057607</v>
      </c>
      <c r="E24" s="105">
        <f t="shared" si="2"/>
        <v>82.286343319875954</v>
      </c>
      <c r="G24" s="71">
        <v>2040</v>
      </c>
      <c r="H24" s="105">
        <f t="shared" si="3"/>
        <v>116.21186717498962</v>
      </c>
      <c r="I24" s="105">
        <f t="shared" si="4"/>
        <v>124.90005595410967</v>
      </c>
      <c r="J24" s="105">
        <f t="shared" si="5"/>
        <v>241.11192312909927</v>
      </c>
    </row>
    <row r="25" spans="2:10" x14ac:dyDescent="0.25">
      <c r="B25" s="71">
        <v>2041</v>
      </c>
      <c r="C25" s="105">
        <f t="shared" si="0"/>
        <v>40.453837643634742</v>
      </c>
      <c r="D25" s="105">
        <f t="shared" si="1"/>
        <v>43.478232542638757</v>
      </c>
      <c r="E25" s="105">
        <f t="shared" si="2"/>
        <v>83.932070186273478</v>
      </c>
      <c r="G25" s="71">
        <v>2041</v>
      </c>
      <c r="H25" s="105">
        <f t="shared" si="3"/>
        <v>118.53610451848941</v>
      </c>
      <c r="I25" s="105">
        <f t="shared" si="4"/>
        <v>127.39805707319186</v>
      </c>
      <c r="J25" s="105">
        <f t="shared" si="5"/>
        <v>245.93416159168126</v>
      </c>
    </row>
    <row r="26" spans="2:10" x14ac:dyDescent="0.25">
      <c r="B26" s="71">
        <v>2042</v>
      </c>
      <c r="C26" s="105">
        <f t="shared" si="0"/>
        <v>41.262914396507441</v>
      </c>
      <c r="D26" s="105">
        <f t="shared" si="1"/>
        <v>44.34779719349153</v>
      </c>
      <c r="E26" s="105">
        <f t="shared" si="2"/>
        <v>85.610711589998942</v>
      </c>
      <c r="G26" s="71">
        <v>2042</v>
      </c>
      <c r="H26" s="105">
        <f t="shared" si="3"/>
        <v>120.90682660885921</v>
      </c>
      <c r="I26" s="105">
        <f t="shared" si="4"/>
        <v>129.94601821465571</v>
      </c>
      <c r="J26" s="105">
        <f t="shared" si="5"/>
        <v>250.85284482351489</v>
      </c>
    </row>
    <row r="27" spans="2:10" x14ac:dyDescent="0.25">
      <c r="B27" s="71">
        <v>2043</v>
      </c>
      <c r="C27" s="105">
        <f t="shared" si="0"/>
        <v>42.088172684437588</v>
      </c>
      <c r="D27" s="105">
        <f t="shared" si="1"/>
        <v>45.234753137361359</v>
      </c>
      <c r="E27" s="105">
        <f t="shared" si="2"/>
        <v>87.322925821798918</v>
      </c>
      <c r="G27" s="71">
        <v>2043</v>
      </c>
      <c r="H27" s="105">
        <f t="shared" si="3"/>
        <v>123.32496314103639</v>
      </c>
      <c r="I27" s="105">
        <f t="shared" si="4"/>
        <v>132.54493857894883</v>
      </c>
      <c r="J27" s="105">
        <f t="shared" si="5"/>
        <v>255.86990171998519</v>
      </c>
    </row>
    <row r="28" spans="2:10" x14ac:dyDescent="0.25">
      <c r="B28" s="71">
        <v>2044</v>
      </c>
      <c r="C28" s="105">
        <f t="shared" si="0"/>
        <v>42.929936138126337</v>
      </c>
      <c r="D28" s="105">
        <f t="shared" si="1"/>
        <v>46.139448200108589</v>
      </c>
      <c r="E28" s="105">
        <f t="shared" si="2"/>
        <v>89.069384338234897</v>
      </c>
      <c r="G28" s="71">
        <v>2044</v>
      </c>
      <c r="H28" s="105">
        <f t="shared" si="3"/>
        <v>125.79146240385712</v>
      </c>
      <c r="I28" s="105">
        <f t="shared" si="4"/>
        <v>135.1958373505278</v>
      </c>
      <c r="J28" s="105">
        <f t="shared" si="5"/>
        <v>260.98729975438488</v>
      </c>
    </row>
    <row r="29" spans="2:10" x14ac:dyDescent="0.25">
      <c r="B29" s="71">
        <v>2045</v>
      </c>
      <c r="C29" s="105">
        <f t="shared" si="0"/>
        <v>43.788534860888866</v>
      </c>
      <c r="D29" s="105">
        <f t="shared" si="1"/>
        <v>47.062237164110762</v>
      </c>
      <c r="E29" s="105">
        <f t="shared" si="2"/>
        <v>90.8507720249996</v>
      </c>
      <c r="G29" s="71">
        <v>2045</v>
      </c>
      <c r="H29" s="105">
        <f t="shared" si="3"/>
        <v>128.30729165193426</v>
      </c>
      <c r="I29" s="105">
        <f t="shared" si="4"/>
        <v>137.89975409753836</v>
      </c>
      <c r="J29" s="105">
        <f t="shared" si="5"/>
        <v>266.20704574947257</v>
      </c>
    </row>
    <row r="30" spans="2:10" x14ac:dyDescent="0.25">
      <c r="B30" s="71">
        <v>2046</v>
      </c>
      <c r="C30" s="105">
        <f t="shared" si="0"/>
        <v>44.664305558106648</v>
      </c>
      <c r="D30" s="105">
        <f t="shared" si="1"/>
        <v>48.003481907392981</v>
      </c>
      <c r="E30" s="105">
        <f t="shared" si="2"/>
        <v>92.6677874654996</v>
      </c>
      <c r="G30" s="71">
        <v>2046</v>
      </c>
      <c r="H30" s="105">
        <f t="shared" si="3"/>
        <v>130.87343748497295</v>
      </c>
      <c r="I30" s="105">
        <f t="shared" si="4"/>
        <v>140.65774917948914</v>
      </c>
      <c r="J30" s="105">
        <f t="shared" si="5"/>
        <v>271.53118666446204</v>
      </c>
    </row>
    <row r="31" spans="2:10" x14ac:dyDescent="0.25">
      <c r="B31" s="71">
        <v>2047</v>
      </c>
      <c r="C31" s="105">
        <f t="shared" si="0"/>
        <v>45.557591669268781</v>
      </c>
      <c r="D31" s="105">
        <f t="shared" si="1"/>
        <v>48.963551545540838</v>
      </c>
      <c r="E31" s="105">
        <f t="shared" si="2"/>
        <v>94.521143214809598</v>
      </c>
      <c r="G31" s="71">
        <v>2047</v>
      </c>
      <c r="H31" s="105">
        <f t="shared" si="3"/>
        <v>133.49090623467242</v>
      </c>
      <c r="I31" s="105">
        <f t="shared" si="4"/>
        <v>143.47090416307893</v>
      </c>
      <c r="J31" s="105">
        <f t="shared" si="5"/>
        <v>276.96181039775126</v>
      </c>
    </row>
    <row r="32" spans="2:10" x14ac:dyDescent="0.25">
      <c r="B32" s="71">
        <v>2048</v>
      </c>
      <c r="C32" s="105">
        <f t="shared" si="0"/>
        <v>46.468743502654156</v>
      </c>
      <c r="D32" s="105">
        <f t="shared" si="1"/>
        <v>49.942822576451654</v>
      </c>
      <c r="E32" s="105">
        <f t="shared" si="2"/>
        <v>96.411566079105796</v>
      </c>
      <c r="G32" s="71">
        <v>2048</v>
      </c>
      <c r="H32" s="105">
        <f t="shared" si="3"/>
        <v>136.16072435936587</v>
      </c>
      <c r="I32" s="105">
        <f t="shared" si="4"/>
        <v>146.34032224634052</v>
      </c>
      <c r="J32" s="105">
        <f t="shared" si="5"/>
        <v>282.50104660570628</v>
      </c>
    </row>
    <row r="33" spans="2:10" x14ac:dyDescent="0.25">
      <c r="B33" s="71">
        <v>2049</v>
      </c>
      <c r="C33" s="105">
        <f t="shared" si="0"/>
        <v>47.398118372707238</v>
      </c>
      <c r="D33" s="105">
        <f t="shared" si="1"/>
        <v>50.94167902798069</v>
      </c>
      <c r="E33" s="105">
        <f t="shared" si="2"/>
        <v>98.339797400687914</v>
      </c>
      <c r="G33" s="71">
        <v>2049</v>
      </c>
      <c r="H33" s="105">
        <f t="shared" si="3"/>
        <v>138.88393884655318</v>
      </c>
      <c r="I33" s="105">
        <f t="shared" si="4"/>
        <v>149.26712869126735</v>
      </c>
      <c r="J33" s="105">
        <f t="shared" si="5"/>
        <v>288.15106753782038</v>
      </c>
    </row>
    <row r="34" spans="2:10" x14ac:dyDescent="0.25">
      <c r="B34" s="71">
        <v>2050</v>
      </c>
      <c r="C34" s="105">
        <f t="shared" si="0"/>
        <v>48.346080740161383</v>
      </c>
      <c r="D34" s="105">
        <f t="shared" si="1"/>
        <v>51.960512608540306</v>
      </c>
      <c r="E34" s="105">
        <f t="shared" si="2"/>
        <v>100.30659334870167</v>
      </c>
      <c r="G34" s="71">
        <v>2050</v>
      </c>
      <c r="H34" s="105">
        <f t="shared" si="3"/>
        <v>141.66161762348423</v>
      </c>
      <c r="I34" s="105">
        <f t="shared" si="4"/>
        <v>152.25247126509271</v>
      </c>
      <c r="J34" s="105">
        <f t="shared" si="5"/>
        <v>293.91408888857677</v>
      </c>
    </row>
  </sheetData>
  <mergeCells count="2">
    <mergeCell ref="B5:E5"/>
    <mergeCell ref="G5:J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7C748-53BE-4973-9978-F2351566C6B0}">
  <dimension ref="B1:G22"/>
  <sheetViews>
    <sheetView topLeftCell="A8" workbookViewId="0">
      <selection activeCell="H4" sqref="H4"/>
    </sheetView>
  </sheetViews>
  <sheetFormatPr defaultRowHeight="15" x14ac:dyDescent="0.25"/>
  <cols>
    <col min="2" max="2" width="19.85546875" customWidth="1"/>
    <col min="3" max="3" width="34.5703125" customWidth="1"/>
    <col min="4" max="4" width="71.5703125" customWidth="1"/>
    <col min="5" max="5" width="98.85546875" customWidth="1"/>
    <col min="7" max="7" width="12.85546875" customWidth="1"/>
    <col min="8" max="8" width="42.5703125" customWidth="1"/>
  </cols>
  <sheetData>
    <row r="1" spans="2:7" ht="33.75" customHeight="1" thickBot="1" x14ac:dyDescent="0.3">
      <c r="B1" s="42" t="s">
        <v>41</v>
      </c>
      <c r="C1" s="42" t="s">
        <v>42</v>
      </c>
      <c r="D1" s="43" t="s">
        <v>43</v>
      </c>
      <c r="E1" s="42" t="s">
        <v>44</v>
      </c>
    </row>
    <row r="2" spans="2:7" ht="79.5" thickTop="1" x14ac:dyDescent="0.25">
      <c r="B2" s="181" t="s">
        <v>45</v>
      </c>
      <c r="C2" s="44" t="s">
        <v>155</v>
      </c>
      <c r="D2" s="45" t="s">
        <v>46</v>
      </c>
      <c r="E2" s="46" t="s">
        <v>47</v>
      </c>
    </row>
    <row r="3" spans="2:7" ht="63" x14ac:dyDescent="0.25">
      <c r="B3" s="182"/>
      <c r="C3" s="47" t="s">
        <v>156</v>
      </c>
      <c r="D3" s="48" t="s">
        <v>48</v>
      </c>
      <c r="E3" s="49" t="s">
        <v>157</v>
      </c>
    </row>
    <row r="4" spans="2:7" ht="78.75" x14ac:dyDescent="0.25">
      <c r="B4" s="182"/>
      <c r="C4" s="47" t="s">
        <v>49</v>
      </c>
      <c r="D4" s="50" t="s">
        <v>81</v>
      </c>
      <c r="E4" s="51" t="s">
        <v>50</v>
      </c>
    </row>
    <row r="5" spans="2:7" ht="90" customHeight="1" x14ac:dyDescent="0.25">
      <c r="B5" s="182"/>
      <c r="C5" s="47" t="s">
        <v>86</v>
      </c>
      <c r="D5" s="52" t="s">
        <v>80</v>
      </c>
      <c r="E5" s="49" t="s">
        <v>87</v>
      </c>
    </row>
    <row r="6" spans="2:7" ht="105.75" customHeight="1" x14ac:dyDescent="0.25">
      <c r="B6" s="183"/>
      <c r="C6" s="53" t="s">
        <v>51</v>
      </c>
      <c r="D6" s="50" t="s">
        <v>88</v>
      </c>
      <c r="E6" s="51" t="s">
        <v>158</v>
      </c>
    </row>
    <row r="7" spans="2:7" ht="25.5" customHeight="1" x14ac:dyDescent="0.25">
      <c r="B7" s="119"/>
      <c r="C7" s="120"/>
      <c r="D7" s="120"/>
      <c r="E7" s="121"/>
    </row>
    <row r="8" spans="2:7" ht="234.75" customHeight="1" x14ac:dyDescent="0.25">
      <c r="B8" s="181" t="s">
        <v>52</v>
      </c>
      <c r="C8" s="54" t="s">
        <v>53</v>
      </c>
      <c r="D8" s="50" t="s">
        <v>54</v>
      </c>
      <c r="E8" s="51" t="s">
        <v>55</v>
      </c>
    </row>
    <row r="9" spans="2:7" ht="227.25" customHeight="1" x14ac:dyDescent="0.25">
      <c r="B9" s="182"/>
      <c r="C9" s="54" t="s">
        <v>56</v>
      </c>
      <c r="D9" s="50" t="s">
        <v>57</v>
      </c>
      <c r="E9" s="51" t="s">
        <v>58</v>
      </c>
    </row>
    <row r="10" spans="2:7" ht="236.25" customHeight="1" x14ac:dyDescent="0.25">
      <c r="B10" s="182"/>
      <c r="C10" s="47" t="s">
        <v>59</v>
      </c>
      <c r="D10" s="55" t="s">
        <v>60</v>
      </c>
      <c r="E10" s="49" t="s">
        <v>61</v>
      </c>
    </row>
    <row r="11" spans="2:7" ht="205.5" thickBot="1" x14ac:dyDescent="0.3">
      <c r="B11" s="182"/>
      <c r="C11" s="56" t="s">
        <v>62</v>
      </c>
      <c r="D11" s="57" t="s">
        <v>63</v>
      </c>
      <c r="E11" s="58" t="s">
        <v>64</v>
      </c>
      <c r="G11" s="33"/>
    </row>
    <row r="12" spans="2:7" ht="122.25" customHeight="1" thickTop="1" x14ac:dyDescent="0.25">
      <c r="B12" s="7"/>
      <c r="C12" s="1"/>
      <c r="D12" s="2"/>
      <c r="E12" s="4"/>
    </row>
    <row r="13" spans="2:7" x14ac:dyDescent="0.25">
      <c r="C13" s="1"/>
      <c r="D13" s="2"/>
      <c r="E13" s="4" t="s">
        <v>65</v>
      </c>
    </row>
    <row r="14" spans="2:7" x14ac:dyDescent="0.25">
      <c r="C14" s="1"/>
      <c r="D14" s="2"/>
      <c r="E14" s="4"/>
    </row>
    <row r="15" spans="2:7" ht="60.75" customHeight="1" x14ac:dyDescent="0.25">
      <c r="C15" s="1"/>
      <c r="D15" s="2"/>
      <c r="E15" s="4"/>
    </row>
    <row r="16" spans="2:7" x14ac:dyDescent="0.25">
      <c r="C16" s="184"/>
      <c r="D16" s="2"/>
    </row>
    <row r="17" spans="3:5" x14ac:dyDescent="0.25">
      <c r="C17" s="184"/>
      <c r="D17" s="8"/>
      <c r="E17" s="4"/>
    </row>
    <row r="18" spans="3:5" x14ac:dyDescent="0.25">
      <c r="C18" s="184"/>
      <c r="D18" s="8"/>
      <c r="E18" s="4"/>
    </row>
    <row r="19" spans="3:5" x14ac:dyDescent="0.25">
      <c r="C19" s="184"/>
      <c r="D19" s="2"/>
    </row>
    <row r="20" spans="3:5" x14ac:dyDescent="0.25">
      <c r="C20" s="184"/>
      <c r="D20" s="3"/>
      <c r="E20" s="4"/>
    </row>
    <row r="21" spans="3:5" x14ac:dyDescent="0.25">
      <c r="C21" s="184"/>
      <c r="D21" s="3"/>
      <c r="E21" s="5"/>
    </row>
    <row r="22" spans="3:5" x14ac:dyDescent="0.25">
      <c r="C22" s="2"/>
      <c r="D22" s="3"/>
      <c r="E22" s="6"/>
    </row>
  </sheetData>
  <mergeCells count="3">
    <mergeCell ref="B2:B6"/>
    <mergeCell ref="B8:B11"/>
    <mergeCell ref="C16:C2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9B68E-B6A2-4C97-8E44-C96AB4E35A12}">
  <dimension ref="B1:C9"/>
  <sheetViews>
    <sheetView workbookViewId="0">
      <selection activeCell="C9" sqref="C9"/>
    </sheetView>
  </sheetViews>
  <sheetFormatPr defaultColWidth="9.140625" defaultRowHeight="15" x14ac:dyDescent="0.25"/>
  <cols>
    <col min="1" max="1" width="9.140625" style="39"/>
    <col min="2" max="2" width="19.85546875" style="39" customWidth="1"/>
    <col min="3" max="3" width="28.85546875" style="39" customWidth="1"/>
    <col min="4" max="16384" width="9.140625" style="39"/>
  </cols>
  <sheetData>
    <row r="1" spans="2:3" x14ac:dyDescent="0.25">
      <c r="B1" s="32" t="s">
        <v>66</v>
      </c>
      <c r="C1" s="31"/>
    </row>
    <row r="2" spans="2:3" ht="30" x14ac:dyDescent="0.25">
      <c r="B2" s="38" t="s">
        <v>84</v>
      </c>
      <c r="C2" s="38" t="s">
        <v>85</v>
      </c>
    </row>
    <row r="3" spans="2:3" x14ac:dyDescent="0.25">
      <c r="B3" s="39" t="s">
        <v>67</v>
      </c>
      <c r="C3" s="39" t="s">
        <v>68</v>
      </c>
    </row>
    <row r="4" spans="2:3" x14ac:dyDescent="0.25">
      <c r="B4" s="39" t="s">
        <v>69</v>
      </c>
      <c r="C4" s="39" t="s">
        <v>70</v>
      </c>
    </row>
    <row r="5" spans="2:3" x14ac:dyDescent="0.25">
      <c r="B5" s="39" t="s">
        <v>71</v>
      </c>
      <c r="C5" s="39" t="s">
        <v>16</v>
      </c>
    </row>
    <row r="6" spans="2:3" x14ac:dyDescent="0.25">
      <c r="B6" s="39" t="s">
        <v>72</v>
      </c>
      <c r="C6" s="39" t="s">
        <v>73</v>
      </c>
    </row>
    <row r="7" spans="2:3" x14ac:dyDescent="0.25">
      <c r="B7" s="39" t="s">
        <v>74</v>
      </c>
      <c r="C7" s="39" t="s">
        <v>75</v>
      </c>
    </row>
    <row r="8" spans="2:3" x14ac:dyDescent="0.25">
      <c r="B8" s="39" t="s">
        <v>76</v>
      </c>
      <c r="C8" s="39" t="s">
        <v>77</v>
      </c>
    </row>
    <row r="9" spans="2:3" x14ac:dyDescent="0.25">
      <c r="B9" s="39" t="s">
        <v>78</v>
      </c>
      <c r="C9" s="39" t="s">
        <v>79</v>
      </c>
    </row>
  </sheetData>
  <sortState xmlns:xlrd2="http://schemas.microsoft.com/office/spreadsheetml/2017/richdata2" ref="B3:C8">
    <sortCondition ref="B3:B8"/>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C2315D2C6BBB4F891B1BA8CE0B4752" ma:contentTypeVersion="3" ma:contentTypeDescription="Create a new document." ma:contentTypeScope="" ma:versionID="7c9b76cfc298398cd48227ad1255a459">
  <xsd:schema xmlns:xsd="http://www.w3.org/2001/XMLSchema" xmlns:xs="http://www.w3.org/2001/XMLSchema" xmlns:p="http://schemas.microsoft.com/office/2006/metadata/properties" xmlns:ns2="35e88df1-d3ee-4e5a-a89c-ef7560d1f544" targetNamespace="http://schemas.microsoft.com/office/2006/metadata/properties" ma:root="true" ma:fieldsID="3dd41764eb816bc7420767f41f8b8f0c" ns2:_="">
    <xsd:import namespace="35e88df1-d3ee-4e5a-a89c-ef7560d1f54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e88df1-d3ee-4e5a-a89c-ef7560d1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BFB30A-1331-48EB-B706-223FF53B0D83}">
  <ds:schemaRefs>
    <ds:schemaRef ds:uri="http://purl.org/dc/terms/"/>
    <ds:schemaRef ds:uri="1879d3ad-58ba-4553-bca3-04add7fc0197"/>
    <ds:schemaRef ds:uri="http://schemas.microsoft.com/office/2006/documentManagement/types"/>
    <ds:schemaRef ds:uri="4e6af528-b066-4b2a-b1ed-584c8ebcac31"/>
    <ds:schemaRef ds:uri="http://schemas.openxmlformats.org/package/2006/metadata/core-properties"/>
    <ds:schemaRef ds:uri="http://schemas.microsoft.com/office/2006/metadata/properties"/>
    <ds:schemaRef ds:uri="http://purl.org/dc/elements/1.1/"/>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78BC9D75-BA49-4585-A2DA-126E5C69B1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e88df1-d3ee-4e5a-a89c-ef7560d1f5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3C82DC-CB49-4041-944C-FD5DFA9AFD06}">
  <ds:schemaRefs>
    <ds:schemaRef ds:uri="http://schemas.microsoft.com/sharepoint/v3/contenttype/forms"/>
  </ds:schemaRefs>
</ds:datastoreItem>
</file>

<file path=docMetadata/LabelInfo.xml><?xml version="1.0" encoding="utf-8"?>
<clbl:labelList xmlns:clbl="http://schemas.microsoft.com/office/2020/mipLabelMetadata">
  <clbl:label id="{9c595ce0-e581-4de7-a72e-6fa1a3ec4e33}" enabled="1" method="Privileged" siteId="{c3b34c92-3914-4bb2-9fa7-b27b9c0d608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Key Model Assumptions</vt:lpstr>
      <vt:lpstr>PAC Assumptions</vt:lpstr>
      <vt:lpstr>AVC Energy Seasonal </vt:lpstr>
      <vt:lpstr>AVC Energy &amp; Capacity</vt:lpstr>
      <vt:lpstr>AVC T&amp;D</vt:lpstr>
      <vt:lpstr>Low-Income &amp; Equity Assumptions</vt:lpstr>
      <vt:lpstr>Abbreviations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2026-03-29T15:28:38Z</dcterms:created>
  <dcterms:modified xsi:type="dcterms:W3CDTF">2026-03-31T15:58:46Z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678100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0x0101005AC2315D2C6BBB4F891B1BA8CE0B4752</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